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32760" windowWidth="12030" windowHeight="10020" tabRatio="459" activeTab="0"/>
  </bookViews>
  <sheets>
    <sheet name="表１－１" sheetId="1" r:id="rId1"/>
    <sheet name="表１－２（実数）" sheetId="2" r:id="rId2"/>
    <sheet name="表１－２（率）" sheetId="3" r:id="rId3"/>
    <sheet name="表１－２（中央）" sheetId="4" r:id="rId4"/>
    <sheet name="表１－２（花見川）" sheetId="5" r:id="rId5"/>
    <sheet name="表１－２（稲毛）" sheetId="6" r:id="rId6"/>
    <sheet name="表１－２（若葉）" sheetId="7" r:id="rId7"/>
    <sheet name="表１－２（緑）" sheetId="8" r:id="rId8"/>
    <sheet name="表１－２（美浜）" sheetId="9" r:id="rId9"/>
    <sheet name="Sheet1" sheetId="10" r:id="rId10"/>
  </sheets>
  <definedNames>
    <definedName name="_xlnm.Print_Area" localSheetId="0">'表１－１'!$A$1:$Q$53</definedName>
    <definedName name="_xlnm.Print_Area" localSheetId="1">'表１－２（実数）'!$1:$45</definedName>
    <definedName name="_xlnm.Print_Area" localSheetId="2">'表１－２（率）'!$A$1:$O$44</definedName>
  </definedNames>
  <calcPr calcMode="manual" fullCalcOnLoad="1"/>
</workbook>
</file>

<file path=xl/sharedStrings.xml><?xml version="1.0" encoding="utf-8"?>
<sst xmlns="http://schemas.openxmlformats.org/spreadsheetml/2006/main" count="561" uniqueCount="125">
  <si>
    <t>２）平成６年までは「満２８週以後の死産」、平成７年以降は「満２２週以後の死産」</t>
  </si>
  <si>
    <t>男</t>
  </si>
  <si>
    <t>女</t>
  </si>
  <si>
    <t>注：</t>
  </si>
  <si>
    <t>出　　　　生</t>
  </si>
  <si>
    <t>死　　　　亡</t>
  </si>
  <si>
    <t>乳児死亡</t>
  </si>
  <si>
    <t>総数</t>
  </si>
  <si>
    <t>率</t>
  </si>
  <si>
    <t>未満</t>
  </si>
  <si>
    <t>実数</t>
  </si>
  <si>
    <t>（再掲）</t>
  </si>
  <si>
    <t>千葉市</t>
  </si>
  <si>
    <t>中央区</t>
  </si>
  <si>
    <t>花見川区</t>
  </si>
  <si>
    <t>稲毛区</t>
  </si>
  <si>
    <t>若葉区</t>
  </si>
  <si>
    <t>緑　区</t>
  </si>
  <si>
    <t>美浜区</t>
  </si>
  <si>
    <t>千葉県</t>
  </si>
  <si>
    <t>全　国</t>
  </si>
  <si>
    <t>新生児死亡</t>
  </si>
  <si>
    <t>死　産</t>
  </si>
  <si>
    <t>周産期死亡</t>
  </si>
  <si>
    <t>婚　姻</t>
  </si>
  <si>
    <t>離　婚</t>
  </si>
  <si>
    <t>自然死産</t>
  </si>
  <si>
    <t>人工死産</t>
  </si>
  <si>
    <t>総　数</t>
  </si>
  <si>
    <t>妊　娠
満２２週
以後の
死　産</t>
  </si>
  <si>
    <t>早　期</t>
  </si>
  <si>
    <t>新生児</t>
  </si>
  <si>
    <t>死　亡</t>
  </si>
  <si>
    <t>件数</t>
  </si>
  <si>
    <t>出生数</t>
  </si>
  <si>
    <t>死亡数</t>
  </si>
  <si>
    <t>乳児死亡数</t>
  </si>
  <si>
    <t>新生児死亡数</t>
  </si>
  <si>
    <t>死産数</t>
  </si>
  <si>
    <t>周産期死亡数</t>
  </si>
  <si>
    <t>婚姻件数</t>
  </si>
  <si>
    <t>離婚件数</t>
  </si>
  <si>
    <t>自然</t>
  </si>
  <si>
    <t>人工</t>
  </si>
  <si>
    <t>出生率</t>
  </si>
  <si>
    <t>死亡率</t>
  </si>
  <si>
    <t>婚姻率</t>
  </si>
  <si>
    <t>離婚率</t>
  </si>
  <si>
    <t>（人口千対）</t>
  </si>
  <si>
    <t>（出生千対）</t>
  </si>
  <si>
    <t>総数</t>
  </si>
  <si>
    <t>自然</t>
  </si>
  <si>
    <t>人工</t>
  </si>
  <si>
    <t>１）</t>
  </si>
  <si>
    <t>人   口</t>
  </si>
  <si>
    <t>２５００g</t>
  </si>
  <si>
    <t>　　　２）</t>
  </si>
  <si>
    <t>　　　３）</t>
  </si>
  <si>
    <t>千葉市（実数）</t>
  </si>
  <si>
    <t>千葉市（率）</t>
  </si>
  <si>
    <t>人　口</t>
  </si>
  <si>
    <t>平成</t>
  </si>
  <si>
    <t>妊　娠
満22週
以後の
死　産
　２）</t>
  </si>
  <si>
    <t>早　期
新生児
死　亡</t>
  </si>
  <si>
    <t>１）</t>
  </si>
  <si>
    <t>乳　児
死亡率</t>
  </si>
  <si>
    <t>新生児
死亡率</t>
  </si>
  <si>
    <r>
      <t xml:space="preserve">死産率
</t>
    </r>
    <r>
      <rPr>
        <sz val="6"/>
        <rFont val="ＭＳ Ｐゴシック"/>
        <family val="3"/>
      </rPr>
      <t>(出産千対)　１）</t>
    </r>
  </si>
  <si>
    <t>合計特殊
出生率</t>
  </si>
  <si>
    <t>夫</t>
  </si>
  <si>
    <t>妻</t>
  </si>
  <si>
    <r>
      <t xml:space="preserve">平均初婚年齢
</t>
    </r>
    <r>
      <rPr>
        <sz val="6"/>
        <rFont val="ＭＳ Ｐゴシック"/>
        <family val="3"/>
      </rPr>
      <t>　３）</t>
    </r>
  </si>
  <si>
    <t>３）各届出年に結婚生活に入り届け出たもので、結婚式をあげた時又は同居を始めた時の年齢</t>
  </si>
  <si>
    <t>１）「出生＋死産」</t>
  </si>
  <si>
    <t>２）平成6年までは「出生」、平成7年からは｢出生＋妊娠満２２週以後の死産」</t>
  </si>
  <si>
    <t>-</t>
  </si>
  <si>
    <t>中央区（率）</t>
  </si>
  <si>
    <t>花見川区（率）</t>
  </si>
  <si>
    <t>稲毛区（率）</t>
  </si>
  <si>
    <t>若葉区（率）</t>
  </si>
  <si>
    <t>緑区（率）</t>
  </si>
  <si>
    <t>美浜区（率）</t>
  </si>
  <si>
    <t>(出産千対)
　２）</t>
  </si>
  <si>
    <t>昭和 63</t>
  </si>
  <si>
    <t>昭和</t>
  </si>
  <si>
    <t>２）「出生＋死産」</t>
  </si>
  <si>
    <t>妊　娠
満22週
以後の
死　産
　</t>
  </si>
  <si>
    <r>
      <t>平均初婚
年齢</t>
    </r>
    <r>
      <rPr>
        <sz val="6"/>
        <rFont val="ＭＳ Ｐゴシック"/>
        <family val="3"/>
      </rPr>
      <t>　３）</t>
    </r>
  </si>
  <si>
    <r>
      <t xml:space="preserve">死産率
</t>
    </r>
    <r>
      <rPr>
        <sz val="6"/>
        <rFont val="ＭＳ Ｐゴシック"/>
        <family val="3"/>
      </rPr>
      <t>(出産千対)　２）</t>
    </r>
  </si>
  <si>
    <t>(出産千対)</t>
  </si>
  <si>
    <t xml:space="preserve">妊　娠
満22週
以後の
死　産
</t>
  </si>
  <si>
    <t>（各年1月～12月）</t>
  </si>
  <si>
    <t>（各年1月～12月）</t>
  </si>
  <si>
    <t>３）「出生＋妊娠満２２週以後の死産」</t>
  </si>
  <si>
    <t>(出産千対)　</t>
  </si>
  <si>
    <t>-</t>
  </si>
  <si>
    <t>３）各届出年に結婚生活に入り届け出たもので、結婚式をあげた時又は同居を始めた時の年齢</t>
  </si>
  <si>
    <t>(出産千対)</t>
  </si>
  <si>
    <t>ただし、平成2年、7年、12年、17年、22年、27年は国勢調査（日本人人口）による</t>
  </si>
  <si>
    <t>４）「出生＋妊娠満２２週以後の死産」</t>
  </si>
  <si>
    <t>３）各届出年に結婚生活に入り届け出たもので、結婚式をあげた時又は同居を始めた時の年齢</t>
  </si>
  <si>
    <t>３）各届出年に結婚生活に入り届け出たもので、結婚式をあげた時又は同居を始めた時の年齢</t>
  </si>
  <si>
    <r>
      <t>周産期
死亡率
　</t>
    </r>
    <r>
      <rPr>
        <sz val="6"/>
        <rFont val="ＭＳ Ｐゴシック"/>
        <family val="3"/>
      </rPr>
      <t>4）</t>
    </r>
  </si>
  <si>
    <r>
      <t xml:space="preserve">周産期
死亡率 </t>
    </r>
    <r>
      <rPr>
        <sz val="6"/>
        <rFont val="ＭＳ Ｐゴシック"/>
        <family val="3"/>
      </rPr>
      <t>4）</t>
    </r>
  </si>
  <si>
    <r>
      <t>周産期
死亡率</t>
    </r>
    <r>
      <rPr>
        <sz val="6"/>
        <rFont val="ＭＳ Ｐゴシック"/>
        <family val="3"/>
      </rPr>
      <t xml:space="preserve"> 4）</t>
    </r>
  </si>
  <si>
    <t>　</t>
  </si>
  <si>
    <t>ただし、平成22年、27年は国勢調査（日本人人口）による</t>
  </si>
  <si>
    <t>１）政策企画課統計室：各年の１０月１日現在推計人口</t>
  </si>
  <si>
    <t>-</t>
  </si>
  <si>
    <t xml:space="preserve"> </t>
  </si>
  <si>
    <t>表１－２　年次別人口動態総覧</t>
  </si>
  <si>
    <t>中央区（実数）</t>
  </si>
  <si>
    <t>花見川区（実数）</t>
  </si>
  <si>
    <t>稲毛区（実数）</t>
  </si>
  <si>
    <t>若葉区（実数）</t>
  </si>
  <si>
    <t>緑区（実数）</t>
  </si>
  <si>
    <t>美浜区（実数）</t>
  </si>
  <si>
    <t>表１－１　平成３０年行政区別人口動態総覧</t>
  </si>
  <si>
    <t>（平成30年1月～12月）</t>
  </si>
  <si>
    <t>１）全国・千葉県　平成30年10月1日現在推計人口（総務省統計局発表：日本人人口)</t>
  </si>
  <si>
    <t>　　千葉市・区別　平成30年10月1日現在推計人口（政策企画課統計室）</t>
  </si>
  <si>
    <t>平成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</si>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</sst>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0_ "/>
    <numFmt numFmtId="178" formatCode="#\ ##0"/>
    <numFmt numFmtId="179" formatCode="0.0_);[Red]\(0.0\)"/>
    <numFmt numFmtId="180" formatCode="0.0_ "/>
    <numFmt numFmtId="181" formatCode="#\ ###\ ##0"/>
    <numFmt numFmtId="182" formatCode="_ * #,##0.0_ ;_ * \-#,##0.0_ ;_ * &quot;-&quot;?_ ;_ @_ "/>
    <numFmt numFmtId="183" formatCode="#\ ###\ ##0\ \ \ "/>
    <numFmt numFmtId="184" formatCode="#\ ##0\ "/>
    <numFmt numFmtId="185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830007553100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hair"/>
      <right/>
      <top style="hair"/>
      <bottom style="thin"/>
    </border>
    <border>
      <left style="hair"/>
      <right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4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81" fontId="11" fillId="0" borderId="15" xfId="0" applyNumberFormat="1" applyFont="1" applyFill="1" applyBorder="1" applyAlignment="1">
      <alignment/>
    </xf>
    <xf numFmtId="181" fontId="11" fillId="0" borderId="0" xfId="0" applyNumberFormat="1" applyFont="1" applyFill="1" applyAlignment="1">
      <alignment/>
    </xf>
    <xf numFmtId="0" fontId="10" fillId="0" borderId="2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22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8" fillId="0" borderId="24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right" vertical="top"/>
    </xf>
    <xf numFmtId="0" fontId="0" fillId="0" borderId="21" xfId="0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0" fontId="9" fillId="0" borderId="15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79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81" fontId="9" fillId="0" borderId="0" xfId="0" applyNumberFormat="1" applyFont="1" applyFill="1" applyAlignment="1">
      <alignment horizontal="right"/>
    </xf>
    <xf numFmtId="180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 horizontal="right"/>
    </xf>
    <xf numFmtId="184" fontId="9" fillId="0" borderId="0" xfId="0" applyNumberFormat="1" applyFont="1" applyFill="1" applyAlignment="1">
      <alignment horizontal="right"/>
    </xf>
    <xf numFmtId="182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30" xfId="0" applyFont="1" applyFill="1" applyBorder="1" applyAlignment="1">
      <alignment horizontal="distributed"/>
    </xf>
    <xf numFmtId="0" fontId="2" fillId="0" borderId="3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distributed"/>
    </xf>
    <xf numFmtId="180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1" fontId="11" fillId="0" borderId="0" xfId="0" applyNumberFormat="1" applyFont="1" applyFill="1" applyAlignment="1">
      <alignment/>
    </xf>
    <xf numFmtId="0" fontId="3" fillId="0" borderId="24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8" fillId="0" borderId="0" xfId="0" applyFont="1" applyAlignment="1">
      <alignment horizontal="center" readingOrder="1"/>
    </xf>
    <xf numFmtId="0" fontId="0" fillId="0" borderId="3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 horizontal="distributed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181" fontId="11" fillId="0" borderId="0" xfId="0" applyNumberFormat="1" applyFont="1" applyFill="1" applyBorder="1" applyAlignment="1">
      <alignment/>
    </xf>
    <xf numFmtId="41" fontId="11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 horizontal="right"/>
    </xf>
    <xf numFmtId="183" fontId="9" fillId="0" borderId="0" xfId="0" applyNumberFormat="1" applyFont="1" applyFill="1" applyAlignment="1">
      <alignment horizontal="right"/>
    </xf>
    <xf numFmtId="0" fontId="9" fillId="0" borderId="15" xfId="0" applyFont="1" applyFill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82" fontId="9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 horizontal="right"/>
    </xf>
    <xf numFmtId="183" fontId="0" fillId="0" borderId="0" xfId="0" applyNumberFormat="1" applyFont="1" applyFill="1" applyAlignment="1">
      <alignment horizontal="right"/>
    </xf>
    <xf numFmtId="0" fontId="8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181" fontId="9" fillId="0" borderId="15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78" fontId="9" fillId="0" borderId="15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80" fontId="9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85" fontId="11" fillId="0" borderId="0" xfId="0" applyNumberFormat="1" applyFont="1" applyFill="1" applyAlignment="1">
      <alignment horizontal="center"/>
    </xf>
    <xf numFmtId="185" fontId="9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27</xdr:row>
      <xdr:rowOff>133350</xdr:rowOff>
    </xdr:from>
    <xdr:ext cx="704850" cy="342900"/>
    <xdr:sp>
      <xdr:nvSpPr>
        <xdr:cNvPr id="1" name="AutoShape 1"/>
        <xdr:cNvSpPr>
          <a:spLocks/>
        </xdr:cNvSpPr>
      </xdr:nvSpPr>
      <xdr:spPr>
        <a:xfrm>
          <a:off x="895350" y="4838700"/>
          <a:ext cx="704850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生後２８日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　再掲</a:t>
          </a:r>
        </a:p>
      </xdr:txBody>
    </xdr:sp>
    <xdr:clientData/>
  </xdr:oneCellAnchor>
  <xdr:oneCellAnchor>
    <xdr:from>
      <xdr:col>4</xdr:col>
      <xdr:colOff>38100</xdr:colOff>
      <xdr:row>31</xdr:row>
      <xdr:rowOff>104775</xdr:rowOff>
    </xdr:from>
    <xdr:ext cx="333375" cy="390525"/>
    <xdr:sp>
      <xdr:nvSpPr>
        <xdr:cNvPr id="2" name="AutoShape 2"/>
        <xdr:cNvSpPr>
          <a:spLocks/>
        </xdr:cNvSpPr>
      </xdr:nvSpPr>
      <xdr:spPr>
        <a:xfrm>
          <a:off x="1276350" y="5457825"/>
          <a:ext cx="33337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6</xdr:col>
      <xdr:colOff>38100</xdr:colOff>
      <xdr:row>31</xdr:row>
      <xdr:rowOff>104775</xdr:rowOff>
    </xdr:from>
    <xdr:ext cx="333375" cy="381000"/>
    <xdr:sp>
      <xdr:nvSpPr>
        <xdr:cNvPr id="3" name="AutoShape 3"/>
        <xdr:cNvSpPr>
          <a:spLocks/>
        </xdr:cNvSpPr>
      </xdr:nvSpPr>
      <xdr:spPr>
        <a:xfrm>
          <a:off x="2095500" y="5457825"/>
          <a:ext cx="333375" cy="3810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9</xdr:col>
      <xdr:colOff>28575</xdr:colOff>
      <xdr:row>6</xdr:row>
      <xdr:rowOff>133350</xdr:rowOff>
    </xdr:from>
    <xdr:ext cx="352425" cy="371475"/>
    <xdr:sp>
      <xdr:nvSpPr>
        <xdr:cNvPr id="4" name="AutoShape 9"/>
        <xdr:cNvSpPr>
          <a:spLocks/>
        </xdr:cNvSpPr>
      </xdr:nvSpPr>
      <xdr:spPr>
        <a:xfrm>
          <a:off x="3362325" y="1190625"/>
          <a:ext cx="35242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14</xdr:col>
      <xdr:colOff>28575</xdr:colOff>
      <xdr:row>6</xdr:row>
      <xdr:rowOff>133350</xdr:rowOff>
    </xdr:from>
    <xdr:ext cx="352425" cy="342900"/>
    <xdr:sp>
      <xdr:nvSpPr>
        <xdr:cNvPr id="5" name="AutoShape 10"/>
        <xdr:cNvSpPr>
          <a:spLocks/>
        </xdr:cNvSpPr>
      </xdr:nvSpPr>
      <xdr:spPr>
        <a:xfrm>
          <a:off x="5724525" y="1190625"/>
          <a:ext cx="35242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15</xdr:col>
      <xdr:colOff>142875</xdr:colOff>
      <xdr:row>3</xdr:row>
      <xdr:rowOff>142875</xdr:rowOff>
    </xdr:from>
    <xdr:ext cx="571500" cy="361950"/>
    <xdr:sp>
      <xdr:nvSpPr>
        <xdr:cNvPr id="6" name="AutoShape 11"/>
        <xdr:cNvSpPr>
          <a:spLocks/>
        </xdr:cNvSpPr>
      </xdr:nvSpPr>
      <xdr:spPr>
        <a:xfrm>
          <a:off x="6248400" y="657225"/>
          <a:ext cx="57150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生後１年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未満再掲</a:t>
          </a:r>
        </a:p>
      </xdr:txBody>
    </xdr:sp>
    <xdr:clientData/>
  </xdr:oneCellAnchor>
  <xdr:oneCellAnchor>
    <xdr:from>
      <xdr:col>16</xdr:col>
      <xdr:colOff>28575</xdr:colOff>
      <xdr:row>6</xdr:row>
      <xdr:rowOff>133350</xdr:rowOff>
    </xdr:from>
    <xdr:ext cx="342900" cy="333375"/>
    <xdr:sp>
      <xdr:nvSpPr>
        <xdr:cNvPr id="7" name="AutoShape 12"/>
        <xdr:cNvSpPr>
          <a:spLocks/>
        </xdr:cNvSpPr>
      </xdr:nvSpPr>
      <xdr:spPr>
        <a:xfrm>
          <a:off x="6562725" y="1190625"/>
          <a:ext cx="342900" cy="3333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8</xdr:col>
      <xdr:colOff>38100</xdr:colOff>
      <xdr:row>31</xdr:row>
      <xdr:rowOff>104775</xdr:rowOff>
    </xdr:from>
    <xdr:ext cx="361950" cy="390525"/>
    <xdr:sp>
      <xdr:nvSpPr>
        <xdr:cNvPr id="8" name="AutoShape 34"/>
        <xdr:cNvSpPr>
          <a:spLocks/>
        </xdr:cNvSpPr>
      </xdr:nvSpPr>
      <xdr:spPr>
        <a:xfrm>
          <a:off x="2933700" y="5457825"/>
          <a:ext cx="3619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10</xdr:col>
      <xdr:colOff>38100</xdr:colOff>
      <xdr:row>32</xdr:row>
      <xdr:rowOff>9525</xdr:rowOff>
    </xdr:from>
    <xdr:ext cx="361950" cy="361950"/>
    <xdr:sp>
      <xdr:nvSpPr>
        <xdr:cNvPr id="9" name="AutoShape 35"/>
        <xdr:cNvSpPr>
          <a:spLocks/>
        </xdr:cNvSpPr>
      </xdr:nvSpPr>
      <xdr:spPr>
        <a:xfrm>
          <a:off x="3781425" y="5476875"/>
          <a:ext cx="36195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12</xdr:col>
      <xdr:colOff>38100</xdr:colOff>
      <xdr:row>31</xdr:row>
      <xdr:rowOff>95250</xdr:rowOff>
    </xdr:from>
    <xdr:ext cx="342900" cy="371475"/>
    <xdr:sp>
      <xdr:nvSpPr>
        <xdr:cNvPr id="10" name="AutoShape 36"/>
        <xdr:cNvSpPr>
          <a:spLocks/>
        </xdr:cNvSpPr>
      </xdr:nvSpPr>
      <xdr:spPr>
        <a:xfrm>
          <a:off x="4838700" y="5448300"/>
          <a:ext cx="342900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生後７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日未満</a:t>
          </a:r>
        </a:p>
      </xdr:txBody>
    </xdr:sp>
    <xdr:clientData/>
  </xdr:oneCellAnchor>
  <xdr:oneCellAnchor>
    <xdr:from>
      <xdr:col>14</xdr:col>
      <xdr:colOff>47625</xdr:colOff>
      <xdr:row>31</xdr:row>
      <xdr:rowOff>104775</xdr:rowOff>
    </xdr:from>
    <xdr:ext cx="323850" cy="390525"/>
    <xdr:sp>
      <xdr:nvSpPr>
        <xdr:cNvPr id="11" name="AutoShape 37"/>
        <xdr:cNvSpPr>
          <a:spLocks/>
        </xdr:cNvSpPr>
      </xdr:nvSpPr>
      <xdr:spPr>
        <a:xfrm>
          <a:off x="574357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16</xdr:col>
      <xdr:colOff>47625</xdr:colOff>
      <xdr:row>31</xdr:row>
      <xdr:rowOff>104775</xdr:rowOff>
    </xdr:from>
    <xdr:ext cx="323850" cy="390525"/>
    <xdr:sp>
      <xdr:nvSpPr>
        <xdr:cNvPr id="12" name="AutoShape 38"/>
        <xdr:cNvSpPr>
          <a:spLocks/>
        </xdr:cNvSpPr>
      </xdr:nvSpPr>
      <xdr:spPr>
        <a:xfrm>
          <a:off x="658177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showGridLines="0" tabSelected="1" zoomScaleSheetLayoutView="120" zoomScalePageLayoutView="0" workbookViewId="0" topLeftCell="A1">
      <selection activeCell="B2" sqref="B2"/>
    </sheetView>
  </sheetViews>
  <sheetFormatPr defaultColWidth="9.00390625" defaultRowHeight="13.5"/>
  <cols>
    <col min="1" max="1" width="1.37890625" style="49" customWidth="1"/>
    <col min="2" max="2" width="8.125" style="49" customWidth="1"/>
    <col min="3" max="3" width="1.37890625" style="49" customWidth="1"/>
    <col min="4" max="7" width="5.375" style="49" customWidth="1"/>
    <col min="8" max="8" width="5.625" style="49" customWidth="1"/>
    <col min="9" max="9" width="5.75390625" style="49" customWidth="1"/>
    <col min="10" max="10" width="5.375" style="49" customWidth="1"/>
    <col min="11" max="11" width="7.00390625" style="49" bestFit="1" customWidth="1"/>
    <col min="12" max="12" width="6.875" style="49" customWidth="1"/>
    <col min="13" max="14" width="5.875" style="49" customWidth="1"/>
    <col min="15" max="15" width="5.375" style="49" customWidth="1"/>
    <col min="16" max="16" width="5.625" style="49" customWidth="1"/>
    <col min="17" max="17" width="5.375" style="49" customWidth="1"/>
    <col min="18" max="18" width="2.75390625" style="49" customWidth="1"/>
    <col min="19" max="16384" width="9.00390625" style="49" customWidth="1"/>
  </cols>
  <sheetData>
    <row r="1" ht="13.5">
      <c r="A1" s="4" t="s">
        <v>117</v>
      </c>
    </row>
    <row r="3" spans="15:17" ht="13.5">
      <c r="O3" s="6"/>
      <c r="P3" s="102"/>
      <c r="Q3" s="7" t="s">
        <v>118</v>
      </c>
    </row>
    <row r="4" spans="1:17" ht="12" customHeight="1">
      <c r="A4" s="103"/>
      <c r="B4" s="103"/>
      <c r="C4" s="104"/>
      <c r="D4" s="44"/>
      <c r="E4" s="11"/>
      <c r="F4" s="125" t="s">
        <v>4</v>
      </c>
      <c r="G4" s="170"/>
      <c r="H4" s="170"/>
      <c r="I4" s="170"/>
      <c r="J4" s="170"/>
      <c r="K4" s="171"/>
      <c r="L4" s="159" t="s">
        <v>5</v>
      </c>
      <c r="M4" s="160"/>
      <c r="N4" s="160"/>
      <c r="O4" s="161"/>
      <c r="P4" s="158" t="s">
        <v>6</v>
      </c>
      <c r="Q4" s="144"/>
    </row>
    <row r="5" spans="3:17" ht="12" customHeight="1">
      <c r="C5" s="99"/>
      <c r="D5" s="54"/>
      <c r="E5" s="15"/>
      <c r="F5" s="172"/>
      <c r="G5" s="173"/>
      <c r="H5" s="173"/>
      <c r="I5" s="173"/>
      <c r="J5" s="173"/>
      <c r="K5" s="174"/>
      <c r="L5" s="162"/>
      <c r="M5" s="163"/>
      <c r="N5" s="163"/>
      <c r="O5" s="164"/>
      <c r="P5" s="168"/>
      <c r="Q5" s="169"/>
    </row>
    <row r="6" spans="3:17" ht="18.75" customHeight="1">
      <c r="C6" s="99"/>
      <c r="D6" s="54"/>
      <c r="E6" s="52" t="s">
        <v>53</v>
      </c>
      <c r="F6" s="175"/>
      <c r="G6" s="176"/>
      <c r="H6" s="176"/>
      <c r="I6" s="176"/>
      <c r="J6" s="176"/>
      <c r="K6" s="177"/>
      <c r="L6" s="165"/>
      <c r="M6" s="166"/>
      <c r="N6" s="166"/>
      <c r="O6" s="167"/>
      <c r="P6" s="168"/>
      <c r="Q6" s="169"/>
    </row>
    <row r="7" spans="3:19" ht="12" customHeight="1">
      <c r="C7" s="99"/>
      <c r="D7" s="178" t="s">
        <v>54</v>
      </c>
      <c r="E7" s="174"/>
      <c r="F7" s="134" t="s">
        <v>7</v>
      </c>
      <c r="G7" s="153"/>
      <c r="H7" s="56"/>
      <c r="I7" s="56"/>
      <c r="J7" s="57" t="s">
        <v>8</v>
      </c>
      <c r="K7" s="57" t="s">
        <v>55</v>
      </c>
      <c r="L7" s="56"/>
      <c r="M7" s="56"/>
      <c r="N7" s="56"/>
      <c r="O7" s="58" t="s">
        <v>8</v>
      </c>
      <c r="P7" s="56"/>
      <c r="Q7" s="58" t="s">
        <v>8</v>
      </c>
      <c r="S7" s="105"/>
    </row>
    <row r="8" spans="3:19" ht="12" customHeight="1">
      <c r="C8" s="99"/>
      <c r="D8" s="54"/>
      <c r="E8" s="15"/>
      <c r="F8" s="154"/>
      <c r="G8" s="155"/>
      <c r="H8" s="59" t="s">
        <v>1</v>
      </c>
      <c r="I8" s="59" t="s">
        <v>2</v>
      </c>
      <c r="J8" s="59"/>
      <c r="K8" s="59" t="s">
        <v>9</v>
      </c>
      <c r="L8" s="59" t="s">
        <v>7</v>
      </c>
      <c r="M8" s="59" t="s">
        <v>1</v>
      </c>
      <c r="N8" s="59" t="s">
        <v>2</v>
      </c>
      <c r="O8" s="55"/>
      <c r="P8" s="59" t="s">
        <v>10</v>
      </c>
      <c r="Q8" s="55"/>
      <c r="S8" s="105"/>
    </row>
    <row r="9" spans="1:17" ht="20.25" customHeight="1">
      <c r="A9" s="98"/>
      <c r="B9" s="98"/>
      <c r="C9" s="106"/>
      <c r="D9" s="60"/>
      <c r="E9" s="61"/>
      <c r="F9" s="156"/>
      <c r="G9" s="157"/>
      <c r="H9" s="62"/>
      <c r="I9" s="62"/>
      <c r="J9" s="22"/>
      <c r="K9" s="22" t="s">
        <v>11</v>
      </c>
      <c r="L9" s="62"/>
      <c r="M9" s="62"/>
      <c r="N9" s="62"/>
      <c r="O9" s="63"/>
      <c r="P9" s="62"/>
      <c r="Q9" s="63"/>
    </row>
    <row r="10" spans="3:17" ht="13.5">
      <c r="C10" s="64"/>
      <c r="D10" s="107"/>
      <c r="E10" s="108"/>
      <c r="F10" s="109"/>
      <c r="J10" s="102"/>
      <c r="K10" s="102"/>
      <c r="O10" s="102"/>
      <c r="Q10" s="102"/>
    </row>
    <row r="11" spans="2:17" ht="13.5">
      <c r="B11" s="65" t="s">
        <v>12</v>
      </c>
      <c r="D11" s="149">
        <f>SUM(D13:D18)</f>
        <v>977247</v>
      </c>
      <c r="E11" s="150"/>
      <c r="F11" s="123">
        <f>SUM(F13:G18)</f>
        <v>6389</v>
      </c>
      <c r="G11" s="124"/>
      <c r="H11" s="66">
        <f>SUM(H13:H18)</f>
        <v>3355</v>
      </c>
      <c r="I11" s="66">
        <f>SUM(I13:I18)</f>
        <v>3034</v>
      </c>
      <c r="J11" s="67">
        <f>ROUND(F11/D11*1000,1)</f>
        <v>6.5</v>
      </c>
      <c r="K11" s="68">
        <f>SUM(K13,K14,K15,K16,K17,K18)</f>
        <v>584</v>
      </c>
      <c r="L11" s="68">
        <f>SUM(L13,L14,L15,L16,L17,L18)</f>
        <v>8777</v>
      </c>
      <c r="M11" s="68">
        <f>SUM(M13,M14,M15,M16,M17,M18)</f>
        <v>4882</v>
      </c>
      <c r="N11" s="68">
        <f>SUM(N13,N14,N15,N16,N17,N18)</f>
        <v>3895</v>
      </c>
      <c r="O11" s="67">
        <f>ROUND(L11/D11*1000,1)</f>
        <v>9</v>
      </c>
      <c r="P11" s="68">
        <f>SUM(P13,P14,P15,P16,P17,P18)</f>
        <v>15</v>
      </c>
      <c r="Q11" s="70">
        <f>ROUND(P11/F11*1000,1)</f>
        <v>2.3</v>
      </c>
    </row>
    <row r="12" spans="2:17" ht="13.5">
      <c r="B12" s="65"/>
      <c r="D12" s="118"/>
      <c r="E12" s="71"/>
      <c r="F12" s="117"/>
      <c r="G12" s="117"/>
      <c r="H12" s="66"/>
      <c r="I12" s="66"/>
      <c r="J12" s="67"/>
      <c r="K12" s="68"/>
      <c r="L12" s="68"/>
      <c r="M12" s="68"/>
      <c r="N12" s="68"/>
      <c r="O12" s="67"/>
      <c r="P12" s="69"/>
      <c r="Q12" s="70"/>
    </row>
    <row r="13" spans="2:17" ht="13.5">
      <c r="B13" s="65" t="s">
        <v>13</v>
      </c>
      <c r="D13" s="149">
        <v>210241</v>
      </c>
      <c r="E13" s="150"/>
      <c r="F13" s="123">
        <f aca="true" t="shared" si="0" ref="F13:F18">SUM(H13,I13)</f>
        <v>1658</v>
      </c>
      <c r="G13" s="123"/>
      <c r="H13" s="66">
        <v>875</v>
      </c>
      <c r="I13" s="66">
        <v>783</v>
      </c>
      <c r="J13" s="67">
        <f aca="true" t="shared" si="1" ref="J13:J18">ROUND(F13/D13*1000,1)</f>
        <v>7.9</v>
      </c>
      <c r="K13" s="68">
        <f>75+81</f>
        <v>156</v>
      </c>
      <c r="L13" s="68">
        <f aca="true" t="shared" si="2" ref="L13:L18">SUM(M13,N13)</f>
        <v>1914</v>
      </c>
      <c r="M13" s="68">
        <v>1030</v>
      </c>
      <c r="N13" s="68">
        <v>884</v>
      </c>
      <c r="O13" s="67">
        <f aca="true" t="shared" si="3" ref="O13:O18">ROUND(L13/D13*1000,1)</f>
        <v>9.1</v>
      </c>
      <c r="P13" s="69">
        <v>3</v>
      </c>
      <c r="Q13" s="70">
        <f aca="true" t="shared" si="4" ref="Q13:Q18">ROUND(P13/F13*1000,1)</f>
        <v>1.8</v>
      </c>
    </row>
    <row r="14" spans="2:17" ht="13.5">
      <c r="B14" s="65" t="s">
        <v>14</v>
      </c>
      <c r="D14" s="149">
        <v>178272</v>
      </c>
      <c r="E14" s="150"/>
      <c r="F14" s="123">
        <f t="shared" si="0"/>
        <v>1084</v>
      </c>
      <c r="G14" s="123"/>
      <c r="H14" s="66">
        <v>582</v>
      </c>
      <c r="I14" s="66">
        <v>502</v>
      </c>
      <c r="J14" s="67">
        <f t="shared" si="1"/>
        <v>6.1</v>
      </c>
      <c r="K14" s="68">
        <f>35+62</f>
        <v>97</v>
      </c>
      <c r="L14" s="68">
        <f t="shared" si="2"/>
        <v>1731</v>
      </c>
      <c r="M14" s="68">
        <v>981</v>
      </c>
      <c r="N14" s="68">
        <v>750</v>
      </c>
      <c r="O14" s="67">
        <f t="shared" si="3"/>
        <v>9.7</v>
      </c>
      <c r="P14" s="69">
        <v>4</v>
      </c>
      <c r="Q14" s="70">
        <f t="shared" si="4"/>
        <v>3.7</v>
      </c>
    </row>
    <row r="15" spans="2:17" ht="13.5">
      <c r="B15" s="65" t="s">
        <v>15</v>
      </c>
      <c r="D15" s="149">
        <v>161458</v>
      </c>
      <c r="E15" s="150"/>
      <c r="F15" s="123">
        <f t="shared" si="0"/>
        <v>1050</v>
      </c>
      <c r="G15" s="123"/>
      <c r="H15" s="66">
        <v>545</v>
      </c>
      <c r="I15" s="66">
        <v>505</v>
      </c>
      <c r="J15" s="67">
        <f t="shared" si="1"/>
        <v>6.5</v>
      </c>
      <c r="K15" s="68">
        <f>43+49</f>
        <v>92</v>
      </c>
      <c r="L15" s="68">
        <f t="shared" si="2"/>
        <v>1404</v>
      </c>
      <c r="M15" s="68">
        <v>787</v>
      </c>
      <c r="N15" s="68">
        <v>617</v>
      </c>
      <c r="O15" s="67">
        <f t="shared" si="3"/>
        <v>8.7</v>
      </c>
      <c r="P15" s="119">
        <v>2</v>
      </c>
      <c r="Q15" s="70">
        <f t="shared" si="4"/>
        <v>1.9</v>
      </c>
    </row>
    <row r="16" spans="2:17" ht="13.5">
      <c r="B16" s="65" t="s">
        <v>16</v>
      </c>
      <c r="D16" s="149">
        <v>149991</v>
      </c>
      <c r="E16" s="150"/>
      <c r="F16" s="123">
        <f t="shared" si="0"/>
        <v>878</v>
      </c>
      <c r="G16" s="123"/>
      <c r="H16" s="66">
        <v>463</v>
      </c>
      <c r="I16" s="66">
        <v>415</v>
      </c>
      <c r="J16" s="67">
        <f t="shared" si="1"/>
        <v>5.9</v>
      </c>
      <c r="K16" s="68">
        <f>34+42</f>
        <v>76</v>
      </c>
      <c r="L16" s="68">
        <f t="shared" si="2"/>
        <v>1683</v>
      </c>
      <c r="M16" s="68">
        <v>937</v>
      </c>
      <c r="N16" s="68">
        <v>746</v>
      </c>
      <c r="O16" s="67">
        <f t="shared" si="3"/>
        <v>11.2</v>
      </c>
      <c r="P16" s="69">
        <v>2</v>
      </c>
      <c r="Q16" s="70">
        <f t="shared" si="4"/>
        <v>2.3</v>
      </c>
    </row>
    <row r="17" spans="2:17" ht="13.5">
      <c r="B17" s="65" t="s">
        <v>17</v>
      </c>
      <c r="D17" s="149">
        <v>128947</v>
      </c>
      <c r="E17" s="150"/>
      <c r="F17" s="123">
        <f t="shared" si="0"/>
        <v>962</v>
      </c>
      <c r="G17" s="123"/>
      <c r="H17" s="66">
        <v>504</v>
      </c>
      <c r="I17" s="66">
        <v>458</v>
      </c>
      <c r="J17" s="67">
        <f t="shared" si="1"/>
        <v>7.5</v>
      </c>
      <c r="K17" s="68">
        <f>47+39</f>
        <v>86</v>
      </c>
      <c r="L17" s="68">
        <f t="shared" si="2"/>
        <v>1028</v>
      </c>
      <c r="M17" s="68">
        <v>558</v>
      </c>
      <c r="N17" s="68">
        <v>470</v>
      </c>
      <c r="O17" s="67">
        <f t="shared" si="3"/>
        <v>8</v>
      </c>
      <c r="P17" s="119">
        <v>2</v>
      </c>
      <c r="Q17" s="70">
        <f t="shared" si="4"/>
        <v>2.1</v>
      </c>
    </row>
    <row r="18" spans="2:17" ht="13.5">
      <c r="B18" s="65" t="s">
        <v>18</v>
      </c>
      <c r="D18" s="149">
        <v>148338</v>
      </c>
      <c r="E18" s="150"/>
      <c r="F18" s="123">
        <f t="shared" si="0"/>
        <v>757</v>
      </c>
      <c r="G18" s="123"/>
      <c r="H18" s="66">
        <v>386</v>
      </c>
      <c r="I18" s="66">
        <v>371</v>
      </c>
      <c r="J18" s="67">
        <f t="shared" si="1"/>
        <v>5.1</v>
      </c>
      <c r="K18" s="68">
        <f>40+37</f>
        <v>77</v>
      </c>
      <c r="L18" s="68">
        <f t="shared" si="2"/>
        <v>1017</v>
      </c>
      <c r="M18" s="68">
        <v>589</v>
      </c>
      <c r="N18" s="68">
        <v>428</v>
      </c>
      <c r="O18" s="67">
        <f t="shared" si="3"/>
        <v>6.9</v>
      </c>
      <c r="P18" s="69">
        <v>2</v>
      </c>
      <c r="Q18" s="70">
        <f t="shared" si="4"/>
        <v>2.6</v>
      </c>
    </row>
    <row r="19" spans="2:17" ht="13.5">
      <c r="B19" s="65"/>
      <c r="D19" s="118"/>
      <c r="E19" s="71"/>
      <c r="F19" s="123"/>
      <c r="G19" s="124"/>
      <c r="H19" s="66"/>
      <c r="I19" s="66"/>
      <c r="J19" s="67"/>
      <c r="K19" s="68"/>
      <c r="L19" s="68"/>
      <c r="M19" s="68"/>
      <c r="N19" s="68"/>
      <c r="O19" s="67"/>
      <c r="P19" s="69"/>
      <c r="Q19" s="70"/>
    </row>
    <row r="20" spans="2:17" ht="13.5">
      <c r="B20" s="65" t="s">
        <v>19</v>
      </c>
      <c r="D20" s="147">
        <v>6143000</v>
      </c>
      <c r="E20" s="148"/>
      <c r="F20" s="123">
        <f>SUM(H20,I20)</f>
        <v>43404</v>
      </c>
      <c r="G20" s="124"/>
      <c r="H20" s="66">
        <v>22307</v>
      </c>
      <c r="I20" s="66">
        <v>21097</v>
      </c>
      <c r="J20" s="67">
        <f>ROUND(F20/D20*1000,1)</f>
        <v>7.1</v>
      </c>
      <c r="K20" s="68">
        <v>3910</v>
      </c>
      <c r="L20" s="68">
        <f>SUM(M20,N20)</f>
        <v>59561</v>
      </c>
      <c r="M20" s="68">
        <v>32209</v>
      </c>
      <c r="N20" s="68">
        <v>27352</v>
      </c>
      <c r="O20" s="67">
        <f>ROUND(L20/D20*1000,1)</f>
        <v>9.7</v>
      </c>
      <c r="P20" s="69">
        <v>90</v>
      </c>
      <c r="Q20" s="70">
        <f>ROUND(P20/F20*1000,1)</f>
        <v>2.1</v>
      </c>
    </row>
    <row r="21" spans="2:17" ht="13.5">
      <c r="B21" s="65"/>
      <c r="D21" s="151"/>
      <c r="E21" s="152"/>
      <c r="F21" s="123"/>
      <c r="G21" s="124"/>
      <c r="H21" s="66"/>
      <c r="I21" s="66"/>
      <c r="J21" s="67"/>
      <c r="K21" s="68"/>
      <c r="L21" s="68"/>
      <c r="M21" s="68"/>
      <c r="N21" s="68"/>
      <c r="O21" s="67"/>
      <c r="P21" s="69"/>
      <c r="Q21" s="70"/>
    </row>
    <row r="22" spans="2:17" ht="13.5">
      <c r="B22" s="65" t="s">
        <v>20</v>
      </c>
      <c r="D22" s="147">
        <v>124218285</v>
      </c>
      <c r="E22" s="148"/>
      <c r="F22" s="123">
        <f>SUM(H22,I22)</f>
        <v>918400</v>
      </c>
      <c r="G22" s="124"/>
      <c r="H22" s="68">
        <v>470851</v>
      </c>
      <c r="I22" s="68">
        <v>447549</v>
      </c>
      <c r="J22" s="67">
        <f>ROUND(F22/D22*1000,1)</f>
        <v>7.4</v>
      </c>
      <c r="K22" s="68">
        <v>86269</v>
      </c>
      <c r="L22" s="66">
        <f>SUM(M22,N22)</f>
        <v>1362470</v>
      </c>
      <c r="M22" s="68">
        <v>699138</v>
      </c>
      <c r="N22" s="68">
        <v>663332</v>
      </c>
      <c r="O22" s="67">
        <f>ROUND(L22/D22*1000,1)</f>
        <v>11</v>
      </c>
      <c r="P22" s="69">
        <v>1748</v>
      </c>
      <c r="Q22" s="70">
        <f>ROUND(P22/F22*1000,1)</f>
        <v>1.9</v>
      </c>
    </row>
    <row r="23" spans="1:17" ht="13.5">
      <c r="A23" s="98"/>
      <c r="B23" s="98"/>
      <c r="C23" s="72"/>
      <c r="D23" s="101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3:17" ht="13.5">
      <c r="C24" s="1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3:17" ht="13.5">
      <c r="C25" s="1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3:17" ht="13.5">
      <c r="C26" s="1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3:17" ht="13.5">
      <c r="C27" s="1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6"/>
      <c r="P27" s="6"/>
      <c r="Q27" s="7" t="s">
        <v>118</v>
      </c>
    </row>
    <row r="28" spans="1:17" ht="12" customHeight="1">
      <c r="A28" s="103"/>
      <c r="B28" s="103"/>
      <c r="C28" s="73"/>
      <c r="D28" s="144" t="s">
        <v>21</v>
      </c>
      <c r="E28" s="144"/>
      <c r="F28" s="131" t="s">
        <v>22</v>
      </c>
      <c r="G28" s="132"/>
      <c r="H28" s="132"/>
      <c r="I28" s="133"/>
      <c r="J28" s="131" t="s">
        <v>23</v>
      </c>
      <c r="K28" s="132"/>
      <c r="L28" s="132"/>
      <c r="M28" s="133"/>
      <c r="N28" s="125" t="s">
        <v>24</v>
      </c>
      <c r="O28" s="141"/>
      <c r="P28" s="125" t="s">
        <v>25</v>
      </c>
      <c r="Q28" s="126"/>
    </row>
    <row r="29" spans="3:17" ht="12" customHeight="1">
      <c r="C29" s="74"/>
      <c r="D29" s="145"/>
      <c r="E29" s="145"/>
      <c r="F29" s="146" t="s">
        <v>26</v>
      </c>
      <c r="G29" s="135"/>
      <c r="H29" s="134" t="s">
        <v>27</v>
      </c>
      <c r="I29" s="135"/>
      <c r="J29" s="134" t="s">
        <v>28</v>
      </c>
      <c r="K29" s="135"/>
      <c r="L29" s="138" t="s">
        <v>29</v>
      </c>
      <c r="M29" s="75" t="s">
        <v>30</v>
      </c>
      <c r="N29" s="127"/>
      <c r="O29" s="142"/>
      <c r="P29" s="127"/>
      <c r="Q29" s="128"/>
    </row>
    <row r="30" spans="3:17" ht="15" customHeight="1">
      <c r="C30" s="74"/>
      <c r="D30" s="145"/>
      <c r="E30" s="145"/>
      <c r="F30" s="136"/>
      <c r="G30" s="137"/>
      <c r="H30" s="136"/>
      <c r="I30" s="137"/>
      <c r="J30" s="136"/>
      <c r="K30" s="137"/>
      <c r="L30" s="139"/>
      <c r="M30" s="76" t="s">
        <v>31</v>
      </c>
      <c r="N30" s="129"/>
      <c r="O30" s="143"/>
      <c r="P30" s="129"/>
      <c r="Q30" s="130"/>
    </row>
    <row r="31" spans="3:17" ht="12" customHeight="1">
      <c r="C31" s="74"/>
      <c r="D31" s="77"/>
      <c r="E31" s="57" t="s">
        <v>8</v>
      </c>
      <c r="F31" s="56"/>
      <c r="G31" s="57" t="s">
        <v>8</v>
      </c>
      <c r="H31" s="56"/>
      <c r="I31" s="57" t="s">
        <v>8</v>
      </c>
      <c r="J31" s="56"/>
      <c r="K31" s="58" t="s">
        <v>8</v>
      </c>
      <c r="L31" s="139"/>
      <c r="M31" s="76" t="s">
        <v>32</v>
      </c>
      <c r="N31" s="56"/>
      <c r="O31" s="57" t="s">
        <v>8</v>
      </c>
      <c r="P31" s="56"/>
      <c r="Q31" s="58" t="s">
        <v>8</v>
      </c>
    </row>
    <row r="32" spans="3:17" ht="9" customHeight="1">
      <c r="C32" s="74"/>
      <c r="D32" s="78"/>
      <c r="E32" s="59"/>
      <c r="F32" s="79"/>
      <c r="G32" s="80" t="s">
        <v>56</v>
      </c>
      <c r="H32" s="81"/>
      <c r="I32" s="80" t="s">
        <v>56</v>
      </c>
      <c r="J32" s="81"/>
      <c r="K32" s="82" t="s">
        <v>57</v>
      </c>
      <c r="L32" s="139"/>
      <c r="M32" s="76"/>
      <c r="N32" s="79"/>
      <c r="O32" s="59"/>
      <c r="P32" s="79"/>
      <c r="Q32" s="55"/>
    </row>
    <row r="33" spans="3:17" ht="12" customHeight="1">
      <c r="C33" s="74"/>
      <c r="D33" s="83" t="s">
        <v>10</v>
      </c>
      <c r="E33" s="59"/>
      <c r="F33" s="59" t="s">
        <v>10</v>
      </c>
      <c r="G33" s="59"/>
      <c r="H33" s="59" t="s">
        <v>10</v>
      </c>
      <c r="I33" s="59"/>
      <c r="J33" s="59" t="s">
        <v>10</v>
      </c>
      <c r="K33" s="55"/>
      <c r="L33" s="139"/>
      <c r="M33" s="76"/>
      <c r="N33" s="59" t="s">
        <v>33</v>
      </c>
      <c r="O33" s="59"/>
      <c r="P33" s="59" t="s">
        <v>33</v>
      </c>
      <c r="Q33" s="55"/>
    </row>
    <row r="34" spans="1:17" ht="20.25" customHeight="1">
      <c r="A34" s="98"/>
      <c r="B34" s="98"/>
      <c r="C34" s="84"/>
      <c r="D34" s="85"/>
      <c r="E34" s="22"/>
      <c r="F34" s="62"/>
      <c r="G34" s="22"/>
      <c r="H34" s="62"/>
      <c r="I34" s="22"/>
      <c r="J34" s="62"/>
      <c r="K34" s="63"/>
      <c r="L34" s="140"/>
      <c r="M34" s="86"/>
      <c r="N34" s="62"/>
      <c r="O34" s="22"/>
      <c r="P34" s="62"/>
      <c r="Q34" s="63"/>
    </row>
    <row r="35" spans="3:17" ht="13.5">
      <c r="C35" s="87"/>
      <c r="D35" s="14"/>
      <c r="E35" s="16"/>
      <c r="F35" s="14"/>
      <c r="G35" s="16"/>
      <c r="H35" s="16"/>
      <c r="I35" s="14"/>
      <c r="J35" s="16"/>
      <c r="K35" s="14"/>
      <c r="L35" s="16"/>
      <c r="M35" s="16"/>
      <c r="N35" s="16"/>
      <c r="O35" s="14"/>
      <c r="P35" s="16"/>
      <c r="Q35" s="14"/>
    </row>
    <row r="36" spans="2:17" ht="13.5">
      <c r="B36" s="65" t="s">
        <v>12</v>
      </c>
      <c r="C36" s="110"/>
      <c r="D36" s="66">
        <f>SUM(D38:D43)</f>
        <v>8</v>
      </c>
      <c r="E36" s="67">
        <f>ROUND(D36/F11*1000,1)</f>
        <v>1.3</v>
      </c>
      <c r="F36" s="66">
        <f>SUM(F38:F43)</f>
        <v>70</v>
      </c>
      <c r="G36" s="88">
        <f>ROUND(F36/(F11+F36+H36)*1000,1)</f>
        <v>10.7</v>
      </c>
      <c r="H36" s="66">
        <f>SUM(H38:H43)</f>
        <v>73</v>
      </c>
      <c r="I36" s="67">
        <f>H36/(F11+F36+H36)*1000</f>
        <v>11.175750153092467</v>
      </c>
      <c r="J36" s="66">
        <f>SUM(J38:J43)</f>
        <v>23</v>
      </c>
      <c r="K36" s="67">
        <f>J36/(F11+L36)*1000</f>
        <v>3.5898236304042457</v>
      </c>
      <c r="L36" s="66">
        <f>SUM(L38:L43)</f>
        <v>18</v>
      </c>
      <c r="M36" s="66">
        <f>SUM(M38:M43)</f>
        <v>5</v>
      </c>
      <c r="N36" s="66">
        <f>SUM(N38:N43)</f>
        <v>4317</v>
      </c>
      <c r="O36" s="88">
        <f>ROUND(N36/D11*1000,1)</f>
        <v>4.4</v>
      </c>
      <c r="P36" s="66">
        <f>SUM(P38:P43)</f>
        <v>1579</v>
      </c>
      <c r="Q36" s="89">
        <f>ROUND(P36/D11*1000,2)</f>
        <v>1.62</v>
      </c>
    </row>
    <row r="37" spans="2:17" ht="13.5">
      <c r="B37" s="65"/>
      <c r="C37" s="110"/>
      <c r="D37" s="119"/>
      <c r="E37" s="67"/>
      <c r="F37" s="71"/>
      <c r="G37" s="88"/>
      <c r="H37" s="71"/>
      <c r="I37" s="67"/>
      <c r="J37" s="53" t="s">
        <v>105</v>
      </c>
      <c r="K37" s="67"/>
      <c r="L37" s="120"/>
      <c r="M37" s="120"/>
      <c r="N37" s="121"/>
      <c r="O37" s="88"/>
      <c r="P37" s="69"/>
      <c r="Q37" s="89"/>
    </row>
    <row r="38" spans="2:17" ht="13.5">
      <c r="B38" s="65" t="s">
        <v>13</v>
      </c>
      <c r="C38" s="110"/>
      <c r="D38" s="119">
        <v>3</v>
      </c>
      <c r="E38" s="122">
        <f aca="true" t="shared" si="5" ref="E38:E43">ROUND(D38/F13*1000,1)</f>
        <v>1.8</v>
      </c>
      <c r="F38" s="71">
        <v>17</v>
      </c>
      <c r="G38" s="88">
        <f aca="true" t="shared" si="6" ref="G38:G43">ROUND(F38/(F13+F38+H38)*1000,1)</f>
        <v>10</v>
      </c>
      <c r="H38" s="71">
        <v>27</v>
      </c>
      <c r="I38" s="67">
        <f aca="true" t="shared" si="7" ref="I38:I43">H38/(F13+F38+H38)*1000</f>
        <v>15.863689776733255</v>
      </c>
      <c r="J38" s="120">
        <v>10</v>
      </c>
      <c r="K38" s="67">
        <f>J38/(F13+L38)*1000</f>
        <v>6.002400960384154</v>
      </c>
      <c r="L38" s="120">
        <v>8</v>
      </c>
      <c r="M38" s="119">
        <v>2</v>
      </c>
      <c r="N38" s="121">
        <v>1274</v>
      </c>
      <c r="O38" s="88">
        <f aca="true" t="shared" si="8" ref="O38:O43">ROUND(N38/D13*1000,1)</f>
        <v>6.1</v>
      </c>
      <c r="P38" s="69">
        <v>383</v>
      </c>
      <c r="Q38" s="89">
        <f aca="true" t="shared" si="9" ref="Q38:Q43">ROUND(P38/D13*1000,2)</f>
        <v>1.82</v>
      </c>
    </row>
    <row r="39" spans="2:17" ht="13.5">
      <c r="B39" s="65" t="s">
        <v>14</v>
      </c>
      <c r="C39" s="110"/>
      <c r="D39" s="119">
        <v>2</v>
      </c>
      <c r="E39" s="122">
        <f t="shared" si="5"/>
        <v>1.8</v>
      </c>
      <c r="F39" s="71">
        <v>11</v>
      </c>
      <c r="G39" s="88">
        <f>ROUND(F39/(F14+F39+H39)*1000,1)</f>
        <v>9.9</v>
      </c>
      <c r="H39" s="71">
        <v>12</v>
      </c>
      <c r="I39" s="67">
        <f t="shared" si="7"/>
        <v>10.840108401084011</v>
      </c>
      <c r="J39" s="119">
        <v>4</v>
      </c>
      <c r="K39" s="122">
        <f>J39/(F14+L39)*1000</f>
        <v>3.6798528058877644</v>
      </c>
      <c r="L39" s="119">
        <v>3</v>
      </c>
      <c r="M39" s="119">
        <v>1</v>
      </c>
      <c r="N39" s="121">
        <v>745</v>
      </c>
      <c r="O39" s="88">
        <f t="shared" si="8"/>
        <v>4.2</v>
      </c>
      <c r="P39" s="69">
        <v>271</v>
      </c>
      <c r="Q39" s="89">
        <f t="shared" si="9"/>
        <v>1.52</v>
      </c>
    </row>
    <row r="40" spans="2:17" ht="13.5">
      <c r="B40" s="65" t="s">
        <v>15</v>
      </c>
      <c r="C40" s="110"/>
      <c r="D40" s="119">
        <v>0</v>
      </c>
      <c r="E40" s="122">
        <f t="shared" si="5"/>
        <v>0</v>
      </c>
      <c r="F40" s="71">
        <v>18</v>
      </c>
      <c r="G40" s="88">
        <f t="shared" si="6"/>
        <v>16.7</v>
      </c>
      <c r="H40" s="71">
        <v>10</v>
      </c>
      <c r="I40" s="67">
        <f t="shared" si="7"/>
        <v>9.27643784786642</v>
      </c>
      <c r="J40" s="120">
        <v>4</v>
      </c>
      <c r="K40" s="67">
        <f>J40/(F15+L40)*1000</f>
        <v>3.795066413662239</v>
      </c>
      <c r="L40" s="120">
        <v>4</v>
      </c>
      <c r="M40" s="119">
        <v>0</v>
      </c>
      <c r="N40" s="121">
        <v>699</v>
      </c>
      <c r="O40" s="88">
        <f t="shared" si="8"/>
        <v>4.3</v>
      </c>
      <c r="P40" s="69">
        <v>239</v>
      </c>
      <c r="Q40" s="89">
        <f t="shared" si="9"/>
        <v>1.48</v>
      </c>
    </row>
    <row r="41" spans="2:17" ht="13.5">
      <c r="B41" s="65" t="s">
        <v>16</v>
      </c>
      <c r="C41" s="110"/>
      <c r="D41" s="119">
        <v>0</v>
      </c>
      <c r="E41" s="122">
        <f t="shared" si="5"/>
        <v>0</v>
      </c>
      <c r="F41" s="71">
        <v>6</v>
      </c>
      <c r="G41" s="88">
        <f t="shared" si="6"/>
        <v>6.7</v>
      </c>
      <c r="H41" s="71">
        <v>10</v>
      </c>
      <c r="I41" s="67">
        <f t="shared" si="7"/>
        <v>11.185682326621924</v>
      </c>
      <c r="J41" s="120">
        <v>3</v>
      </c>
      <c r="K41" s="67">
        <f>J41/(F16+L41)*1000</f>
        <v>3.40522133938706</v>
      </c>
      <c r="L41" s="120">
        <v>3</v>
      </c>
      <c r="M41" s="119">
        <v>0</v>
      </c>
      <c r="N41" s="121">
        <v>654</v>
      </c>
      <c r="O41" s="88">
        <f t="shared" si="8"/>
        <v>4.4</v>
      </c>
      <c r="P41" s="69">
        <v>292</v>
      </c>
      <c r="Q41" s="89">
        <f t="shared" si="9"/>
        <v>1.95</v>
      </c>
    </row>
    <row r="42" spans="2:17" ht="13.5">
      <c r="B42" s="65" t="s">
        <v>17</v>
      </c>
      <c r="C42" s="110"/>
      <c r="D42" s="119">
        <v>2</v>
      </c>
      <c r="E42" s="122">
        <f t="shared" si="5"/>
        <v>2.1</v>
      </c>
      <c r="F42" s="71">
        <v>12</v>
      </c>
      <c r="G42" s="88">
        <f t="shared" si="6"/>
        <v>12.2</v>
      </c>
      <c r="H42" s="71">
        <v>6</v>
      </c>
      <c r="I42" s="67">
        <f t="shared" si="7"/>
        <v>6.122448979591836</v>
      </c>
      <c r="J42" s="120">
        <v>2</v>
      </c>
      <c r="K42" s="67">
        <f>J42/(F17+L42)*1000</f>
        <v>2.079002079002079</v>
      </c>
      <c r="L42" s="120">
        <v>0</v>
      </c>
      <c r="M42" s="119">
        <v>2</v>
      </c>
      <c r="N42" s="121">
        <v>536</v>
      </c>
      <c r="O42" s="88">
        <f t="shared" si="8"/>
        <v>4.2</v>
      </c>
      <c r="P42" s="69">
        <v>199</v>
      </c>
      <c r="Q42" s="89">
        <f t="shared" si="9"/>
        <v>1.54</v>
      </c>
    </row>
    <row r="43" spans="2:17" ht="13.5">
      <c r="B43" s="65" t="s">
        <v>18</v>
      </c>
      <c r="C43" s="110"/>
      <c r="D43" s="119">
        <v>1</v>
      </c>
      <c r="E43" s="122">
        <f t="shared" si="5"/>
        <v>1.3</v>
      </c>
      <c r="F43" s="71">
        <v>6</v>
      </c>
      <c r="G43" s="88">
        <f t="shared" si="6"/>
        <v>7.8</v>
      </c>
      <c r="H43" s="71">
        <v>8</v>
      </c>
      <c r="I43" s="67">
        <f t="shared" si="7"/>
        <v>10.376134889753567</v>
      </c>
      <c r="J43" s="120">
        <v>0</v>
      </c>
      <c r="K43" s="88" t="s">
        <v>124</v>
      </c>
      <c r="L43" s="120">
        <v>0</v>
      </c>
      <c r="M43" s="119">
        <v>0</v>
      </c>
      <c r="N43" s="121">
        <v>409</v>
      </c>
      <c r="O43" s="88">
        <f t="shared" si="8"/>
        <v>2.8</v>
      </c>
      <c r="P43" s="69">
        <v>195</v>
      </c>
      <c r="Q43" s="89">
        <f t="shared" si="9"/>
        <v>1.31</v>
      </c>
    </row>
    <row r="44" spans="2:17" ht="13.5">
      <c r="B44" s="65"/>
      <c r="C44" s="110"/>
      <c r="D44" s="71"/>
      <c r="E44" s="67"/>
      <c r="F44" s="71"/>
      <c r="H44" s="71"/>
      <c r="I44" s="67"/>
      <c r="J44" s="53"/>
      <c r="K44" s="67"/>
      <c r="L44" s="53"/>
      <c r="M44" s="53"/>
      <c r="N44" s="71"/>
      <c r="O44" s="88"/>
      <c r="P44" s="71"/>
      <c r="Q44" s="89"/>
    </row>
    <row r="45" spans="2:17" ht="13.5">
      <c r="B45" s="65" t="s">
        <v>19</v>
      </c>
      <c r="C45" s="110"/>
      <c r="D45" s="68">
        <v>49</v>
      </c>
      <c r="E45" s="67">
        <f>ROUND(D45/F20*1000,1)</f>
        <v>1.1</v>
      </c>
      <c r="F45" s="68">
        <v>465</v>
      </c>
      <c r="G45" s="88">
        <f>ROUND(F45/(F20+F45+H45)*1000,1)</f>
        <v>10.5</v>
      </c>
      <c r="H45" s="68">
        <v>490</v>
      </c>
      <c r="I45" s="67">
        <f>H45/(F20+F45+H45)*1000</f>
        <v>11.046236389458734</v>
      </c>
      <c r="J45" s="68">
        <v>171</v>
      </c>
      <c r="K45" s="67">
        <f>J45/(F20+L45)*1000</f>
        <v>3.9273328586849177</v>
      </c>
      <c r="L45" s="90">
        <v>137</v>
      </c>
      <c r="M45" s="90">
        <v>34</v>
      </c>
      <c r="N45" s="68">
        <v>28202</v>
      </c>
      <c r="O45" s="88">
        <f>ROUND(N45/D20*1000,1)</f>
        <v>4.6</v>
      </c>
      <c r="P45" s="68">
        <v>10250</v>
      </c>
      <c r="Q45" s="89">
        <f>ROUND(P45/D20*1000,2)</f>
        <v>1.67</v>
      </c>
    </row>
    <row r="46" spans="2:17" ht="13.5">
      <c r="B46" s="65"/>
      <c r="C46" s="110"/>
      <c r="D46" s="68"/>
      <c r="E46" s="67"/>
      <c r="F46" s="68"/>
      <c r="G46" s="88"/>
      <c r="H46" s="68"/>
      <c r="I46" s="67"/>
      <c r="J46" s="53"/>
      <c r="K46" s="67"/>
      <c r="L46" s="90"/>
      <c r="M46" s="90"/>
      <c r="N46" s="68"/>
      <c r="O46" s="88"/>
      <c r="P46" s="68"/>
      <c r="Q46" s="89"/>
    </row>
    <row r="47" spans="2:17" ht="13.5">
      <c r="B47" s="65" t="s">
        <v>20</v>
      </c>
      <c r="C47" s="110"/>
      <c r="D47" s="68">
        <v>801</v>
      </c>
      <c r="E47" s="67">
        <f>ROUND(D47/F22*1000,1)</f>
        <v>0.9</v>
      </c>
      <c r="F47" s="68">
        <v>9252</v>
      </c>
      <c r="G47" s="88">
        <f>ROUND(F47/(F22+F47+H47)*1000,1)</f>
        <v>9.9</v>
      </c>
      <c r="H47" s="68">
        <v>10362</v>
      </c>
      <c r="I47" s="67">
        <f>H47/(F22+F47+H47)*1000</f>
        <v>11.046743438797288</v>
      </c>
      <c r="J47" s="68">
        <v>2999</v>
      </c>
      <c r="K47" s="67">
        <f>J47/(F22+L47)*1000</f>
        <v>3.257003535027178</v>
      </c>
      <c r="L47" s="68">
        <v>2385</v>
      </c>
      <c r="M47" s="68">
        <v>614</v>
      </c>
      <c r="N47" s="68">
        <v>586481</v>
      </c>
      <c r="O47" s="88">
        <f>ROUND(N47/D22*1000,1)</f>
        <v>4.7</v>
      </c>
      <c r="P47" s="68">
        <v>208333</v>
      </c>
      <c r="Q47" s="89">
        <f>ROUND(P47/D22*1000,2)</f>
        <v>1.68</v>
      </c>
    </row>
    <row r="48" spans="1:17" ht="13.5">
      <c r="A48" s="98"/>
      <c r="B48" s="98"/>
      <c r="C48" s="111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50" spans="4:8" ht="13.5">
      <c r="D50" s="3" t="s">
        <v>3</v>
      </c>
      <c r="E50" s="3" t="s">
        <v>119</v>
      </c>
      <c r="G50" s="3"/>
      <c r="H50" s="3"/>
    </row>
    <row r="51" spans="4:8" ht="13.5">
      <c r="D51" s="3"/>
      <c r="E51" s="3" t="s">
        <v>120</v>
      </c>
      <c r="G51" s="3"/>
      <c r="H51" s="3"/>
    </row>
    <row r="52" ht="13.5">
      <c r="E52" s="3" t="s">
        <v>85</v>
      </c>
    </row>
    <row r="53" ht="13.5">
      <c r="E53" s="3" t="s">
        <v>93</v>
      </c>
    </row>
  </sheetData>
  <sheetProtection/>
  <mergeCells count="39">
    <mergeCell ref="F4:K6"/>
    <mergeCell ref="D7:E7"/>
    <mergeCell ref="F7:G9"/>
    <mergeCell ref="F11:G11"/>
    <mergeCell ref="F13:G13"/>
    <mergeCell ref="D13:E13"/>
    <mergeCell ref="D14:E14"/>
    <mergeCell ref="P4:Q4"/>
    <mergeCell ref="D11:E11"/>
    <mergeCell ref="L4:O6"/>
    <mergeCell ref="P5:Q5"/>
    <mergeCell ref="P6:Q6"/>
    <mergeCell ref="D17:E17"/>
    <mergeCell ref="F21:G21"/>
    <mergeCell ref="F22:G22"/>
    <mergeCell ref="F15:G15"/>
    <mergeCell ref="F16:G16"/>
    <mergeCell ref="F17:G17"/>
    <mergeCell ref="D15:E15"/>
    <mergeCell ref="D28:E28"/>
    <mergeCell ref="D29:E29"/>
    <mergeCell ref="D30:E30"/>
    <mergeCell ref="F14:G14"/>
    <mergeCell ref="F29:G30"/>
    <mergeCell ref="D22:E22"/>
    <mergeCell ref="D18:E18"/>
    <mergeCell ref="D20:E20"/>
    <mergeCell ref="D21:E21"/>
    <mergeCell ref="D16:E16"/>
    <mergeCell ref="F18:G18"/>
    <mergeCell ref="F19:G19"/>
    <mergeCell ref="F20:G20"/>
    <mergeCell ref="P28:Q30"/>
    <mergeCell ref="J28:M28"/>
    <mergeCell ref="F28:I28"/>
    <mergeCell ref="H29:I30"/>
    <mergeCell ref="J29:K30"/>
    <mergeCell ref="L29:L34"/>
    <mergeCell ref="N28:O30"/>
  </mergeCells>
  <printOptions/>
  <pageMargins left="0.7874015748031497" right="0.51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="110" zoomScaleNormal="110" zoomScalePageLayoutView="0" workbookViewId="0" topLeftCell="A1">
      <pane xSplit="2" ySplit="7" topLeftCell="C8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5.50390625" style="1" customWidth="1"/>
    <col min="4" max="9" width="4.5039062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1" ht="13.5" customHeight="1">
      <c r="A1" s="4" t="s">
        <v>110</v>
      </c>
    </row>
    <row r="2" ht="13.5" customHeight="1"/>
    <row r="3" s="5" customFormat="1" ht="13.5" customHeight="1">
      <c r="T3" s="6"/>
    </row>
    <row r="4" spans="1:23" s="5" customFormat="1" ht="13.5" customHeight="1">
      <c r="A4" s="5" t="s">
        <v>58</v>
      </c>
      <c r="T4" s="6"/>
      <c r="W4" s="7" t="s">
        <v>91</v>
      </c>
    </row>
    <row r="5" spans="1:23" s="5" customFormat="1" ht="11.25" customHeight="1">
      <c r="A5" s="8"/>
      <c r="B5" s="8"/>
      <c r="C5" s="35"/>
      <c r="D5" s="125" t="s">
        <v>34</v>
      </c>
      <c r="E5" s="170"/>
      <c r="F5" s="171"/>
      <c r="G5" s="125" t="s">
        <v>35</v>
      </c>
      <c r="H5" s="170"/>
      <c r="I5" s="171"/>
      <c r="J5" s="125" t="s">
        <v>36</v>
      </c>
      <c r="K5" s="170"/>
      <c r="L5" s="171"/>
      <c r="M5" s="125" t="s">
        <v>37</v>
      </c>
      <c r="N5" s="170"/>
      <c r="O5" s="171"/>
      <c r="P5" s="125" t="s">
        <v>38</v>
      </c>
      <c r="Q5" s="170"/>
      <c r="R5" s="171"/>
      <c r="S5" s="125" t="s">
        <v>39</v>
      </c>
      <c r="T5" s="170"/>
      <c r="U5" s="171"/>
      <c r="V5" s="179" t="s">
        <v>40</v>
      </c>
      <c r="W5" s="159" t="s">
        <v>41</v>
      </c>
    </row>
    <row r="6" spans="1:23" s="5" customFormat="1" ht="11.25" customHeight="1">
      <c r="A6" s="13"/>
      <c r="B6" s="13"/>
      <c r="C6" s="38" t="s">
        <v>64</v>
      </c>
      <c r="D6" s="175"/>
      <c r="E6" s="176"/>
      <c r="F6" s="177"/>
      <c r="G6" s="175"/>
      <c r="H6" s="176"/>
      <c r="I6" s="177"/>
      <c r="J6" s="175"/>
      <c r="K6" s="176"/>
      <c r="L6" s="177"/>
      <c r="M6" s="175"/>
      <c r="N6" s="176"/>
      <c r="O6" s="177"/>
      <c r="P6" s="175"/>
      <c r="Q6" s="176"/>
      <c r="R6" s="177"/>
      <c r="S6" s="175"/>
      <c r="T6" s="176"/>
      <c r="U6" s="177"/>
      <c r="V6" s="180"/>
      <c r="W6" s="181"/>
    </row>
    <row r="7" spans="1:23" s="5" customFormat="1" ht="49.5" customHeight="1">
      <c r="A7" s="13"/>
      <c r="B7" s="13"/>
      <c r="C7" s="37" t="s">
        <v>60</v>
      </c>
      <c r="D7" s="24" t="s">
        <v>7</v>
      </c>
      <c r="E7" s="24" t="s">
        <v>1</v>
      </c>
      <c r="F7" s="24" t="s">
        <v>2</v>
      </c>
      <c r="G7" s="24" t="s">
        <v>7</v>
      </c>
      <c r="H7" s="24" t="s">
        <v>1</v>
      </c>
      <c r="I7" s="24" t="s">
        <v>2</v>
      </c>
      <c r="J7" s="24" t="s">
        <v>7</v>
      </c>
      <c r="K7" s="24" t="s">
        <v>1</v>
      </c>
      <c r="L7" s="24" t="s">
        <v>2</v>
      </c>
      <c r="M7" s="24" t="s">
        <v>7</v>
      </c>
      <c r="N7" s="24" t="s">
        <v>1</v>
      </c>
      <c r="O7" s="24" t="s">
        <v>2</v>
      </c>
      <c r="P7" s="24" t="s">
        <v>7</v>
      </c>
      <c r="Q7" s="24" t="s">
        <v>42</v>
      </c>
      <c r="R7" s="24" t="s">
        <v>43</v>
      </c>
      <c r="S7" s="24" t="s">
        <v>7</v>
      </c>
      <c r="T7" s="25" t="s">
        <v>62</v>
      </c>
      <c r="U7" s="25" t="s">
        <v>63</v>
      </c>
      <c r="V7" s="180"/>
      <c r="W7" s="181"/>
    </row>
    <row r="8" spans="1:23" s="5" customFormat="1" ht="7.5" customHeight="1">
      <c r="A8" s="9"/>
      <c r="B8" s="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s="113" customFormat="1" ht="16.5" customHeight="1">
      <c r="A9" s="112" t="s">
        <v>83</v>
      </c>
      <c r="B9" s="112">
        <v>63</v>
      </c>
      <c r="C9" s="31">
        <v>815238</v>
      </c>
      <c r="D9" s="114">
        <v>8505</v>
      </c>
      <c r="E9" s="114">
        <v>4276</v>
      </c>
      <c r="F9" s="114">
        <v>4229</v>
      </c>
      <c r="G9" s="114">
        <v>3300</v>
      </c>
      <c r="H9" s="114">
        <v>1848</v>
      </c>
      <c r="I9" s="114">
        <v>1452</v>
      </c>
      <c r="J9" s="114">
        <v>22</v>
      </c>
      <c r="K9" s="114">
        <v>6</v>
      </c>
      <c r="L9" s="114">
        <v>16</v>
      </c>
      <c r="M9" s="114">
        <v>10</v>
      </c>
      <c r="N9" s="114">
        <v>1</v>
      </c>
      <c r="O9" s="114">
        <v>9</v>
      </c>
      <c r="P9" s="114">
        <v>339</v>
      </c>
      <c r="Q9" s="114">
        <v>212</v>
      </c>
      <c r="R9" s="114">
        <v>127</v>
      </c>
      <c r="S9" s="114">
        <v>42</v>
      </c>
      <c r="T9" s="114">
        <v>35</v>
      </c>
      <c r="U9" s="114">
        <v>7</v>
      </c>
      <c r="V9" s="114">
        <v>4610</v>
      </c>
      <c r="W9" s="114">
        <v>1148</v>
      </c>
    </row>
    <row r="10" spans="1:23" s="113" customFormat="1" ht="16.5" customHeight="1">
      <c r="A10" s="112" t="s">
        <v>61</v>
      </c>
      <c r="B10" s="112">
        <v>1</v>
      </c>
      <c r="C10" s="31">
        <v>822619</v>
      </c>
      <c r="D10" s="114">
        <v>8025</v>
      </c>
      <c r="E10" s="114">
        <v>4104</v>
      </c>
      <c r="F10" s="114">
        <v>3921</v>
      </c>
      <c r="G10" s="114">
        <v>3424</v>
      </c>
      <c r="H10" s="114">
        <v>1961</v>
      </c>
      <c r="I10" s="114">
        <v>1463</v>
      </c>
      <c r="J10" s="114">
        <v>27</v>
      </c>
      <c r="K10" s="114">
        <v>13</v>
      </c>
      <c r="L10" s="114">
        <v>14</v>
      </c>
      <c r="M10" s="114">
        <v>15</v>
      </c>
      <c r="N10" s="114">
        <v>8</v>
      </c>
      <c r="O10" s="114">
        <v>7</v>
      </c>
      <c r="P10" s="114">
        <v>302</v>
      </c>
      <c r="Q10" s="114">
        <v>190</v>
      </c>
      <c r="R10" s="114">
        <v>112</v>
      </c>
      <c r="S10" s="114">
        <v>42</v>
      </c>
      <c r="T10" s="114">
        <v>30</v>
      </c>
      <c r="U10" s="114">
        <v>12</v>
      </c>
      <c r="V10" s="114">
        <v>4736</v>
      </c>
      <c r="W10" s="114">
        <v>1177</v>
      </c>
    </row>
    <row r="11" spans="1:23" s="5" customFormat="1" ht="16.5" customHeight="1">
      <c r="A11" s="14"/>
      <c r="B11" s="28">
        <v>2</v>
      </c>
      <c r="C11" s="31">
        <v>824061</v>
      </c>
      <c r="D11" s="32">
        <f>SUM(E11:F11)</f>
        <v>7869</v>
      </c>
      <c r="E11" s="32">
        <v>4109</v>
      </c>
      <c r="F11" s="32">
        <v>3760</v>
      </c>
      <c r="G11" s="32">
        <f aca="true" t="shared" si="0" ref="G11:G21">SUM(H11:I11)</f>
        <v>3432</v>
      </c>
      <c r="H11" s="32">
        <v>1926</v>
      </c>
      <c r="I11" s="32">
        <v>1506</v>
      </c>
      <c r="J11" s="32">
        <f aca="true" t="shared" si="1" ref="J11:J25">SUM(K11:L11)</f>
        <v>23</v>
      </c>
      <c r="K11" s="32">
        <v>6</v>
      </c>
      <c r="L11" s="32">
        <v>17</v>
      </c>
      <c r="M11" s="32">
        <f aca="true" t="shared" si="2" ref="M11:M30">SUM(N11:O11)</f>
        <v>8</v>
      </c>
      <c r="N11" s="32">
        <v>3</v>
      </c>
      <c r="O11" s="32">
        <v>5</v>
      </c>
      <c r="P11" s="32">
        <f aca="true" t="shared" si="3" ref="P11:P25">SUM(Q11:R11)</f>
        <v>287</v>
      </c>
      <c r="Q11" s="32">
        <v>173</v>
      </c>
      <c r="R11" s="32">
        <v>114</v>
      </c>
      <c r="S11" s="32">
        <f aca="true" t="shared" si="4" ref="S11:S21">SUM(T11:U11)</f>
        <v>35</v>
      </c>
      <c r="T11" s="32">
        <v>29</v>
      </c>
      <c r="U11" s="32">
        <v>6</v>
      </c>
      <c r="V11" s="32">
        <v>5057</v>
      </c>
      <c r="W11" s="32">
        <v>1164</v>
      </c>
    </row>
    <row r="12" spans="1:23" s="5" customFormat="1" ht="16.5" customHeight="1">
      <c r="A12" s="14"/>
      <c r="B12" s="14">
        <v>3</v>
      </c>
      <c r="C12" s="31">
        <v>834545</v>
      </c>
      <c r="D12" s="32">
        <f aca="true" t="shared" si="5" ref="D12:D21">SUM(E12:F12)</f>
        <v>7815</v>
      </c>
      <c r="E12" s="32">
        <v>3991</v>
      </c>
      <c r="F12" s="32">
        <v>3824</v>
      </c>
      <c r="G12" s="32">
        <f t="shared" si="0"/>
        <v>3581</v>
      </c>
      <c r="H12" s="32">
        <v>1994</v>
      </c>
      <c r="I12" s="32">
        <v>1587</v>
      </c>
      <c r="J12" s="32">
        <f t="shared" si="1"/>
        <v>30</v>
      </c>
      <c r="K12" s="32">
        <v>15</v>
      </c>
      <c r="L12" s="32">
        <v>15</v>
      </c>
      <c r="M12" s="32">
        <f t="shared" si="2"/>
        <v>15</v>
      </c>
      <c r="N12" s="32">
        <v>6</v>
      </c>
      <c r="O12" s="32">
        <v>9</v>
      </c>
      <c r="P12" s="32">
        <f t="shared" si="3"/>
        <v>302</v>
      </c>
      <c r="Q12" s="32">
        <v>174</v>
      </c>
      <c r="R12" s="32">
        <v>128</v>
      </c>
      <c r="S12" s="32">
        <f t="shared" si="4"/>
        <v>47</v>
      </c>
      <c r="T12" s="32">
        <v>33</v>
      </c>
      <c r="U12" s="32">
        <v>14</v>
      </c>
      <c r="V12" s="32">
        <v>5244</v>
      </c>
      <c r="W12" s="32">
        <v>1300</v>
      </c>
    </row>
    <row r="13" spans="1:23" s="5" customFormat="1" ht="16.5" customHeight="1">
      <c r="A13" s="14"/>
      <c r="B13" s="14">
        <v>4</v>
      </c>
      <c r="C13" s="31">
        <v>841914</v>
      </c>
      <c r="D13" s="32">
        <f t="shared" si="5"/>
        <v>7911</v>
      </c>
      <c r="E13" s="32">
        <v>4050</v>
      </c>
      <c r="F13" s="32">
        <v>3861</v>
      </c>
      <c r="G13" s="32">
        <f t="shared" si="0"/>
        <v>3985</v>
      </c>
      <c r="H13" s="32">
        <v>2292</v>
      </c>
      <c r="I13" s="32">
        <v>1693</v>
      </c>
      <c r="J13" s="32">
        <f t="shared" si="1"/>
        <v>36</v>
      </c>
      <c r="K13" s="32">
        <v>22</v>
      </c>
      <c r="L13" s="32">
        <v>14</v>
      </c>
      <c r="M13" s="32">
        <f t="shared" si="2"/>
        <v>18</v>
      </c>
      <c r="N13" s="32">
        <v>10</v>
      </c>
      <c r="O13" s="32">
        <v>8</v>
      </c>
      <c r="P13" s="32">
        <f t="shared" si="3"/>
        <v>245</v>
      </c>
      <c r="Q13" s="32">
        <v>141</v>
      </c>
      <c r="R13" s="32">
        <v>104</v>
      </c>
      <c r="S13" s="32">
        <f t="shared" si="4"/>
        <v>37</v>
      </c>
      <c r="T13" s="32">
        <v>19</v>
      </c>
      <c r="U13" s="32">
        <v>18</v>
      </c>
      <c r="V13" s="32">
        <v>5410</v>
      </c>
      <c r="W13" s="32">
        <v>1316</v>
      </c>
    </row>
    <row r="14" spans="1:23" s="5" customFormat="1" ht="16.5" customHeight="1">
      <c r="A14" s="14"/>
      <c r="B14" s="14">
        <v>5</v>
      </c>
      <c r="C14" s="31">
        <v>850631</v>
      </c>
      <c r="D14" s="32">
        <f t="shared" si="5"/>
        <v>7896</v>
      </c>
      <c r="E14" s="32">
        <v>3963</v>
      </c>
      <c r="F14" s="32">
        <v>3933</v>
      </c>
      <c r="G14" s="32">
        <f t="shared" si="0"/>
        <v>4021</v>
      </c>
      <c r="H14" s="32">
        <v>2262</v>
      </c>
      <c r="I14" s="32">
        <v>1759</v>
      </c>
      <c r="J14" s="32">
        <f t="shared" si="1"/>
        <v>30</v>
      </c>
      <c r="K14" s="32">
        <v>15</v>
      </c>
      <c r="L14" s="32">
        <v>15</v>
      </c>
      <c r="M14" s="32">
        <f t="shared" si="2"/>
        <v>20</v>
      </c>
      <c r="N14" s="32">
        <v>13</v>
      </c>
      <c r="O14" s="32">
        <v>7</v>
      </c>
      <c r="P14" s="32">
        <f t="shared" si="3"/>
        <v>242</v>
      </c>
      <c r="Q14" s="32">
        <v>135</v>
      </c>
      <c r="R14" s="32">
        <v>107</v>
      </c>
      <c r="S14" s="32">
        <f t="shared" si="4"/>
        <v>40</v>
      </c>
      <c r="T14" s="32">
        <v>26</v>
      </c>
      <c r="U14" s="32">
        <v>14</v>
      </c>
      <c r="V14" s="32">
        <v>5674</v>
      </c>
      <c r="W14" s="32">
        <v>1383</v>
      </c>
    </row>
    <row r="15" spans="1:23" s="5" customFormat="1" ht="16.5" customHeight="1">
      <c r="A15" s="14"/>
      <c r="B15" s="14">
        <v>6</v>
      </c>
      <c r="C15" s="31">
        <v>853853</v>
      </c>
      <c r="D15" s="32">
        <f t="shared" si="5"/>
        <v>8465</v>
      </c>
      <c r="E15" s="32">
        <v>4337</v>
      </c>
      <c r="F15" s="32">
        <v>4128</v>
      </c>
      <c r="G15" s="32">
        <f t="shared" si="0"/>
        <v>4068</v>
      </c>
      <c r="H15" s="32">
        <v>2296</v>
      </c>
      <c r="I15" s="32">
        <v>1772</v>
      </c>
      <c r="J15" s="32">
        <f t="shared" si="1"/>
        <v>22</v>
      </c>
      <c r="K15" s="32">
        <v>15</v>
      </c>
      <c r="L15" s="32">
        <v>7</v>
      </c>
      <c r="M15" s="32">
        <f t="shared" si="2"/>
        <v>11</v>
      </c>
      <c r="N15" s="32">
        <v>7</v>
      </c>
      <c r="O15" s="32">
        <v>4</v>
      </c>
      <c r="P15" s="32">
        <f t="shared" si="3"/>
        <v>254</v>
      </c>
      <c r="Q15" s="32">
        <v>141</v>
      </c>
      <c r="R15" s="32">
        <v>113</v>
      </c>
      <c r="S15" s="32">
        <f t="shared" si="4"/>
        <v>36</v>
      </c>
      <c r="T15" s="32">
        <v>27</v>
      </c>
      <c r="U15" s="32">
        <v>9</v>
      </c>
      <c r="V15" s="32">
        <v>5925</v>
      </c>
      <c r="W15" s="32">
        <v>1446</v>
      </c>
    </row>
    <row r="16" spans="1:23" s="5" customFormat="1" ht="16.5" customHeight="1">
      <c r="A16" s="14"/>
      <c r="B16" s="14">
        <v>7</v>
      </c>
      <c r="C16" s="31">
        <v>847756</v>
      </c>
      <c r="D16" s="32">
        <f t="shared" si="5"/>
        <v>8061</v>
      </c>
      <c r="E16" s="32">
        <v>4106</v>
      </c>
      <c r="F16" s="32">
        <v>3955</v>
      </c>
      <c r="G16" s="32">
        <f t="shared" si="0"/>
        <v>4380</v>
      </c>
      <c r="H16" s="32">
        <v>2449</v>
      </c>
      <c r="I16" s="32">
        <v>1931</v>
      </c>
      <c r="J16" s="32">
        <f t="shared" si="1"/>
        <v>34</v>
      </c>
      <c r="K16" s="32">
        <v>15</v>
      </c>
      <c r="L16" s="32">
        <v>19</v>
      </c>
      <c r="M16" s="32">
        <f t="shared" si="2"/>
        <v>18</v>
      </c>
      <c r="N16" s="32">
        <v>7</v>
      </c>
      <c r="O16" s="32">
        <v>11</v>
      </c>
      <c r="P16" s="32">
        <f t="shared" si="3"/>
        <v>206</v>
      </c>
      <c r="Q16" s="32">
        <v>130</v>
      </c>
      <c r="R16" s="32">
        <v>76</v>
      </c>
      <c r="S16" s="32">
        <f t="shared" si="4"/>
        <v>55</v>
      </c>
      <c r="T16" s="32">
        <v>41</v>
      </c>
      <c r="U16" s="32">
        <v>14</v>
      </c>
      <c r="V16" s="32">
        <v>6015</v>
      </c>
      <c r="W16" s="32">
        <v>1477</v>
      </c>
    </row>
    <row r="17" spans="1:23" s="5" customFormat="1" ht="16.5" customHeight="1">
      <c r="A17" s="14"/>
      <c r="B17" s="14">
        <v>8</v>
      </c>
      <c r="C17" s="31">
        <v>859520</v>
      </c>
      <c r="D17" s="32">
        <f t="shared" si="5"/>
        <v>8446</v>
      </c>
      <c r="E17" s="32">
        <v>4318</v>
      </c>
      <c r="F17" s="32">
        <v>4128</v>
      </c>
      <c r="G17" s="32">
        <f t="shared" si="0"/>
        <v>4274</v>
      </c>
      <c r="H17" s="32">
        <v>2508</v>
      </c>
      <c r="I17" s="32">
        <v>1766</v>
      </c>
      <c r="J17" s="32">
        <f t="shared" si="1"/>
        <v>27</v>
      </c>
      <c r="K17" s="32">
        <v>12</v>
      </c>
      <c r="L17" s="32">
        <v>15</v>
      </c>
      <c r="M17" s="32">
        <f t="shared" si="2"/>
        <v>15</v>
      </c>
      <c r="N17" s="32">
        <v>7</v>
      </c>
      <c r="O17" s="32">
        <v>8</v>
      </c>
      <c r="P17" s="32">
        <f t="shared" si="3"/>
        <v>223</v>
      </c>
      <c r="Q17" s="32">
        <v>140</v>
      </c>
      <c r="R17" s="32">
        <v>83</v>
      </c>
      <c r="S17" s="32">
        <f t="shared" si="4"/>
        <v>63</v>
      </c>
      <c r="T17" s="32">
        <v>52</v>
      </c>
      <c r="U17" s="32">
        <v>11</v>
      </c>
      <c r="V17" s="32">
        <v>5965</v>
      </c>
      <c r="W17" s="32">
        <v>1530</v>
      </c>
    </row>
    <row r="18" spans="1:23" s="5" customFormat="1" ht="16.5" customHeight="1">
      <c r="A18" s="14"/>
      <c r="B18" s="14">
        <v>9</v>
      </c>
      <c r="C18" s="31">
        <v>863930</v>
      </c>
      <c r="D18" s="32">
        <f t="shared" si="5"/>
        <v>8080</v>
      </c>
      <c r="E18" s="32">
        <v>4179</v>
      </c>
      <c r="F18" s="32">
        <v>3901</v>
      </c>
      <c r="G18" s="32">
        <f t="shared" si="0"/>
        <v>4464</v>
      </c>
      <c r="H18" s="32">
        <v>2534</v>
      </c>
      <c r="I18" s="32">
        <v>1930</v>
      </c>
      <c r="J18" s="32">
        <f t="shared" si="1"/>
        <v>28</v>
      </c>
      <c r="K18" s="32">
        <v>14</v>
      </c>
      <c r="L18" s="32">
        <v>14</v>
      </c>
      <c r="M18" s="32">
        <f t="shared" si="2"/>
        <v>9</v>
      </c>
      <c r="N18" s="32">
        <v>5</v>
      </c>
      <c r="O18" s="32">
        <v>4</v>
      </c>
      <c r="P18" s="32">
        <f t="shared" si="3"/>
        <v>244</v>
      </c>
      <c r="Q18" s="32">
        <v>165</v>
      </c>
      <c r="R18" s="32">
        <v>79</v>
      </c>
      <c r="S18" s="32">
        <f t="shared" si="4"/>
        <v>62</v>
      </c>
      <c r="T18" s="32">
        <v>57</v>
      </c>
      <c r="U18" s="32">
        <v>5</v>
      </c>
      <c r="V18" s="32">
        <v>5890</v>
      </c>
      <c r="W18" s="32">
        <v>1753</v>
      </c>
    </row>
    <row r="19" spans="1:23" s="5" customFormat="1" ht="16.5" customHeight="1">
      <c r="A19" s="14"/>
      <c r="B19" s="14">
        <v>10</v>
      </c>
      <c r="C19" s="31">
        <v>871673</v>
      </c>
      <c r="D19" s="32">
        <f t="shared" si="5"/>
        <v>8467</v>
      </c>
      <c r="E19" s="32">
        <v>4357</v>
      </c>
      <c r="F19" s="32">
        <v>4110</v>
      </c>
      <c r="G19" s="32">
        <f t="shared" si="0"/>
        <v>4650</v>
      </c>
      <c r="H19" s="32">
        <v>2638</v>
      </c>
      <c r="I19" s="32">
        <v>2012</v>
      </c>
      <c r="J19" s="32">
        <f t="shared" si="1"/>
        <v>34</v>
      </c>
      <c r="K19" s="32">
        <v>13</v>
      </c>
      <c r="L19" s="32">
        <v>21</v>
      </c>
      <c r="M19" s="32">
        <f t="shared" si="2"/>
        <v>19</v>
      </c>
      <c r="N19" s="32">
        <v>8</v>
      </c>
      <c r="O19" s="32">
        <v>11</v>
      </c>
      <c r="P19" s="32">
        <f t="shared" si="3"/>
        <v>211</v>
      </c>
      <c r="Q19" s="32">
        <v>133</v>
      </c>
      <c r="R19" s="32">
        <v>78</v>
      </c>
      <c r="S19" s="32">
        <f t="shared" si="4"/>
        <v>59</v>
      </c>
      <c r="T19" s="32">
        <v>48</v>
      </c>
      <c r="U19" s="32">
        <v>11</v>
      </c>
      <c r="V19" s="32">
        <v>5903</v>
      </c>
      <c r="W19" s="32">
        <v>1859</v>
      </c>
    </row>
    <row r="20" spans="1:23" s="5" customFormat="1" ht="16.5" customHeight="1">
      <c r="A20" s="14"/>
      <c r="B20" s="14">
        <v>11</v>
      </c>
      <c r="C20" s="31">
        <v>879435</v>
      </c>
      <c r="D20" s="32">
        <f t="shared" si="5"/>
        <v>8325</v>
      </c>
      <c r="E20" s="32">
        <v>4260</v>
      </c>
      <c r="F20" s="32">
        <v>4065</v>
      </c>
      <c r="G20" s="32">
        <f t="shared" si="0"/>
        <v>4863</v>
      </c>
      <c r="H20" s="32">
        <v>2721</v>
      </c>
      <c r="I20" s="32">
        <v>2142</v>
      </c>
      <c r="J20" s="32">
        <f t="shared" si="1"/>
        <v>22</v>
      </c>
      <c r="K20" s="32">
        <v>10</v>
      </c>
      <c r="L20" s="32">
        <v>12</v>
      </c>
      <c r="M20" s="32">
        <f t="shared" si="2"/>
        <v>11</v>
      </c>
      <c r="N20" s="32">
        <v>6</v>
      </c>
      <c r="O20" s="32">
        <v>5</v>
      </c>
      <c r="P20" s="32">
        <f t="shared" si="3"/>
        <v>241</v>
      </c>
      <c r="Q20" s="32">
        <v>153</v>
      </c>
      <c r="R20" s="32">
        <v>88</v>
      </c>
      <c r="S20" s="32">
        <f t="shared" si="4"/>
        <v>47</v>
      </c>
      <c r="T20" s="32">
        <v>40</v>
      </c>
      <c r="U20" s="32">
        <v>7</v>
      </c>
      <c r="V20" s="32">
        <v>5753</v>
      </c>
      <c r="W20" s="32">
        <v>1958</v>
      </c>
    </row>
    <row r="21" spans="1:23" s="5" customFormat="1" ht="16.5" customHeight="1">
      <c r="A21" s="14"/>
      <c r="B21" s="14">
        <v>12</v>
      </c>
      <c r="C21" s="31">
        <v>872734</v>
      </c>
      <c r="D21" s="32">
        <f t="shared" si="5"/>
        <v>8503</v>
      </c>
      <c r="E21" s="32">
        <v>4384</v>
      </c>
      <c r="F21" s="32">
        <v>4119</v>
      </c>
      <c r="G21" s="32">
        <f t="shared" si="0"/>
        <v>4779</v>
      </c>
      <c r="H21" s="32">
        <v>2681</v>
      </c>
      <c r="I21" s="32">
        <v>2098</v>
      </c>
      <c r="J21" s="32">
        <f t="shared" si="1"/>
        <v>30</v>
      </c>
      <c r="K21" s="32">
        <v>14</v>
      </c>
      <c r="L21" s="32">
        <v>16</v>
      </c>
      <c r="M21" s="32">
        <f t="shared" si="2"/>
        <v>21</v>
      </c>
      <c r="N21" s="32">
        <v>10</v>
      </c>
      <c r="O21" s="32">
        <v>11</v>
      </c>
      <c r="P21" s="32">
        <f t="shared" si="3"/>
        <v>216</v>
      </c>
      <c r="Q21" s="32">
        <v>134</v>
      </c>
      <c r="R21" s="32">
        <v>82</v>
      </c>
      <c r="S21" s="32">
        <f t="shared" si="4"/>
        <v>56</v>
      </c>
      <c r="T21" s="32">
        <v>42</v>
      </c>
      <c r="U21" s="32">
        <v>14</v>
      </c>
      <c r="V21" s="32">
        <v>6116</v>
      </c>
      <c r="W21" s="32">
        <v>2028</v>
      </c>
    </row>
    <row r="22" spans="1:23" s="5" customFormat="1" ht="16.5" customHeight="1">
      <c r="A22" s="14"/>
      <c r="B22" s="14">
        <v>13</v>
      </c>
      <c r="C22" s="31">
        <v>895609</v>
      </c>
      <c r="D22" s="32">
        <v>8390</v>
      </c>
      <c r="E22" s="32">
        <v>4297</v>
      </c>
      <c r="F22" s="32">
        <v>4093</v>
      </c>
      <c r="G22" s="32">
        <v>4969</v>
      </c>
      <c r="H22" s="32">
        <v>2807</v>
      </c>
      <c r="I22" s="32">
        <v>2162</v>
      </c>
      <c r="J22" s="32">
        <f t="shared" si="1"/>
        <v>23</v>
      </c>
      <c r="K22" s="32">
        <v>13</v>
      </c>
      <c r="L22" s="32">
        <v>10</v>
      </c>
      <c r="M22" s="32">
        <f t="shared" si="2"/>
        <v>7</v>
      </c>
      <c r="N22" s="32">
        <v>3</v>
      </c>
      <c r="O22" s="32">
        <v>4</v>
      </c>
      <c r="P22" s="32">
        <f t="shared" si="3"/>
        <v>240</v>
      </c>
      <c r="Q22" s="32">
        <v>149</v>
      </c>
      <c r="R22" s="32">
        <v>91</v>
      </c>
      <c r="S22" s="32">
        <v>44</v>
      </c>
      <c r="T22" s="32">
        <v>38</v>
      </c>
      <c r="U22" s="32">
        <v>6</v>
      </c>
      <c r="V22" s="32">
        <v>6186</v>
      </c>
      <c r="W22" s="32">
        <v>2061</v>
      </c>
    </row>
    <row r="23" spans="1:23" s="5" customFormat="1" ht="16.5" customHeight="1">
      <c r="A23" s="14"/>
      <c r="B23" s="14">
        <v>14</v>
      </c>
      <c r="C23" s="31">
        <v>904629</v>
      </c>
      <c r="D23" s="32">
        <f aca="true" t="shared" si="6" ref="D23:D28">SUM(E23:F23)</f>
        <v>8605</v>
      </c>
      <c r="E23" s="32">
        <v>4393</v>
      </c>
      <c r="F23" s="32">
        <v>4212</v>
      </c>
      <c r="G23" s="32">
        <f aca="true" t="shared" si="7" ref="G23:G28">SUM(H23:I23)</f>
        <v>5314</v>
      </c>
      <c r="H23" s="32">
        <v>2962</v>
      </c>
      <c r="I23" s="32">
        <v>2352</v>
      </c>
      <c r="J23" s="32">
        <f t="shared" si="1"/>
        <v>21</v>
      </c>
      <c r="K23" s="32">
        <v>11</v>
      </c>
      <c r="L23" s="32">
        <v>10</v>
      </c>
      <c r="M23" s="32">
        <f t="shared" si="2"/>
        <v>9</v>
      </c>
      <c r="N23" s="32">
        <v>4</v>
      </c>
      <c r="O23" s="32">
        <v>5</v>
      </c>
      <c r="P23" s="32">
        <f t="shared" si="3"/>
        <v>229</v>
      </c>
      <c r="Q23" s="32">
        <v>152</v>
      </c>
      <c r="R23" s="32">
        <v>77</v>
      </c>
      <c r="S23" s="32">
        <f>SUM(T23:U23)</f>
        <v>58</v>
      </c>
      <c r="T23" s="32">
        <v>54</v>
      </c>
      <c r="U23" s="32">
        <v>4</v>
      </c>
      <c r="V23" s="32">
        <v>5881</v>
      </c>
      <c r="W23" s="32">
        <v>2095</v>
      </c>
    </row>
    <row r="24" spans="1:23" s="5" customFormat="1" ht="16.5" customHeight="1">
      <c r="A24" s="14"/>
      <c r="B24" s="14">
        <v>15</v>
      </c>
      <c r="C24" s="31">
        <v>912623</v>
      </c>
      <c r="D24" s="32">
        <f t="shared" si="6"/>
        <v>8197</v>
      </c>
      <c r="E24" s="32">
        <v>4162</v>
      </c>
      <c r="F24" s="32">
        <v>4035</v>
      </c>
      <c r="G24" s="32">
        <f t="shared" si="7"/>
        <v>5134</v>
      </c>
      <c r="H24" s="32">
        <v>2921</v>
      </c>
      <c r="I24" s="32">
        <v>2213</v>
      </c>
      <c r="J24" s="32">
        <f t="shared" si="1"/>
        <v>17</v>
      </c>
      <c r="K24" s="32">
        <v>4</v>
      </c>
      <c r="L24" s="32">
        <v>13</v>
      </c>
      <c r="M24" s="32">
        <f t="shared" si="2"/>
        <v>10</v>
      </c>
      <c r="N24" s="32">
        <v>1</v>
      </c>
      <c r="O24" s="32">
        <v>9</v>
      </c>
      <c r="P24" s="32">
        <f t="shared" si="3"/>
        <v>239</v>
      </c>
      <c r="Q24" s="32">
        <v>143</v>
      </c>
      <c r="R24" s="32">
        <v>96</v>
      </c>
      <c r="S24" s="32">
        <f>SUM(T24:U24)</f>
        <v>41</v>
      </c>
      <c r="T24" s="32">
        <v>31</v>
      </c>
      <c r="U24" s="32">
        <v>10</v>
      </c>
      <c r="V24" s="32">
        <v>5747</v>
      </c>
      <c r="W24" s="32">
        <v>2174</v>
      </c>
    </row>
    <row r="25" spans="1:23" s="5" customFormat="1" ht="16.5" customHeight="1">
      <c r="A25" s="14"/>
      <c r="B25" s="14">
        <v>16</v>
      </c>
      <c r="C25" s="31">
        <v>918364</v>
      </c>
      <c r="D25" s="32">
        <f t="shared" si="6"/>
        <v>8376</v>
      </c>
      <c r="E25" s="32">
        <v>4333</v>
      </c>
      <c r="F25" s="32">
        <v>4043</v>
      </c>
      <c r="G25" s="32">
        <f t="shared" si="7"/>
        <v>5624</v>
      </c>
      <c r="H25" s="32">
        <v>3219</v>
      </c>
      <c r="I25" s="32">
        <v>2405</v>
      </c>
      <c r="J25" s="32">
        <f t="shared" si="1"/>
        <v>22</v>
      </c>
      <c r="K25" s="32">
        <v>13</v>
      </c>
      <c r="L25" s="32">
        <v>9</v>
      </c>
      <c r="M25" s="32">
        <f t="shared" si="2"/>
        <v>15</v>
      </c>
      <c r="N25" s="32">
        <v>9</v>
      </c>
      <c r="O25" s="32">
        <v>6</v>
      </c>
      <c r="P25" s="32">
        <f t="shared" si="3"/>
        <v>207</v>
      </c>
      <c r="Q25" s="32">
        <v>122</v>
      </c>
      <c r="R25" s="32">
        <v>85</v>
      </c>
      <c r="S25" s="32">
        <f>SUM(T25:U25)</f>
        <v>37</v>
      </c>
      <c r="T25" s="32">
        <v>26</v>
      </c>
      <c r="U25" s="32">
        <v>11</v>
      </c>
      <c r="V25" s="32">
        <v>5443</v>
      </c>
      <c r="W25" s="32">
        <v>2019</v>
      </c>
    </row>
    <row r="26" spans="1:23" s="5" customFormat="1" ht="16.5" customHeight="1">
      <c r="A26" s="14"/>
      <c r="B26" s="14">
        <v>17</v>
      </c>
      <c r="C26" s="31">
        <v>910753</v>
      </c>
      <c r="D26" s="32">
        <f t="shared" si="6"/>
        <v>8070</v>
      </c>
      <c r="E26" s="32">
        <v>4142</v>
      </c>
      <c r="F26" s="32">
        <v>3928</v>
      </c>
      <c r="G26" s="32">
        <f t="shared" si="7"/>
        <v>5854</v>
      </c>
      <c r="H26" s="32">
        <v>3336</v>
      </c>
      <c r="I26" s="32">
        <v>2518</v>
      </c>
      <c r="J26" s="32">
        <f>SUM(K26:L26)</f>
        <v>20</v>
      </c>
      <c r="K26" s="32">
        <v>8</v>
      </c>
      <c r="L26" s="32">
        <v>12</v>
      </c>
      <c r="M26" s="32">
        <f t="shared" si="2"/>
        <v>10</v>
      </c>
      <c r="N26" s="32">
        <v>6</v>
      </c>
      <c r="O26" s="32">
        <v>4</v>
      </c>
      <c r="P26" s="32">
        <f aca="true" t="shared" si="8" ref="P26:P31">SUM(Q26:R26)</f>
        <v>201</v>
      </c>
      <c r="Q26" s="32">
        <v>125</v>
      </c>
      <c r="R26" s="32">
        <v>76</v>
      </c>
      <c r="S26" s="32">
        <f>SUM(T26:U26)</f>
        <v>34</v>
      </c>
      <c r="T26" s="32">
        <v>29</v>
      </c>
      <c r="U26" s="32">
        <v>5</v>
      </c>
      <c r="V26" s="32">
        <v>5440</v>
      </c>
      <c r="W26" s="32">
        <v>1907</v>
      </c>
    </row>
    <row r="27" spans="1:23" s="5" customFormat="1" ht="16.5" customHeight="1">
      <c r="A27" s="14"/>
      <c r="B27" s="14">
        <v>18</v>
      </c>
      <c r="C27" s="31">
        <v>930388</v>
      </c>
      <c r="D27" s="32">
        <f t="shared" si="6"/>
        <v>8005</v>
      </c>
      <c r="E27" s="32">
        <v>4117</v>
      </c>
      <c r="F27" s="32">
        <v>3888</v>
      </c>
      <c r="G27" s="32">
        <f t="shared" si="7"/>
        <v>5921</v>
      </c>
      <c r="H27" s="32">
        <v>3305</v>
      </c>
      <c r="I27" s="32">
        <v>2616</v>
      </c>
      <c r="J27" s="32">
        <f>SUM(K27:L27)</f>
        <v>22</v>
      </c>
      <c r="K27" s="32">
        <v>10</v>
      </c>
      <c r="L27" s="32">
        <v>12</v>
      </c>
      <c r="M27" s="32">
        <f t="shared" si="2"/>
        <v>16</v>
      </c>
      <c r="N27" s="32">
        <v>8</v>
      </c>
      <c r="O27" s="32">
        <v>8</v>
      </c>
      <c r="P27" s="32">
        <f t="shared" si="8"/>
        <v>171</v>
      </c>
      <c r="Q27" s="32">
        <v>105</v>
      </c>
      <c r="R27" s="32">
        <v>66</v>
      </c>
      <c r="S27" s="32">
        <v>42</v>
      </c>
      <c r="T27" s="32">
        <v>29</v>
      </c>
      <c r="U27" s="32">
        <v>13</v>
      </c>
      <c r="V27" s="32">
        <v>5554</v>
      </c>
      <c r="W27" s="32">
        <v>1914</v>
      </c>
    </row>
    <row r="28" spans="1:23" s="5" customFormat="1" ht="16.5" customHeight="1">
      <c r="A28" s="14"/>
      <c r="B28" s="14">
        <v>19</v>
      </c>
      <c r="C28" s="31">
        <v>937041</v>
      </c>
      <c r="D28" s="32">
        <f t="shared" si="6"/>
        <v>8094</v>
      </c>
      <c r="E28" s="32">
        <v>4119</v>
      </c>
      <c r="F28" s="32">
        <v>3975</v>
      </c>
      <c r="G28" s="32">
        <f t="shared" si="7"/>
        <v>6183</v>
      </c>
      <c r="H28" s="32">
        <v>3521</v>
      </c>
      <c r="I28" s="32">
        <v>2662</v>
      </c>
      <c r="J28" s="32">
        <f>SUM(K28:L28)</f>
        <v>19</v>
      </c>
      <c r="K28" s="32">
        <v>15</v>
      </c>
      <c r="L28" s="32">
        <v>4</v>
      </c>
      <c r="M28" s="32">
        <f t="shared" si="2"/>
        <v>10</v>
      </c>
      <c r="N28" s="32">
        <v>8</v>
      </c>
      <c r="O28" s="32">
        <v>2</v>
      </c>
      <c r="P28" s="32">
        <f t="shared" si="8"/>
        <v>199</v>
      </c>
      <c r="Q28" s="32">
        <v>115</v>
      </c>
      <c r="R28" s="32">
        <v>84</v>
      </c>
      <c r="S28" s="32">
        <v>41</v>
      </c>
      <c r="T28" s="32">
        <v>31</v>
      </c>
      <c r="U28" s="32">
        <v>10</v>
      </c>
      <c r="V28" s="32">
        <v>5466</v>
      </c>
      <c r="W28" s="32">
        <v>1915</v>
      </c>
    </row>
    <row r="29" spans="1:23" s="5" customFormat="1" ht="16.5" customHeight="1">
      <c r="A29" s="14"/>
      <c r="B29" s="14">
        <v>20</v>
      </c>
      <c r="C29" s="31">
        <v>947223</v>
      </c>
      <c r="D29" s="32">
        <f>SUM(E29:F29)</f>
        <v>8142</v>
      </c>
      <c r="E29" s="32">
        <v>4231</v>
      </c>
      <c r="F29" s="32">
        <v>3911</v>
      </c>
      <c r="G29" s="32">
        <f>SUM(H29:I29)</f>
        <v>6225</v>
      </c>
      <c r="H29" s="32">
        <v>3459</v>
      </c>
      <c r="I29" s="32">
        <v>2766</v>
      </c>
      <c r="J29" s="32">
        <f>SUM(K29:L29)</f>
        <v>18</v>
      </c>
      <c r="K29" s="32">
        <v>7</v>
      </c>
      <c r="L29" s="32">
        <v>11</v>
      </c>
      <c r="M29" s="32">
        <f t="shared" si="2"/>
        <v>7</v>
      </c>
      <c r="N29" s="32">
        <v>2</v>
      </c>
      <c r="O29" s="32">
        <v>5</v>
      </c>
      <c r="P29" s="32">
        <f t="shared" si="8"/>
        <v>198</v>
      </c>
      <c r="Q29" s="32">
        <v>116</v>
      </c>
      <c r="R29" s="32">
        <v>82</v>
      </c>
      <c r="S29" s="32">
        <v>33</v>
      </c>
      <c r="T29" s="32">
        <v>28</v>
      </c>
      <c r="U29" s="32">
        <v>5</v>
      </c>
      <c r="V29" s="32">
        <v>5627</v>
      </c>
      <c r="W29" s="32">
        <v>1929</v>
      </c>
    </row>
    <row r="30" spans="1:23" s="5" customFormat="1" ht="16.5" customHeight="1">
      <c r="A30" s="14"/>
      <c r="B30" s="14">
        <v>21</v>
      </c>
      <c r="C30" s="31">
        <v>955279</v>
      </c>
      <c r="D30" s="32">
        <v>7996</v>
      </c>
      <c r="E30" s="32">
        <v>4096</v>
      </c>
      <c r="F30" s="32">
        <v>3900</v>
      </c>
      <c r="G30" s="32">
        <v>6639</v>
      </c>
      <c r="H30" s="32">
        <v>3720</v>
      </c>
      <c r="I30" s="32">
        <v>2919</v>
      </c>
      <c r="J30" s="32">
        <f>SUM(K30:L30)</f>
        <v>20</v>
      </c>
      <c r="K30" s="32">
        <v>10</v>
      </c>
      <c r="L30" s="32">
        <v>10</v>
      </c>
      <c r="M30" s="32">
        <f t="shared" si="2"/>
        <v>6</v>
      </c>
      <c r="N30" s="32">
        <v>3</v>
      </c>
      <c r="O30" s="32">
        <v>3</v>
      </c>
      <c r="P30" s="32">
        <f t="shared" si="8"/>
        <v>187</v>
      </c>
      <c r="Q30" s="32">
        <v>106</v>
      </c>
      <c r="R30" s="32">
        <v>81</v>
      </c>
      <c r="S30" s="32">
        <v>38</v>
      </c>
      <c r="T30" s="32">
        <v>33</v>
      </c>
      <c r="U30" s="32">
        <v>5</v>
      </c>
      <c r="V30" s="32">
        <v>5466</v>
      </c>
      <c r="W30" s="32">
        <v>1971</v>
      </c>
    </row>
    <row r="31" spans="1:23" s="5" customFormat="1" ht="16.5" customHeight="1">
      <c r="A31" s="14"/>
      <c r="B31" s="14">
        <v>22</v>
      </c>
      <c r="C31" s="31">
        <v>946928</v>
      </c>
      <c r="D31" s="32">
        <f>SUM(E31,F31)</f>
        <v>8087</v>
      </c>
      <c r="E31" s="32">
        <v>4177</v>
      </c>
      <c r="F31" s="32">
        <v>3910</v>
      </c>
      <c r="G31" s="32">
        <f>SUM(H31,I31)</f>
        <v>7011</v>
      </c>
      <c r="H31" s="32">
        <v>3960</v>
      </c>
      <c r="I31" s="32">
        <v>3051</v>
      </c>
      <c r="J31" s="32">
        <f>SUM(L31,K31)</f>
        <v>22</v>
      </c>
      <c r="K31" s="32">
        <v>16</v>
      </c>
      <c r="L31" s="32">
        <v>6</v>
      </c>
      <c r="M31" s="32">
        <f>SUM(N31,O31)</f>
        <v>15</v>
      </c>
      <c r="N31" s="32">
        <v>10</v>
      </c>
      <c r="O31" s="32">
        <v>5</v>
      </c>
      <c r="P31" s="32">
        <f t="shared" si="8"/>
        <v>192</v>
      </c>
      <c r="Q31" s="32">
        <v>110</v>
      </c>
      <c r="R31" s="32">
        <v>82</v>
      </c>
      <c r="S31" s="32">
        <f>SUM(T31,U31)</f>
        <v>40</v>
      </c>
      <c r="T31" s="32">
        <v>26</v>
      </c>
      <c r="U31" s="32">
        <v>14</v>
      </c>
      <c r="V31" s="32">
        <v>5459</v>
      </c>
      <c r="W31" s="32">
        <v>2007</v>
      </c>
    </row>
    <row r="32" spans="1:23" s="5" customFormat="1" ht="16.5" customHeight="1">
      <c r="A32" s="14"/>
      <c r="B32" s="14">
        <v>23</v>
      </c>
      <c r="C32" s="31">
        <v>963120</v>
      </c>
      <c r="D32" s="32">
        <f>SUM(E32,F32)</f>
        <v>7808</v>
      </c>
      <c r="E32" s="32">
        <v>3955</v>
      </c>
      <c r="F32" s="32">
        <v>3853</v>
      </c>
      <c r="G32" s="32">
        <f>SUM(H32,I32)</f>
        <v>7246</v>
      </c>
      <c r="H32" s="32">
        <v>3960</v>
      </c>
      <c r="I32" s="32">
        <v>3286</v>
      </c>
      <c r="J32" s="32">
        <f>SUM(L32,K32)</f>
        <v>21</v>
      </c>
      <c r="K32" s="32">
        <v>8</v>
      </c>
      <c r="L32" s="32">
        <v>13</v>
      </c>
      <c r="M32" s="32">
        <f>SUM(N32,O32)</f>
        <v>13</v>
      </c>
      <c r="N32" s="32">
        <v>6</v>
      </c>
      <c r="O32" s="32">
        <v>7</v>
      </c>
      <c r="P32" s="32">
        <f>SUM(Q32:R32)</f>
        <v>159</v>
      </c>
      <c r="Q32" s="32">
        <v>97</v>
      </c>
      <c r="R32" s="32">
        <v>62</v>
      </c>
      <c r="S32" s="32">
        <f>SUM(T32,U32)</f>
        <v>36</v>
      </c>
      <c r="T32" s="32">
        <v>26</v>
      </c>
      <c r="U32" s="32">
        <v>10</v>
      </c>
      <c r="V32" s="32">
        <v>4981</v>
      </c>
      <c r="W32" s="32">
        <v>1832</v>
      </c>
    </row>
    <row r="33" spans="1:23" s="5" customFormat="1" ht="17.25" customHeight="1">
      <c r="A33" s="14"/>
      <c r="B33" s="14">
        <v>24</v>
      </c>
      <c r="C33" s="31">
        <v>963557</v>
      </c>
      <c r="D33" s="32">
        <f>SUM(E33,F33)</f>
        <v>7707</v>
      </c>
      <c r="E33" s="32">
        <v>3919</v>
      </c>
      <c r="F33" s="32">
        <v>3788</v>
      </c>
      <c r="G33" s="32">
        <f>SUM(H33,I33)</f>
        <v>7403</v>
      </c>
      <c r="H33" s="32">
        <v>4165</v>
      </c>
      <c r="I33" s="32">
        <v>3238</v>
      </c>
      <c r="J33" s="32">
        <f>SUM(L33,K33)</f>
        <v>24</v>
      </c>
      <c r="K33" s="32">
        <v>11</v>
      </c>
      <c r="L33" s="32">
        <v>13</v>
      </c>
      <c r="M33" s="32">
        <f>SUM(N33,O33)</f>
        <v>13</v>
      </c>
      <c r="N33" s="32">
        <v>5</v>
      </c>
      <c r="O33" s="32">
        <v>8</v>
      </c>
      <c r="P33" s="32">
        <f>SUM(Q33:R33)</f>
        <v>192</v>
      </c>
      <c r="Q33" s="32">
        <v>109</v>
      </c>
      <c r="R33" s="32">
        <v>83</v>
      </c>
      <c r="S33" s="32">
        <f>SUM(T33,U33)</f>
        <v>35</v>
      </c>
      <c r="T33" s="32">
        <v>24</v>
      </c>
      <c r="U33" s="32">
        <v>11</v>
      </c>
      <c r="V33" s="32">
        <v>4949</v>
      </c>
      <c r="W33" s="32">
        <v>1776</v>
      </c>
    </row>
    <row r="34" spans="1:23" s="5" customFormat="1" ht="17.25" customHeight="1">
      <c r="A34" s="14"/>
      <c r="B34" s="14">
        <v>25</v>
      </c>
      <c r="C34" s="31">
        <v>964055</v>
      </c>
      <c r="D34" s="32">
        <f>SUM(E34,F34)</f>
        <v>7572</v>
      </c>
      <c r="E34" s="32">
        <v>3971</v>
      </c>
      <c r="F34" s="32">
        <v>3601</v>
      </c>
      <c r="G34" s="32">
        <f>SUM(H34,I34)</f>
        <v>7694</v>
      </c>
      <c r="H34" s="32">
        <v>4314</v>
      </c>
      <c r="I34" s="32">
        <v>3380</v>
      </c>
      <c r="J34" s="32">
        <f>SUM(L34,K34)</f>
        <v>17</v>
      </c>
      <c r="K34" s="32">
        <v>10</v>
      </c>
      <c r="L34" s="32">
        <v>7</v>
      </c>
      <c r="M34" s="32">
        <f>SUM(N34,O34)</f>
        <v>9</v>
      </c>
      <c r="N34" s="32">
        <v>5</v>
      </c>
      <c r="O34" s="32">
        <v>4</v>
      </c>
      <c r="P34" s="32">
        <f>SUM(Q34:R34)</f>
        <v>179</v>
      </c>
      <c r="Q34" s="32">
        <v>108</v>
      </c>
      <c r="R34" s="32">
        <v>71</v>
      </c>
      <c r="S34" s="32">
        <f>SUM(T34,U34)</f>
        <v>37</v>
      </c>
      <c r="T34" s="32">
        <v>31</v>
      </c>
      <c r="U34" s="32">
        <v>6</v>
      </c>
      <c r="V34" s="32">
        <v>4749</v>
      </c>
      <c r="W34" s="32">
        <v>1775</v>
      </c>
    </row>
    <row r="35" spans="1:23" s="5" customFormat="1" ht="17.25" customHeight="1">
      <c r="A35" s="14"/>
      <c r="B35" s="14">
        <v>26</v>
      </c>
      <c r="C35" s="31">
        <v>965679</v>
      </c>
      <c r="D35" s="32">
        <v>7273</v>
      </c>
      <c r="E35" s="32">
        <v>3777</v>
      </c>
      <c r="F35" s="32">
        <v>3496</v>
      </c>
      <c r="G35" s="32">
        <v>7799</v>
      </c>
      <c r="H35" s="32">
        <v>4172</v>
      </c>
      <c r="I35" s="32">
        <v>3627</v>
      </c>
      <c r="J35" s="32">
        <v>13</v>
      </c>
      <c r="K35" s="32">
        <v>2</v>
      </c>
      <c r="L35" s="32">
        <v>11</v>
      </c>
      <c r="M35" s="32">
        <v>10</v>
      </c>
      <c r="N35" s="32">
        <v>1</v>
      </c>
      <c r="O35" s="32">
        <v>9</v>
      </c>
      <c r="P35" s="32">
        <v>181</v>
      </c>
      <c r="Q35" s="32">
        <v>108</v>
      </c>
      <c r="R35" s="32">
        <v>73</v>
      </c>
      <c r="S35" s="32">
        <v>31</v>
      </c>
      <c r="T35" s="32">
        <v>25</v>
      </c>
      <c r="U35" s="32">
        <v>6</v>
      </c>
      <c r="V35" s="32">
        <v>4699</v>
      </c>
      <c r="W35" s="32">
        <v>1701</v>
      </c>
    </row>
    <row r="36" spans="1:23" s="5" customFormat="1" ht="17.25" customHeight="1">
      <c r="A36" s="14"/>
      <c r="B36" s="14">
        <v>27</v>
      </c>
      <c r="C36" s="31">
        <v>955170</v>
      </c>
      <c r="D36" s="32">
        <f>SUM(E36,F36)</f>
        <v>7274</v>
      </c>
      <c r="E36" s="32">
        <v>3635</v>
      </c>
      <c r="F36" s="32">
        <v>3639</v>
      </c>
      <c r="G36" s="32">
        <f>SUM(H36,I36)</f>
        <v>8003</v>
      </c>
      <c r="H36" s="32">
        <v>4355</v>
      </c>
      <c r="I36" s="32">
        <v>3648</v>
      </c>
      <c r="J36" s="32">
        <f>SUM(L36,K36)</f>
        <v>19</v>
      </c>
      <c r="K36" s="32">
        <v>8</v>
      </c>
      <c r="L36" s="32">
        <v>11</v>
      </c>
      <c r="M36" s="32">
        <f>SUM(N36,O36)</f>
        <v>10</v>
      </c>
      <c r="N36" s="32">
        <v>6</v>
      </c>
      <c r="O36" s="32">
        <v>4</v>
      </c>
      <c r="P36" s="32">
        <f>SUM(Q36:R36)</f>
        <v>188</v>
      </c>
      <c r="Q36" s="32">
        <v>121</v>
      </c>
      <c r="R36" s="32">
        <v>67</v>
      </c>
      <c r="S36" s="32">
        <f>SUM(T36,U36)</f>
        <v>34</v>
      </c>
      <c r="T36" s="32">
        <v>26</v>
      </c>
      <c r="U36" s="32">
        <v>8</v>
      </c>
      <c r="V36" s="32">
        <v>4614</v>
      </c>
      <c r="W36" s="32">
        <v>1711</v>
      </c>
    </row>
    <row r="37" spans="1:23" s="5" customFormat="1" ht="17.25" customHeight="1">
      <c r="A37" s="14"/>
      <c r="B37" s="14">
        <v>28</v>
      </c>
      <c r="C37" s="31">
        <v>973549</v>
      </c>
      <c r="D37" s="32">
        <f>SUM(E37,F37)</f>
        <v>6927</v>
      </c>
      <c r="E37" s="32">
        <v>3609</v>
      </c>
      <c r="F37" s="32">
        <v>3318</v>
      </c>
      <c r="G37" s="32">
        <f>SUM(H37,I37)</f>
        <v>8112</v>
      </c>
      <c r="H37" s="32">
        <v>4607</v>
      </c>
      <c r="I37" s="32">
        <v>3505</v>
      </c>
      <c r="J37" s="32">
        <f>SUM(L37,K37)</f>
        <v>15</v>
      </c>
      <c r="K37" s="32">
        <v>5</v>
      </c>
      <c r="L37" s="32">
        <v>10</v>
      </c>
      <c r="M37" s="32">
        <v>8</v>
      </c>
      <c r="N37" s="32">
        <v>2</v>
      </c>
      <c r="O37" s="32">
        <v>6</v>
      </c>
      <c r="P37" s="32">
        <f>SUM(Q37:R37)</f>
        <v>158</v>
      </c>
      <c r="Q37" s="32">
        <v>84</v>
      </c>
      <c r="R37" s="32">
        <v>74</v>
      </c>
      <c r="S37" s="32">
        <f>SUM(T37,U37)</f>
        <v>23</v>
      </c>
      <c r="T37" s="32">
        <v>17</v>
      </c>
      <c r="U37" s="32">
        <v>6</v>
      </c>
      <c r="V37" s="32">
        <v>4661</v>
      </c>
      <c r="W37" s="32">
        <v>1629</v>
      </c>
    </row>
    <row r="38" spans="1:23" s="5" customFormat="1" ht="17.25" customHeight="1">
      <c r="A38" s="14"/>
      <c r="B38" s="14">
        <v>29</v>
      </c>
      <c r="C38" s="31">
        <v>975140</v>
      </c>
      <c r="D38" s="32">
        <v>6654</v>
      </c>
      <c r="E38" s="32">
        <v>3396</v>
      </c>
      <c r="F38" s="32">
        <v>3258</v>
      </c>
      <c r="G38" s="32">
        <v>8642</v>
      </c>
      <c r="H38" s="32">
        <v>4785</v>
      </c>
      <c r="I38" s="32">
        <v>3857</v>
      </c>
      <c r="J38" s="32">
        <v>12</v>
      </c>
      <c r="K38" s="32">
        <v>7</v>
      </c>
      <c r="L38" s="32">
        <v>5</v>
      </c>
      <c r="M38" s="32">
        <v>5</v>
      </c>
      <c r="N38" s="32">
        <v>2</v>
      </c>
      <c r="O38" s="32">
        <v>3</v>
      </c>
      <c r="P38" s="32">
        <v>151</v>
      </c>
      <c r="Q38" s="32">
        <v>86</v>
      </c>
      <c r="R38" s="32">
        <v>65</v>
      </c>
      <c r="S38" s="32">
        <v>27</v>
      </c>
      <c r="T38" s="32">
        <v>23</v>
      </c>
      <c r="U38" s="32">
        <v>4</v>
      </c>
      <c r="V38" s="32">
        <v>4222</v>
      </c>
      <c r="W38" s="32">
        <v>1564</v>
      </c>
    </row>
    <row r="39" spans="1:23" s="5" customFormat="1" ht="17.25" customHeight="1">
      <c r="A39" s="14"/>
      <c r="B39" s="14">
        <v>30</v>
      </c>
      <c r="C39" s="31">
        <v>977247</v>
      </c>
      <c r="D39" s="32">
        <v>6389</v>
      </c>
      <c r="E39" s="32">
        <v>3355</v>
      </c>
      <c r="F39" s="32">
        <v>3034</v>
      </c>
      <c r="G39" s="32">
        <v>8777</v>
      </c>
      <c r="H39" s="32">
        <v>4882</v>
      </c>
      <c r="I39" s="32">
        <v>3895</v>
      </c>
      <c r="J39" s="32">
        <v>15</v>
      </c>
      <c r="K39" s="32">
        <v>7</v>
      </c>
      <c r="L39" s="32">
        <v>8</v>
      </c>
      <c r="M39" s="32">
        <v>8</v>
      </c>
      <c r="N39" s="32">
        <v>4</v>
      </c>
      <c r="O39" s="32">
        <v>4</v>
      </c>
      <c r="P39" s="32">
        <v>143</v>
      </c>
      <c r="Q39" s="32">
        <v>70</v>
      </c>
      <c r="R39" s="32">
        <v>73</v>
      </c>
      <c r="S39" s="32">
        <v>23</v>
      </c>
      <c r="T39" s="32">
        <v>18</v>
      </c>
      <c r="U39" s="32">
        <v>5</v>
      </c>
      <c r="V39" s="32">
        <v>4317</v>
      </c>
      <c r="W39" s="32">
        <v>1579</v>
      </c>
    </row>
    <row r="40" spans="1:23" ht="7.5" customHeight="1">
      <c r="A40" s="17"/>
      <c r="B40" s="17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7.5" customHeight="1">
      <c r="A41" s="18"/>
      <c r="B41" s="18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3" ht="15" customHeight="1">
      <c r="A42" s="18"/>
      <c r="B42" s="18"/>
      <c r="C42" s="3"/>
    </row>
    <row r="43" spans="1:3" s="49" customFormat="1" ht="13.5">
      <c r="A43" s="2" t="s">
        <v>3</v>
      </c>
      <c r="C43" s="3" t="s">
        <v>107</v>
      </c>
    </row>
    <row r="44" spans="1:3" s="49" customFormat="1" ht="13.5">
      <c r="A44" s="2"/>
      <c r="C44" s="3" t="s">
        <v>98</v>
      </c>
    </row>
    <row r="45" spans="1:3" ht="13.5">
      <c r="A45" s="18"/>
      <c r="C45" s="3" t="s">
        <v>0</v>
      </c>
    </row>
    <row r="46" spans="1:2" ht="13.5">
      <c r="A46" s="18"/>
      <c r="B46" s="18"/>
    </row>
  </sheetData>
  <sheetProtection/>
  <mergeCells count="8">
    <mergeCell ref="P5:R6"/>
    <mergeCell ref="S5:U6"/>
    <mergeCell ref="V5:V7"/>
    <mergeCell ref="W5:W7"/>
    <mergeCell ref="D5:F6"/>
    <mergeCell ref="G5:I6"/>
    <mergeCell ref="J5:L6"/>
    <mergeCell ref="M5:O6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1">
      <pane ySplit="4" topLeftCell="A5" activePane="bottomLeft" state="frozen"/>
      <selection pane="topLeft" activeCell="O39" sqref="O39"/>
      <selection pane="bottomLeft" activeCell="O39" sqref="O39"/>
    </sheetView>
  </sheetViews>
  <sheetFormatPr defaultColWidth="9.00390625" defaultRowHeight="13.5"/>
  <cols>
    <col min="1" max="1" width="3.25390625" style="1" customWidth="1"/>
    <col min="2" max="2" width="2.125" style="1" customWidth="1"/>
    <col min="3" max="12" width="6.25390625" style="1" customWidth="1"/>
    <col min="13" max="13" width="6.625" style="1" customWidth="1"/>
    <col min="14" max="15" width="6.25390625" style="1" customWidth="1"/>
    <col min="16" max="16" width="3.625" style="1" customWidth="1"/>
    <col min="17" max="16384" width="9.00390625" style="1" customWidth="1"/>
  </cols>
  <sheetData>
    <row r="1" s="5" customFormat="1" ht="13.5" customHeight="1">
      <c r="A1" s="5" t="s">
        <v>109</v>
      </c>
    </row>
    <row r="2" spans="1:15" s="5" customFormat="1" ht="13.5" customHeight="1">
      <c r="A2" s="5" t="s">
        <v>59</v>
      </c>
      <c r="C2" s="19"/>
      <c r="O2" s="7" t="s">
        <v>91</v>
      </c>
    </row>
    <row r="3" spans="1:15" s="21" customFormat="1" ht="37.5" customHeight="1">
      <c r="A3" s="8"/>
      <c r="B3" s="8"/>
      <c r="C3" s="44" t="s">
        <v>44</v>
      </c>
      <c r="D3" s="10" t="s">
        <v>45</v>
      </c>
      <c r="E3" s="12" t="s">
        <v>65</v>
      </c>
      <c r="F3" s="12" t="s">
        <v>66</v>
      </c>
      <c r="G3" s="182" t="s">
        <v>67</v>
      </c>
      <c r="H3" s="183"/>
      <c r="I3" s="184"/>
      <c r="J3" s="12" t="s">
        <v>102</v>
      </c>
      <c r="K3" s="10" t="s">
        <v>46</v>
      </c>
      <c r="L3" s="10" t="s">
        <v>47</v>
      </c>
      <c r="M3" s="179" t="s">
        <v>68</v>
      </c>
      <c r="N3" s="159" t="s">
        <v>71</v>
      </c>
      <c r="O3" s="170"/>
    </row>
    <row r="4" spans="1:15" s="48" customFormat="1" ht="33.75" customHeight="1">
      <c r="A4" s="13"/>
      <c r="B4" s="13"/>
      <c r="C4" s="45" t="s">
        <v>48</v>
      </c>
      <c r="D4" s="46" t="s">
        <v>48</v>
      </c>
      <c r="E4" s="46" t="s">
        <v>49</v>
      </c>
      <c r="F4" s="46" t="s">
        <v>49</v>
      </c>
      <c r="G4" s="92" t="s">
        <v>50</v>
      </c>
      <c r="H4" s="92" t="s">
        <v>51</v>
      </c>
      <c r="I4" s="92" t="s">
        <v>52</v>
      </c>
      <c r="J4" s="93" t="s">
        <v>82</v>
      </c>
      <c r="K4" s="46" t="s">
        <v>48</v>
      </c>
      <c r="L4" s="46" t="s">
        <v>48</v>
      </c>
      <c r="M4" s="185"/>
      <c r="N4" s="92" t="s">
        <v>69</v>
      </c>
      <c r="O4" s="92" t="s">
        <v>70</v>
      </c>
    </row>
    <row r="5" spans="1:11" ht="6.75" customHeight="1">
      <c r="A5" s="9"/>
      <c r="B5" s="9"/>
      <c r="C5" s="20"/>
      <c r="D5" s="4"/>
      <c r="E5" s="4"/>
      <c r="F5" s="4"/>
      <c r="J5" s="4"/>
      <c r="K5" s="4"/>
    </row>
    <row r="6" spans="1:11" ht="0.75" customHeight="1">
      <c r="A6" s="14"/>
      <c r="B6" s="14"/>
      <c r="C6" s="20"/>
      <c r="D6" s="4"/>
      <c r="E6" s="4"/>
      <c r="F6" s="4"/>
      <c r="J6" s="4"/>
      <c r="K6" s="4"/>
    </row>
    <row r="7" spans="1:15" ht="16.5" customHeight="1">
      <c r="A7" s="14" t="s">
        <v>84</v>
      </c>
      <c r="B7" s="14">
        <v>63</v>
      </c>
      <c r="C7" s="42">
        <f>'表１－２（実数）'!D9/'表１－２（実数）'!C9*1000</f>
        <v>10.43253626548321</v>
      </c>
      <c r="D7" s="40">
        <f>'表１－２（実数）'!G9/'表１－２（実数）'!C9*1000</f>
        <v>4.0478976691469235</v>
      </c>
      <c r="E7" s="40">
        <f>'表１－２（実数）'!J9/'表１－２（実数）'!D9*1000</f>
        <v>2.5867136978248086</v>
      </c>
      <c r="F7" s="40">
        <f>'表１－２（実数）'!M9/'表１－２（実数）'!D9*1000</f>
        <v>1.1757789535567313</v>
      </c>
      <c r="G7" s="40">
        <f>SUM(H7:I7)</f>
        <v>38.331071913161466</v>
      </c>
      <c r="H7" s="40">
        <f>'表１－２（実数）'!Q9/('表１－２（実数）'!D9+'表１－２（実数）'!P9)*1000</f>
        <v>23.97105382180009</v>
      </c>
      <c r="I7" s="40">
        <f>'表１－２（実数）'!R9/('表１－２（実数）'!D9+'表１－２（実数）'!P9)*1000</f>
        <v>14.360018091361376</v>
      </c>
      <c r="J7" s="40">
        <f>'表１－２（実数）'!S9/'表１－２（実数）'!D9*1000</f>
        <v>4.938271604938271</v>
      </c>
      <c r="K7" s="40">
        <f>'表１－２（実数）'!V9/'表１－２（実数）'!C9*1000</f>
        <v>5.65479038023252</v>
      </c>
      <c r="L7" s="43">
        <f>'表１－２（実数）'!W9/'表１－２（実数）'!C9*1000</f>
        <v>1.4081777346002025</v>
      </c>
      <c r="M7" s="23" t="s">
        <v>75</v>
      </c>
      <c r="N7" s="51" t="s">
        <v>75</v>
      </c>
      <c r="O7" s="51" t="s">
        <v>75</v>
      </c>
    </row>
    <row r="8" spans="1:15" ht="16.5" customHeight="1">
      <c r="A8" s="14" t="s">
        <v>61</v>
      </c>
      <c r="B8" s="14">
        <v>1</v>
      </c>
      <c r="C8" s="42">
        <f>'表１－２（実数）'!D10/'表１－２（実数）'!C10*1000</f>
        <v>9.755427482224457</v>
      </c>
      <c r="D8" s="40">
        <f>'表１－２（実数）'!G10/'表１－２（実数）'!C10*1000</f>
        <v>4.162315725749101</v>
      </c>
      <c r="E8" s="40">
        <f>'表１－２（実数）'!J10/'表１－２（実数）'!D10*1000</f>
        <v>3.364485981308411</v>
      </c>
      <c r="F8" s="40">
        <f>'表１－２（実数）'!M10/'表１－２（実数）'!D10*1000</f>
        <v>1.8691588785046729</v>
      </c>
      <c r="G8" s="40">
        <f>SUM(H8:I8)</f>
        <v>36.26756334814459</v>
      </c>
      <c r="H8" s="40">
        <f>'表１－２（実数）'!Q10/('表１－２（実数）'!D10+'表１－２（実数）'!P10)*1000</f>
        <v>22.817341179296267</v>
      </c>
      <c r="I8" s="40">
        <f>'表１－２（実数）'!R10/('表１－２（実数）'!D10+'表１－２（実数）'!P10)*1000</f>
        <v>13.450222168848326</v>
      </c>
      <c r="J8" s="40">
        <f>'表１－２（実数）'!S10/'表１－２（実数）'!D10*1000</f>
        <v>5.233644859813085</v>
      </c>
      <c r="K8" s="40">
        <f>'表１－２（実数）'!V10/'表１－２（実数）'!C10*1000</f>
        <v>5.75722175150343</v>
      </c>
      <c r="L8" s="43">
        <f>'表１－２（実数）'!W10/'表１－２（実数）'!C10*1000</f>
        <v>1.4307960307262535</v>
      </c>
      <c r="M8" s="23" t="s">
        <v>75</v>
      </c>
      <c r="N8" s="51" t="s">
        <v>75</v>
      </c>
      <c r="O8" s="51" t="s">
        <v>75</v>
      </c>
    </row>
    <row r="9" spans="1:15" ht="16.5" customHeight="1">
      <c r="A9" s="14"/>
      <c r="B9" s="14">
        <v>2</v>
      </c>
      <c r="C9" s="42">
        <f>'表１－２（実数）'!D11/'表１－２（実数）'!C11*1000</f>
        <v>9.549050373698064</v>
      </c>
      <c r="D9" s="40">
        <f>'表１－２（実数）'!G11/'表１－２（実数）'!C11*1000</f>
        <v>4.164740231609068</v>
      </c>
      <c r="E9" s="40">
        <f>'表１－２（実数）'!J11/'表１－２（実数）'!D11*1000</f>
        <v>2.922861863006735</v>
      </c>
      <c r="F9" s="40">
        <f>'表１－２（実数）'!M11/'表１－２（実数）'!D11*1000</f>
        <v>1.016647604524082</v>
      </c>
      <c r="G9" s="40">
        <f>SUM(H9:I9)</f>
        <v>35.18881804806278</v>
      </c>
      <c r="H9" s="40">
        <f>'表１－２（実数）'!Q11/('表１－２（実数）'!D11+'表１－２（実数）'!P11)*1000</f>
        <v>21.211378126532615</v>
      </c>
      <c r="I9" s="40">
        <f>'表１－２（実数）'!R11/('表１－２（実数）'!D11+'表１－２（実数）'!P11)*1000</f>
        <v>13.977439921530163</v>
      </c>
      <c r="J9" s="40">
        <f>'表１－２（実数）'!S11/'表１－２（実数）'!D11*1000</f>
        <v>4.447833269792858</v>
      </c>
      <c r="K9" s="40">
        <f>'表１－２（実数）'!V11/'表１－２（実数）'!C11*1000</f>
        <v>6.136681629151241</v>
      </c>
      <c r="L9" s="43">
        <f>'表１－２（実数）'!W11/'表１－２（実数）'!C11*1000</f>
        <v>1.412516791839439</v>
      </c>
      <c r="M9" s="23" t="s">
        <v>75</v>
      </c>
      <c r="N9" s="51" t="s">
        <v>75</v>
      </c>
      <c r="O9" s="51" t="s">
        <v>75</v>
      </c>
    </row>
    <row r="10" spans="1:15" ht="16.5" customHeight="1">
      <c r="A10" s="14"/>
      <c r="B10" s="14">
        <v>3</v>
      </c>
      <c r="C10" s="42">
        <f>'表１－２（実数）'!D12/'表１－２（実数）'!C12*1000</f>
        <v>9.364384185394435</v>
      </c>
      <c r="D10" s="40">
        <f>'表１－２（実数）'!G12/'表１－２（実数）'!C12*1000</f>
        <v>4.290960942789185</v>
      </c>
      <c r="E10" s="40">
        <f>'表１－２（実数）'!J12/'表１－２（実数）'!D12*1000</f>
        <v>3.838771593090211</v>
      </c>
      <c r="F10" s="40">
        <f>'表１－２（実数）'!M12/'表１－２（実数）'!D12*1000</f>
        <v>1.9193857965451055</v>
      </c>
      <c r="G10" s="40">
        <f aca="true" t="shared" si="0" ref="G10:G23">SUM(H10:I10)</f>
        <v>37.20586423555501</v>
      </c>
      <c r="H10" s="40">
        <f>'表１－２（実数）'!Q12/('表１－２（実数）'!D12+'表１－２（実数）'!P12)*1000</f>
        <v>21.43649131452507</v>
      </c>
      <c r="I10" s="40">
        <f>'表１－２（実数）'!R12/('表１－２（実数）'!D12+'表１－２（実数）'!P12)*1000</f>
        <v>15.769372921029937</v>
      </c>
      <c r="J10" s="40">
        <f>'表１－２（実数）'!S12/'表１－２（実数）'!D12*1000</f>
        <v>6.014075495841331</v>
      </c>
      <c r="K10" s="40">
        <f>'表１－２（実数）'!V12/'表１－２（実数）'!C12*1000</f>
        <v>6.283663553193657</v>
      </c>
      <c r="L10" s="43">
        <f>'表１－２（実数）'!W12/'表１－２（実数）'!C12*1000</f>
        <v>1.5577350532325998</v>
      </c>
      <c r="M10" s="23" t="s">
        <v>75</v>
      </c>
      <c r="N10" s="51" t="s">
        <v>75</v>
      </c>
      <c r="O10" s="51" t="s">
        <v>75</v>
      </c>
    </row>
    <row r="11" spans="1:15" ht="16.5" customHeight="1">
      <c r="A11" s="14"/>
      <c r="B11" s="14">
        <v>4</v>
      </c>
      <c r="C11" s="42">
        <f>'表１－２（実数）'!D13/'表１－２（実数）'!C13*1000</f>
        <v>9.396446667949457</v>
      </c>
      <c r="D11" s="40">
        <f>'表１－２（実数）'!G13/'表１－２（実数）'!C13*1000</f>
        <v>4.733262542254909</v>
      </c>
      <c r="E11" s="40">
        <f>'表１－２（実数）'!J13/'表１－２（実数）'!D13*1000</f>
        <v>4.550625711035267</v>
      </c>
      <c r="F11" s="40">
        <f>'表１－２（実数）'!M13/'表１－２（実数）'!D13*1000</f>
        <v>2.2753128555176336</v>
      </c>
      <c r="G11" s="40">
        <f t="shared" si="0"/>
        <v>30.039234919077977</v>
      </c>
      <c r="H11" s="40">
        <f>'表１－２（実数）'!Q13/('表１－２（実数）'!D13+'表１－２（実数）'!P13)*1000</f>
        <v>17.287886218734673</v>
      </c>
      <c r="I11" s="40">
        <f>'表１－２（実数）'!R13/('表１－２（実数）'!D13+'表１－２（実数）'!P13)*1000</f>
        <v>12.751348700343305</v>
      </c>
      <c r="J11" s="40">
        <f>'表１－２（実数）'!S13/'表１－２（実数）'!D13*1000</f>
        <v>4.677031980786247</v>
      </c>
      <c r="K11" s="40">
        <f>'表１－２（実数）'!V13/'表１－２（実数）'!C13*1000</f>
        <v>6.425834467653465</v>
      </c>
      <c r="L11" s="43">
        <f>'表１－２（実数）'!W13/'表１－２（実数）'!C13*1000</f>
        <v>1.5631050202277192</v>
      </c>
      <c r="M11" s="23" t="s">
        <v>75</v>
      </c>
      <c r="N11" s="51" t="s">
        <v>75</v>
      </c>
      <c r="O11" s="51" t="s">
        <v>75</v>
      </c>
    </row>
    <row r="12" spans="1:15" ht="16.5" customHeight="1">
      <c r="A12" s="14"/>
      <c r="B12" s="14">
        <v>5</v>
      </c>
      <c r="C12" s="42">
        <f>'表１－２（実数）'!D14/'表１－２（実数）'!C14*1000</f>
        <v>9.28252085804538</v>
      </c>
      <c r="D12" s="40">
        <f>'表１－２（実数）'!G14/'表１－２（実数）'!C14*1000</f>
        <v>4.727079074240182</v>
      </c>
      <c r="E12" s="40">
        <f>'表１－２（実数）'!J14/'表１－２（実数）'!D14*1000</f>
        <v>3.799392097264438</v>
      </c>
      <c r="F12" s="40">
        <f>'表１－２（実数）'!M14/'表１－２（実数）'!D14*1000</f>
        <v>2.5329280648429586</v>
      </c>
      <c r="G12" s="40">
        <f t="shared" si="0"/>
        <v>29.737036126812484</v>
      </c>
      <c r="H12" s="40">
        <f>'表１－２（実数）'!Q14/('表１－２（実数）'!D14+'表１－２（実数）'!P14)*1000</f>
        <v>16.588842467436717</v>
      </c>
      <c r="I12" s="40">
        <f>'表１－２（実数）'!R14/('表１－２（実数）'!D14+'表１－２（実数）'!P14)*1000</f>
        <v>13.14819365937577</v>
      </c>
      <c r="J12" s="40">
        <f>'表１－２（実数）'!S14/'表１－２（実数）'!D14*1000</f>
        <v>5.065856129685917</v>
      </c>
      <c r="K12" s="40">
        <f>'表１－２（実数）'!V14/'表１－２（実数）'!C14*1000</f>
        <v>6.670342369370502</v>
      </c>
      <c r="L12" s="43">
        <f>'表１－２（実数）'!W14/'表１－２（実数）'!C14*1000</f>
        <v>1.6258518676135714</v>
      </c>
      <c r="M12" s="23" t="s">
        <v>75</v>
      </c>
      <c r="N12" s="51">
        <v>28.7</v>
      </c>
      <c r="O12" s="51">
        <v>26.4</v>
      </c>
    </row>
    <row r="13" spans="1:15" ht="16.5" customHeight="1">
      <c r="A13" s="14"/>
      <c r="B13" s="14">
        <v>6</v>
      </c>
      <c r="C13" s="42">
        <f>'表１－２（実数）'!D15/'表１－２（実数）'!C15*1000</f>
        <v>9.913884474259621</v>
      </c>
      <c r="D13" s="40">
        <f>'表１－２（実数）'!G15/'表１－２（実数）'!C15*1000</f>
        <v>4.7642861241923375</v>
      </c>
      <c r="E13" s="40">
        <f>'表１－２（実数）'!J15/'表１－２（実数）'!D15*1000</f>
        <v>2.598936798582398</v>
      </c>
      <c r="F13" s="40">
        <f>'表１－２（実数）'!M15/'表１－２（実数）'!D15*1000</f>
        <v>1.299468399291199</v>
      </c>
      <c r="G13" s="40">
        <f t="shared" si="0"/>
        <v>29.131781167565087</v>
      </c>
      <c r="H13" s="40">
        <f>'表１－２（実数）'!Q15/('表１－２（実数）'!D15+'表１－２（実数）'!P15)*1000</f>
        <v>16.171579309553845</v>
      </c>
      <c r="I13" s="40">
        <f>'表１－２（実数）'!R15/('表１－２（実数）'!D15+'表１－２（実数）'!P15)*1000</f>
        <v>12.96020185801124</v>
      </c>
      <c r="J13" s="40">
        <f>'表１－２（実数）'!S15/'表１－２（実数）'!D15*1000</f>
        <v>4.25280567040756</v>
      </c>
      <c r="K13" s="40">
        <f>'表１－２（実数）'!V15/'表１－２（実数）'!C15*1000</f>
        <v>6.939133551091347</v>
      </c>
      <c r="L13" s="43">
        <f>'表１－２（実数）'!W15/'表１－２（実数）'!C15*1000</f>
        <v>1.6934999350005213</v>
      </c>
      <c r="M13" s="23">
        <v>1.38</v>
      </c>
      <c r="N13" s="51">
        <v>28.6</v>
      </c>
      <c r="O13" s="51">
        <v>26.4</v>
      </c>
    </row>
    <row r="14" spans="1:15" ht="16.5" customHeight="1">
      <c r="A14" s="14"/>
      <c r="B14" s="14">
        <v>7</v>
      </c>
      <c r="C14" s="42">
        <f>'表１－２（実数）'!D16/'表１－２（実数）'!C16*1000</f>
        <v>9.50863220077475</v>
      </c>
      <c r="D14" s="40">
        <f>'表１－２（実数）'!G16/'表１－２（実数）'!C16*1000</f>
        <v>5.1665809501790605</v>
      </c>
      <c r="E14" s="40">
        <f>'表１－２（実数）'!J16/'表１－２（実数）'!D16*1000</f>
        <v>4.217838977794319</v>
      </c>
      <c r="F14" s="40">
        <f>'表１－２（実数）'!M16/'表１－２（実数）'!D16*1000</f>
        <v>2.232973576479345</v>
      </c>
      <c r="G14" s="40">
        <f t="shared" si="0"/>
        <v>24.918350066529577</v>
      </c>
      <c r="H14" s="40">
        <f>'表１－２（実数）'!Q16/('表１－２（実数）'!D16+'表１－２（実数）'!P16)*1000</f>
        <v>15.72517237208177</v>
      </c>
      <c r="I14" s="40">
        <f>'表１－２（実数）'!R16/('表１－２（実数）'!D16+'表１－２（実数）'!P16)*1000</f>
        <v>9.193177694447805</v>
      </c>
      <c r="J14" s="40">
        <f>'表１－２（実数）'!S16/('表１－２（実数）'!D16+'表１－２（実数）'!T16)*1000</f>
        <v>6.788447296963713</v>
      </c>
      <c r="K14" s="40">
        <f>'表１－２（実数）'!V16/'表１－２（実数）'!C16*1000</f>
        <v>7.095201921307545</v>
      </c>
      <c r="L14" s="43">
        <f>'表１－２（実数）'!W16/'表１－２（実数）'!C16*1000</f>
        <v>1.7422465898206558</v>
      </c>
      <c r="M14" s="23">
        <v>1.29</v>
      </c>
      <c r="N14" s="51">
        <v>28.7</v>
      </c>
      <c r="O14" s="51">
        <v>26.6</v>
      </c>
    </row>
    <row r="15" spans="1:15" ht="16.5" customHeight="1">
      <c r="A15" s="14"/>
      <c r="B15" s="14">
        <v>8</v>
      </c>
      <c r="C15" s="42">
        <f>'表１－２（実数）'!D17/'表１－２（実数）'!C17*1000</f>
        <v>9.826414743112435</v>
      </c>
      <c r="D15" s="40">
        <f>'表１－２（実数）'!G17/'表１－２（実数）'!C17*1000</f>
        <v>4.972542814594193</v>
      </c>
      <c r="E15" s="40">
        <f>'表１－２（実数）'!J17/'表１－２（実数）'!D17*1000</f>
        <v>3.19677954061094</v>
      </c>
      <c r="F15" s="40">
        <f>'表１－２（実数）'!M17/'表１－２（実数）'!D17*1000</f>
        <v>1.7759886336727446</v>
      </c>
      <c r="G15" s="40">
        <f t="shared" si="0"/>
        <v>25.72384358057446</v>
      </c>
      <c r="H15" s="40">
        <f>'表１－２（実数）'!Q17/('表１－２（実数）'!D17+'表１－２（実数）'!P17)*1000</f>
        <v>16.14949821201984</v>
      </c>
      <c r="I15" s="40">
        <f>'表１－２（実数）'!R17/('表１－２（実数）'!D17+'表１－２（実数）'!P17)*1000</f>
        <v>9.57434536855462</v>
      </c>
      <c r="J15" s="40">
        <f>'表１－２（実数）'!S17/('表１－２（実数）'!D17+'表１－２（実数）'!T17)*1000</f>
        <v>7.413509060955519</v>
      </c>
      <c r="K15" s="40">
        <f>'表１－２（実数）'!V17/'表１－２（実数）'!C17*1000</f>
        <v>6.9399199553239015</v>
      </c>
      <c r="L15" s="43">
        <f>'表１－２（実数）'!W17/'表１－２（実数）'!C17*1000</f>
        <v>1.7800632911392404</v>
      </c>
      <c r="M15" s="43">
        <v>1.32</v>
      </c>
      <c r="N15" s="51">
        <v>29</v>
      </c>
      <c r="O15" s="51">
        <v>26.9</v>
      </c>
    </row>
    <row r="16" spans="1:15" ht="16.5" customHeight="1">
      <c r="A16" s="14"/>
      <c r="B16" s="14">
        <v>9</v>
      </c>
      <c r="C16" s="42">
        <f>'表１－２（実数）'!D18/'表１－２（実数）'!C18*1000</f>
        <v>9.352609586424826</v>
      </c>
      <c r="D16" s="40">
        <f>'表１－２（実数）'!G18/'表１－２（実数）'!C18*1000</f>
        <v>5.167085296262429</v>
      </c>
      <c r="E16" s="40">
        <f>'表１－２（実数）'!J18/'表１－２（実数）'!D18*1000</f>
        <v>3.4653465346534653</v>
      </c>
      <c r="F16" s="40">
        <f>'表１－２（実数）'!M18/'表１－２（実数）'!D18*1000</f>
        <v>1.1138613861386137</v>
      </c>
      <c r="G16" s="40">
        <f t="shared" si="0"/>
        <v>29.312830370014417</v>
      </c>
      <c r="H16" s="40">
        <f>'表１－２（実数）'!Q18/('表１－２（実数）'!D18+'表１－２（実数）'!P18)*1000</f>
        <v>19.822200864968764</v>
      </c>
      <c r="I16" s="40">
        <f>'表１－２（実数）'!R18/('表１－２（実数）'!D18+'表１－２（実数）'!P18)*1000</f>
        <v>9.490629505045652</v>
      </c>
      <c r="J16" s="40">
        <f>'表１－２（実数）'!S18/('表１－２（実数）'!D18+'表１－２（実数）'!T18)*1000</f>
        <v>7.619515792060956</v>
      </c>
      <c r="K16" s="40">
        <f>'表１－２（実数）'!V18/'表１－２（実数）'!C18*1000</f>
        <v>6.817681988124038</v>
      </c>
      <c r="L16" s="43">
        <f>'表１－２（実数）'!W18/'表１－２（実数）'!C18*1000</f>
        <v>2.0290995798270695</v>
      </c>
      <c r="M16" s="43">
        <v>1.23</v>
      </c>
      <c r="N16" s="50">
        <v>29</v>
      </c>
      <c r="O16" s="50">
        <v>27</v>
      </c>
    </row>
    <row r="17" spans="1:15" ht="16.5" customHeight="1">
      <c r="A17" s="14"/>
      <c r="B17" s="14">
        <v>10</v>
      </c>
      <c r="C17" s="42">
        <f>'表１－２（実数）'!D19/'表１－２（実数）'!C19*1000</f>
        <v>9.71350494967723</v>
      </c>
      <c r="D17" s="40">
        <f>'表１－２（実数）'!G19/'表１－２（実数）'!C19*1000</f>
        <v>5.334569270816006</v>
      </c>
      <c r="E17" s="40">
        <f>'表１－２（実数）'!J19/'表１－２（実数）'!D19*1000</f>
        <v>4.015589937404039</v>
      </c>
      <c r="F17" s="40">
        <f>'表１－２（実数）'!M19/'表１－２（実数）'!D19*1000</f>
        <v>2.244006141490493</v>
      </c>
      <c r="G17" s="40">
        <f t="shared" si="0"/>
        <v>24.31435814703849</v>
      </c>
      <c r="H17" s="40">
        <f>'表１－２（実数）'!Q19/('表１－２（実数）'!D19+'表１－２（実数）'!P19)*1000</f>
        <v>15.326112007374972</v>
      </c>
      <c r="I17" s="40">
        <f>'表１－２（実数）'!R19/('表１－２（実数）'!D19+'表１－２（実数）'!P19)*1000</f>
        <v>8.988246139663516</v>
      </c>
      <c r="J17" s="40">
        <f>'表１－２（実数）'!S19/('表１－２（実数）'!D19+'表１－２（実数）'!T19)*1000</f>
        <v>6.9289489136817375</v>
      </c>
      <c r="K17" s="40">
        <f>'表１－２（実数）'!V19/'表１－２（実数）'!C19*1000</f>
        <v>6.772034925941265</v>
      </c>
      <c r="L17" s="43">
        <f>'表１－２（実数）'!W19/'表１－２（実数）'!C19*1000</f>
        <v>2.132680489128377</v>
      </c>
      <c r="M17" s="43">
        <v>1.26</v>
      </c>
      <c r="N17" s="50">
        <v>29.1</v>
      </c>
      <c r="O17" s="50">
        <v>27.1</v>
      </c>
    </row>
    <row r="18" spans="1:15" ht="16.5" customHeight="1">
      <c r="A18" s="14"/>
      <c r="B18" s="14">
        <v>11</v>
      </c>
      <c r="C18" s="42">
        <f>'表１－２（実数）'!D20/'表１－２（実数）'!C20*1000</f>
        <v>9.466305070869366</v>
      </c>
      <c r="D18" s="40">
        <f>'表１－２（実数）'!G20/'表１－２（実数）'!C20*1000</f>
        <v>5.529686673830357</v>
      </c>
      <c r="E18" s="40">
        <f>'表１－２（実数）'!J20/'表１－２（実数）'!D20*1000</f>
        <v>2.642642642642643</v>
      </c>
      <c r="F18" s="40">
        <f>'表１－２（実数）'!M20/'表１－２（実数）'!D20*1000</f>
        <v>1.3213213213213215</v>
      </c>
      <c r="G18" s="40">
        <f t="shared" si="0"/>
        <v>28.1344851739435</v>
      </c>
      <c r="H18" s="40">
        <f>'表１－２（実数）'!Q20/('表１－２（実数）'!D20+'表１－２（実数）'!P20)*1000</f>
        <v>17.86131216437077</v>
      </c>
      <c r="I18" s="40">
        <f>'表１－２（実数）'!R20/('表１－２（実数）'!D20+'表１－２（実数）'!P20)*1000</f>
        <v>10.27317300957273</v>
      </c>
      <c r="J18" s="40">
        <f>'表１－２（実数）'!S20/('表１－２（実数）'!D20+'表１－２（実数）'!T20)*1000</f>
        <v>5.618649133293484</v>
      </c>
      <c r="K18" s="40">
        <f>'表１－２（実数）'!V20/'表１－２（実数）'!C20*1000</f>
        <v>6.541700068794169</v>
      </c>
      <c r="L18" s="43">
        <f>'表１－２（実数）'!W20/'表１－２（実数）'!C20*1000</f>
        <v>2.226429468920386</v>
      </c>
      <c r="M18" s="43">
        <v>1.21</v>
      </c>
      <c r="N18" s="50">
        <v>29.5</v>
      </c>
      <c r="O18" s="50">
        <v>27.4</v>
      </c>
    </row>
    <row r="19" spans="1:15" ht="16.5" customHeight="1">
      <c r="A19" s="14"/>
      <c r="B19" s="14">
        <v>12</v>
      </c>
      <c r="C19" s="42">
        <f>'表１－２（実数）'!D21/'表１－２（実数）'!C21*1000</f>
        <v>9.742945731459988</v>
      </c>
      <c r="D19" s="40">
        <f>'表１－２（実数）'!G21/'表１－２（実数）'!C21*1000</f>
        <v>5.475895289973807</v>
      </c>
      <c r="E19" s="40">
        <f>'表１－２（実数）'!J21/'表１－２（実数）'!D21*1000</f>
        <v>3.5281665294601905</v>
      </c>
      <c r="F19" s="40">
        <f>'表１－２（実数）'!M21/'表１－２（実数）'!D21*1000</f>
        <v>2.469716570622133</v>
      </c>
      <c r="G19" s="40">
        <f t="shared" si="0"/>
        <v>24.773483197614404</v>
      </c>
      <c r="H19" s="40">
        <f>'表１－２（実数）'!Q21/('表１－２（実数）'!D21+'表１－２（実数）'!P21)*1000</f>
        <v>15.368734946668196</v>
      </c>
      <c r="I19" s="40">
        <f>'表１－２（実数）'!R21/('表１－２（実数）'!D21+'表１－２（実数）'!P21)*1000</f>
        <v>9.40474825094621</v>
      </c>
      <c r="J19" s="40">
        <f>'表１－２（実数）'!S21/('表１－２（実数）'!D21+'表１－２（実数）'!T21)*1000</f>
        <v>6.553540081919251</v>
      </c>
      <c r="K19" s="40">
        <f>'表１－２（実数）'!V21/'表１－２（実数）'!C21*1000</f>
        <v>7.007862647725424</v>
      </c>
      <c r="L19" s="43">
        <f>'表１－２（実数）'!W21/'表１－２（実数）'!C21*1000</f>
        <v>2.323732087898489</v>
      </c>
      <c r="M19" s="43">
        <v>1.22</v>
      </c>
      <c r="N19" s="50">
        <v>29.4</v>
      </c>
      <c r="O19" s="50">
        <v>27.6</v>
      </c>
    </row>
    <row r="20" spans="1:15" ht="16.5" customHeight="1">
      <c r="A20" s="14"/>
      <c r="B20" s="14">
        <v>13</v>
      </c>
      <c r="C20" s="42">
        <f>'表１－２（実数）'!D22/'表１－２（実数）'!C22*1000</f>
        <v>9.367927298631434</v>
      </c>
      <c r="D20" s="40">
        <f>'表１－２（実数）'!G22/'表１－２（実数）'!C22*1000</f>
        <v>5.548180065184696</v>
      </c>
      <c r="E20" s="40">
        <f>'表１－２（実数）'!J22/'表１－２（実数）'!D22*1000</f>
        <v>2.7413587604290823</v>
      </c>
      <c r="F20" s="40">
        <f>'表１－２（実数）'!M22/'表１－２（実数）'!D22*1000</f>
        <v>0.834326579261025</v>
      </c>
      <c r="G20" s="40">
        <f t="shared" si="0"/>
        <v>27.80996523754345</v>
      </c>
      <c r="H20" s="40">
        <f>'表１－２（実数）'!Q22/('表１－２（実数）'!D22+'表１－２（実数）'!P22)*1000</f>
        <v>17.265353418308226</v>
      </c>
      <c r="I20" s="40">
        <f>'表１－２（実数）'!R22/('表１－２（実数）'!D22+'表１－２（実数）'!P22)*1000</f>
        <v>10.544611819235225</v>
      </c>
      <c r="J20" s="40">
        <f>'表１－２（実数）'!S22/('表１－２（実数）'!D22+'表１－２（実数）'!T22)*1000</f>
        <v>5.220692928334125</v>
      </c>
      <c r="K20" s="40">
        <f>'表１－２（実数）'!V22/'表１－２（実数）'!C22*1000</f>
        <v>6.907031974890828</v>
      </c>
      <c r="L20" s="43">
        <f>'表１－２（実数）'!W22/'表１－２（実数）'!C22*1000</f>
        <v>2.301227432953443</v>
      </c>
      <c r="M20" s="43">
        <v>1.2</v>
      </c>
      <c r="N20" s="50">
        <v>29.6</v>
      </c>
      <c r="O20" s="50">
        <v>27.7</v>
      </c>
    </row>
    <row r="21" spans="1:15" ht="16.5" customHeight="1">
      <c r="A21" s="14"/>
      <c r="B21" s="14">
        <v>14</v>
      </c>
      <c r="C21" s="42">
        <f>'表１－２（実数）'!D23/'表１－２（実数）'!C23*1000</f>
        <v>9.51218676385568</v>
      </c>
      <c r="D21" s="40">
        <f>'表１－２（実数）'!G23/'表１－２（実数）'!C23*1000</f>
        <v>5.8742313147157565</v>
      </c>
      <c r="E21" s="40">
        <f>'表１－２（実数）'!J23/'表１－２（実数）'!D23*1000</f>
        <v>2.440441603718768</v>
      </c>
      <c r="F21" s="40">
        <f>'表１－２（実数）'!M23/'表１－２（実数）'!D23*1000</f>
        <v>1.0459035444509006</v>
      </c>
      <c r="G21" s="40">
        <f t="shared" si="0"/>
        <v>25.922571881367446</v>
      </c>
      <c r="H21" s="40">
        <f>'表１－２（実数）'!Q23/('表１－２（実数）'!D23+'表１－２（実数）'!P23)*1000</f>
        <v>17.206248585012453</v>
      </c>
      <c r="I21" s="40">
        <f>'表１－２（実数）'!R23/('表１－２（実数）'!D23+'表１－２（実数）'!P23)*1000</f>
        <v>8.716323296354993</v>
      </c>
      <c r="J21" s="40">
        <f>'表１－２（実数）'!S23/('表１－２（実数）'!D23+'表１－２（実数）'!T23)*1000</f>
        <v>6.69823305231551</v>
      </c>
      <c r="K21" s="40">
        <f>'表１－２（実数）'!V23/'表１－２（実数）'!C23*1000</f>
        <v>6.501007595378879</v>
      </c>
      <c r="L21" s="43">
        <v>2.31</v>
      </c>
      <c r="M21" s="43">
        <v>1.22</v>
      </c>
      <c r="N21" s="50">
        <v>29.7</v>
      </c>
      <c r="O21" s="50">
        <v>27.8</v>
      </c>
    </row>
    <row r="22" spans="1:15" ht="16.5" customHeight="1">
      <c r="A22" s="14"/>
      <c r="B22" s="14">
        <v>15</v>
      </c>
      <c r="C22" s="42">
        <f>'表１－２（実数）'!D24/'表１－２（実数）'!C24*1000</f>
        <v>8.981803000800987</v>
      </c>
      <c r="D22" s="40">
        <f>'表１－２（実数）'!G24/'表１－２（実数）'!C24*1000</f>
        <v>5.625543077481063</v>
      </c>
      <c r="E22" s="40">
        <f>'表１－２（実数）'!J24/'表１－２（実数）'!D24*1000</f>
        <v>2.0739294863974624</v>
      </c>
      <c r="F22" s="40">
        <f>'表１－２（実数）'!M24/'表１－２（実数）'!D24*1000</f>
        <v>1.2199585214102722</v>
      </c>
      <c r="G22" s="40">
        <f t="shared" si="0"/>
        <v>28.33096254148886</v>
      </c>
      <c r="H22" s="40">
        <f>'表１－２（実数）'!Q24/('表１－２（実数）'!D24+'表１－２（実数）'!P24)*1000</f>
        <v>16.951161688003793</v>
      </c>
      <c r="I22" s="40">
        <f>'表１－２（実数）'!R24/('表１－２（実数）'!D24+'表１－２（実数）'!P24)*1000</f>
        <v>11.379800853485065</v>
      </c>
      <c r="J22" s="40">
        <f>'表１－２（実数）'!S24/('表１－２（実数）'!D24+'表１－２（実数）'!T24)*1000</f>
        <v>4.982984929508993</v>
      </c>
      <c r="K22" s="40">
        <f>'表１－２（実数）'!V24/'表１－２（実数）'!C24*1000</f>
        <v>6.297233359229386</v>
      </c>
      <c r="L22" s="43">
        <f>'表１－２（実数）'!W24/'表１－２（実数）'!C24*1000</f>
        <v>2.3821446533782296</v>
      </c>
      <c r="M22" s="43">
        <v>1.19</v>
      </c>
      <c r="N22" s="50">
        <v>30.1</v>
      </c>
      <c r="O22" s="50">
        <v>28.1</v>
      </c>
    </row>
    <row r="23" spans="1:15" ht="16.5" customHeight="1">
      <c r="A23" s="14"/>
      <c r="B23" s="14">
        <v>16</v>
      </c>
      <c r="C23" s="42">
        <f>'表１－２（実数）'!D25/'表１－２（実数）'!C25*1000</f>
        <v>9.12056657273151</v>
      </c>
      <c r="D23" s="40">
        <f>'表１－２（実数）'!G25/'表１－２（実数）'!C25*1000</f>
        <v>6.123933429446276</v>
      </c>
      <c r="E23" s="40">
        <f>'表１－２（実数）'!J25/'表１－２（実数）'!D25*1000</f>
        <v>2.626552053486151</v>
      </c>
      <c r="F23" s="40">
        <f>'表１－２（実数）'!M25/'表１－２（実数）'!D25*1000</f>
        <v>1.7908309455587395</v>
      </c>
      <c r="G23" s="40">
        <f t="shared" si="0"/>
        <v>24.11744145403705</v>
      </c>
      <c r="H23" s="40">
        <f>'表１－２（実数）'!Q25/('表１－２（実数）'!D25+'表１－２（実数）'!P25)*1000</f>
        <v>14.214144238611208</v>
      </c>
      <c r="I23" s="40">
        <f>'表１－２（実数）'!R25/('表１－２（実数）'!D25+'表１－２（実数）'!P25)*1000</f>
        <v>9.903297215425843</v>
      </c>
      <c r="J23" s="40">
        <f>'表１－２（実数）'!S25/('表１－２（実数）'!D25+'表１－２（実数）'!T25)*1000</f>
        <v>4.403713401571054</v>
      </c>
      <c r="K23" s="40">
        <f>'表１－２（実数）'!V25/'表１－２（実数）'!C25*1000</f>
        <v>5.926843822275264</v>
      </c>
      <c r="L23" s="43">
        <f>'表１－２（実数）'!W25/'表１－２（実数）'!C25*1000</f>
        <v>2.1984746788854963</v>
      </c>
      <c r="M23" s="43">
        <v>1.22</v>
      </c>
      <c r="N23" s="50">
        <v>30.3</v>
      </c>
      <c r="O23" s="50">
        <v>28.4</v>
      </c>
    </row>
    <row r="24" spans="1:15" ht="16.5" customHeight="1">
      <c r="A24" s="14"/>
      <c r="B24" s="14">
        <v>17</v>
      </c>
      <c r="C24" s="42">
        <f>'表１－２（実数）'!D26/'表１－２（実数）'!C26*1000</f>
        <v>8.860799799726161</v>
      </c>
      <c r="D24" s="40">
        <f>'表１－２（実数）'!G26/'表１－２（実数）'!C26*1000</f>
        <v>6.4276483305572425</v>
      </c>
      <c r="E24" s="40">
        <f>'表１－２（実数）'!J26/'表１－２（実数）'!D26*1000</f>
        <v>2.4783147459727384</v>
      </c>
      <c r="F24" s="40">
        <f>'表１－２（実数）'!M26/'表１－２（実数）'!D26*1000</f>
        <v>1.2391573729863692</v>
      </c>
      <c r="G24" s="40">
        <f>SUM(H24:I24)</f>
        <v>24.301777294160317</v>
      </c>
      <c r="H24" s="40">
        <f>'表１－２（実数）'!Q26/('表１－２（実数）'!D26+'表１－２（実数）'!P26)*1000</f>
        <v>15.113045580945473</v>
      </c>
      <c r="I24" s="40">
        <f>'表１－２（実数）'!R26/('表１－２（実数）'!D26+'表１－２（実数）'!P26)*1000</f>
        <v>9.188731713214846</v>
      </c>
      <c r="J24" s="40">
        <f>'表１－２（実数）'!S26/('表１－２（実数）'!D26+'表１－２（実数）'!T26)*1000</f>
        <v>4.198049141869367</v>
      </c>
      <c r="K24" s="40">
        <f>'表１－２（実数）'!V26/'表１－２（実数）'!C26*1000</f>
        <v>5.973079418898428</v>
      </c>
      <c r="L24" s="43">
        <f>'表１－２（実数）'!W26/'表１－２（実数）'!C26*1000</f>
        <v>2.093871774235166</v>
      </c>
      <c r="M24" s="43">
        <v>1.2</v>
      </c>
      <c r="N24" s="50">
        <v>30.5</v>
      </c>
      <c r="O24" s="50">
        <v>28.4</v>
      </c>
    </row>
    <row r="25" spans="1:15" ht="16.5" customHeight="1">
      <c r="A25" s="14"/>
      <c r="B25" s="14">
        <v>18</v>
      </c>
      <c r="C25" s="42">
        <f>'表１－２（実数）'!D27/'表１－２（実数）'!C27*1000</f>
        <v>8.603937282080164</v>
      </c>
      <c r="D25" s="40">
        <f>'表１－２（実数）'!G27/'表１－２（実数）'!C27*1000</f>
        <v>6.3640115736660405</v>
      </c>
      <c r="E25" s="40">
        <f>'表１－２（実数）'!J27/'表１－２（実数）'!D27*1000</f>
        <v>2.7482823235477825</v>
      </c>
      <c r="F25" s="40">
        <f>'表１－２（実数）'!M27/'表１－２（実数）'!D27*1000</f>
        <v>1.9987507807620237</v>
      </c>
      <c r="G25" s="40">
        <f>SUM(H25:I25)</f>
        <v>20.91487279843444</v>
      </c>
      <c r="H25" s="40">
        <f>'表１－２（実数）'!Q27/('表１－２（実数）'!D27+'表１－２（実数）'!P27)*1000</f>
        <v>12.842465753424657</v>
      </c>
      <c r="I25" s="40">
        <f>'表１－２（実数）'!R27/('表１－２（実数）'!D27+'表１－２（実数）'!P27)*1000</f>
        <v>8.072407045009784</v>
      </c>
      <c r="J25" s="40">
        <f>'表１－２（実数）'!S27/('表１－２（実数）'!D27+'表１－２（実数）'!T27)*1000</f>
        <v>5.227781926811053</v>
      </c>
      <c r="K25" s="40">
        <f>'表１－２（実数）'!V27/'表１－２（実数）'!C27*1000</f>
        <v>5.969552487779292</v>
      </c>
      <c r="L25" s="43">
        <f>'表１－２（実数）'!W27/'表１－２（実数）'!C27*1000</f>
        <v>2.057206240837156</v>
      </c>
      <c r="M25" s="43">
        <v>1.2</v>
      </c>
      <c r="N25" s="50">
        <v>30.7</v>
      </c>
      <c r="O25" s="50">
        <v>28.6</v>
      </c>
    </row>
    <row r="26" spans="1:15" ht="16.5" customHeight="1">
      <c r="A26" s="14"/>
      <c r="B26" s="14">
        <v>19</v>
      </c>
      <c r="C26" s="42">
        <f>'表１－２（実数）'!D28/'表１－２（実数）'!C28*1000</f>
        <v>8.637829081118115</v>
      </c>
      <c r="D26" s="40">
        <f>'表１－２（実数）'!G28/'表１－２（実数）'!C28*1000</f>
        <v>6.598430591617656</v>
      </c>
      <c r="E26" s="40">
        <f>'表１－２（実数）'!J28/'表１－２（実数）'!D28*1000</f>
        <v>2.347417840375587</v>
      </c>
      <c r="F26" s="40">
        <f>'表１－２（実数）'!M28/'表１－２（実数）'!D28*1000</f>
        <v>1.2354830738818878</v>
      </c>
      <c r="G26" s="40">
        <f>SUM(H26:I26)</f>
        <v>23.9961413240082</v>
      </c>
      <c r="H26" s="40">
        <f>'表１－２（実数）'!Q28/('表１－２（実数）'!D28+'表１－２（実数）'!P28)*1000</f>
        <v>13.867116845532378</v>
      </c>
      <c r="I26" s="40">
        <f>'表１－２（実数）'!R28/('表１－２（実数）'!D28+'表１－２（実数）'!P28)*1000</f>
        <v>10.129024478475824</v>
      </c>
      <c r="J26" s="40">
        <f>'表１－２（実数）'!S28/('表１－２（実数）'!D28+'表１－２（実数）'!T28)*1000</f>
        <v>5.046153846153846</v>
      </c>
      <c r="K26" s="40">
        <f>'表１－２（実数）'!V28/'表１－２（実数）'!C28*1000</f>
        <v>5.833255962119053</v>
      </c>
      <c r="L26" s="43">
        <f>'表１－２（実数）'!W28/'表１－２（実数）'!C28*1000</f>
        <v>2.043667246150382</v>
      </c>
      <c r="M26" s="43">
        <v>1.24</v>
      </c>
      <c r="N26" s="50">
        <v>30.8</v>
      </c>
      <c r="O26" s="50">
        <v>28.7</v>
      </c>
    </row>
    <row r="27" spans="1:15" ht="16.5" customHeight="1">
      <c r="A27" s="14"/>
      <c r="B27" s="14">
        <v>20</v>
      </c>
      <c r="C27" s="42">
        <f>'表１－２（実数）'!D29/'表１－２（実数）'!C29*1000</f>
        <v>8.59565276603292</v>
      </c>
      <c r="D27" s="40">
        <f>'表１－２（実数）'!G29/'表１－２（実数）'!C29*1000</f>
        <v>6.571842111097387</v>
      </c>
      <c r="E27" s="40">
        <f>'表１－２（実数）'!J29/'表１－２（実数）'!D29*1000</f>
        <v>2.210759027266028</v>
      </c>
      <c r="F27" s="40">
        <f>'表１－２（実数）'!M29/'表１－２（実数）'!D29*1000</f>
        <v>0.8597396217145664</v>
      </c>
      <c r="G27" s="40">
        <f>SUM(H27:I27)</f>
        <v>23.741007194244602</v>
      </c>
      <c r="H27" s="40">
        <f>'表１－２（実数）'!Q29/('表１－２（実数）'!D29+'表１－２（実数）'!P29)*1000</f>
        <v>13.908872901678656</v>
      </c>
      <c r="I27" s="40">
        <f>'表１－２（実数）'!R29/('表１－２（実数）'!D29+'表１－２（実数）'!P29)*1000</f>
        <v>9.832134292565947</v>
      </c>
      <c r="J27" s="40">
        <f>'表１－２（実数）'!S29/('表１－２（実数）'!D29+'表１－２（実数）'!T29)*1000</f>
        <v>4.039167686658507</v>
      </c>
      <c r="K27" s="40">
        <f>'表１－２（実数）'!V29/'表１－２（実数）'!C29*1000</f>
        <v>5.940522981388754</v>
      </c>
      <c r="L27" s="43">
        <f>'表１－２（実数）'!W29/'表１－２（実数）'!C29*1000</f>
        <v>2.0364792662340334</v>
      </c>
      <c r="M27" s="43">
        <v>1.27</v>
      </c>
      <c r="N27" s="50">
        <v>31</v>
      </c>
      <c r="O27" s="50">
        <v>29</v>
      </c>
    </row>
    <row r="28" spans="1:15" ht="16.5" customHeight="1">
      <c r="A28" s="14"/>
      <c r="B28" s="14">
        <v>21</v>
      </c>
      <c r="C28" s="42">
        <v>8.4</v>
      </c>
      <c r="D28" s="40">
        <v>6.9</v>
      </c>
      <c r="E28" s="40">
        <v>2.5</v>
      </c>
      <c r="F28" s="40">
        <v>0.8</v>
      </c>
      <c r="G28" s="40">
        <v>22.9</v>
      </c>
      <c r="H28" s="40">
        <v>13</v>
      </c>
      <c r="I28" s="40">
        <v>9.9</v>
      </c>
      <c r="J28" s="40">
        <v>4.7</v>
      </c>
      <c r="K28" s="40">
        <f>'表１－２（実数）'!V30/'表１－２（実数）'!C30*1000</f>
        <v>5.721888579148081</v>
      </c>
      <c r="L28" s="43">
        <f>'表１－２（実数）'!W30/'表１－２（実数）'!C30*1000</f>
        <v>2.0632715677828153</v>
      </c>
      <c r="M28" s="43">
        <v>1.27</v>
      </c>
      <c r="N28" s="50">
        <v>31</v>
      </c>
      <c r="O28" s="50">
        <v>29.1</v>
      </c>
    </row>
    <row r="29" spans="1:15" ht="16.5" customHeight="1">
      <c r="A29" s="14"/>
      <c r="B29" s="14">
        <v>22</v>
      </c>
      <c r="C29" s="42">
        <v>8.5</v>
      </c>
      <c r="D29" s="40">
        <v>7.4</v>
      </c>
      <c r="E29" s="40">
        <v>2.7</v>
      </c>
      <c r="F29" s="40">
        <v>1.9</v>
      </c>
      <c r="G29" s="40">
        <v>23.2</v>
      </c>
      <c r="H29" s="40">
        <v>13.3</v>
      </c>
      <c r="I29" s="40">
        <v>9.9</v>
      </c>
      <c r="J29" s="40">
        <v>4.9</v>
      </c>
      <c r="K29" s="40">
        <v>5.8</v>
      </c>
      <c r="L29" s="43">
        <v>2.12</v>
      </c>
      <c r="M29" s="43">
        <v>1.31</v>
      </c>
      <c r="N29" s="50">
        <v>31.1</v>
      </c>
      <c r="O29" s="50">
        <v>29.3</v>
      </c>
    </row>
    <row r="30" spans="1:15" ht="16.5" customHeight="1">
      <c r="A30" s="14"/>
      <c r="B30" s="14">
        <v>23</v>
      </c>
      <c r="C30" s="42">
        <v>8.1</v>
      </c>
      <c r="D30" s="40">
        <v>7.5</v>
      </c>
      <c r="E30" s="40">
        <v>2.7</v>
      </c>
      <c r="F30" s="40">
        <v>1.7</v>
      </c>
      <c r="G30" s="40">
        <v>20</v>
      </c>
      <c r="H30" s="40">
        <v>12.2</v>
      </c>
      <c r="I30" s="40">
        <v>7.8</v>
      </c>
      <c r="J30" s="40">
        <v>4.6</v>
      </c>
      <c r="K30" s="40">
        <v>5.2</v>
      </c>
      <c r="L30" s="43">
        <v>1.9</v>
      </c>
      <c r="M30" s="43">
        <v>1.3</v>
      </c>
      <c r="N30" s="50">
        <v>31.4</v>
      </c>
      <c r="O30" s="50">
        <v>29.4</v>
      </c>
    </row>
    <row r="31" spans="1:15" ht="16.5" customHeight="1">
      <c r="A31" s="14"/>
      <c r="B31" s="14">
        <v>24</v>
      </c>
      <c r="C31" s="42">
        <v>8</v>
      </c>
      <c r="D31" s="40">
        <v>7.7</v>
      </c>
      <c r="E31" s="40">
        <v>3.1</v>
      </c>
      <c r="F31" s="40">
        <v>1.7</v>
      </c>
      <c r="G31" s="40">
        <v>24.3</v>
      </c>
      <c r="H31" s="40">
        <v>13.8</v>
      </c>
      <c r="I31" s="40">
        <v>10.507659197366756</v>
      </c>
      <c r="J31" s="40">
        <v>4.52722804294399</v>
      </c>
      <c r="K31" s="40">
        <v>5.1</v>
      </c>
      <c r="L31" s="43">
        <v>1.84</v>
      </c>
      <c r="M31" s="43">
        <v>1.32</v>
      </c>
      <c r="N31" s="50">
        <v>31.5</v>
      </c>
      <c r="O31" s="50">
        <v>29.5</v>
      </c>
    </row>
    <row r="32" spans="1:15" ht="16.5" customHeight="1">
      <c r="A32" s="14"/>
      <c r="B32" s="14">
        <v>25</v>
      </c>
      <c r="C32" s="42">
        <v>7.9</v>
      </c>
      <c r="D32" s="40">
        <v>8</v>
      </c>
      <c r="E32" s="40">
        <v>2.2</v>
      </c>
      <c r="F32" s="40">
        <v>1.2</v>
      </c>
      <c r="G32" s="40">
        <v>23.1</v>
      </c>
      <c r="H32" s="40">
        <v>13.9</v>
      </c>
      <c r="I32" s="40">
        <v>9.2</v>
      </c>
      <c r="J32" s="40">
        <v>4.9</v>
      </c>
      <c r="K32" s="40">
        <v>4.9</v>
      </c>
      <c r="L32" s="43">
        <v>1.84</v>
      </c>
      <c r="M32" s="43">
        <v>1.34</v>
      </c>
      <c r="N32" s="50">
        <v>31.5</v>
      </c>
      <c r="O32" s="50">
        <v>29.6</v>
      </c>
    </row>
    <row r="33" spans="1:15" ht="16.5" customHeight="1">
      <c r="A33" s="14"/>
      <c r="B33" s="14">
        <v>26</v>
      </c>
      <c r="C33" s="42">
        <v>7.5</v>
      </c>
      <c r="D33" s="40">
        <v>8.1</v>
      </c>
      <c r="E33" s="40">
        <v>1.8</v>
      </c>
      <c r="F33" s="40">
        <v>1.4</v>
      </c>
      <c r="G33" s="40">
        <v>24.3</v>
      </c>
      <c r="H33" s="40">
        <v>14.5</v>
      </c>
      <c r="I33" s="40">
        <v>9.8</v>
      </c>
      <c r="J33" s="40">
        <v>4.2</v>
      </c>
      <c r="K33" s="40">
        <v>4.9</v>
      </c>
      <c r="L33" s="43">
        <v>1.76</v>
      </c>
      <c r="M33" s="43">
        <v>1.32</v>
      </c>
      <c r="N33" s="50">
        <v>31.5</v>
      </c>
      <c r="O33" s="50">
        <v>29.6</v>
      </c>
    </row>
    <row r="34" spans="1:15" ht="16.5" customHeight="1">
      <c r="A34" s="14"/>
      <c r="B34" s="14">
        <v>27</v>
      </c>
      <c r="C34" s="42">
        <v>7.6</v>
      </c>
      <c r="D34" s="40">
        <v>8.4</v>
      </c>
      <c r="E34" s="40">
        <v>2.6</v>
      </c>
      <c r="F34" s="40">
        <v>1.4</v>
      </c>
      <c r="G34" s="40">
        <v>25.2</v>
      </c>
      <c r="H34" s="40">
        <v>16.2</v>
      </c>
      <c r="I34" s="40">
        <v>9</v>
      </c>
      <c r="J34" s="40">
        <v>4.7</v>
      </c>
      <c r="K34" s="40">
        <v>4.8</v>
      </c>
      <c r="L34" s="43">
        <v>1.79</v>
      </c>
      <c r="M34" s="43">
        <v>1.35</v>
      </c>
      <c r="N34" s="50">
        <v>31.5</v>
      </c>
      <c r="O34" s="50">
        <v>29.8</v>
      </c>
    </row>
    <row r="35" spans="1:15" ht="16.5" customHeight="1">
      <c r="A35" s="14"/>
      <c r="B35" s="14">
        <v>28</v>
      </c>
      <c r="C35" s="42">
        <v>7.1</v>
      </c>
      <c r="D35" s="40">
        <v>8.3</v>
      </c>
      <c r="E35" s="40">
        <v>2.2</v>
      </c>
      <c r="F35" s="40">
        <v>1.2</v>
      </c>
      <c r="G35" s="40">
        <v>22.3</v>
      </c>
      <c r="H35" s="40">
        <v>11.9</v>
      </c>
      <c r="I35" s="40">
        <v>10.4</v>
      </c>
      <c r="J35" s="40">
        <v>3.3</v>
      </c>
      <c r="K35" s="40">
        <v>4.8</v>
      </c>
      <c r="L35" s="43">
        <v>1.67</v>
      </c>
      <c r="M35" s="43">
        <v>1.33</v>
      </c>
      <c r="N35" s="50">
        <v>31.6</v>
      </c>
      <c r="O35" s="50">
        <v>29.7</v>
      </c>
    </row>
    <row r="36" spans="1:15" ht="16.5" customHeight="1">
      <c r="A36" s="14"/>
      <c r="B36" s="14">
        <v>29</v>
      </c>
      <c r="C36" s="42">
        <v>6.8</v>
      </c>
      <c r="D36" s="40">
        <v>8.9</v>
      </c>
      <c r="E36" s="40">
        <v>1.8</v>
      </c>
      <c r="F36" s="40">
        <v>0.8</v>
      </c>
      <c r="G36" s="40">
        <v>22.2</v>
      </c>
      <c r="H36" s="40">
        <v>12.6</v>
      </c>
      <c r="I36" s="40">
        <v>9.6</v>
      </c>
      <c r="J36" s="40">
        <v>4</v>
      </c>
      <c r="K36" s="40">
        <v>4.3</v>
      </c>
      <c r="L36" s="43">
        <v>1.6</v>
      </c>
      <c r="M36" s="43">
        <v>1.31</v>
      </c>
      <c r="N36" s="50">
        <v>31.5</v>
      </c>
      <c r="O36" s="50">
        <v>29.6</v>
      </c>
    </row>
    <row r="37" spans="1:15" ht="16.5" customHeight="1">
      <c r="A37" s="14"/>
      <c r="B37" s="14">
        <v>30</v>
      </c>
      <c r="C37" s="42">
        <v>6.5</v>
      </c>
      <c r="D37" s="40">
        <v>9</v>
      </c>
      <c r="E37" s="40">
        <v>2.3</v>
      </c>
      <c r="F37" s="40">
        <v>1.3</v>
      </c>
      <c r="G37" s="40">
        <v>21.9</v>
      </c>
      <c r="H37" s="40">
        <v>10.7</v>
      </c>
      <c r="I37" s="40">
        <v>11.2</v>
      </c>
      <c r="J37" s="40">
        <v>3.6</v>
      </c>
      <c r="K37" s="40">
        <v>4.4</v>
      </c>
      <c r="L37" s="43">
        <v>1.62</v>
      </c>
      <c r="M37" s="43">
        <v>1.28</v>
      </c>
      <c r="N37" s="50">
        <v>31.4</v>
      </c>
      <c r="O37" s="50">
        <v>29.5</v>
      </c>
    </row>
    <row r="38" spans="1:15" ht="8.25" customHeight="1">
      <c r="A38" s="17"/>
      <c r="B38" s="17"/>
      <c r="C38" s="3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0" ht="9" customHeight="1">
      <c r="A39" s="18"/>
      <c r="B39" s="18"/>
      <c r="E39" s="41"/>
      <c r="F39" s="41"/>
      <c r="G39" s="41"/>
      <c r="H39" s="41"/>
      <c r="I39" s="41"/>
      <c r="J39" s="41"/>
    </row>
    <row r="40" spans="1:10" ht="15" customHeight="1">
      <c r="A40" s="18"/>
      <c r="B40" s="18"/>
      <c r="E40" s="41"/>
      <c r="F40" s="41"/>
      <c r="G40" s="41"/>
      <c r="H40" s="41"/>
      <c r="I40" s="41"/>
      <c r="J40" s="41"/>
    </row>
    <row r="41" spans="1:3" s="49" customFormat="1" ht="13.5" customHeight="1">
      <c r="A41" s="2" t="s">
        <v>3</v>
      </c>
      <c r="B41" s="1"/>
      <c r="C41" s="3" t="s">
        <v>73</v>
      </c>
    </row>
    <row r="42" spans="1:3" s="49" customFormat="1" ht="13.5" customHeight="1">
      <c r="A42" s="2"/>
      <c r="B42" s="1"/>
      <c r="C42" s="3" t="s">
        <v>74</v>
      </c>
    </row>
    <row r="43" spans="1:3" s="3" customFormat="1" ht="13.5" customHeight="1">
      <c r="A43" s="2"/>
      <c r="C43" s="3" t="s">
        <v>72</v>
      </c>
    </row>
    <row r="44" spans="1:3" ht="13.5">
      <c r="A44" s="18"/>
      <c r="B44" s="18"/>
      <c r="C44" s="3" t="s">
        <v>99</v>
      </c>
    </row>
  </sheetData>
  <sheetProtection/>
  <mergeCells count="3">
    <mergeCell ref="G3:I3"/>
    <mergeCell ref="M3:M4"/>
    <mergeCell ref="N3:O3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="110" zoomScaleNormal="110" zoomScalePageLayoutView="0" workbookViewId="0" topLeftCell="A1">
      <selection activeCell="O39" sqref="O39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111</v>
      </c>
      <c r="T1" s="6"/>
      <c r="W1" s="7" t="s">
        <v>91</v>
      </c>
    </row>
    <row r="2" spans="1:23" s="5" customFormat="1" ht="11.25" customHeight="1">
      <c r="A2" s="8"/>
      <c r="B2" s="8"/>
      <c r="C2" s="35"/>
      <c r="D2" s="125" t="s">
        <v>34</v>
      </c>
      <c r="E2" s="170"/>
      <c r="F2" s="171"/>
      <c r="G2" s="125" t="s">
        <v>35</v>
      </c>
      <c r="H2" s="170"/>
      <c r="I2" s="171"/>
      <c r="J2" s="125" t="s">
        <v>36</v>
      </c>
      <c r="K2" s="170"/>
      <c r="L2" s="171"/>
      <c r="M2" s="125" t="s">
        <v>37</v>
      </c>
      <c r="N2" s="170"/>
      <c r="O2" s="171"/>
      <c r="P2" s="125" t="s">
        <v>38</v>
      </c>
      <c r="Q2" s="170"/>
      <c r="R2" s="171"/>
      <c r="S2" s="125" t="s">
        <v>39</v>
      </c>
      <c r="T2" s="170"/>
      <c r="U2" s="171"/>
      <c r="V2" s="179" t="s">
        <v>40</v>
      </c>
      <c r="W2" s="159" t="s">
        <v>41</v>
      </c>
    </row>
    <row r="3" spans="1:23" s="5" customFormat="1" ht="11.25" customHeight="1">
      <c r="A3" s="13"/>
      <c r="B3" s="13"/>
      <c r="C3" s="95" t="s">
        <v>53</v>
      </c>
      <c r="D3" s="175"/>
      <c r="E3" s="176"/>
      <c r="F3" s="177"/>
      <c r="G3" s="175"/>
      <c r="H3" s="176"/>
      <c r="I3" s="177"/>
      <c r="J3" s="175"/>
      <c r="K3" s="176"/>
      <c r="L3" s="177"/>
      <c r="M3" s="175"/>
      <c r="N3" s="176"/>
      <c r="O3" s="177"/>
      <c r="P3" s="175"/>
      <c r="Q3" s="176"/>
      <c r="R3" s="177"/>
      <c r="S3" s="175"/>
      <c r="T3" s="176"/>
      <c r="U3" s="177"/>
      <c r="V3" s="180"/>
      <c r="W3" s="181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86</v>
      </c>
      <c r="U4" s="25" t="s">
        <v>63</v>
      </c>
      <c r="V4" s="180"/>
      <c r="W4" s="181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1"/>
      <c r="W5" s="193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121</v>
      </c>
      <c r="B7" s="14">
        <v>20</v>
      </c>
      <c r="C7" s="31">
        <v>192879</v>
      </c>
      <c r="D7" s="32">
        <v>1704</v>
      </c>
      <c r="E7" s="32">
        <v>897</v>
      </c>
      <c r="F7" s="32">
        <v>807</v>
      </c>
      <c r="G7" s="32">
        <v>1492</v>
      </c>
      <c r="H7" s="32">
        <v>807</v>
      </c>
      <c r="I7" s="32">
        <v>685</v>
      </c>
      <c r="J7" s="32">
        <v>8</v>
      </c>
      <c r="K7" s="32">
        <v>4</v>
      </c>
      <c r="L7" s="32">
        <v>4</v>
      </c>
      <c r="M7" s="32">
        <v>4</v>
      </c>
      <c r="N7" s="32">
        <v>1</v>
      </c>
      <c r="O7" s="32">
        <v>3</v>
      </c>
      <c r="P7" s="32">
        <v>46</v>
      </c>
      <c r="Q7" s="32">
        <v>28</v>
      </c>
      <c r="R7" s="32">
        <v>18</v>
      </c>
      <c r="S7" s="32">
        <v>10</v>
      </c>
      <c r="T7" s="32">
        <v>8</v>
      </c>
      <c r="U7" s="32">
        <v>2</v>
      </c>
      <c r="V7" s="32">
        <v>1378</v>
      </c>
      <c r="W7" s="32">
        <v>427</v>
      </c>
    </row>
    <row r="8" spans="1:23" s="5" customFormat="1" ht="16.5" customHeight="1">
      <c r="A8" s="14"/>
      <c r="B8" s="14">
        <v>21</v>
      </c>
      <c r="C8" s="31">
        <v>196640</v>
      </c>
      <c r="D8" s="32">
        <v>1822</v>
      </c>
      <c r="E8" s="32">
        <v>935</v>
      </c>
      <c r="F8" s="32">
        <v>887</v>
      </c>
      <c r="G8" s="32">
        <v>1544</v>
      </c>
      <c r="H8" s="32">
        <v>887</v>
      </c>
      <c r="I8" s="32">
        <v>657</v>
      </c>
      <c r="J8" s="32">
        <v>5</v>
      </c>
      <c r="K8" s="32">
        <v>3</v>
      </c>
      <c r="L8" s="32">
        <v>2</v>
      </c>
      <c r="M8" s="32">
        <v>3</v>
      </c>
      <c r="N8" s="32">
        <v>2</v>
      </c>
      <c r="O8" s="32">
        <v>1</v>
      </c>
      <c r="P8" s="32">
        <v>35</v>
      </c>
      <c r="Q8" s="32">
        <v>19</v>
      </c>
      <c r="R8" s="32">
        <v>16</v>
      </c>
      <c r="S8" s="32">
        <v>8</v>
      </c>
      <c r="T8" s="32">
        <v>5</v>
      </c>
      <c r="U8" s="32">
        <v>3</v>
      </c>
      <c r="V8" s="32">
        <v>1460</v>
      </c>
      <c r="W8" s="32">
        <v>422</v>
      </c>
    </row>
    <row r="9" spans="1:23" s="5" customFormat="1" ht="16.5" customHeight="1">
      <c r="A9" s="14"/>
      <c r="B9" s="14">
        <v>22</v>
      </c>
      <c r="C9" s="31">
        <v>190309</v>
      </c>
      <c r="D9" s="32">
        <v>1859</v>
      </c>
      <c r="E9" s="32">
        <v>998</v>
      </c>
      <c r="F9" s="32">
        <v>861</v>
      </c>
      <c r="G9" s="32">
        <v>1633</v>
      </c>
      <c r="H9" s="32">
        <v>924</v>
      </c>
      <c r="I9" s="32">
        <v>709</v>
      </c>
      <c r="J9" s="32">
        <v>4</v>
      </c>
      <c r="K9" s="32">
        <v>3</v>
      </c>
      <c r="L9" s="32">
        <v>1</v>
      </c>
      <c r="M9" s="32">
        <v>2</v>
      </c>
      <c r="N9" s="32">
        <v>1</v>
      </c>
      <c r="O9" s="32">
        <v>1</v>
      </c>
      <c r="P9" s="32">
        <v>50</v>
      </c>
      <c r="Q9" s="32">
        <v>28</v>
      </c>
      <c r="R9" s="32">
        <v>22</v>
      </c>
      <c r="S9" s="32">
        <v>7</v>
      </c>
      <c r="T9" s="32">
        <v>5</v>
      </c>
      <c r="U9" s="32">
        <v>2</v>
      </c>
      <c r="V9" s="32">
        <v>1459</v>
      </c>
      <c r="W9" s="32">
        <v>421</v>
      </c>
    </row>
    <row r="10" spans="1:23" s="5" customFormat="1" ht="16.5" customHeight="1">
      <c r="A10" s="14"/>
      <c r="B10" s="14">
        <v>23</v>
      </c>
      <c r="C10" s="31">
        <v>200144</v>
      </c>
      <c r="D10" s="32">
        <v>1835</v>
      </c>
      <c r="E10" s="32">
        <v>943</v>
      </c>
      <c r="F10" s="32">
        <v>892</v>
      </c>
      <c r="G10" s="32">
        <v>1670</v>
      </c>
      <c r="H10" s="32">
        <v>909</v>
      </c>
      <c r="I10" s="32">
        <v>761</v>
      </c>
      <c r="J10" s="32">
        <v>5</v>
      </c>
      <c r="K10" s="32">
        <v>2</v>
      </c>
      <c r="L10" s="32">
        <v>3</v>
      </c>
      <c r="M10" s="32">
        <v>2</v>
      </c>
      <c r="N10" s="32">
        <v>1</v>
      </c>
      <c r="O10" s="32">
        <v>1</v>
      </c>
      <c r="P10" s="32">
        <v>33</v>
      </c>
      <c r="Q10" s="32">
        <v>18</v>
      </c>
      <c r="R10" s="32">
        <v>15</v>
      </c>
      <c r="S10" s="32">
        <v>6</v>
      </c>
      <c r="T10" s="32">
        <v>5</v>
      </c>
      <c r="U10" s="32">
        <v>1</v>
      </c>
      <c r="V10" s="32">
        <v>1357</v>
      </c>
      <c r="W10" s="32">
        <v>399</v>
      </c>
    </row>
    <row r="11" spans="1:23" s="5" customFormat="1" ht="16.5" customHeight="1">
      <c r="A11" s="14"/>
      <c r="B11" s="14">
        <v>24</v>
      </c>
      <c r="C11" s="31">
        <v>200855</v>
      </c>
      <c r="D11" s="32">
        <v>1776</v>
      </c>
      <c r="E11" s="32">
        <v>919</v>
      </c>
      <c r="F11" s="32">
        <v>857</v>
      </c>
      <c r="G11" s="32">
        <v>1644</v>
      </c>
      <c r="H11" s="32">
        <v>918</v>
      </c>
      <c r="I11" s="32">
        <v>726</v>
      </c>
      <c r="J11" s="32">
        <v>5</v>
      </c>
      <c r="K11" s="32">
        <v>1</v>
      </c>
      <c r="L11" s="32">
        <v>4</v>
      </c>
      <c r="M11" s="32">
        <v>3</v>
      </c>
      <c r="N11" s="32">
        <v>1</v>
      </c>
      <c r="O11" s="32">
        <v>2</v>
      </c>
      <c r="P11" s="32">
        <v>49</v>
      </c>
      <c r="Q11" s="32">
        <v>29</v>
      </c>
      <c r="R11" s="32">
        <v>20</v>
      </c>
      <c r="S11" s="32">
        <v>10</v>
      </c>
      <c r="T11" s="32">
        <v>7</v>
      </c>
      <c r="U11" s="32">
        <v>3</v>
      </c>
      <c r="V11" s="32">
        <v>1328</v>
      </c>
      <c r="W11" s="32">
        <v>419</v>
      </c>
    </row>
    <row r="12" spans="1:23" s="5" customFormat="1" ht="16.5" customHeight="1">
      <c r="A12" s="14"/>
      <c r="B12" s="14">
        <v>25</v>
      </c>
      <c r="C12" s="31">
        <v>201861</v>
      </c>
      <c r="D12" s="32">
        <v>1776</v>
      </c>
      <c r="E12" s="32">
        <v>944</v>
      </c>
      <c r="F12" s="32">
        <v>832</v>
      </c>
      <c r="G12" s="32">
        <v>1749</v>
      </c>
      <c r="H12" s="32">
        <v>977</v>
      </c>
      <c r="I12" s="32">
        <v>772</v>
      </c>
      <c r="J12" s="32">
        <v>1</v>
      </c>
      <c r="K12" s="32">
        <v>1</v>
      </c>
      <c r="L12" s="94">
        <v>0</v>
      </c>
      <c r="M12" s="94">
        <v>0</v>
      </c>
      <c r="N12" s="94">
        <v>0</v>
      </c>
      <c r="O12" s="94">
        <v>0</v>
      </c>
      <c r="P12" s="32">
        <v>52</v>
      </c>
      <c r="Q12" s="32">
        <v>32</v>
      </c>
      <c r="R12" s="32">
        <v>20</v>
      </c>
      <c r="S12" s="32">
        <v>11</v>
      </c>
      <c r="T12" s="32">
        <v>11</v>
      </c>
      <c r="U12" s="94">
        <v>0</v>
      </c>
      <c r="V12" s="32">
        <v>1377</v>
      </c>
      <c r="W12" s="32">
        <v>377</v>
      </c>
    </row>
    <row r="13" spans="1:23" s="5" customFormat="1" ht="16.5" customHeight="1">
      <c r="A13" s="14"/>
      <c r="B13" s="14">
        <v>26</v>
      </c>
      <c r="C13" s="31">
        <v>203062</v>
      </c>
      <c r="D13" s="32">
        <v>1784</v>
      </c>
      <c r="E13" s="32">
        <v>938</v>
      </c>
      <c r="F13" s="32">
        <v>846</v>
      </c>
      <c r="G13" s="32">
        <v>1845</v>
      </c>
      <c r="H13" s="32">
        <v>981</v>
      </c>
      <c r="I13" s="32">
        <v>864</v>
      </c>
      <c r="J13" s="32">
        <v>4</v>
      </c>
      <c r="K13" s="94">
        <v>0</v>
      </c>
      <c r="L13" s="32">
        <v>4</v>
      </c>
      <c r="M13" s="32">
        <v>3</v>
      </c>
      <c r="N13" s="94">
        <v>0</v>
      </c>
      <c r="O13" s="32">
        <v>3</v>
      </c>
      <c r="P13" s="32">
        <v>51</v>
      </c>
      <c r="Q13" s="32">
        <v>27</v>
      </c>
      <c r="R13" s="32">
        <v>24</v>
      </c>
      <c r="S13" s="32">
        <v>6</v>
      </c>
      <c r="T13" s="32">
        <v>4</v>
      </c>
      <c r="U13" s="32">
        <v>2</v>
      </c>
      <c r="V13" s="32">
        <v>1297</v>
      </c>
      <c r="W13" s="32">
        <v>411</v>
      </c>
    </row>
    <row r="14" spans="1:23" s="5" customFormat="1" ht="16.5" customHeight="1">
      <c r="A14" s="14"/>
      <c r="B14" s="14">
        <v>27</v>
      </c>
      <c r="C14" s="31">
        <v>205070</v>
      </c>
      <c r="D14" s="32">
        <v>1747</v>
      </c>
      <c r="E14" s="32">
        <v>843</v>
      </c>
      <c r="F14" s="32">
        <v>904</v>
      </c>
      <c r="G14" s="32">
        <v>1749</v>
      </c>
      <c r="H14" s="32">
        <v>937</v>
      </c>
      <c r="I14" s="32">
        <v>812</v>
      </c>
      <c r="J14" s="32">
        <v>4</v>
      </c>
      <c r="K14" s="32">
        <v>3</v>
      </c>
      <c r="L14" s="32">
        <v>1</v>
      </c>
      <c r="M14" s="32">
        <v>2</v>
      </c>
      <c r="N14" s="32">
        <v>2</v>
      </c>
      <c r="O14" s="94">
        <v>0</v>
      </c>
      <c r="P14" s="32">
        <v>48</v>
      </c>
      <c r="Q14" s="32">
        <v>28</v>
      </c>
      <c r="R14" s="32">
        <v>20</v>
      </c>
      <c r="S14" s="32">
        <v>9</v>
      </c>
      <c r="T14" s="32">
        <v>7</v>
      </c>
      <c r="U14" s="32">
        <v>2</v>
      </c>
      <c r="V14" s="32">
        <v>1303</v>
      </c>
      <c r="W14" s="32">
        <v>415</v>
      </c>
    </row>
    <row r="15" spans="1:23" s="5" customFormat="1" ht="16.5" customHeight="1">
      <c r="A15" s="14"/>
      <c r="B15" s="14">
        <v>28</v>
      </c>
      <c r="C15" s="31">
        <v>206422</v>
      </c>
      <c r="D15" s="32">
        <v>1663</v>
      </c>
      <c r="E15" s="32">
        <v>889</v>
      </c>
      <c r="F15" s="32">
        <v>774</v>
      </c>
      <c r="G15" s="32">
        <v>1821</v>
      </c>
      <c r="H15" s="32">
        <v>1028</v>
      </c>
      <c r="I15" s="32">
        <v>793</v>
      </c>
      <c r="J15" s="32">
        <v>2</v>
      </c>
      <c r="K15" s="32">
        <v>1</v>
      </c>
      <c r="L15" s="32">
        <v>1</v>
      </c>
      <c r="M15" s="32">
        <v>1</v>
      </c>
      <c r="N15" s="94">
        <v>0</v>
      </c>
      <c r="O15" s="32">
        <v>1</v>
      </c>
      <c r="P15" s="32">
        <v>56</v>
      </c>
      <c r="Q15" s="32">
        <v>26</v>
      </c>
      <c r="R15" s="32">
        <v>30</v>
      </c>
      <c r="S15" s="32">
        <v>6</v>
      </c>
      <c r="T15" s="32">
        <v>5</v>
      </c>
      <c r="U15" s="32">
        <v>1</v>
      </c>
      <c r="V15" s="32">
        <v>1344</v>
      </c>
      <c r="W15" s="32">
        <v>373</v>
      </c>
    </row>
    <row r="16" spans="1:23" s="5" customFormat="1" ht="16.5" customHeight="1">
      <c r="A16" s="14"/>
      <c r="B16" s="14">
        <v>29</v>
      </c>
      <c r="C16" s="31">
        <v>208303</v>
      </c>
      <c r="D16" s="32">
        <v>1696</v>
      </c>
      <c r="E16" s="32">
        <v>843</v>
      </c>
      <c r="F16" s="32">
        <v>853</v>
      </c>
      <c r="G16" s="32">
        <v>1951</v>
      </c>
      <c r="H16" s="32">
        <v>1092</v>
      </c>
      <c r="I16" s="32">
        <v>859</v>
      </c>
      <c r="J16" s="32">
        <v>3</v>
      </c>
      <c r="K16" s="32">
        <v>3</v>
      </c>
      <c r="L16" s="94">
        <v>0</v>
      </c>
      <c r="M16" s="94">
        <v>0</v>
      </c>
      <c r="N16" s="94">
        <v>0</v>
      </c>
      <c r="O16" s="94">
        <v>0</v>
      </c>
      <c r="P16" s="32">
        <v>36</v>
      </c>
      <c r="Q16" s="32">
        <v>24</v>
      </c>
      <c r="R16" s="32">
        <v>12</v>
      </c>
      <c r="S16" s="32">
        <v>6</v>
      </c>
      <c r="T16" s="32">
        <v>6</v>
      </c>
      <c r="U16" s="94">
        <v>0</v>
      </c>
      <c r="V16" s="32">
        <v>1287</v>
      </c>
      <c r="W16" s="32">
        <v>358</v>
      </c>
    </row>
    <row r="17" spans="1:23" s="5" customFormat="1" ht="16.5" customHeight="1">
      <c r="A17" s="14"/>
      <c r="B17" s="14">
        <v>30</v>
      </c>
      <c r="C17" s="31">
        <v>210241</v>
      </c>
      <c r="D17" s="32">
        <v>1658</v>
      </c>
      <c r="E17" s="32">
        <v>875</v>
      </c>
      <c r="F17" s="32">
        <v>783</v>
      </c>
      <c r="G17" s="32">
        <v>1914</v>
      </c>
      <c r="H17" s="32">
        <v>1030</v>
      </c>
      <c r="I17" s="32">
        <v>884</v>
      </c>
      <c r="J17" s="32">
        <v>3</v>
      </c>
      <c r="K17" s="32">
        <v>2</v>
      </c>
      <c r="L17" s="94">
        <v>1</v>
      </c>
      <c r="M17" s="94">
        <v>3</v>
      </c>
      <c r="N17" s="94">
        <v>2</v>
      </c>
      <c r="O17" s="94">
        <v>1</v>
      </c>
      <c r="P17" s="32">
        <v>44</v>
      </c>
      <c r="Q17" s="32">
        <v>17</v>
      </c>
      <c r="R17" s="32">
        <v>27</v>
      </c>
      <c r="S17" s="32">
        <v>10</v>
      </c>
      <c r="T17" s="32">
        <v>8</v>
      </c>
      <c r="U17" s="94">
        <v>2</v>
      </c>
      <c r="V17" s="32">
        <v>1274</v>
      </c>
      <c r="W17" s="32">
        <v>383</v>
      </c>
    </row>
    <row r="18" spans="1:23" ht="7.5" customHeight="1">
      <c r="A18" s="98"/>
      <c r="B18" s="98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99"/>
      <c r="B19" s="99"/>
      <c r="C19" s="3"/>
    </row>
    <row r="20" spans="1:2" ht="13.5">
      <c r="A20" s="99"/>
      <c r="B20" s="99"/>
    </row>
    <row r="21" ht="13.5">
      <c r="A21" s="5" t="s">
        <v>76</v>
      </c>
    </row>
    <row r="22" spans="1:23" s="100" customFormat="1" ht="28.5" customHeight="1">
      <c r="A22" s="8"/>
      <c r="B22" s="8"/>
      <c r="C22" s="44" t="s">
        <v>44</v>
      </c>
      <c r="D22" s="194" t="s">
        <v>45</v>
      </c>
      <c r="E22" s="194"/>
      <c r="F22" s="179" t="s">
        <v>65</v>
      </c>
      <c r="G22" s="179"/>
      <c r="H22" s="179" t="s">
        <v>66</v>
      </c>
      <c r="I22" s="179"/>
      <c r="J22" s="196" t="s">
        <v>88</v>
      </c>
      <c r="K22" s="196"/>
      <c r="L22" s="196"/>
      <c r="M22" s="196"/>
      <c r="N22" s="196"/>
      <c r="O22" s="196"/>
      <c r="P22" s="179" t="s">
        <v>103</v>
      </c>
      <c r="Q22" s="179"/>
      <c r="R22" s="194" t="s">
        <v>46</v>
      </c>
      <c r="S22" s="194"/>
      <c r="T22" s="194" t="s">
        <v>47</v>
      </c>
      <c r="U22" s="194"/>
      <c r="V22" s="182" t="s">
        <v>87</v>
      </c>
      <c r="W22" s="192"/>
    </row>
    <row r="23" spans="1:23" s="48" customFormat="1" ht="14.25" customHeight="1">
      <c r="A23" s="13"/>
      <c r="B23" s="13"/>
      <c r="C23" s="45" t="s">
        <v>48</v>
      </c>
      <c r="D23" s="140" t="s">
        <v>48</v>
      </c>
      <c r="E23" s="140"/>
      <c r="F23" s="140" t="s">
        <v>49</v>
      </c>
      <c r="G23" s="140"/>
      <c r="H23" s="140" t="s">
        <v>49</v>
      </c>
      <c r="I23" s="140"/>
      <c r="J23" s="195" t="s">
        <v>50</v>
      </c>
      <c r="K23" s="195"/>
      <c r="L23" s="195" t="s">
        <v>51</v>
      </c>
      <c r="M23" s="195"/>
      <c r="N23" s="195" t="s">
        <v>52</v>
      </c>
      <c r="O23" s="195"/>
      <c r="P23" s="140" t="s">
        <v>97</v>
      </c>
      <c r="Q23" s="140"/>
      <c r="R23" s="140" t="s">
        <v>48</v>
      </c>
      <c r="S23" s="140"/>
      <c r="T23" s="140" t="s">
        <v>48</v>
      </c>
      <c r="U23" s="140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F24" s="188"/>
      <c r="G24" s="189"/>
      <c r="H24" s="4"/>
      <c r="P24" s="4"/>
      <c r="R24" s="4"/>
    </row>
    <row r="25" spans="1:23" ht="16.5" customHeight="1">
      <c r="A25" s="14" t="s">
        <v>121</v>
      </c>
      <c r="B25" s="14">
        <v>20</v>
      </c>
      <c r="C25" s="42">
        <f aca="true" t="shared" si="0" ref="C25:C33">D7/C7*1000</f>
        <v>8.834554306067535</v>
      </c>
      <c r="D25" s="186">
        <f aca="true" t="shared" si="1" ref="D25:D34">G7/C7*1000</f>
        <v>7.73541961540655</v>
      </c>
      <c r="E25" s="186"/>
      <c r="F25" s="186">
        <f aca="true" t="shared" si="2" ref="F25:F34">J7/D7*1000</f>
        <v>4.694835680751174</v>
      </c>
      <c r="G25" s="186"/>
      <c r="H25" s="186">
        <f aca="true" t="shared" si="3" ref="H25:H32">M7/D7*1000</f>
        <v>2.347417840375587</v>
      </c>
      <c r="I25" s="186"/>
      <c r="J25" s="186">
        <f aca="true" t="shared" si="4" ref="J25:J30">SUM(L25:O25)</f>
        <v>26.285714285714285</v>
      </c>
      <c r="K25" s="186"/>
      <c r="L25" s="186">
        <f aca="true" t="shared" si="5" ref="L25:L34">Q7/(D7+P7)*1000</f>
        <v>16</v>
      </c>
      <c r="M25" s="186"/>
      <c r="N25" s="186">
        <f aca="true" t="shared" si="6" ref="N25:N34">R7/(D7+P7)*1000</f>
        <v>10.285714285714285</v>
      </c>
      <c r="O25" s="186"/>
      <c r="P25" s="186">
        <f aca="true" t="shared" si="7" ref="P25:P34">S7/(D7+T7)*1000</f>
        <v>5.841121495327102</v>
      </c>
      <c r="Q25" s="186"/>
      <c r="R25" s="186">
        <f aca="true" t="shared" si="8" ref="R25:R34">V7/C7*1000</f>
        <v>7.144375489296398</v>
      </c>
      <c r="S25" s="186"/>
      <c r="T25" s="187">
        <f aca="true" t="shared" si="9" ref="T25:T34">W7/C7*1000</f>
        <v>2.2138231741143413</v>
      </c>
      <c r="U25" s="187"/>
      <c r="V25" s="50">
        <v>31</v>
      </c>
      <c r="W25" s="50">
        <v>28.8</v>
      </c>
    </row>
    <row r="26" spans="1:23" ht="16.5" customHeight="1">
      <c r="A26" s="14"/>
      <c r="B26" s="14">
        <v>21</v>
      </c>
      <c r="C26" s="42">
        <f t="shared" si="0"/>
        <v>9.26566314076485</v>
      </c>
      <c r="D26" s="186">
        <f t="shared" si="1"/>
        <v>7.851912123677788</v>
      </c>
      <c r="E26" s="186"/>
      <c r="F26" s="186">
        <f t="shared" si="2"/>
        <v>2.7442371020856204</v>
      </c>
      <c r="G26" s="186"/>
      <c r="H26" s="186">
        <f t="shared" si="3"/>
        <v>1.646542261251372</v>
      </c>
      <c r="I26" s="186"/>
      <c r="J26" s="186">
        <f t="shared" si="4"/>
        <v>18.847603661820138</v>
      </c>
      <c r="K26" s="186"/>
      <c r="L26" s="186">
        <f t="shared" si="5"/>
        <v>10.231556273559503</v>
      </c>
      <c r="M26" s="186"/>
      <c r="N26" s="186">
        <f t="shared" si="6"/>
        <v>8.616047388260636</v>
      </c>
      <c r="O26" s="186"/>
      <c r="P26" s="186">
        <f t="shared" si="7"/>
        <v>4.378762999452655</v>
      </c>
      <c r="Q26" s="186"/>
      <c r="R26" s="186">
        <f t="shared" si="8"/>
        <v>7.424735557363711</v>
      </c>
      <c r="S26" s="186"/>
      <c r="T26" s="187">
        <f t="shared" si="9"/>
        <v>2.146053702196908</v>
      </c>
      <c r="U26" s="187"/>
      <c r="V26" s="50">
        <v>30.7</v>
      </c>
      <c r="W26" s="50">
        <v>29.2</v>
      </c>
    </row>
    <row r="27" spans="1:23" ht="16.5" customHeight="1">
      <c r="A27" s="14"/>
      <c r="B27" s="14">
        <v>22</v>
      </c>
      <c r="C27" s="42">
        <f t="shared" si="0"/>
        <v>9.768324146519607</v>
      </c>
      <c r="D27" s="186">
        <f t="shared" si="1"/>
        <v>8.580781781208456</v>
      </c>
      <c r="E27" s="186"/>
      <c r="F27" s="186">
        <f t="shared" si="2"/>
        <v>2.151694459386767</v>
      </c>
      <c r="G27" s="186"/>
      <c r="H27" s="186">
        <f t="shared" si="3"/>
        <v>1.0758472296933834</v>
      </c>
      <c r="I27" s="186"/>
      <c r="J27" s="186">
        <f t="shared" si="4"/>
        <v>26.191723415400734</v>
      </c>
      <c r="K27" s="186"/>
      <c r="L27" s="186">
        <f t="shared" si="5"/>
        <v>14.667365112624411</v>
      </c>
      <c r="M27" s="186"/>
      <c r="N27" s="186">
        <f t="shared" si="6"/>
        <v>11.524358302776323</v>
      </c>
      <c r="O27" s="186"/>
      <c r="P27" s="186">
        <f t="shared" si="7"/>
        <v>3.755364806866953</v>
      </c>
      <c r="Q27" s="186"/>
      <c r="R27" s="186">
        <f t="shared" si="8"/>
        <v>7.666479252163587</v>
      </c>
      <c r="S27" s="186"/>
      <c r="T27" s="187">
        <f t="shared" si="9"/>
        <v>2.212191751309712</v>
      </c>
      <c r="U27" s="187"/>
      <c r="V27" s="50">
        <v>31</v>
      </c>
      <c r="W27" s="50">
        <v>29.2</v>
      </c>
    </row>
    <row r="28" spans="1:23" ht="16.5" customHeight="1">
      <c r="A28" s="14"/>
      <c r="B28" s="14">
        <v>23</v>
      </c>
      <c r="C28" s="42">
        <f t="shared" si="0"/>
        <v>9.168398752897915</v>
      </c>
      <c r="D28" s="186">
        <f t="shared" si="1"/>
        <v>8.343992325525623</v>
      </c>
      <c r="E28" s="186"/>
      <c r="F28" s="186">
        <f t="shared" si="2"/>
        <v>2.7247956403269753</v>
      </c>
      <c r="G28" s="186"/>
      <c r="H28" s="186">
        <f t="shared" si="3"/>
        <v>1.0899182561307903</v>
      </c>
      <c r="I28" s="186"/>
      <c r="J28" s="186">
        <f t="shared" si="4"/>
        <v>17.66595289079229</v>
      </c>
      <c r="K28" s="186"/>
      <c r="L28" s="186">
        <f t="shared" si="5"/>
        <v>9.635974304068522</v>
      </c>
      <c r="M28" s="186"/>
      <c r="N28" s="186">
        <f t="shared" si="6"/>
        <v>8.029978586723768</v>
      </c>
      <c r="O28" s="186"/>
      <c r="P28" s="186">
        <f t="shared" si="7"/>
        <v>3.260869565217391</v>
      </c>
      <c r="Q28" s="186"/>
      <c r="R28" s="186">
        <f t="shared" si="8"/>
        <v>6.780118314813334</v>
      </c>
      <c r="S28" s="186"/>
      <c r="T28" s="187">
        <f t="shared" si="9"/>
        <v>1.993564633463906</v>
      </c>
      <c r="U28" s="187"/>
      <c r="V28" s="50">
        <v>31.4</v>
      </c>
      <c r="W28" s="50">
        <v>29.3</v>
      </c>
    </row>
    <row r="29" spans="1:23" ht="16.5" customHeight="1">
      <c r="A29" s="14"/>
      <c r="B29" s="14">
        <v>24</v>
      </c>
      <c r="C29" s="42">
        <f t="shared" si="0"/>
        <v>8.842199596724006</v>
      </c>
      <c r="D29" s="186">
        <f t="shared" si="1"/>
        <v>8.18500908615668</v>
      </c>
      <c r="E29" s="186"/>
      <c r="F29" s="186">
        <f t="shared" si="2"/>
        <v>2.815315315315315</v>
      </c>
      <c r="G29" s="186"/>
      <c r="H29" s="186">
        <f t="shared" si="3"/>
        <v>1.6891891891891893</v>
      </c>
      <c r="I29" s="186"/>
      <c r="J29" s="186">
        <f t="shared" si="4"/>
        <v>26.849315068493148</v>
      </c>
      <c r="K29" s="186"/>
      <c r="L29" s="186">
        <f t="shared" si="5"/>
        <v>15.89041095890411</v>
      </c>
      <c r="M29" s="186"/>
      <c r="N29" s="186">
        <f t="shared" si="6"/>
        <v>10.95890410958904</v>
      </c>
      <c r="O29" s="186"/>
      <c r="P29" s="186">
        <f t="shared" si="7"/>
        <v>5.608524957936063</v>
      </c>
      <c r="Q29" s="186"/>
      <c r="R29" s="186">
        <f t="shared" si="8"/>
        <v>6.611734833586418</v>
      </c>
      <c r="S29" s="186"/>
      <c r="T29" s="187">
        <f t="shared" si="9"/>
        <v>2.0860819994523414</v>
      </c>
      <c r="U29" s="187"/>
      <c r="V29" s="50">
        <v>31.2</v>
      </c>
      <c r="W29" s="50">
        <v>29.3</v>
      </c>
    </row>
    <row r="30" spans="1:23" ht="16.5" customHeight="1">
      <c r="A30" s="14"/>
      <c r="B30" s="14">
        <v>25</v>
      </c>
      <c r="C30" s="42">
        <f t="shared" si="0"/>
        <v>8.798133369001443</v>
      </c>
      <c r="D30" s="186">
        <f t="shared" si="1"/>
        <v>8.664377963053786</v>
      </c>
      <c r="E30" s="186"/>
      <c r="F30" s="186">
        <f t="shared" si="2"/>
        <v>0.5630630630630631</v>
      </c>
      <c r="G30" s="197"/>
      <c r="H30" s="94">
        <f t="shared" si="3"/>
        <v>0</v>
      </c>
      <c r="I30" s="94"/>
      <c r="J30" s="186">
        <f t="shared" si="4"/>
        <v>28.44638949671772</v>
      </c>
      <c r="K30" s="186"/>
      <c r="L30" s="186">
        <f t="shared" si="5"/>
        <v>17.505470459518598</v>
      </c>
      <c r="M30" s="186"/>
      <c r="N30" s="186">
        <f t="shared" si="6"/>
        <v>10.940919037199125</v>
      </c>
      <c r="O30" s="186"/>
      <c r="P30" s="186">
        <f t="shared" si="7"/>
        <v>6.155567991046447</v>
      </c>
      <c r="Q30" s="186"/>
      <c r="R30" s="186">
        <f t="shared" si="8"/>
        <v>6.82152570333051</v>
      </c>
      <c r="S30" s="186"/>
      <c r="T30" s="187">
        <f t="shared" si="9"/>
        <v>1.8676217793432113</v>
      </c>
      <c r="U30" s="187"/>
      <c r="V30" s="50">
        <v>31.3</v>
      </c>
      <c r="W30" s="50">
        <v>29.3</v>
      </c>
    </row>
    <row r="31" spans="1:23" ht="16.5" customHeight="1">
      <c r="A31" s="14"/>
      <c r="B31" s="14">
        <v>26</v>
      </c>
      <c r="C31" s="42">
        <f t="shared" si="0"/>
        <v>8.785494085550226</v>
      </c>
      <c r="D31" s="186">
        <f t="shared" si="1"/>
        <v>9.0858949483409</v>
      </c>
      <c r="E31" s="186"/>
      <c r="F31" s="186">
        <f t="shared" si="2"/>
        <v>2.242152466367713</v>
      </c>
      <c r="G31" s="186"/>
      <c r="H31" s="186">
        <f t="shared" si="3"/>
        <v>1.681614349775785</v>
      </c>
      <c r="I31" s="186"/>
      <c r="J31" s="186">
        <f>SUM(L31:O31)</f>
        <v>27.79291553133515</v>
      </c>
      <c r="K31" s="186"/>
      <c r="L31" s="186">
        <f t="shared" si="5"/>
        <v>14.713896457765667</v>
      </c>
      <c r="M31" s="186"/>
      <c r="N31" s="186">
        <f t="shared" si="6"/>
        <v>13.079019073569484</v>
      </c>
      <c r="O31" s="186"/>
      <c r="P31" s="186">
        <f t="shared" si="7"/>
        <v>3.3557046979865772</v>
      </c>
      <c r="Q31" s="186"/>
      <c r="R31" s="186">
        <f t="shared" si="8"/>
        <v>6.3872117875328716</v>
      </c>
      <c r="S31" s="186"/>
      <c r="T31" s="187">
        <f t="shared" si="9"/>
        <v>2.024012370606022</v>
      </c>
      <c r="U31" s="187"/>
      <c r="V31" s="50">
        <v>31.3</v>
      </c>
      <c r="W31" s="50">
        <v>29.4</v>
      </c>
    </row>
    <row r="32" spans="1:23" ht="16.5" customHeight="1">
      <c r="A32" s="14"/>
      <c r="B32" s="14">
        <v>27</v>
      </c>
      <c r="C32" s="42">
        <f t="shared" si="0"/>
        <v>8.519042278246452</v>
      </c>
      <c r="D32" s="186">
        <f t="shared" si="1"/>
        <v>8.528795045594187</v>
      </c>
      <c r="E32" s="186"/>
      <c r="F32" s="186">
        <f t="shared" si="2"/>
        <v>2.289639381797367</v>
      </c>
      <c r="G32" s="186"/>
      <c r="H32" s="186">
        <f t="shared" si="3"/>
        <v>1.1448196908986834</v>
      </c>
      <c r="I32" s="186"/>
      <c r="J32" s="186">
        <f>SUM(L32:O32)</f>
        <v>26.740947075208915</v>
      </c>
      <c r="K32" s="186"/>
      <c r="L32" s="186">
        <f t="shared" si="5"/>
        <v>15.598885793871865</v>
      </c>
      <c r="M32" s="186"/>
      <c r="N32" s="186">
        <f t="shared" si="6"/>
        <v>11.142061281337048</v>
      </c>
      <c r="O32" s="186"/>
      <c r="P32" s="186">
        <f t="shared" si="7"/>
        <v>5.131128848346637</v>
      </c>
      <c r="Q32" s="186"/>
      <c r="R32" s="186">
        <f t="shared" si="8"/>
        <v>6.3539279270493</v>
      </c>
      <c r="S32" s="186"/>
      <c r="T32" s="187">
        <f t="shared" si="9"/>
        <v>2.023699224654996</v>
      </c>
      <c r="U32" s="187"/>
      <c r="V32" s="50">
        <v>31.3</v>
      </c>
      <c r="W32" s="50">
        <v>29.8</v>
      </c>
    </row>
    <row r="33" spans="1:23" ht="16.5" customHeight="1">
      <c r="A33" s="14"/>
      <c r="B33" s="14">
        <v>28</v>
      </c>
      <c r="C33" s="42">
        <f t="shared" si="0"/>
        <v>8.056311827227718</v>
      </c>
      <c r="D33" s="186">
        <f t="shared" si="1"/>
        <v>8.821734117487477</v>
      </c>
      <c r="E33" s="186"/>
      <c r="F33" s="186">
        <f t="shared" si="2"/>
        <v>1.2026458208057726</v>
      </c>
      <c r="G33" s="186"/>
      <c r="H33" s="186">
        <f>M15/D15*1000</f>
        <v>0.6013229104028863</v>
      </c>
      <c r="I33" s="186"/>
      <c r="J33" s="186">
        <f>SUM(L33:O33)</f>
        <v>32.57707969749855</v>
      </c>
      <c r="K33" s="186"/>
      <c r="L33" s="186">
        <f t="shared" si="5"/>
        <v>15.125072716695753</v>
      </c>
      <c r="M33" s="186"/>
      <c r="N33" s="186">
        <f t="shared" si="6"/>
        <v>17.452006980802793</v>
      </c>
      <c r="O33" s="186"/>
      <c r="P33" s="186">
        <f t="shared" si="7"/>
        <v>3.5971223021582737</v>
      </c>
      <c r="Q33" s="186"/>
      <c r="R33" s="186">
        <f t="shared" si="8"/>
        <v>6.510933912083014</v>
      </c>
      <c r="S33" s="186"/>
      <c r="T33" s="187">
        <f t="shared" si="9"/>
        <v>1.8069779383980389</v>
      </c>
      <c r="U33" s="187"/>
      <c r="V33" s="50">
        <v>31.3</v>
      </c>
      <c r="W33" s="50">
        <v>29.5</v>
      </c>
    </row>
    <row r="34" spans="1:23" ht="16.5" customHeight="1">
      <c r="A34" s="14"/>
      <c r="B34" s="14">
        <v>29</v>
      </c>
      <c r="C34" s="42">
        <f>D16/C16*1000</f>
        <v>8.141985473084882</v>
      </c>
      <c r="D34" s="186">
        <f t="shared" si="1"/>
        <v>9.366163713436677</v>
      </c>
      <c r="E34" s="186"/>
      <c r="F34" s="186">
        <f t="shared" si="2"/>
        <v>1.7688679245283019</v>
      </c>
      <c r="G34" s="186"/>
      <c r="H34" s="186" t="s">
        <v>108</v>
      </c>
      <c r="I34" s="186"/>
      <c r="J34" s="186">
        <f>SUM(L34:O34)</f>
        <v>20.785219399538107</v>
      </c>
      <c r="K34" s="186"/>
      <c r="L34" s="186">
        <f t="shared" si="5"/>
        <v>13.856812933025404</v>
      </c>
      <c r="M34" s="186"/>
      <c r="N34" s="186">
        <f t="shared" si="6"/>
        <v>6.928406466512702</v>
      </c>
      <c r="O34" s="186"/>
      <c r="P34" s="186">
        <f t="shared" si="7"/>
        <v>3.5252643948296125</v>
      </c>
      <c r="Q34" s="186"/>
      <c r="R34" s="186">
        <f t="shared" si="8"/>
        <v>6.1784995895402375</v>
      </c>
      <c r="S34" s="186"/>
      <c r="T34" s="187">
        <f t="shared" si="9"/>
        <v>1.718650235474285</v>
      </c>
      <c r="U34" s="187"/>
      <c r="V34" s="50">
        <v>31.3</v>
      </c>
      <c r="W34" s="50">
        <v>29.4</v>
      </c>
    </row>
    <row r="35" spans="1:23" ht="16.5" customHeight="1">
      <c r="A35" s="14"/>
      <c r="B35" s="14">
        <v>30</v>
      </c>
      <c r="C35" s="42">
        <f>D17/C17*1000</f>
        <v>7.886187755956261</v>
      </c>
      <c r="D35" s="186">
        <f>G17/C17*1000</f>
        <v>9.103837976417541</v>
      </c>
      <c r="E35" s="186"/>
      <c r="F35" s="186">
        <f>J17/D17*1000</f>
        <v>1.8094089264173703</v>
      </c>
      <c r="G35" s="186"/>
      <c r="H35" s="186">
        <f>M17/D17*1000</f>
        <v>1.8094089264173703</v>
      </c>
      <c r="I35" s="186"/>
      <c r="J35" s="186">
        <f>SUM(L35:O35)</f>
        <v>25.851938895417156</v>
      </c>
      <c r="K35" s="186"/>
      <c r="L35" s="186">
        <f>Q17/(D17+P17)*1000</f>
        <v>9.9882491186839</v>
      </c>
      <c r="M35" s="186"/>
      <c r="N35" s="186">
        <f>R17/(D17+P17)*1000</f>
        <v>15.863689776733255</v>
      </c>
      <c r="O35" s="186"/>
      <c r="P35" s="186">
        <f>S17/(D17+T17)*1000</f>
        <v>6.002400960384154</v>
      </c>
      <c r="Q35" s="186"/>
      <c r="R35" s="186">
        <f>V17/C17*1000</f>
        <v>6.0597124252643395</v>
      </c>
      <c r="S35" s="186"/>
      <c r="T35" s="187">
        <f>W17/C17*1000</f>
        <v>1.8217188845182433</v>
      </c>
      <c r="U35" s="187"/>
      <c r="V35" s="50">
        <v>31.2</v>
      </c>
      <c r="W35" s="50">
        <v>29.5</v>
      </c>
    </row>
    <row r="36" spans="1:23" ht="7.5" customHeight="1">
      <c r="A36" s="98"/>
      <c r="B36" s="98"/>
      <c r="C36" s="101"/>
      <c r="D36" s="98"/>
      <c r="E36" s="98"/>
      <c r="F36" s="98"/>
      <c r="G36" s="98"/>
      <c r="H36" s="98"/>
      <c r="I36" s="98"/>
      <c r="J36" s="190"/>
      <c r="K36" s="190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</row>
    <row r="37" spans="1:10" ht="9" customHeight="1">
      <c r="A37" s="99"/>
      <c r="B37" s="99"/>
      <c r="E37" s="41"/>
      <c r="F37" s="41"/>
      <c r="G37" s="41"/>
      <c r="H37" s="41"/>
      <c r="I37" s="41"/>
      <c r="J37" s="41"/>
    </row>
    <row r="38" spans="1:3" ht="13.5">
      <c r="A38" s="2" t="s">
        <v>3</v>
      </c>
      <c r="C38" s="3" t="s">
        <v>107</v>
      </c>
    </row>
    <row r="39" spans="1:3" ht="13.5">
      <c r="A39" s="2"/>
      <c r="C39" s="3" t="s">
        <v>106</v>
      </c>
    </row>
    <row r="40" spans="1:3" ht="13.5" customHeight="1">
      <c r="A40" s="99"/>
      <c r="C40" s="3" t="s">
        <v>85</v>
      </c>
    </row>
    <row r="41" spans="1:18" ht="13.5" customHeight="1">
      <c r="A41" s="2"/>
      <c r="C41" s="3" t="s">
        <v>100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99</v>
      </c>
    </row>
    <row r="43" s="3" customFormat="1" ht="13.5" customHeight="1">
      <c r="A43" s="2"/>
    </row>
  </sheetData>
  <sheetProtection/>
  <mergeCells count="125">
    <mergeCell ref="F30:G30"/>
    <mergeCell ref="T29:U29"/>
    <mergeCell ref="P31:Q31"/>
    <mergeCell ref="R31:S31"/>
    <mergeCell ref="T31:U31"/>
    <mergeCell ref="F33:G33"/>
    <mergeCell ref="P35:Q35"/>
    <mergeCell ref="R35:S35"/>
    <mergeCell ref="T35:U35"/>
    <mergeCell ref="R27:S27"/>
    <mergeCell ref="P33:Q33"/>
    <mergeCell ref="R33:S33"/>
    <mergeCell ref="T27:U27"/>
    <mergeCell ref="P27:Q27"/>
    <mergeCell ref="N28:O28"/>
    <mergeCell ref="P28:Q28"/>
    <mergeCell ref="R28:S28"/>
    <mergeCell ref="T28:U28"/>
    <mergeCell ref="D35:E35"/>
    <mergeCell ref="F35:G35"/>
    <mergeCell ref="H35:I35"/>
    <mergeCell ref="J35:K35"/>
    <mergeCell ref="L35:M35"/>
    <mergeCell ref="N35:O35"/>
    <mergeCell ref="F28:G28"/>
    <mergeCell ref="H28:I28"/>
    <mergeCell ref="J28:K28"/>
    <mergeCell ref="H27:I27"/>
    <mergeCell ref="D29:E29"/>
    <mergeCell ref="F29:G29"/>
    <mergeCell ref="H29:I29"/>
    <mergeCell ref="J29:K29"/>
    <mergeCell ref="D30:E30"/>
    <mergeCell ref="J30:K30"/>
    <mergeCell ref="L30:M30"/>
    <mergeCell ref="N30:O30"/>
    <mergeCell ref="L28:M28"/>
    <mergeCell ref="D27:E27"/>
    <mergeCell ref="F27:G27"/>
    <mergeCell ref="D28:E28"/>
    <mergeCell ref="J27:K27"/>
    <mergeCell ref="L27:M27"/>
    <mergeCell ref="J22:O22"/>
    <mergeCell ref="J23:K23"/>
    <mergeCell ref="D23:E23"/>
    <mergeCell ref="D22:E22"/>
    <mergeCell ref="N23:O23"/>
    <mergeCell ref="L25:M25"/>
    <mergeCell ref="F22:G22"/>
    <mergeCell ref="N25:O25"/>
    <mergeCell ref="P25:Q25"/>
    <mergeCell ref="D2:F3"/>
    <mergeCell ref="G2:I3"/>
    <mergeCell ref="J2:L3"/>
    <mergeCell ref="M2:O3"/>
    <mergeCell ref="L23:M23"/>
    <mergeCell ref="H22:I22"/>
    <mergeCell ref="H23:I23"/>
    <mergeCell ref="T23:U23"/>
    <mergeCell ref="P23:Q23"/>
    <mergeCell ref="R23:S23"/>
    <mergeCell ref="R22:S22"/>
    <mergeCell ref="P22:Q22"/>
    <mergeCell ref="P26:Q26"/>
    <mergeCell ref="V2:V5"/>
    <mergeCell ref="P2:R3"/>
    <mergeCell ref="V22:W22"/>
    <mergeCell ref="S2:U3"/>
    <mergeCell ref="W2:W5"/>
    <mergeCell ref="T22:U22"/>
    <mergeCell ref="L26:M26"/>
    <mergeCell ref="J26:K26"/>
    <mergeCell ref="N26:O26"/>
    <mergeCell ref="R26:S26"/>
    <mergeCell ref="R25:S25"/>
    <mergeCell ref="T26:U26"/>
    <mergeCell ref="T25:U25"/>
    <mergeCell ref="J36:K36"/>
    <mergeCell ref="N27:O27"/>
    <mergeCell ref="N29:O29"/>
    <mergeCell ref="J31:K31"/>
    <mergeCell ref="L31:M31"/>
    <mergeCell ref="N31:O31"/>
    <mergeCell ref="J32:K32"/>
    <mergeCell ref="L29:M29"/>
    <mergeCell ref="F26:G26"/>
    <mergeCell ref="H26:I26"/>
    <mergeCell ref="J25:K25"/>
    <mergeCell ref="F23:G23"/>
    <mergeCell ref="H25:I25"/>
    <mergeCell ref="D25:E25"/>
    <mergeCell ref="F24:G24"/>
    <mergeCell ref="F25:G25"/>
    <mergeCell ref="D26:E26"/>
    <mergeCell ref="P30:Q30"/>
    <mergeCell ref="R30:S30"/>
    <mergeCell ref="T30:U30"/>
    <mergeCell ref="R29:S29"/>
    <mergeCell ref="N32:O32"/>
    <mergeCell ref="P32:Q32"/>
    <mergeCell ref="R32:S32"/>
    <mergeCell ref="T32:U32"/>
    <mergeCell ref="P29:Q29"/>
    <mergeCell ref="D32:E32"/>
    <mergeCell ref="F32:G32"/>
    <mergeCell ref="H32:I32"/>
    <mergeCell ref="L32:M32"/>
    <mergeCell ref="H33:I33"/>
    <mergeCell ref="T33:U33"/>
    <mergeCell ref="P34:Q34"/>
    <mergeCell ref="R34:S34"/>
    <mergeCell ref="T34:U34"/>
    <mergeCell ref="D31:E31"/>
    <mergeCell ref="F31:G31"/>
    <mergeCell ref="H31:I31"/>
    <mergeCell ref="J33:K33"/>
    <mergeCell ref="L33:M33"/>
    <mergeCell ref="N33:O33"/>
    <mergeCell ref="D33:E33"/>
    <mergeCell ref="D34:E34"/>
    <mergeCell ref="F34:G34"/>
    <mergeCell ref="H34:I34"/>
    <mergeCell ref="J34:K34"/>
    <mergeCell ref="L34:M34"/>
    <mergeCell ref="N34:O34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="110" zoomScaleNormal="110" zoomScalePageLayoutView="0" workbookViewId="0" topLeftCell="A1">
      <selection activeCell="D19" sqref="D19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112</v>
      </c>
      <c r="T1" s="6"/>
      <c r="W1" s="7" t="s">
        <v>91</v>
      </c>
    </row>
    <row r="2" spans="1:23" s="5" customFormat="1" ht="11.25" customHeight="1">
      <c r="A2" s="8"/>
      <c r="B2" s="8"/>
      <c r="C2" s="35"/>
      <c r="D2" s="125" t="s">
        <v>34</v>
      </c>
      <c r="E2" s="170"/>
      <c r="F2" s="171"/>
      <c r="G2" s="125" t="s">
        <v>35</v>
      </c>
      <c r="H2" s="170"/>
      <c r="I2" s="171"/>
      <c r="J2" s="125" t="s">
        <v>36</v>
      </c>
      <c r="K2" s="170"/>
      <c r="L2" s="171"/>
      <c r="M2" s="125" t="s">
        <v>37</v>
      </c>
      <c r="N2" s="170"/>
      <c r="O2" s="171"/>
      <c r="P2" s="125" t="s">
        <v>38</v>
      </c>
      <c r="Q2" s="170"/>
      <c r="R2" s="171"/>
      <c r="S2" s="125" t="s">
        <v>39</v>
      </c>
      <c r="T2" s="170"/>
      <c r="U2" s="171"/>
      <c r="V2" s="179" t="s">
        <v>40</v>
      </c>
      <c r="W2" s="159" t="s">
        <v>41</v>
      </c>
    </row>
    <row r="3" spans="1:23" s="5" customFormat="1" ht="11.25" customHeight="1">
      <c r="A3" s="13"/>
      <c r="B3" s="13"/>
      <c r="C3" s="95" t="s">
        <v>53</v>
      </c>
      <c r="D3" s="175"/>
      <c r="E3" s="176"/>
      <c r="F3" s="177"/>
      <c r="G3" s="175"/>
      <c r="H3" s="176"/>
      <c r="I3" s="177"/>
      <c r="J3" s="175"/>
      <c r="K3" s="176"/>
      <c r="L3" s="177"/>
      <c r="M3" s="175"/>
      <c r="N3" s="176"/>
      <c r="O3" s="177"/>
      <c r="P3" s="175"/>
      <c r="Q3" s="176"/>
      <c r="R3" s="177"/>
      <c r="S3" s="175"/>
      <c r="T3" s="176"/>
      <c r="U3" s="177"/>
      <c r="V3" s="180"/>
      <c r="W3" s="181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86</v>
      </c>
      <c r="U4" s="25" t="s">
        <v>63</v>
      </c>
      <c r="V4" s="180"/>
      <c r="W4" s="181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1"/>
      <c r="W5" s="193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121</v>
      </c>
      <c r="B7" s="14">
        <v>20</v>
      </c>
      <c r="C7" s="31">
        <v>180961</v>
      </c>
      <c r="D7" s="32">
        <f aca="true" t="shared" si="0" ref="D7:D12">SUM(E7:F7)</f>
        <v>1411</v>
      </c>
      <c r="E7" s="32">
        <v>737</v>
      </c>
      <c r="F7" s="32">
        <v>674</v>
      </c>
      <c r="G7" s="32">
        <f aca="true" t="shared" si="1" ref="G7:G12">SUM(H7:I7)</f>
        <v>1165</v>
      </c>
      <c r="H7" s="32">
        <v>679</v>
      </c>
      <c r="I7" s="32">
        <v>486</v>
      </c>
      <c r="J7" s="32">
        <f aca="true" t="shared" si="2" ref="J7:J14">SUM(K7:L7)</f>
        <v>3</v>
      </c>
      <c r="K7" s="32">
        <v>1</v>
      </c>
      <c r="L7" s="32">
        <v>2</v>
      </c>
      <c r="M7" s="32">
        <f aca="true" t="shared" si="3" ref="M7:M12">SUM(N7:O7)</f>
        <v>1</v>
      </c>
      <c r="N7" s="94">
        <v>0</v>
      </c>
      <c r="O7" s="32">
        <v>1</v>
      </c>
      <c r="P7" s="32">
        <f>SUM(Q7:R7)</f>
        <v>44</v>
      </c>
      <c r="Q7" s="32">
        <v>25</v>
      </c>
      <c r="R7" s="32">
        <v>19</v>
      </c>
      <c r="S7" s="32">
        <f aca="true" t="shared" si="4" ref="S7:S12">SUM(T7:U7)</f>
        <v>9</v>
      </c>
      <c r="T7" s="32">
        <v>8</v>
      </c>
      <c r="U7" s="32">
        <v>1</v>
      </c>
      <c r="V7" s="32">
        <v>1016</v>
      </c>
      <c r="W7" s="32">
        <v>340</v>
      </c>
    </row>
    <row r="8" spans="1:23" s="5" customFormat="1" ht="16.5" customHeight="1">
      <c r="A8" s="14"/>
      <c r="B8" s="14">
        <v>21</v>
      </c>
      <c r="C8" s="31">
        <v>181123</v>
      </c>
      <c r="D8" s="32">
        <f t="shared" si="0"/>
        <v>1444</v>
      </c>
      <c r="E8" s="32">
        <v>761</v>
      </c>
      <c r="F8" s="32">
        <v>683</v>
      </c>
      <c r="G8" s="32">
        <f t="shared" si="1"/>
        <v>1374</v>
      </c>
      <c r="H8" s="32">
        <v>779</v>
      </c>
      <c r="I8" s="32">
        <v>595</v>
      </c>
      <c r="J8" s="32">
        <f t="shared" si="2"/>
        <v>3</v>
      </c>
      <c r="K8" s="32">
        <v>2</v>
      </c>
      <c r="L8" s="32">
        <v>1</v>
      </c>
      <c r="M8" s="32">
        <f t="shared" si="3"/>
        <v>1</v>
      </c>
      <c r="N8" s="94">
        <v>0</v>
      </c>
      <c r="O8" s="32">
        <v>1</v>
      </c>
      <c r="P8" s="32">
        <f>SUM(Q8:R8)</f>
        <v>36</v>
      </c>
      <c r="Q8" s="32">
        <v>21</v>
      </c>
      <c r="R8" s="32">
        <v>15</v>
      </c>
      <c r="S8" s="32">
        <f t="shared" si="4"/>
        <v>5</v>
      </c>
      <c r="T8" s="32">
        <v>4</v>
      </c>
      <c r="U8" s="32">
        <v>1</v>
      </c>
      <c r="V8" s="32">
        <v>964</v>
      </c>
      <c r="W8" s="32">
        <v>355</v>
      </c>
    </row>
    <row r="9" spans="1:23" s="5" customFormat="1" ht="16.5" customHeight="1">
      <c r="A9" s="14"/>
      <c r="B9" s="14">
        <v>22</v>
      </c>
      <c r="C9" s="31">
        <v>171970</v>
      </c>
      <c r="D9" s="32">
        <f t="shared" si="0"/>
        <v>1359</v>
      </c>
      <c r="E9" s="32">
        <v>696</v>
      </c>
      <c r="F9" s="32">
        <v>663</v>
      </c>
      <c r="G9" s="32">
        <f t="shared" si="1"/>
        <v>1365</v>
      </c>
      <c r="H9" s="32">
        <v>792</v>
      </c>
      <c r="I9" s="32">
        <v>573</v>
      </c>
      <c r="J9" s="32">
        <f t="shared" si="2"/>
        <v>6</v>
      </c>
      <c r="K9" s="32">
        <v>4</v>
      </c>
      <c r="L9" s="32">
        <v>2</v>
      </c>
      <c r="M9" s="32">
        <f t="shared" si="3"/>
        <v>5</v>
      </c>
      <c r="N9" s="32">
        <v>3</v>
      </c>
      <c r="O9" s="32">
        <v>2</v>
      </c>
      <c r="P9" s="32">
        <f>SUM(Q9:R9)</f>
        <v>23</v>
      </c>
      <c r="Q9" s="32">
        <v>11</v>
      </c>
      <c r="R9" s="32">
        <v>12</v>
      </c>
      <c r="S9" s="32">
        <f t="shared" si="4"/>
        <v>12</v>
      </c>
      <c r="T9" s="32">
        <v>7</v>
      </c>
      <c r="U9" s="32">
        <v>5</v>
      </c>
      <c r="V9" s="32">
        <v>1049</v>
      </c>
      <c r="W9" s="32">
        <v>322</v>
      </c>
    </row>
    <row r="10" spans="1:23" s="5" customFormat="1" ht="16.5" customHeight="1">
      <c r="A10" s="14"/>
      <c r="B10" s="14">
        <v>23</v>
      </c>
      <c r="C10" s="31">
        <v>180271</v>
      </c>
      <c r="D10" s="32">
        <f t="shared" si="0"/>
        <v>1257</v>
      </c>
      <c r="E10" s="32">
        <v>633</v>
      </c>
      <c r="F10" s="32">
        <v>624</v>
      </c>
      <c r="G10" s="32">
        <f t="shared" si="1"/>
        <v>1403</v>
      </c>
      <c r="H10" s="32">
        <v>770</v>
      </c>
      <c r="I10" s="32">
        <v>633</v>
      </c>
      <c r="J10" s="32">
        <f t="shared" si="2"/>
        <v>1</v>
      </c>
      <c r="K10" s="32">
        <v>1</v>
      </c>
      <c r="L10" s="94">
        <v>0</v>
      </c>
      <c r="M10" s="94">
        <f t="shared" si="3"/>
        <v>0</v>
      </c>
      <c r="N10" s="94">
        <v>0</v>
      </c>
      <c r="O10" s="94">
        <v>0</v>
      </c>
      <c r="P10" s="32">
        <f aca="true" t="shared" si="5" ref="P10:P15">SUM(Q10:R10)</f>
        <v>28</v>
      </c>
      <c r="Q10" s="32">
        <v>14</v>
      </c>
      <c r="R10" s="32">
        <v>14</v>
      </c>
      <c r="S10" s="32">
        <f t="shared" si="4"/>
        <v>3</v>
      </c>
      <c r="T10" s="32">
        <v>3</v>
      </c>
      <c r="U10" s="115">
        <v>0</v>
      </c>
      <c r="V10" s="32">
        <v>977</v>
      </c>
      <c r="W10" s="32">
        <v>349</v>
      </c>
    </row>
    <row r="11" spans="1:23" s="5" customFormat="1" ht="16.5" customHeight="1">
      <c r="A11" s="14"/>
      <c r="B11" s="14">
        <v>24</v>
      </c>
      <c r="C11" s="31">
        <v>179684</v>
      </c>
      <c r="D11" s="32">
        <f t="shared" si="0"/>
        <v>1396</v>
      </c>
      <c r="E11" s="32">
        <v>731</v>
      </c>
      <c r="F11" s="32">
        <v>665</v>
      </c>
      <c r="G11" s="32">
        <f t="shared" si="1"/>
        <v>1453</v>
      </c>
      <c r="H11" s="32">
        <v>823</v>
      </c>
      <c r="I11" s="32">
        <v>630</v>
      </c>
      <c r="J11" s="32">
        <f t="shared" si="2"/>
        <v>4</v>
      </c>
      <c r="K11" s="32">
        <v>3</v>
      </c>
      <c r="L11" s="32">
        <v>1</v>
      </c>
      <c r="M11" s="32">
        <f t="shared" si="3"/>
        <v>3</v>
      </c>
      <c r="N11" s="32">
        <v>2</v>
      </c>
      <c r="O11" s="32">
        <v>1</v>
      </c>
      <c r="P11" s="32">
        <f t="shared" si="5"/>
        <v>28</v>
      </c>
      <c r="Q11" s="32">
        <v>15</v>
      </c>
      <c r="R11" s="32">
        <v>13</v>
      </c>
      <c r="S11" s="32">
        <f t="shared" si="4"/>
        <v>3</v>
      </c>
      <c r="T11" s="32">
        <v>1</v>
      </c>
      <c r="U11" s="32">
        <v>2</v>
      </c>
      <c r="V11" s="32">
        <v>877</v>
      </c>
      <c r="W11" s="32">
        <v>294</v>
      </c>
    </row>
    <row r="12" spans="1:23" s="5" customFormat="1" ht="16.5" customHeight="1">
      <c r="A12" s="14"/>
      <c r="B12" s="14">
        <v>25</v>
      </c>
      <c r="C12" s="31">
        <v>179667</v>
      </c>
      <c r="D12" s="32">
        <f t="shared" si="0"/>
        <v>1335</v>
      </c>
      <c r="E12" s="32">
        <v>680</v>
      </c>
      <c r="F12" s="32">
        <v>655</v>
      </c>
      <c r="G12" s="32">
        <f t="shared" si="1"/>
        <v>1485</v>
      </c>
      <c r="H12" s="32">
        <v>809</v>
      </c>
      <c r="I12" s="32">
        <v>676</v>
      </c>
      <c r="J12" s="32">
        <f t="shared" si="2"/>
        <v>3</v>
      </c>
      <c r="K12" s="32">
        <v>1</v>
      </c>
      <c r="L12" s="32">
        <v>2</v>
      </c>
      <c r="M12" s="32">
        <f t="shared" si="3"/>
        <v>1</v>
      </c>
      <c r="N12" s="94">
        <v>0</v>
      </c>
      <c r="O12" s="32">
        <v>1</v>
      </c>
      <c r="P12" s="32">
        <f t="shared" si="5"/>
        <v>34</v>
      </c>
      <c r="Q12" s="32">
        <v>17</v>
      </c>
      <c r="R12" s="32">
        <v>17</v>
      </c>
      <c r="S12" s="32">
        <f t="shared" si="4"/>
        <v>8</v>
      </c>
      <c r="T12" s="32">
        <v>7</v>
      </c>
      <c r="U12" s="32">
        <v>1</v>
      </c>
      <c r="V12" s="32">
        <v>878</v>
      </c>
      <c r="W12" s="32">
        <v>328</v>
      </c>
    </row>
    <row r="13" spans="1:23" s="5" customFormat="1" ht="16.5" customHeight="1">
      <c r="A13" s="14"/>
      <c r="B13" s="14">
        <v>26</v>
      </c>
      <c r="C13" s="31">
        <v>178943</v>
      </c>
      <c r="D13" s="32">
        <f>SUM(E13:F13)</f>
        <v>1236</v>
      </c>
      <c r="E13" s="32">
        <v>663</v>
      </c>
      <c r="F13" s="32">
        <v>573</v>
      </c>
      <c r="G13" s="32">
        <f>SUM(H13:I13)</f>
        <v>1497</v>
      </c>
      <c r="H13" s="32">
        <v>823</v>
      </c>
      <c r="I13" s="32">
        <v>674</v>
      </c>
      <c r="J13" s="32">
        <f t="shared" si="2"/>
        <v>1</v>
      </c>
      <c r="K13" s="32">
        <v>1</v>
      </c>
      <c r="L13" s="94">
        <v>0</v>
      </c>
      <c r="M13" s="32">
        <f>SUM(N13:O13)</f>
        <v>1</v>
      </c>
      <c r="N13" s="32">
        <v>1</v>
      </c>
      <c r="O13" s="94">
        <v>0</v>
      </c>
      <c r="P13" s="32">
        <f t="shared" si="5"/>
        <v>23</v>
      </c>
      <c r="Q13" s="32">
        <v>17</v>
      </c>
      <c r="R13" s="32">
        <v>6</v>
      </c>
      <c r="S13" s="32">
        <v>4</v>
      </c>
      <c r="T13" s="32">
        <v>4</v>
      </c>
      <c r="U13" s="115" t="s">
        <v>75</v>
      </c>
      <c r="V13" s="32">
        <v>866</v>
      </c>
      <c r="W13" s="32">
        <v>285</v>
      </c>
    </row>
    <row r="14" spans="1:23" s="5" customFormat="1" ht="16.5" customHeight="1">
      <c r="A14" s="14"/>
      <c r="B14" s="14">
        <v>27</v>
      </c>
      <c r="C14" s="31">
        <v>179200</v>
      </c>
      <c r="D14" s="32">
        <f>SUM(E14:F14)</f>
        <v>1274</v>
      </c>
      <c r="E14" s="32">
        <v>632</v>
      </c>
      <c r="F14" s="32">
        <v>642</v>
      </c>
      <c r="G14" s="32">
        <f>SUM(H14:I14)</f>
        <v>1545</v>
      </c>
      <c r="H14" s="32">
        <v>845</v>
      </c>
      <c r="I14" s="32">
        <v>700</v>
      </c>
      <c r="J14" s="32">
        <f t="shared" si="2"/>
        <v>3</v>
      </c>
      <c r="K14" s="32">
        <v>1</v>
      </c>
      <c r="L14" s="32">
        <v>2</v>
      </c>
      <c r="M14" s="32">
        <f>SUM(N14:O14)</f>
        <v>2</v>
      </c>
      <c r="N14" s="32">
        <v>1</v>
      </c>
      <c r="O14" s="32">
        <v>1</v>
      </c>
      <c r="P14" s="32">
        <f t="shared" si="5"/>
        <v>36</v>
      </c>
      <c r="Q14" s="32">
        <v>25</v>
      </c>
      <c r="R14" s="32">
        <v>11</v>
      </c>
      <c r="S14" s="32">
        <f>SUM(T14:U14)</f>
        <v>7</v>
      </c>
      <c r="T14" s="32">
        <v>5</v>
      </c>
      <c r="U14" s="116">
        <v>2</v>
      </c>
      <c r="V14" s="32">
        <v>814</v>
      </c>
      <c r="W14" s="32">
        <v>282</v>
      </c>
    </row>
    <row r="15" spans="1:23" s="5" customFormat="1" ht="16.5" customHeight="1">
      <c r="A15" s="14"/>
      <c r="B15" s="14">
        <v>28</v>
      </c>
      <c r="C15" s="31">
        <v>178969</v>
      </c>
      <c r="D15" s="32">
        <v>1247</v>
      </c>
      <c r="E15" s="32">
        <v>648</v>
      </c>
      <c r="F15" s="32">
        <v>599</v>
      </c>
      <c r="G15" s="32">
        <v>1558</v>
      </c>
      <c r="H15" s="32">
        <v>838</v>
      </c>
      <c r="I15" s="32">
        <v>720</v>
      </c>
      <c r="J15" s="32">
        <v>5</v>
      </c>
      <c r="K15" s="32">
        <v>2</v>
      </c>
      <c r="L15" s="32">
        <v>3</v>
      </c>
      <c r="M15" s="32">
        <v>4</v>
      </c>
      <c r="N15" s="32">
        <v>2</v>
      </c>
      <c r="O15" s="32">
        <v>2</v>
      </c>
      <c r="P15" s="32">
        <f t="shared" si="5"/>
        <v>30</v>
      </c>
      <c r="Q15" s="32">
        <v>22</v>
      </c>
      <c r="R15" s="32">
        <v>8</v>
      </c>
      <c r="S15" s="32">
        <v>6</v>
      </c>
      <c r="T15" s="32">
        <v>3</v>
      </c>
      <c r="U15" s="116">
        <v>3</v>
      </c>
      <c r="V15" s="32">
        <v>891</v>
      </c>
      <c r="W15" s="32">
        <v>286</v>
      </c>
    </row>
    <row r="16" spans="1:23" s="5" customFormat="1" ht="16.5" customHeight="1">
      <c r="A16" s="14"/>
      <c r="B16" s="14">
        <v>29</v>
      </c>
      <c r="C16" s="31">
        <v>178245</v>
      </c>
      <c r="D16" s="32">
        <v>1162</v>
      </c>
      <c r="E16" s="32">
        <v>603</v>
      </c>
      <c r="F16" s="32">
        <v>559</v>
      </c>
      <c r="G16" s="32">
        <v>1565</v>
      </c>
      <c r="H16" s="32">
        <v>881</v>
      </c>
      <c r="I16" s="32">
        <v>684</v>
      </c>
      <c r="J16" s="32">
        <v>1</v>
      </c>
      <c r="K16" s="115" t="s">
        <v>75</v>
      </c>
      <c r="L16" s="32">
        <v>1</v>
      </c>
      <c r="M16" s="115" t="s">
        <v>75</v>
      </c>
      <c r="N16" s="115" t="s">
        <v>75</v>
      </c>
      <c r="O16" s="115" t="s">
        <v>75</v>
      </c>
      <c r="P16" s="32">
        <v>21</v>
      </c>
      <c r="Q16" s="32">
        <v>16</v>
      </c>
      <c r="R16" s="32">
        <v>5</v>
      </c>
      <c r="S16" s="115" t="s">
        <v>75</v>
      </c>
      <c r="T16" s="115" t="s">
        <v>75</v>
      </c>
      <c r="U16" s="115" t="s">
        <v>75</v>
      </c>
      <c r="V16" s="32">
        <v>724</v>
      </c>
      <c r="W16" s="32">
        <v>259</v>
      </c>
    </row>
    <row r="17" spans="1:23" s="5" customFormat="1" ht="16.5" customHeight="1">
      <c r="A17" s="14"/>
      <c r="B17" s="14">
        <v>30</v>
      </c>
      <c r="C17" s="31">
        <v>178272</v>
      </c>
      <c r="D17" s="32">
        <f>SUM(E17:F17)</f>
        <v>1084</v>
      </c>
      <c r="E17" s="32">
        <v>582</v>
      </c>
      <c r="F17" s="32">
        <v>502</v>
      </c>
      <c r="G17" s="32">
        <f>SUM(H17:I17)</f>
        <v>1731</v>
      </c>
      <c r="H17" s="32">
        <v>981</v>
      </c>
      <c r="I17" s="32">
        <v>750</v>
      </c>
      <c r="J17" s="32">
        <v>4</v>
      </c>
      <c r="K17" s="115">
        <v>2</v>
      </c>
      <c r="L17" s="32">
        <v>2</v>
      </c>
      <c r="M17" s="115">
        <v>2</v>
      </c>
      <c r="N17" s="115">
        <v>1</v>
      </c>
      <c r="O17" s="115">
        <v>1</v>
      </c>
      <c r="P17" s="32">
        <f>SUM(Q17:R17)</f>
        <v>23</v>
      </c>
      <c r="Q17" s="32">
        <v>11</v>
      </c>
      <c r="R17" s="32">
        <v>12</v>
      </c>
      <c r="S17" s="115">
        <v>4</v>
      </c>
      <c r="T17" s="115">
        <v>3</v>
      </c>
      <c r="U17" s="115">
        <v>1</v>
      </c>
      <c r="V17" s="32">
        <v>745</v>
      </c>
      <c r="W17" s="32">
        <v>271</v>
      </c>
    </row>
    <row r="18" spans="1:23" ht="7.5" customHeight="1">
      <c r="A18" s="98"/>
      <c r="B18" s="98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99"/>
      <c r="B19" s="99"/>
      <c r="C19" s="3"/>
    </row>
    <row r="20" spans="1:2" ht="13.5">
      <c r="A20" s="99"/>
      <c r="B20" s="99"/>
    </row>
    <row r="21" ht="13.5">
      <c r="A21" s="5" t="s">
        <v>77</v>
      </c>
    </row>
    <row r="22" spans="1:23" s="100" customFormat="1" ht="28.5" customHeight="1">
      <c r="A22" s="8"/>
      <c r="B22" s="8"/>
      <c r="C22" s="44" t="s">
        <v>44</v>
      </c>
      <c r="D22" s="194" t="s">
        <v>45</v>
      </c>
      <c r="E22" s="194"/>
      <c r="F22" s="179" t="s">
        <v>65</v>
      </c>
      <c r="G22" s="179"/>
      <c r="H22" s="179" t="s">
        <v>66</v>
      </c>
      <c r="I22" s="179"/>
      <c r="J22" s="196" t="s">
        <v>88</v>
      </c>
      <c r="K22" s="196"/>
      <c r="L22" s="196"/>
      <c r="M22" s="196"/>
      <c r="N22" s="196"/>
      <c r="O22" s="196"/>
      <c r="P22" s="179" t="s">
        <v>104</v>
      </c>
      <c r="Q22" s="179"/>
      <c r="R22" s="194" t="s">
        <v>46</v>
      </c>
      <c r="S22" s="194"/>
      <c r="T22" s="194" t="s">
        <v>47</v>
      </c>
      <c r="U22" s="194"/>
      <c r="V22" s="182" t="s">
        <v>87</v>
      </c>
      <c r="W22" s="192"/>
    </row>
    <row r="23" spans="1:23" s="48" customFormat="1" ht="14.25" customHeight="1">
      <c r="A23" s="13"/>
      <c r="B23" s="13"/>
      <c r="C23" s="45" t="s">
        <v>48</v>
      </c>
      <c r="D23" s="140" t="s">
        <v>48</v>
      </c>
      <c r="E23" s="140"/>
      <c r="F23" s="140" t="s">
        <v>49</v>
      </c>
      <c r="G23" s="140"/>
      <c r="H23" s="140" t="s">
        <v>49</v>
      </c>
      <c r="I23" s="140"/>
      <c r="J23" s="195" t="s">
        <v>50</v>
      </c>
      <c r="K23" s="195"/>
      <c r="L23" s="195" t="s">
        <v>51</v>
      </c>
      <c r="M23" s="195"/>
      <c r="N23" s="195" t="s">
        <v>52</v>
      </c>
      <c r="O23" s="195"/>
      <c r="P23" s="140" t="s">
        <v>94</v>
      </c>
      <c r="Q23" s="140"/>
      <c r="R23" s="140" t="s">
        <v>48</v>
      </c>
      <c r="S23" s="140"/>
      <c r="T23" s="140" t="s">
        <v>48</v>
      </c>
      <c r="U23" s="140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121</v>
      </c>
      <c r="B25" s="14">
        <v>20</v>
      </c>
      <c r="C25" s="42">
        <f aca="true" t="shared" si="6" ref="C25:C34">D7/C7*1000</f>
        <v>7.797260183133382</v>
      </c>
      <c r="D25" s="186">
        <f aca="true" t="shared" si="7" ref="D25:D34">G7/C7*1000</f>
        <v>6.43785124971679</v>
      </c>
      <c r="E25" s="186"/>
      <c r="F25" s="186">
        <f aca="true" t="shared" si="8" ref="F25:F34">J7/D7*1000</f>
        <v>2.1261516654854713</v>
      </c>
      <c r="G25" s="186"/>
      <c r="H25" s="186">
        <f aca="true" t="shared" si="9" ref="H25:H32">M7/D7*1000</f>
        <v>0.7087172218284905</v>
      </c>
      <c r="I25" s="186"/>
      <c r="J25" s="186">
        <f aca="true" t="shared" si="10" ref="J25:J30">SUM(L25:O25)</f>
        <v>30.240549828178697</v>
      </c>
      <c r="K25" s="186"/>
      <c r="L25" s="186">
        <f aca="true" t="shared" si="11" ref="L25:L34">Q7/(D7+P7)*1000</f>
        <v>17.182130584192443</v>
      </c>
      <c r="M25" s="186"/>
      <c r="N25" s="186">
        <f aca="true" t="shared" si="12" ref="N25:N34">R7/(D7+P7)*1000</f>
        <v>13.058419243986254</v>
      </c>
      <c r="O25" s="186"/>
      <c r="P25" s="186">
        <f aca="true" t="shared" si="13" ref="P25:P32">S7/(D7+T7)*1000</f>
        <v>6.342494714587738</v>
      </c>
      <c r="Q25" s="186"/>
      <c r="R25" s="186">
        <f aca="true" t="shared" si="14" ref="R25:R34">V7/C7*1000</f>
        <v>5.6144694160620245</v>
      </c>
      <c r="S25" s="186"/>
      <c r="T25" s="187">
        <f aca="true" t="shared" si="15" ref="T25:T34">W7/C7*1000</f>
        <v>1.8788578754538272</v>
      </c>
      <c r="U25" s="187"/>
      <c r="V25" s="50">
        <v>31.5</v>
      </c>
      <c r="W25" s="50">
        <v>29.7</v>
      </c>
    </row>
    <row r="26" spans="1:23" ht="16.5" customHeight="1">
      <c r="A26" s="14"/>
      <c r="B26" s="14">
        <v>21</v>
      </c>
      <c r="C26" s="42">
        <f t="shared" si="6"/>
        <v>7.972482787939687</v>
      </c>
      <c r="D26" s="186">
        <f t="shared" si="7"/>
        <v>7.586005090463386</v>
      </c>
      <c r="E26" s="186"/>
      <c r="F26" s="186">
        <f t="shared" si="8"/>
        <v>2.0775623268698062</v>
      </c>
      <c r="G26" s="186"/>
      <c r="H26" s="186">
        <f t="shared" si="9"/>
        <v>0.6925207756232687</v>
      </c>
      <c r="I26" s="186"/>
      <c r="J26" s="186">
        <f t="shared" si="10"/>
        <v>24.324324324324323</v>
      </c>
      <c r="K26" s="186"/>
      <c r="L26" s="186">
        <f t="shared" si="11"/>
        <v>14.18918918918919</v>
      </c>
      <c r="M26" s="186"/>
      <c r="N26" s="186">
        <f t="shared" si="12"/>
        <v>10.135135135135135</v>
      </c>
      <c r="O26" s="186"/>
      <c r="P26" s="186">
        <f t="shared" si="13"/>
        <v>3.453038674033149</v>
      </c>
      <c r="Q26" s="186"/>
      <c r="R26" s="186">
        <f t="shared" si="14"/>
        <v>5.322350005245054</v>
      </c>
      <c r="S26" s="186"/>
      <c r="T26" s="187">
        <f t="shared" si="15"/>
        <v>1.9599940372012392</v>
      </c>
      <c r="U26" s="187"/>
      <c r="V26" s="50">
        <v>31.2</v>
      </c>
      <c r="W26" s="50">
        <v>29.2</v>
      </c>
    </row>
    <row r="27" spans="1:23" ht="16.5" customHeight="1">
      <c r="A27" s="14"/>
      <c r="B27" s="14">
        <v>22</v>
      </c>
      <c r="C27" s="42">
        <f t="shared" si="6"/>
        <v>7.902541140896668</v>
      </c>
      <c r="D27" s="186">
        <f t="shared" si="7"/>
        <v>7.9374309472582425</v>
      </c>
      <c r="E27" s="186"/>
      <c r="F27" s="186">
        <f t="shared" si="8"/>
        <v>4.415011037527594</v>
      </c>
      <c r="G27" s="186"/>
      <c r="H27" s="186">
        <f t="shared" si="9"/>
        <v>3.679175864606328</v>
      </c>
      <c r="I27" s="186"/>
      <c r="J27" s="186">
        <f t="shared" si="10"/>
        <v>16.642547033285094</v>
      </c>
      <c r="K27" s="186"/>
      <c r="L27" s="186">
        <f t="shared" si="11"/>
        <v>7.959479015918958</v>
      </c>
      <c r="M27" s="186"/>
      <c r="N27" s="186">
        <f t="shared" si="12"/>
        <v>8.683068017366137</v>
      </c>
      <c r="O27" s="186"/>
      <c r="P27" s="186">
        <f t="shared" si="13"/>
        <v>8.784773060029282</v>
      </c>
      <c r="Q27" s="186"/>
      <c r="R27" s="186">
        <f t="shared" si="14"/>
        <v>6.0999011455486425</v>
      </c>
      <c r="S27" s="186"/>
      <c r="T27" s="187">
        <f t="shared" si="15"/>
        <v>1.8724196080711752</v>
      </c>
      <c r="U27" s="187"/>
      <c r="V27" s="50">
        <v>31.3</v>
      </c>
      <c r="W27" s="50">
        <v>29.4</v>
      </c>
    </row>
    <row r="28" spans="1:23" ht="16.5" customHeight="1">
      <c r="A28" s="14"/>
      <c r="B28" s="14">
        <v>23</v>
      </c>
      <c r="C28" s="42">
        <f t="shared" si="6"/>
        <v>6.972835342345691</v>
      </c>
      <c r="D28" s="186">
        <f t="shared" si="7"/>
        <v>7.7827271163969804</v>
      </c>
      <c r="E28" s="186"/>
      <c r="F28" s="186">
        <f t="shared" si="8"/>
        <v>0.7955449482895784</v>
      </c>
      <c r="G28" s="186"/>
      <c r="H28" s="94">
        <f t="shared" si="9"/>
        <v>0</v>
      </c>
      <c r="I28" s="94"/>
      <c r="J28" s="186">
        <f t="shared" si="10"/>
        <v>21.789883268482487</v>
      </c>
      <c r="K28" s="186"/>
      <c r="L28" s="186">
        <f t="shared" si="11"/>
        <v>10.894941634241244</v>
      </c>
      <c r="M28" s="186"/>
      <c r="N28" s="186">
        <f t="shared" si="12"/>
        <v>10.894941634241244</v>
      </c>
      <c r="O28" s="186"/>
      <c r="P28" s="186">
        <f t="shared" si="13"/>
        <v>2.3809523809523814</v>
      </c>
      <c r="Q28" s="186"/>
      <c r="R28" s="186">
        <f t="shared" si="14"/>
        <v>5.419618241425409</v>
      </c>
      <c r="S28" s="186"/>
      <c r="T28" s="187">
        <f t="shared" si="15"/>
        <v>1.935974172218493</v>
      </c>
      <c r="U28" s="187"/>
      <c r="V28" s="50">
        <v>31.2</v>
      </c>
      <c r="W28" s="50">
        <v>29</v>
      </c>
    </row>
    <row r="29" spans="1:23" ht="16.5" customHeight="1">
      <c r="A29" s="14"/>
      <c r="B29" s="14">
        <v>24</v>
      </c>
      <c r="C29" s="42">
        <f t="shared" si="6"/>
        <v>7.769194808664099</v>
      </c>
      <c r="D29" s="186">
        <f t="shared" si="7"/>
        <v>8.086418378931903</v>
      </c>
      <c r="E29" s="186"/>
      <c r="F29" s="186">
        <f t="shared" si="8"/>
        <v>2.865329512893983</v>
      </c>
      <c r="G29" s="186"/>
      <c r="H29" s="186">
        <f t="shared" si="9"/>
        <v>2.1489971346704873</v>
      </c>
      <c r="I29" s="186"/>
      <c r="J29" s="186">
        <f t="shared" si="10"/>
        <v>19.662921348314605</v>
      </c>
      <c r="K29" s="186"/>
      <c r="L29" s="186">
        <f t="shared" si="11"/>
        <v>10.53370786516854</v>
      </c>
      <c r="M29" s="186"/>
      <c r="N29" s="186">
        <f t="shared" si="12"/>
        <v>9.129213483146067</v>
      </c>
      <c r="O29" s="186"/>
      <c r="P29" s="186">
        <f t="shared" si="13"/>
        <v>2.1474588403722263</v>
      </c>
      <c r="Q29" s="186"/>
      <c r="R29" s="186">
        <f t="shared" si="14"/>
        <v>4.880790721488836</v>
      </c>
      <c r="S29" s="186"/>
      <c r="T29" s="187">
        <f t="shared" si="15"/>
        <v>1.6362057834865653</v>
      </c>
      <c r="U29" s="187"/>
      <c r="V29" s="50">
        <v>31.8</v>
      </c>
      <c r="W29" s="50">
        <v>29.7</v>
      </c>
    </row>
    <row r="30" spans="1:23" ht="16.5" customHeight="1">
      <c r="A30" s="14"/>
      <c r="B30" s="14">
        <v>25</v>
      </c>
      <c r="C30" s="42">
        <f t="shared" si="6"/>
        <v>7.430412930588255</v>
      </c>
      <c r="D30" s="186">
        <f t="shared" si="7"/>
        <v>8.26529078795772</v>
      </c>
      <c r="E30" s="186"/>
      <c r="F30" s="186">
        <f t="shared" si="8"/>
        <v>2.247191011235955</v>
      </c>
      <c r="G30" s="186"/>
      <c r="H30" s="186">
        <f t="shared" si="9"/>
        <v>0.7490636704119851</v>
      </c>
      <c r="I30" s="186"/>
      <c r="J30" s="186">
        <f t="shared" si="10"/>
        <v>24.83564645726808</v>
      </c>
      <c r="K30" s="186"/>
      <c r="L30" s="186">
        <f t="shared" si="11"/>
        <v>12.41782322863404</v>
      </c>
      <c r="M30" s="186"/>
      <c r="N30" s="186">
        <f t="shared" si="12"/>
        <v>12.41782322863404</v>
      </c>
      <c r="O30" s="186"/>
      <c r="P30" s="186">
        <f t="shared" si="13"/>
        <v>5.961251862891207</v>
      </c>
      <c r="Q30" s="186"/>
      <c r="R30" s="186">
        <f t="shared" si="14"/>
        <v>4.8868183918026125</v>
      </c>
      <c r="S30" s="186"/>
      <c r="T30" s="187">
        <f t="shared" si="15"/>
        <v>1.825599581447901</v>
      </c>
      <c r="U30" s="187"/>
      <c r="V30" s="50">
        <v>31.4</v>
      </c>
      <c r="W30" s="50">
        <v>29.5</v>
      </c>
    </row>
    <row r="31" spans="1:23" ht="16.5" customHeight="1">
      <c r="A31" s="14"/>
      <c r="B31" s="14">
        <v>26</v>
      </c>
      <c r="C31" s="42">
        <f t="shared" si="6"/>
        <v>6.907227441140475</v>
      </c>
      <c r="D31" s="186">
        <f t="shared" si="7"/>
        <v>8.365792459051205</v>
      </c>
      <c r="E31" s="186"/>
      <c r="F31" s="186">
        <f t="shared" si="8"/>
        <v>0.8090614886731392</v>
      </c>
      <c r="G31" s="186"/>
      <c r="H31" s="186">
        <f t="shared" si="9"/>
        <v>0.8090614886731392</v>
      </c>
      <c r="I31" s="186"/>
      <c r="J31" s="186">
        <f>SUM(L31:O31)</f>
        <v>18.268467037331213</v>
      </c>
      <c r="K31" s="186"/>
      <c r="L31" s="186">
        <f t="shared" si="11"/>
        <v>13.502779984114376</v>
      </c>
      <c r="M31" s="186"/>
      <c r="N31" s="186">
        <f t="shared" si="12"/>
        <v>4.765687053216839</v>
      </c>
      <c r="O31" s="186"/>
      <c r="P31" s="186">
        <f t="shared" si="13"/>
        <v>3.225806451612903</v>
      </c>
      <c r="Q31" s="186"/>
      <c r="R31" s="186">
        <f t="shared" si="14"/>
        <v>4.839529906171239</v>
      </c>
      <c r="S31" s="186"/>
      <c r="T31" s="187">
        <f t="shared" si="15"/>
        <v>1.592685939097925</v>
      </c>
      <c r="U31" s="187"/>
      <c r="V31" s="50">
        <v>31.83393829401089</v>
      </c>
      <c r="W31" s="50">
        <v>30.015</v>
      </c>
    </row>
    <row r="32" spans="1:23" ht="16.5" customHeight="1">
      <c r="A32" s="14"/>
      <c r="B32" s="14">
        <v>27</v>
      </c>
      <c r="C32" s="42">
        <f t="shared" si="6"/>
        <v>7.109375</v>
      </c>
      <c r="D32" s="186">
        <f t="shared" si="7"/>
        <v>8.621651785714286</v>
      </c>
      <c r="E32" s="186"/>
      <c r="F32" s="186">
        <f t="shared" si="8"/>
        <v>2.3547880690737832</v>
      </c>
      <c r="G32" s="186"/>
      <c r="H32" s="186">
        <f t="shared" si="9"/>
        <v>1.5698587127158556</v>
      </c>
      <c r="I32" s="186"/>
      <c r="J32" s="186">
        <f>SUM(L32:O32)</f>
        <v>27.480916030534353</v>
      </c>
      <c r="K32" s="186"/>
      <c r="L32" s="186">
        <f t="shared" si="11"/>
        <v>19.083969465648856</v>
      </c>
      <c r="M32" s="186"/>
      <c r="N32" s="186">
        <f t="shared" si="12"/>
        <v>8.396946564885496</v>
      </c>
      <c r="O32" s="186"/>
      <c r="P32" s="186">
        <f t="shared" si="13"/>
        <v>5.473025801407349</v>
      </c>
      <c r="Q32" s="186"/>
      <c r="R32" s="186">
        <f t="shared" si="14"/>
        <v>4.542410714285714</v>
      </c>
      <c r="S32" s="186"/>
      <c r="T32" s="187">
        <f t="shared" si="15"/>
        <v>1.5736607142857142</v>
      </c>
      <c r="U32" s="187"/>
      <c r="V32" s="50">
        <v>31.2</v>
      </c>
      <c r="W32" s="50">
        <v>29.8</v>
      </c>
    </row>
    <row r="33" spans="1:23" ht="16.5" customHeight="1">
      <c r="A33" s="14"/>
      <c r="B33" s="14">
        <v>28</v>
      </c>
      <c r="C33" s="42">
        <f t="shared" si="6"/>
        <v>6.9676871413485015</v>
      </c>
      <c r="D33" s="186">
        <f t="shared" si="7"/>
        <v>8.705418256793076</v>
      </c>
      <c r="E33" s="186"/>
      <c r="F33" s="186">
        <f t="shared" si="8"/>
        <v>4.0096230954290295</v>
      </c>
      <c r="G33" s="186"/>
      <c r="H33" s="186">
        <f>M15/D15*1000</f>
        <v>3.2076984763432237</v>
      </c>
      <c r="I33" s="186"/>
      <c r="J33" s="186">
        <f>SUM(L33:O33)</f>
        <v>23.492560689115116</v>
      </c>
      <c r="K33" s="186"/>
      <c r="L33" s="186">
        <f t="shared" si="11"/>
        <v>17.227877838684417</v>
      </c>
      <c r="M33" s="186"/>
      <c r="N33" s="186">
        <f t="shared" si="12"/>
        <v>6.264682850430697</v>
      </c>
      <c r="O33" s="186"/>
      <c r="P33" s="186">
        <f>S15/(D15+T15)*1000</f>
        <v>4.8</v>
      </c>
      <c r="Q33" s="186"/>
      <c r="R33" s="186">
        <f t="shared" si="14"/>
        <v>4.978515832350854</v>
      </c>
      <c r="S33" s="186"/>
      <c r="T33" s="187">
        <f t="shared" si="15"/>
        <v>1.5980421190262002</v>
      </c>
      <c r="U33" s="187"/>
      <c r="V33" s="50">
        <v>31.7</v>
      </c>
      <c r="W33" s="50">
        <v>29.6</v>
      </c>
    </row>
    <row r="34" spans="1:23" ht="16.5" customHeight="1">
      <c r="A34" s="14"/>
      <c r="B34" s="14">
        <v>29</v>
      </c>
      <c r="C34" s="42">
        <f t="shared" si="6"/>
        <v>6.51911694577688</v>
      </c>
      <c r="D34" s="186">
        <f t="shared" si="7"/>
        <v>8.78004993127437</v>
      </c>
      <c r="E34" s="186"/>
      <c r="F34" s="186">
        <f t="shared" si="8"/>
        <v>0.8605851979345955</v>
      </c>
      <c r="G34" s="186"/>
      <c r="H34" s="186" t="s">
        <v>108</v>
      </c>
      <c r="I34" s="186"/>
      <c r="J34" s="186">
        <f>SUM(L34:O34)</f>
        <v>17.75147928994083</v>
      </c>
      <c r="K34" s="186"/>
      <c r="L34" s="186">
        <f t="shared" si="11"/>
        <v>13.524936601859679</v>
      </c>
      <c r="M34" s="186"/>
      <c r="N34" s="186">
        <f t="shared" si="12"/>
        <v>4.22654268808115</v>
      </c>
      <c r="O34" s="186"/>
      <c r="P34" s="186" t="s">
        <v>108</v>
      </c>
      <c r="Q34" s="186"/>
      <c r="R34" s="186">
        <f t="shared" si="14"/>
        <v>4.061825016129485</v>
      </c>
      <c r="S34" s="186"/>
      <c r="T34" s="187">
        <f t="shared" si="15"/>
        <v>1.4530561867093046</v>
      </c>
      <c r="U34" s="187"/>
      <c r="V34" s="50">
        <v>31.7</v>
      </c>
      <c r="W34" s="50">
        <v>29.9</v>
      </c>
    </row>
    <row r="35" spans="1:23" ht="16.5" customHeight="1">
      <c r="A35" s="14"/>
      <c r="B35" s="14">
        <v>30</v>
      </c>
      <c r="C35" s="42">
        <f>D17/C17*1000</f>
        <v>6.080595943277688</v>
      </c>
      <c r="D35" s="186">
        <f>G17/C17*1000</f>
        <v>9.709881529348412</v>
      </c>
      <c r="E35" s="186"/>
      <c r="F35" s="186">
        <f>J17/D17*1000</f>
        <v>3.6900369003690034</v>
      </c>
      <c r="G35" s="186"/>
      <c r="H35" s="186">
        <f>M17/D17*1000</f>
        <v>1.8450184501845017</v>
      </c>
      <c r="I35" s="186"/>
      <c r="J35" s="186">
        <f>SUM(L35:O35)</f>
        <v>20.77687443541102</v>
      </c>
      <c r="K35" s="186"/>
      <c r="L35" s="186">
        <f>Q17/(D17+P17)*1000</f>
        <v>9.93676603432701</v>
      </c>
      <c r="M35" s="186"/>
      <c r="N35" s="186">
        <f>R17/(D17+P17)*1000</f>
        <v>10.840108401084011</v>
      </c>
      <c r="O35" s="186"/>
      <c r="P35" s="186">
        <f>S17/(D17+T17)*1000</f>
        <v>3.6798528058877644</v>
      </c>
      <c r="Q35" s="186"/>
      <c r="R35" s="186">
        <f>V17/C17*1000</f>
        <v>4.179007359540478</v>
      </c>
      <c r="S35" s="186"/>
      <c r="T35" s="187">
        <f>W17/C17*1000</f>
        <v>1.520148985819422</v>
      </c>
      <c r="U35" s="187"/>
      <c r="V35" s="50">
        <v>31.3</v>
      </c>
      <c r="W35" s="50">
        <v>29.3</v>
      </c>
    </row>
    <row r="36" spans="1:23" ht="7.5" customHeight="1">
      <c r="A36" s="98"/>
      <c r="B36" s="98"/>
      <c r="C36" s="101"/>
      <c r="D36" s="98"/>
      <c r="E36" s="96"/>
      <c r="F36" s="96"/>
      <c r="G36" s="96"/>
      <c r="H36" s="96"/>
      <c r="I36" s="96"/>
      <c r="J36" s="96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</row>
    <row r="37" spans="1:23" ht="9" customHeight="1">
      <c r="A37" s="99"/>
      <c r="B37" s="99"/>
      <c r="C37" s="99"/>
      <c r="D37" s="99"/>
      <c r="E37" s="97"/>
      <c r="F37" s="97"/>
      <c r="G37" s="97"/>
      <c r="H37" s="97"/>
      <c r="I37" s="97"/>
      <c r="J37" s="97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3" ht="13.5">
      <c r="A38" s="2" t="s">
        <v>3</v>
      </c>
      <c r="C38" s="3" t="s">
        <v>107</v>
      </c>
    </row>
    <row r="39" spans="1:3" ht="13.5">
      <c r="A39" s="2"/>
      <c r="C39" s="3" t="s">
        <v>106</v>
      </c>
    </row>
    <row r="40" spans="1:3" ht="13.5" customHeight="1">
      <c r="A40" s="99"/>
      <c r="C40" s="3" t="s">
        <v>85</v>
      </c>
    </row>
    <row r="41" spans="1:18" ht="13.5" customHeight="1">
      <c r="A41" s="2"/>
      <c r="C41" s="3" t="s">
        <v>100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99</v>
      </c>
    </row>
    <row r="43" s="3" customFormat="1" ht="13.5" customHeight="1">
      <c r="A43" s="2"/>
    </row>
  </sheetData>
  <sheetProtection/>
  <mergeCells count="123"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P30:Q30"/>
    <mergeCell ref="R30:S30"/>
    <mergeCell ref="T30:U30"/>
    <mergeCell ref="D30:E30"/>
    <mergeCell ref="F30:G30"/>
    <mergeCell ref="H30:I30"/>
    <mergeCell ref="J30:K30"/>
    <mergeCell ref="L30:M30"/>
    <mergeCell ref="N30:O30"/>
    <mergeCell ref="P28:Q28"/>
    <mergeCell ref="R28:S28"/>
    <mergeCell ref="T28:U28"/>
    <mergeCell ref="D28:E28"/>
    <mergeCell ref="F28:G28"/>
    <mergeCell ref="J28:K28"/>
    <mergeCell ref="L28:M28"/>
    <mergeCell ref="N28:O28"/>
    <mergeCell ref="P29:Q29"/>
    <mergeCell ref="R29:S29"/>
    <mergeCell ref="T29:U29"/>
    <mergeCell ref="D29:E29"/>
    <mergeCell ref="F29:G29"/>
    <mergeCell ref="H29:I29"/>
    <mergeCell ref="J29:K29"/>
    <mergeCell ref="L29:M29"/>
    <mergeCell ref="N29:O29"/>
    <mergeCell ref="J22:O22"/>
    <mergeCell ref="J23:K23"/>
    <mergeCell ref="T23:U23"/>
    <mergeCell ref="T22:U22"/>
    <mergeCell ref="P22:Q22"/>
    <mergeCell ref="P23:Q23"/>
    <mergeCell ref="N23:O23"/>
    <mergeCell ref="L23:M23"/>
    <mergeCell ref="H22:I22"/>
    <mergeCell ref="J25:K25"/>
    <mergeCell ref="T25:U25"/>
    <mergeCell ref="L25:M25"/>
    <mergeCell ref="N25:O25"/>
    <mergeCell ref="W2:W5"/>
    <mergeCell ref="V2:V5"/>
    <mergeCell ref="V22:W22"/>
    <mergeCell ref="R22:S22"/>
    <mergeCell ref="R23:S23"/>
    <mergeCell ref="R25:S25"/>
    <mergeCell ref="P25:Q25"/>
    <mergeCell ref="D22:E22"/>
    <mergeCell ref="D23:E23"/>
    <mergeCell ref="H23:I23"/>
    <mergeCell ref="H25:I25"/>
    <mergeCell ref="D25:E25"/>
    <mergeCell ref="F25:G25"/>
    <mergeCell ref="F22:G22"/>
    <mergeCell ref="F23:G23"/>
    <mergeCell ref="D2:F3"/>
    <mergeCell ref="G2:I3"/>
    <mergeCell ref="J2:L3"/>
    <mergeCell ref="M2:O3"/>
    <mergeCell ref="P2:R3"/>
    <mergeCell ref="S2:U3"/>
    <mergeCell ref="T26:U26"/>
    <mergeCell ref="L26:M26"/>
    <mergeCell ref="N26:O26"/>
    <mergeCell ref="P26:Q26"/>
    <mergeCell ref="R26:S26"/>
    <mergeCell ref="P27:Q27"/>
    <mergeCell ref="T27:U27"/>
    <mergeCell ref="L27:M27"/>
    <mergeCell ref="N27:O27"/>
    <mergeCell ref="P31:Q31"/>
    <mergeCell ref="R31:S31"/>
    <mergeCell ref="T31:U31"/>
    <mergeCell ref="D31:E31"/>
    <mergeCell ref="F31:G31"/>
    <mergeCell ref="H31:I31"/>
    <mergeCell ref="J31:K31"/>
    <mergeCell ref="L31:M31"/>
    <mergeCell ref="N31:O31"/>
    <mergeCell ref="P32:Q32"/>
    <mergeCell ref="R32:S32"/>
    <mergeCell ref="T32:U32"/>
    <mergeCell ref="D32:E32"/>
    <mergeCell ref="F32:G32"/>
    <mergeCell ref="H32:I32"/>
    <mergeCell ref="J32:K32"/>
    <mergeCell ref="L32:M32"/>
    <mergeCell ref="N32:O32"/>
    <mergeCell ref="D26:E26"/>
    <mergeCell ref="F26:G26"/>
    <mergeCell ref="H26:I26"/>
    <mergeCell ref="J27:K27"/>
    <mergeCell ref="R27:S27"/>
    <mergeCell ref="D27:E27"/>
    <mergeCell ref="J26:K26"/>
    <mergeCell ref="F27:G27"/>
    <mergeCell ref="H27:I27"/>
    <mergeCell ref="D33:E33"/>
    <mergeCell ref="F33:G33"/>
    <mergeCell ref="H33:I33"/>
    <mergeCell ref="J33:K33"/>
    <mergeCell ref="L33:M33"/>
    <mergeCell ref="N33:O33"/>
    <mergeCell ref="P34:Q34"/>
    <mergeCell ref="R34:S34"/>
    <mergeCell ref="T34:U34"/>
    <mergeCell ref="P33:Q33"/>
    <mergeCell ref="R33:S33"/>
    <mergeCell ref="T33:U33"/>
    <mergeCell ref="D34:E34"/>
    <mergeCell ref="F34:G34"/>
    <mergeCell ref="H34:I34"/>
    <mergeCell ref="J34:K34"/>
    <mergeCell ref="L34:M34"/>
    <mergeCell ref="N34:O34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="110" zoomScaleNormal="110" zoomScalePageLayoutView="0" workbookViewId="0" topLeftCell="A31">
      <selection activeCell="H29" sqref="H29:I29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113</v>
      </c>
      <c r="T1" s="6"/>
      <c r="W1" s="7" t="s">
        <v>92</v>
      </c>
    </row>
    <row r="2" spans="1:23" s="5" customFormat="1" ht="11.25" customHeight="1">
      <c r="A2" s="8"/>
      <c r="B2" s="8"/>
      <c r="C2" s="35"/>
      <c r="D2" s="125" t="s">
        <v>34</v>
      </c>
      <c r="E2" s="170"/>
      <c r="F2" s="171"/>
      <c r="G2" s="125" t="s">
        <v>35</v>
      </c>
      <c r="H2" s="170"/>
      <c r="I2" s="171"/>
      <c r="J2" s="125" t="s">
        <v>36</v>
      </c>
      <c r="K2" s="170"/>
      <c r="L2" s="171"/>
      <c r="M2" s="125" t="s">
        <v>37</v>
      </c>
      <c r="N2" s="170"/>
      <c r="O2" s="171"/>
      <c r="P2" s="125" t="s">
        <v>38</v>
      </c>
      <c r="Q2" s="170"/>
      <c r="R2" s="171"/>
      <c r="S2" s="125" t="s">
        <v>39</v>
      </c>
      <c r="T2" s="170"/>
      <c r="U2" s="171"/>
      <c r="V2" s="179" t="s">
        <v>40</v>
      </c>
      <c r="W2" s="159" t="s">
        <v>41</v>
      </c>
    </row>
    <row r="3" spans="1:23" s="5" customFormat="1" ht="11.25" customHeight="1">
      <c r="A3" s="13"/>
      <c r="B3" s="13"/>
      <c r="C3" s="95" t="s">
        <v>53</v>
      </c>
      <c r="D3" s="175"/>
      <c r="E3" s="176"/>
      <c r="F3" s="177"/>
      <c r="G3" s="175"/>
      <c r="H3" s="176"/>
      <c r="I3" s="177"/>
      <c r="J3" s="175"/>
      <c r="K3" s="176"/>
      <c r="L3" s="177"/>
      <c r="M3" s="175"/>
      <c r="N3" s="176"/>
      <c r="O3" s="177"/>
      <c r="P3" s="175"/>
      <c r="Q3" s="176"/>
      <c r="R3" s="177"/>
      <c r="S3" s="175"/>
      <c r="T3" s="176"/>
      <c r="U3" s="177"/>
      <c r="V3" s="180"/>
      <c r="W3" s="181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86</v>
      </c>
      <c r="U4" s="25" t="s">
        <v>63</v>
      </c>
      <c r="V4" s="180"/>
      <c r="W4" s="181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1"/>
      <c r="W5" s="193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121</v>
      </c>
      <c r="B7" s="14">
        <v>20</v>
      </c>
      <c r="C7" s="31">
        <v>154267</v>
      </c>
      <c r="D7" s="32">
        <f aca="true" t="shared" si="0" ref="D7:D12">SUM(E7:F7)</f>
        <v>1331</v>
      </c>
      <c r="E7" s="32">
        <v>650</v>
      </c>
      <c r="F7" s="32">
        <v>681</v>
      </c>
      <c r="G7" s="32">
        <f aca="true" t="shared" si="1" ref="G7:G12">SUM(H7:I7)</f>
        <v>969</v>
      </c>
      <c r="H7" s="32">
        <v>553</v>
      </c>
      <c r="I7" s="32">
        <v>416</v>
      </c>
      <c r="J7" s="94">
        <f aca="true" t="shared" si="2" ref="J7:J14">SUM(K7:L7)</f>
        <v>0</v>
      </c>
      <c r="K7" s="94">
        <v>0</v>
      </c>
      <c r="L7" s="94">
        <v>0</v>
      </c>
      <c r="M7" s="94">
        <f aca="true" t="shared" si="3" ref="M7:M12">SUM(N7:O7)</f>
        <v>0</v>
      </c>
      <c r="N7" s="94">
        <v>0</v>
      </c>
      <c r="O7" s="94">
        <v>0</v>
      </c>
      <c r="P7" s="32">
        <f>SUM(Q7:R7)</f>
        <v>32</v>
      </c>
      <c r="Q7" s="32">
        <v>20</v>
      </c>
      <c r="R7" s="32">
        <v>12</v>
      </c>
      <c r="S7" s="32">
        <f aca="true" t="shared" si="4" ref="S7:S12">SUM(T7:U7)</f>
        <v>3</v>
      </c>
      <c r="T7" s="32">
        <v>3</v>
      </c>
      <c r="U7" s="94">
        <v>0</v>
      </c>
      <c r="V7" s="32">
        <v>902</v>
      </c>
      <c r="W7" s="32">
        <v>305</v>
      </c>
    </row>
    <row r="8" spans="1:23" s="5" customFormat="1" ht="16.5" customHeight="1">
      <c r="A8" s="14"/>
      <c r="B8" s="14">
        <v>21</v>
      </c>
      <c r="C8" s="31">
        <v>156088</v>
      </c>
      <c r="D8" s="32">
        <f t="shared" si="0"/>
        <v>1302</v>
      </c>
      <c r="E8" s="32">
        <v>669</v>
      </c>
      <c r="F8" s="32">
        <v>633</v>
      </c>
      <c r="G8" s="32">
        <f t="shared" si="1"/>
        <v>1073</v>
      </c>
      <c r="H8" s="32">
        <v>589</v>
      </c>
      <c r="I8" s="32">
        <v>484</v>
      </c>
      <c r="J8" s="94">
        <f t="shared" si="2"/>
        <v>4</v>
      </c>
      <c r="K8" s="94">
        <v>1</v>
      </c>
      <c r="L8" s="94">
        <v>3</v>
      </c>
      <c r="M8" s="94">
        <f t="shared" si="3"/>
        <v>1</v>
      </c>
      <c r="N8" s="94">
        <v>0</v>
      </c>
      <c r="O8" s="94">
        <v>1</v>
      </c>
      <c r="P8" s="32">
        <f>SUM(Q8:R8)</f>
        <v>31</v>
      </c>
      <c r="Q8" s="32">
        <v>18</v>
      </c>
      <c r="R8" s="32">
        <v>13</v>
      </c>
      <c r="S8" s="32">
        <f t="shared" si="4"/>
        <v>6</v>
      </c>
      <c r="T8" s="32">
        <v>6</v>
      </c>
      <c r="U8" s="94">
        <v>0</v>
      </c>
      <c r="V8" s="32">
        <v>901</v>
      </c>
      <c r="W8" s="32">
        <v>310</v>
      </c>
    </row>
    <row r="9" spans="1:23" s="5" customFormat="1" ht="16.5" customHeight="1">
      <c r="A9" s="14"/>
      <c r="B9" s="14">
        <v>22</v>
      </c>
      <c r="C9" s="31">
        <v>151344</v>
      </c>
      <c r="D9" s="32">
        <f t="shared" si="0"/>
        <v>1370</v>
      </c>
      <c r="E9" s="32">
        <v>716</v>
      </c>
      <c r="F9" s="32">
        <v>654</v>
      </c>
      <c r="G9" s="32">
        <f t="shared" si="1"/>
        <v>1089</v>
      </c>
      <c r="H9" s="32">
        <v>610</v>
      </c>
      <c r="I9" s="32">
        <v>479</v>
      </c>
      <c r="J9" s="94">
        <f t="shared" si="2"/>
        <v>3</v>
      </c>
      <c r="K9" s="94">
        <v>1</v>
      </c>
      <c r="L9" s="94">
        <v>2</v>
      </c>
      <c r="M9" s="94">
        <f t="shared" si="3"/>
        <v>2</v>
      </c>
      <c r="N9" s="94">
        <v>0</v>
      </c>
      <c r="O9" s="94">
        <v>2</v>
      </c>
      <c r="P9" s="32">
        <f>SUM(Q9:R9)</f>
        <v>28</v>
      </c>
      <c r="Q9" s="32">
        <v>19</v>
      </c>
      <c r="R9" s="32">
        <v>9</v>
      </c>
      <c r="S9" s="32">
        <f t="shared" si="4"/>
        <v>5</v>
      </c>
      <c r="T9" s="32">
        <v>4</v>
      </c>
      <c r="U9" s="32">
        <v>1</v>
      </c>
      <c r="V9" s="32">
        <v>862</v>
      </c>
      <c r="W9" s="32">
        <v>306</v>
      </c>
    </row>
    <row r="10" spans="1:23" s="5" customFormat="1" ht="16.5" customHeight="1">
      <c r="A10" s="14"/>
      <c r="B10" s="14">
        <v>23</v>
      </c>
      <c r="C10" s="31">
        <v>157401</v>
      </c>
      <c r="D10" s="32">
        <f t="shared" si="0"/>
        <v>1325</v>
      </c>
      <c r="E10" s="32">
        <v>659</v>
      </c>
      <c r="F10" s="32">
        <v>666</v>
      </c>
      <c r="G10" s="32">
        <f t="shared" si="1"/>
        <v>1169</v>
      </c>
      <c r="H10" s="32">
        <v>629</v>
      </c>
      <c r="I10" s="32">
        <v>540</v>
      </c>
      <c r="J10" s="94">
        <f t="shared" si="2"/>
        <v>5</v>
      </c>
      <c r="K10" s="94">
        <v>0</v>
      </c>
      <c r="L10" s="94">
        <v>5</v>
      </c>
      <c r="M10" s="94">
        <f t="shared" si="3"/>
        <v>4</v>
      </c>
      <c r="N10" s="94">
        <v>0</v>
      </c>
      <c r="O10" s="94">
        <v>4</v>
      </c>
      <c r="P10" s="32">
        <f aca="true" t="shared" si="5" ref="P10:P15">SUM(Q10:R10)</f>
        <v>29</v>
      </c>
      <c r="Q10" s="32">
        <v>24</v>
      </c>
      <c r="R10" s="32">
        <v>5</v>
      </c>
      <c r="S10" s="32">
        <f t="shared" si="4"/>
        <v>8</v>
      </c>
      <c r="T10" s="32">
        <v>5</v>
      </c>
      <c r="U10" s="32">
        <v>3</v>
      </c>
      <c r="V10" s="32">
        <v>824</v>
      </c>
      <c r="W10" s="32">
        <v>291</v>
      </c>
    </row>
    <row r="11" spans="1:23" s="5" customFormat="1" ht="16.5" customHeight="1">
      <c r="A11" s="14"/>
      <c r="B11" s="14">
        <v>24</v>
      </c>
      <c r="C11" s="31">
        <v>157092</v>
      </c>
      <c r="D11" s="32">
        <f t="shared" si="0"/>
        <v>1202</v>
      </c>
      <c r="E11" s="32">
        <v>630</v>
      </c>
      <c r="F11" s="32">
        <v>572</v>
      </c>
      <c r="G11" s="32">
        <f t="shared" si="1"/>
        <v>1162</v>
      </c>
      <c r="H11" s="32">
        <v>628</v>
      </c>
      <c r="I11" s="32">
        <v>534</v>
      </c>
      <c r="J11" s="94">
        <f t="shared" si="2"/>
        <v>4</v>
      </c>
      <c r="K11" s="94">
        <v>2</v>
      </c>
      <c r="L11" s="94">
        <v>2</v>
      </c>
      <c r="M11" s="94">
        <f t="shared" si="3"/>
        <v>1</v>
      </c>
      <c r="N11" s="94">
        <v>0</v>
      </c>
      <c r="O11" s="94">
        <v>1</v>
      </c>
      <c r="P11" s="32">
        <f t="shared" si="5"/>
        <v>38</v>
      </c>
      <c r="Q11" s="32">
        <v>27</v>
      </c>
      <c r="R11" s="32">
        <v>11</v>
      </c>
      <c r="S11" s="32">
        <f t="shared" si="4"/>
        <v>8</v>
      </c>
      <c r="T11" s="32">
        <v>7</v>
      </c>
      <c r="U11" s="32">
        <v>1</v>
      </c>
      <c r="V11" s="32">
        <v>791</v>
      </c>
      <c r="W11" s="32">
        <v>270</v>
      </c>
    </row>
    <row r="12" spans="1:23" s="5" customFormat="1" ht="16.5" customHeight="1">
      <c r="A12" s="14"/>
      <c r="B12" s="14">
        <v>25</v>
      </c>
      <c r="C12" s="31">
        <v>156641</v>
      </c>
      <c r="D12" s="32">
        <f t="shared" si="0"/>
        <v>1190</v>
      </c>
      <c r="E12" s="32">
        <v>638</v>
      </c>
      <c r="F12" s="32">
        <v>552</v>
      </c>
      <c r="G12" s="32">
        <f t="shared" si="1"/>
        <v>1255</v>
      </c>
      <c r="H12" s="32">
        <v>707</v>
      </c>
      <c r="I12" s="32">
        <v>548</v>
      </c>
      <c r="J12" s="94">
        <f t="shared" si="2"/>
        <v>4</v>
      </c>
      <c r="K12" s="94">
        <v>2</v>
      </c>
      <c r="L12" s="94">
        <v>2</v>
      </c>
      <c r="M12" s="94">
        <f t="shared" si="3"/>
        <v>3</v>
      </c>
      <c r="N12" s="94">
        <v>2</v>
      </c>
      <c r="O12" s="94">
        <v>1</v>
      </c>
      <c r="P12" s="32">
        <f t="shared" si="5"/>
        <v>26</v>
      </c>
      <c r="Q12" s="32">
        <v>22</v>
      </c>
      <c r="R12" s="32">
        <v>4</v>
      </c>
      <c r="S12" s="32">
        <f t="shared" si="4"/>
        <v>9</v>
      </c>
      <c r="T12" s="32">
        <v>7</v>
      </c>
      <c r="U12" s="32">
        <v>2</v>
      </c>
      <c r="V12" s="32">
        <v>790</v>
      </c>
      <c r="W12" s="32">
        <v>281</v>
      </c>
    </row>
    <row r="13" spans="1:23" s="5" customFormat="1" ht="16.5" customHeight="1">
      <c r="A13" s="14"/>
      <c r="B13" s="14">
        <v>26</v>
      </c>
      <c r="C13" s="31">
        <v>157079</v>
      </c>
      <c r="D13" s="32">
        <v>1219</v>
      </c>
      <c r="E13" s="32">
        <v>633</v>
      </c>
      <c r="F13" s="32">
        <v>586</v>
      </c>
      <c r="G13" s="32">
        <f>SUM(H13:I13)</f>
        <v>1234</v>
      </c>
      <c r="H13" s="32">
        <v>634</v>
      </c>
      <c r="I13" s="32">
        <v>600</v>
      </c>
      <c r="J13" s="94">
        <f t="shared" si="2"/>
        <v>3</v>
      </c>
      <c r="K13" s="94">
        <v>0</v>
      </c>
      <c r="L13" s="94">
        <v>3</v>
      </c>
      <c r="M13" s="94">
        <f>SUM(N13:O13)</f>
        <v>3</v>
      </c>
      <c r="N13" s="94">
        <v>0</v>
      </c>
      <c r="O13" s="94">
        <v>3</v>
      </c>
      <c r="P13" s="32">
        <f t="shared" si="5"/>
        <v>29</v>
      </c>
      <c r="Q13" s="32">
        <v>22</v>
      </c>
      <c r="R13" s="32">
        <v>7</v>
      </c>
      <c r="S13" s="32">
        <v>7</v>
      </c>
      <c r="T13" s="32">
        <v>5</v>
      </c>
      <c r="U13" s="32">
        <v>2</v>
      </c>
      <c r="V13" s="32">
        <v>755</v>
      </c>
      <c r="W13" s="32">
        <v>258</v>
      </c>
    </row>
    <row r="14" spans="1:23" s="5" customFormat="1" ht="16.5" customHeight="1">
      <c r="A14" s="14"/>
      <c r="B14" s="14">
        <v>27</v>
      </c>
      <c r="C14" s="31">
        <v>160968</v>
      </c>
      <c r="D14" s="32">
        <f>SUM(E14:F14)</f>
        <v>1241</v>
      </c>
      <c r="E14" s="32">
        <v>632</v>
      </c>
      <c r="F14" s="32">
        <v>609</v>
      </c>
      <c r="G14" s="32">
        <f>SUM(H14:I14)</f>
        <v>1316</v>
      </c>
      <c r="H14" s="32">
        <v>703</v>
      </c>
      <c r="I14" s="32">
        <v>613</v>
      </c>
      <c r="J14" s="94">
        <f t="shared" si="2"/>
        <v>2</v>
      </c>
      <c r="K14" s="94">
        <v>0</v>
      </c>
      <c r="L14" s="94">
        <v>2</v>
      </c>
      <c r="M14" s="94">
        <f>SUM(N14:O14)</f>
        <v>2</v>
      </c>
      <c r="N14" s="94">
        <v>0</v>
      </c>
      <c r="O14" s="94">
        <v>2</v>
      </c>
      <c r="P14" s="32">
        <f t="shared" si="5"/>
        <v>29</v>
      </c>
      <c r="Q14" s="32">
        <v>24</v>
      </c>
      <c r="R14" s="32">
        <v>5</v>
      </c>
      <c r="S14" s="32">
        <f>SUM(T14:U14)</f>
        <v>4</v>
      </c>
      <c r="T14" s="32">
        <v>3</v>
      </c>
      <c r="U14" s="32">
        <v>1</v>
      </c>
      <c r="V14" s="32">
        <v>752</v>
      </c>
      <c r="W14" s="32">
        <v>255</v>
      </c>
    </row>
    <row r="15" spans="1:23" s="5" customFormat="1" ht="16.5" customHeight="1">
      <c r="A15" s="14"/>
      <c r="B15" s="14">
        <v>28</v>
      </c>
      <c r="C15" s="31">
        <v>161050</v>
      </c>
      <c r="D15" s="32">
        <v>1195</v>
      </c>
      <c r="E15" s="32">
        <v>626</v>
      </c>
      <c r="F15" s="32">
        <v>569</v>
      </c>
      <c r="G15" s="32">
        <v>1299</v>
      </c>
      <c r="H15" s="32">
        <v>729</v>
      </c>
      <c r="I15" s="32">
        <v>570</v>
      </c>
      <c r="J15" s="94">
        <v>4</v>
      </c>
      <c r="K15" s="94">
        <v>1</v>
      </c>
      <c r="L15" s="94">
        <v>3</v>
      </c>
      <c r="M15" s="94">
        <v>3</v>
      </c>
      <c r="N15" s="94">
        <v>0</v>
      </c>
      <c r="O15" s="94">
        <v>3</v>
      </c>
      <c r="P15" s="32">
        <f t="shared" si="5"/>
        <v>21</v>
      </c>
      <c r="Q15" s="32">
        <v>11</v>
      </c>
      <c r="R15" s="32">
        <v>10</v>
      </c>
      <c r="S15" s="32">
        <v>3</v>
      </c>
      <c r="T15" s="32">
        <v>1</v>
      </c>
      <c r="U15" s="32">
        <v>2</v>
      </c>
      <c r="V15" s="32">
        <v>731</v>
      </c>
      <c r="W15" s="32">
        <v>256</v>
      </c>
    </row>
    <row r="16" spans="1:23" s="5" customFormat="1" ht="16.5" customHeight="1">
      <c r="A16" s="14"/>
      <c r="B16" s="14">
        <v>29</v>
      </c>
      <c r="C16" s="31">
        <v>161398</v>
      </c>
      <c r="D16" s="32">
        <v>1129</v>
      </c>
      <c r="E16" s="32">
        <v>571</v>
      </c>
      <c r="F16" s="32">
        <v>558</v>
      </c>
      <c r="G16" s="32">
        <v>1408</v>
      </c>
      <c r="H16" s="32">
        <v>743</v>
      </c>
      <c r="I16" s="32">
        <v>665</v>
      </c>
      <c r="J16" s="32">
        <v>1</v>
      </c>
      <c r="K16" s="115" t="s">
        <v>75</v>
      </c>
      <c r="L16" s="94">
        <v>1</v>
      </c>
      <c r="M16" s="115" t="s">
        <v>75</v>
      </c>
      <c r="N16" s="115" t="s">
        <v>75</v>
      </c>
      <c r="O16" s="115" t="s">
        <v>75</v>
      </c>
      <c r="P16" s="32">
        <v>26</v>
      </c>
      <c r="Q16" s="32">
        <v>12</v>
      </c>
      <c r="R16" s="32">
        <v>14</v>
      </c>
      <c r="S16" s="32">
        <v>2</v>
      </c>
      <c r="T16" s="32">
        <v>2</v>
      </c>
      <c r="U16" s="115" t="s">
        <v>75</v>
      </c>
      <c r="V16" s="32">
        <v>664</v>
      </c>
      <c r="W16" s="32">
        <v>244</v>
      </c>
    </row>
    <row r="17" spans="2:23" s="5" customFormat="1" ht="16.5" customHeight="1">
      <c r="B17" s="14">
        <v>30</v>
      </c>
      <c r="C17" s="31">
        <v>161458</v>
      </c>
      <c r="D17" s="32">
        <f>SUM(E17:F17)</f>
        <v>1050</v>
      </c>
      <c r="E17" s="32">
        <v>545</v>
      </c>
      <c r="F17" s="32">
        <v>505</v>
      </c>
      <c r="G17" s="32">
        <f>SUM(H17:I17)</f>
        <v>1404</v>
      </c>
      <c r="H17" s="32">
        <v>787</v>
      </c>
      <c r="I17" s="32">
        <v>617</v>
      </c>
      <c r="J17" s="32">
        <v>2</v>
      </c>
      <c r="K17" s="115" t="s">
        <v>75</v>
      </c>
      <c r="L17" s="94">
        <v>2</v>
      </c>
      <c r="M17" s="115" t="s">
        <v>75</v>
      </c>
      <c r="N17" s="115" t="s">
        <v>75</v>
      </c>
      <c r="O17" s="115" t="s">
        <v>75</v>
      </c>
      <c r="P17" s="32">
        <f>SUM(Q17:R17)</f>
        <v>28</v>
      </c>
      <c r="Q17" s="32">
        <v>18</v>
      </c>
      <c r="R17" s="32">
        <v>10</v>
      </c>
      <c r="S17" s="32">
        <v>4</v>
      </c>
      <c r="T17" s="32">
        <v>4</v>
      </c>
      <c r="U17" s="115" t="s">
        <v>75</v>
      </c>
      <c r="V17" s="32">
        <v>699</v>
      </c>
      <c r="W17" s="32">
        <v>239</v>
      </c>
    </row>
    <row r="18" spans="1:23" ht="7.5" customHeight="1">
      <c r="A18" s="98"/>
      <c r="B18" s="98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99"/>
      <c r="B19" s="99"/>
      <c r="C19" s="3"/>
    </row>
    <row r="20" spans="1:2" ht="13.5">
      <c r="A20" s="99"/>
      <c r="B20" s="99"/>
    </row>
    <row r="21" ht="13.5">
      <c r="A21" s="5" t="s">
        <v>78</v>
      </c>
    </row>
    <row r="22" spans="1:23" s="100" customFormat="1" ht="28.5" customHeight="1">
      <c r="A22" s="8"/>
      <c r="B22" s="8"/>
      <c r="C22" s="44" t="s">
        <v>44</v>
      </c>
      <c r="D22" s="194" t="s">
        <v>45</v>
      </c>
      <c r="E22" s="194"/>
      <c r="F22" s="179" t="s">
        <v>65</v>
      </c>
      <c r="G22" s="179"/>
      <c r="H22" s="179" t="s">
        <v>66</v>
      </c>
      <c r="I22" s="179"/>
      <c r="J22" s="196" t="s">
        <v>88</v>
      </c>
      <c r="K22" s="196"/>
      <c r="L22" s="196"/>
      <c r="M22" s="196"/>
      <c r="N22" s="196"/>
      <c r="O22" s="196"/>
      <c r="P22" s="179" t="s">
        <v>103</v>
      </c>
      <c r="Q22" s="179"/>
      <c r="R22" s="194" t="s">
        <v>46</v>
      </c>
      <c r="S22" s="194"/>
      <c r="T22" s="194" t="s">
        <v>47</v>
      </c>
      <c r="U22" s="194"/>
      <c r="V22" s="182" t="s">
        <v>87</v>
      </c>
      <c r="W22" s="192"/>
    </row>
    <row r="23" spans="1:23" s="48" customFormat="1" ht="14.25" customHeight="1">
      <c r="A23" s="13"/>
      <c r="B23" s="13"/>
      <c r="C23" s="45" t="s">
        <v>48</v>
      </c>
      <c r="D23" s="140" t="s">
        <v>48</v>
      </c>
      <c r="E23" s="140"/>
      <c r="F23" s="140" t="s">
        <v>49</v>
      </c>
      <c r="G23" s="140"/>
      <c r="H23" s="140" t="s">
        <v>49</v>
      </c>
      <c r="I23" s="140"/>
      <c r="J23" s="195" t="s">
        <v>50</v>
      </c>
      <c r="K23" s="195"/>
      <c r="L23" s="195" t="s">
        <v>51</v>
      </c>
      <c r="M23" s="195"/>
      <c r="N23" s="195" t="s">
        <v>52</v>
      </c>
      <c r="O23" s="195"/>
      <c r="P23" s="140" t="s">
        <v>94</v>
      </c>
      <c r="Q23" s="140"/>
      <c r="R23" s="140" t="s">
        <v>48</v>
      </c>
      <c r="S23" s="140"/>
      <c r="T23" s="140" t="s">
        <v>48</v>
      </c>
      <c r="U23" s="140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121</v>
      </c>
      <c r="B25" s="14">
        <v>20</v>
      </c>
      <c r="C25" s="42">
        <f aca="true" t="shared" si="6" ref="C25:C34">D7/C7*1000</f>
        <v>8.62789838397065</v>
      </c>
      <c r="D25" s="186">
        <f aca="true" t="shared" si="7" ref="D25:D34">G7/C7*1000</f>
        <v>6.281317456098842</v>
      </c>
      <c r="E25" s="186"/>
      <c r="F25" s="186" t="s">
        <v>95</v>
      </c>
      <c r="G25" s="186"/>
      <c r="H25" s="186" t="s">
        <v>95</v>
      </c>
      <c r="I25" s="186"/>
      <c r="J25" s="186">
        <f aca="true" t="shared" si="8" ref="J25:J30">SUM(L25:O25)</f>
        <v>23.47762289068232</v>
      </c>
      <c r="K25" s="186"/>
      <c r="L25" s="186">
        <f aca="true" t="shared" si="9" ref="L25:L34">Q7/(D7+P7)*1000</f>
        <v>14.673514306676449</v>
      </c>
      <c r="M25" s="186"/>
      <c r="N25" s="186">
        <f aca="true" t="shared" si="10" ref="N25:N34">R7/(D7+P7)*1000</f>
        <v>8.804108584005869</v>
      </c>
      <c r="O25" s="186"/>
      <c r="P25" s="186">
        <f aca="true" t="shared" si="11" ref="P25:P34">S7/(D7+T7)*1000</f>
        <v>2.2488755622188905</v>
      </c>
      <c r="Q25" s="186"/>
      <c r="R25" s="186">
        <f aca="true" t="shared" si="12" ref="R25:R34">V7/C7*1000</f>
        <v>5.847005516409861</v>
      </c>
      <c r="S25" s="186"/>
      <c r="T25" s="187">
        <f aca="true" t="shared" si="13" ref="T25:T34">W7/C7*1000</f>
        <v>1.9770916657483455</v>
      </c>
      <c r="U25" s="187"/>
      <c r="V25" s="50">
        <v>31</v>
      </c>
      <c r="W25" s="50">
        <v>29</v>
      </c>
    </row>
    <row r="26" spans="1:23" ht="16.5" customHeight="1">
      <c r="A26" s="14"/>
      <c r="B26" s="14">
        <v>21</v>
      </c>
      <c r="C26" s="42">
        <f t="shared" si="6"/>
        <v>8.341448413715339</v>
      </c>
      <c r="D26" s="186">
        <f t="shared" si="7"/>
        <v>6.874327302547281</v>
      </c>
      <c r="E26" s="186"/>
      <c r="F26" s="186">
        <f aca="true" t="shared" si="14" ref="F26:F33">J8/D8*1000</f>
        <v>3.0721966205837172</v>
      </c>
      <c r="G26" s="186"/>
      <c r="H26" s="186">
        <f aca="true" t="shared" si="15" ref="H26:H32">M8/D8*1000</f>
        <v>0.7680491551459293</v>
      </c>
      <c r="I26" s="186"/>
      <c r="J26" s="186">
        <f t="shared" si="8"/>
        <v>23.25581395348837</v>
      </c>
      <c r="K26" s="186"/>
      <c r="L26" s="186">
        <f t="shared" si="9"/>
        <v>13.50337584396099</v>
      </c>
      <c r="M26" s="186"/>
      <c r="N26" s="186">
        <f t="shared" si="10"/>
        <v>9.752438109527382</v>
      </c>
      <c r="O26" s="186"/>
      <c r="P26" s="186">
        <f t="shared" si="11"/>
        <v>4.587155963302752</v>
      </c>
      <c r="Q26" s="186"/>
      <c r="R26" s="186">
        <f t="shared" si="12"/>
        <v>5.772384808569525</v>
      </c>
      <c r="S26" s="186"/>
      <c r="T26" s="187">
        <f t="shared" si="13"/>
        <v>1.9860591461227</v>
      </c>
      <c r="U26" s="187"/>
      <c r="V26" s="50">
        <v>31</v>
      </c>
      <c r="W26" s="50">
        <v>29.4</v>
      </c>
    </row>
    <row r="27" spans="1:23" ht="16.5" customHeight="1">
      <c r="A27" s="14"/>
      <c r="B27" s="14">
        <v>22</v>
      </c>
      <c r="C27" s="42">
        <f t="shared" si="6"/>
        <v>9.052225393804841</v>
      </c>
      <c r="D27" s="186">
        <f t="shared" si="7"/>
        <v>7.195528068506185</v>
      </c>
      <c r="E27" s="186"/>
      <c r="F27" s="186">
        <f>J9/D9*1000</f>
        <v>2.18978102189781</v>
      </c>
      <c r="G27" s="186"/>
      <c r="H27" s="186">
        <f t="shared" si="15"/>
        <v>1.4598540145985401</v>
      </c>
      <c r="I27" s="186"/>
      <c r="J27" s="186">
        <f t="shared" si="8"/>
        <v>20.028612303290416</v>
      </c>
      <c r="K27" s="186"/>
      <c r="L27" s="186">
        <f t="shared" si="9"/>
        <v>13.590844062947067</v>
      </c>
      <c r="M27" s="186"/>
      <c r="N27" s="186">
        <f t="shared" si="10"/>
        <v>6.437768240343348</v>
      </c>
      <c r="O27" s="186"/>
      <c r="P27" s="186">
        <f t="shared" si="11"/>
        <v>3.6390101892285296</v>
      </c>
      <c r="Q27" s="186"/>
      <c r="R27" s="186">
        <f t="shared" si="12"/>
        <v>5.695633787926842</v>
      </c>
      <c r="S27" s="186"/>
      <c r="T27" s="187">
        <f t="shared" si="13"/>
        <v>2.0218839200761183</v>
      </c>
      <c r="U27" s="187"/>
      <c r="V27" s="50">
        <v>31.7</v>
      </c>
      <c r="W27" s="50">
        <v>29.2</v>
      </c>
    </row>
    <row r="28" spans="1:23" ht="16.5" customHeight="1">
      <c r="A28" s="14"/>
      <c r="B28" s="14">
        <v>23</v>
      </c>
      <c r="C28" s="42">
        <f t="shared" si="6"/>
        <v>8.41798972052274</v>
      </c>
      <c r="D28" s="186">
        <f t="shared" si="7"/>
        <v>7.426890553427234</v>
      </c>
      <c r="E28" s="186"/>
      <c r="F28" s="186">
        <f t="shared" si="14"/>
        <v>3.7735849056603774</v>
      </c>
      <c r="G28" s="186"/>
      <c r="H28" s="186">
        <f t="shared" si="15"/>
        <v>3.0188679245283017</v>
      </c>
      <c r="I28" s="186"/>
      <c r="J28" s="186">
        <f t="shared" si="8"/>
        <v>21.418020679468242</v>
      </c>
      <c r="K28" s="186"/>
      <c r="L28" s="186">
        <f t="shared" si="9"/>
        <v>17.725258493353028</v>
      </c>
      <c r="M28" s="186"/>
      <c r="N28" s="186">
        <f t="shared" si="10"/>
        <v>3.692762186115214</v>
      </c>
      <c r="O28" s="186"/>
      <c r="P28" s="186">
        <f t="shared" si="11"/>
        <v>6.015037593984963</v>
      </c>
      <c r="Q28" s="186"/>
      <c r="R28" s="186">
        <f t="shared" si="12"/>
        <v>5.235036626196784</v>
      </c>
      <c r="S28" s="186"/>
      <c r="T28" s="187">
        <f t="shared" si="13"/>
        <v>1.848781138620466</v>
      </c>
      <c r="U28" s="187"/>
      <c r="V28" s="50">
        <v>31.6</v>
      </c>
      <c r="W28" s="50">
        <v>29.4</v>
      </c>
    </row>
    <row r="29" spans="1:23" ht="16.5" customHeight="1">
      <c r="A29" s="14"/>
      <c r="B29" s="14">
        <v>24</v>
      </c>
      <c r="C29" s="42">
        <f t="shared" si="6"/>
        <v>7.651567234486798</v>
      </c>
      <c r="D29" s="186">
        <f t="shared" si="7"/>
        <v>7.396939373106205</v>
      </c>
      <c r="E29" s="186"/>
      <c r="F29" s="186">
        <f t="shared" si="14"/>
        <v>3.327787021630616</v>
      </c>
      <c r="G29" s="186"/>
      <c r="H29" s="186">
        <f t="shared" si="15"/>
        <v>0.831946755407654</v>
      </c>
      <c r="I29" s="186"/>
      <c r="J29" s="186">
        <f t="shared" si="8"/>
        <v>30.64516129032258</v>
      </c>
      <c r="K29" s="186"/>
      <c r="L29" s="186">
        <f t="shared" si="9"/>
        <v>21.774193548387096</v>
      </c>
      <c r="M29" s="186"/>
      <c r="N29" s="186">
        <f t="shared" si="10"/>
        <v>8.870967741935484</v>
      </c>
      <c r="O29" s="186"/>
      <c r="P29" s="186">
        <f t="shared" si="11"/>
        <v>6.6170388751033915</v>
      </c>
      <c r="Q29" s="186"/>
      <c r="R29" s="186">
        <f t="shared" si="12"/>
        <v>5.035265958801212</v>
      </c>
      <c r="S29" s="186"/>
      <c r="T29" s="187">
        <f t="shared" si="13"/>
        <v>1.7187380643189978</v>
      </c>
      <c r="U29" s="187"/>
      <c r="V29" s="50">
        <v>31.7</v>
      </c>
      <c r="W29" s="50">
        <v>29.4</v>
      </c>
    </row>
    <row r="30" spans="1:23" ht="16.5" customHeight="1">
      <c r="A30" s="14"/>
      <c r="B30" s="14">
        <v>25</v>
      </c>
      <c r="C30" s="42">
        <f t="shared" si="6"/>
        <v>7.596989293990718</v>
      </c>
      <c r="D30" s="186">
        <f t="shared" si="7"/>
        <v>8.011950894082647</v>
      </c>
      <c r="E30" s="186"/>
      <c r="F30" s="186">
        <f t="shared" si="14"/>
        <v>3.361344537815126</v>
      </c>
      <c r="G30" s="186"/>
      <c r="H30" s="186">
        <f t="shared" si="15"/>
        <v>2.521008403361345</v>
      </c>
      <c r="I30" s="186"/>
      <c r="J30" s="186">
        <f t="shared" si="8"/>
        <v>21.38157894736842</v>
      </c>
      <c r="K30" s="186"/>
      <c r="L30" s="186">
        <f t="shared" si="9"/>
        <v>18.092105263157894</v>
      </c>
      <c r="M30" s="186"/>
      <c r="N30" s="186">
        <f t="shared" si="10"/>
        <v>3.289473684210526</v>
      </c>
      <c r="O30" s="186"/>
      <c r="P30" s="186">
        <f t="shared" si="11"/>
        <v>7.518796992481203</v>
      </c>
      <c r="Q30" s="186"/>
      <c r="R30" s="186">
        <f t="shared" si="12"/>
        <v>5.043379447271149</v>
      </c>
      <c r="S30" s="186"/>
      <c r="T30" s="187">
        <f t="shared" si="13"/>
        <v>1.7939109173204972</v>
      </c>
      <c r="U30" s="187"/>
      <c r="V30" s="50">
        <v>31.7</v>
      </c>
      <c r="W30" s="50">
        <v>29.8</v>
      </c>
    </row>
    <row r="31" spans="1:23" ht="16.5" customHeight="1">
      <c r="A31" s="14"/>
      <c r="B31" s="14">
        <v>26</v>
      </c>
      <c r="C31" s="42">
        <f t="shared" si="6"/>
        <v>7.7604262823165415</v>
      </c>
      <c r="D31" s="186">
        <f t="shared" si="7"/>
        <v>7.855919632796237</v>
      </c>
      <c r="E31" s="186"/>
      <c r="F31" s="186">
        <f t="shared" si="14"/>
        <v>2.4610336341263332</v>
      </c>
      <c r="G31" s="186"/>
      <c r="H31" s="186">
        <f t="shared" si="15"/>
        <v>2.4610336341263332</v>
      </c>
      <c r="I31" s="186"/>
      <c r="J31" s="186">
        <f>SUM(L31:O31)</f>
        <v>23.237179487179485</v>
      </c>
      <c r="K31" s="186"/>
      <c r="L31" s="186">
        <f t="shared" si="9"/>
        <v>17.628205128205128</v>
      </c>
      <c r="M31" s="186"/>
      <c r="N31" s="186">
        <f t="shared" si="10"/>
        <v>5.608974358974359</v>
      </c>
      <c r="O31" s="186"/>
      <c r="P31" s="186">
        <f t="shared" si="11"/>
        <v>5.718954248366012</v>
      </c>
      <c r="Q31" s="186"/>
      <c r="R31" s="186">
        <f t="shared" si="12"/>
        <v>4.806498640811311</v>
      </c>
      <c r="S31" s="186"/>
      <c r="T31" s="187">
        <f t="shared" si="13"/>
        <v>1.6424856282507527</v>
      </c>
      <c r="U31" s="187"/>
      <c r="V31" s="50">
        <v>31.820228494623652</v>
      </c>
      <c r="W31" s="50">
        <v>29.549701789264414</v>
      </c>
    </row>
    <row r="32" spans="1:23" ht="16.5" customHeight="1">
      <c r="A32" s="14"/>
      <c r="B32" s="14">
        <v>27</v>
      </c>
      <c r="C32" s="42">
        <f t="shared" si="6"/>
        <v>7.709606878385766</v>
      </c>
      <c r="D32" s="186">
        <f t="shared" si="7"/>
        <v>8.175537995129467</v>
      </c>
      <c r="E32" s="186"/>
      <c r="F32" s="186">
        <f t="shared" si="14"/>
        <v>1.6116035455278002</v>
      </c>
      <c r="G32" s="186"/>
      <c r="H32" s="186">
        <f t="shared" si="15"/>
        <v>1.6116035455278002</v>
      </c>
      <c r="I32" s="186"/>
      <c r="J32" s="186">
        <f>SUM(L32:O32)</f>
        <v>22.834645669291337</v>
      </c>
      <c r="K32" s="186"/>
      <c r="L32" s="186">
        <f t="shared" si="9"/>
        <v>18.89763779527559</v>
      </c>
      <c r="M32" s="186"/>
      <c r="N32" s="186">
        <f t="shared" si="10"/>
        <v>3.937007874015748</v>
      </c>
      <c r="O32" s="186"/>
      <c r="P32" s="186">
        <f t="shared" si="11"/>
        <v>3.215434083601286</v>
      </c>
      <c r="Q32" s="186"/>
      <c r="R32" s="186">
        <f t="shared" si="12"/>
        <v>4.671735997216838</v>
      </c>
      <c r="S32" s="186"/>
      <c r="T32" s="187">
        <f t="shared" si="13"/>
        <v>1.584165796928582</v>
      </c>
      <c r="U32" s="187"/>
      <c r="V32" s="50">
        <v>32.2</v>
      </c>
      <c r="W32" s="50">
        <v>29.9</v>
      </c>
    </row>
    <row r="33" spans="1:23" ht="16.5" customHeight="1">
      <c r="A33" s="14"/>
      <c r="B33" s="14">
        <v>28</v>
      </c>
      <c r="C33" s="42">
        <f t="shared" si="6"/>
        <v>7.420055883266066</v>
      </c>
      <c r="D33" s="186">
        <f t="shared" si="7"/>
        <v>8.065818068922695</v>
      </c>
      <c r="E33" s="186"/>
      <c r="F33" s="186">
        <f t="shared" si="14"/>
        <v>3.3472803347280333</v>
      </c>
      <c r="G33" s="186"/>
      <c r="H33" s="186">
        <f>M15/D15*1000</f>
        <v>2.510460251046025</v>
      </c>
      <c r="I33" s="186"/>
      <c r="J33" s="186">
        <v>17.2</v>
      </c>
      <c r="K33" s="186"/>
      <c r="L33" s="186">
        <f t="shared" si="9"/>
        <v>9.046052631578947</v>
      </c>
      <c r="M33" s="186"/>
      <c r="N33" s="186">
        <f t="shared" si="10"/>
        <v>8.223684210526315</v>
      </c>
      <c r="O33" s="186"/>
      <c r="P33" s="186">
        <f t="shared" si="11"/>
        <v>2.508361204013378</v>
      </c>
      <c r="Q33" s="186"/>
      <c r="R33" s="186">
        <f t="shared" si="12"/>
        <v>4.5389630549518785</v>
      </c>
      <c r="S33" s="186"/>
      <c r="T33" s="187">
        <f t="shared" si="13"/>
        <v>1.5895684570009314</v>
      </c>
      <c r="U33" s="187"/>
      <c r="V33" s="50">
        <v>31.5</v>
      </c>
      <c r="W33" s="50">
        <v>29.9</v>
      </c>
    </row>
    <row r="34" spans="1:23" ht="16.5" customHeight="1">
      <c r="A34" s="14"/>
      <c r="B34" s="14">
        <v>29</v>
      </c>
      <c r="C34" s="42">
        <f t="shared" si="6"/>
        <v>6.995130051177833</v>
      </c>
      <c r="D34" s="186">
        <f t="shared" si="7"/>
        <v>8.723776007137635</v>
      </c>
      <c r="E34" s="186"/>
      <c r="F34" s="186">
        <f>J16/D16*1000</f>
        <v>0.8857395925597874</v>
      </c>
      <c r="G34" s="186"/>
      <c r="H34" s="186" t="s">
        <v>108</v>
      </c>
      <c r="I34" s="186"/>
      <c r="J34" s="186">
        <v>17.2</v>
      </c>
      <c r="K34" s="186"/>
      <c r="L34" s="186">
        <f t="shared" si="9"/>
        <v>10.38961038961039</v>
      </c>
      <c r="M34" s="186"/>
      <c r="N34" s="186">
        <f t="shared" si="10"/>
        <v>12.121212121212121</v>
      </c>
      <c r="O34" s="186"/>
      <c r="P34" s="186">
        <f t="shared" si="11"/>
        <v>1.7683465959328026</v>
      </c>
      <c r="Q34" s="186"/>
      <c r="R34" s="186">
        <f t="shared" si="12"/>
        <v>4.114053457911498</v>
      </c>
      <c r="S34" s="186"/>
      <c r="T34" s="187">
        <f t="shared" si="13"/>
        <v>1.511790728509647</v>
      </c>
      <c r="U34" s="187"/>
      <c r="V34" s="50">
        <v>31.5</v>
      </c>
      <c r="W34" s="50">
        <v>29.5</v>
      </c>
    </row>
    <row r="35" spans="2:23" ht="16.5" customHeight="1">
      <c r="B35" s="14">
        <v>30</v>
      </c>
      <c r="C35" s="42">
        <f>D17/C17*1000</f>
        <v>6.5032392324938995</v>
      </c>
      <c r="D35" s="186">
        <f>G17/C17*1000</f>
        <v>8.695759888020413</v>
      </c>
      <c r="E35" s="186"/>
      <c r="F35" s="186">
        <f>J17/D17*1000</f>
        <v>1.9047619047619047</v>
      </c>
      <c r="G35" s="186"/>
      <c r="H35" s="186" t="s">
        <v>108</v>
      </c>
      <c r="I35" s="186"/>
      <c r="J35" s="186">
        <f>SUM(L35:O35)</f>
        <v>25.974025974025977</v>
      </c>
      <c r="K35" s="186"/>
      <c r="L35" s="186">
        <f>Q17/(D17+P17)*1000</f>
        <v>16.697588126159555</v>
      </c>
      <c r="M35" s="186"/>
      <c r="N35" s="186">
        <f>R17/(D17+P17)*1000</f>
        <v>9.27643784786642</v>
      </c>
      <c r="O35" s="186"/>
      <c r="P35" s="186">
        <f>S17/(D17+T17)*1000</f>
        <v>3.795066413662239</v>
      </c>
      <c r="Q35" s="186"/>
      <c r="R35" s="186">
        <f>V17/C17*1000</f>
        <v>4.329299260488796</v>
      </c>
      <c r="S35" s="186"/>
      <c r="T35" s="187">
        <f>W17/C17*1000</f>
        <v>1.4802611205390874</v>
      </c>
      <c r="U35" s="187"/>
      <c r="V35" s="50">
        <v>31.8</v>
      </c>
      <c r="W35" s="50">
        <v>29.7</v>
      </c>
    </row>
    <row r="36" spans="1:23" ht="7.5" customHeight="1">
      <c r="A36" s="98"/>
      <c r="B36" s="98"/>
      <c r="C36" s="101"/>
      <c r="D36" s="98"/>
      <c r="E36" s="96"/>
      <c r="F36" s="96"/>
      <c r="G36" s="96"/>
      <c r="H36" s="96"/>
      <c r="I36" s="96"/>
      <c r="J36" s="96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</row>
    <row r="37" spans="1:23" ht="9" customHeight="1">
      <c r="A37" s="99"/>
      <c r="B37" s="99"/>
      <c r="C37" s="99"/>
      <c r="D37" s="99"/>
      <c r="E37" s="97"/>
      <c r="F37" s="97"/>
      <c r="G37" s="97"/>
      <c r="H37" s="97"/>
      <c r="I37" s="97"/>
      <c r="J37" s="97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3" ht="13.5">
      <c r="A38" s="2" t="s">
        <v>3</v>
      </c>
      <c r="C38" s="3" t="s">
        <v>107</v>
      </c>
    </row>
    <row r="39" spans="1:3" ht="13.5">
      <c r="A39" s="2"/>
      <c r="C39" s="3" t="s">
        <v>106</v>
      </c>
    </row>
    <row r="40" spans="1:3" ht="13.5" customHeight="1">
      <c r="A40" s="99"/>
      <c r="C40" s="3" t="s">
        <v>85</v>
      </c>
    </row>
    <row r="41" spans="1:18" ht="13.5" customHeight="1">
      <c r="A41" s="2"/>
      <c r="C41" s="3" t="s">
        <v>96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99</v>
      </c>
    </row>
    <row r="43" s="3" customFormat="1" ht="13.5" customHeight="1">
      <c r="A43" s="2"/>
    </row>
  </sheetData>
  <sheetProtection/>
  <mergeCells count="124">
    <mergeCell ref="V2:V5"/>
    <mergeCell ref="P2:R3"/>
    <mergeCell ref="W2:W5"/>
    <mergeCell ref="D22:E22"/>
    <mergeCell ref="D2:F3"/>
    <mergeCell ref="G2:I3"/>
    <mergeCell ref="J2:L3"/>
    <mergeCell ref="M2:O3"/>
    <mergeCell ref="V22:W22"/>
    <mergeCell ref="R22:S22"/>
    <mergeCell ref="S2:U3"/>
    <mergeCell ref="J22:O22"/>
    <mergeCell ref="T22:U22"/>
    <mergeCell ref="P22:Q22"/>
    <mergeCell ref="N29:O29"/>
    <mergeCell ref="P30:Q30"/>
    <mergeCell ref="N30:O30"/>
    <mergeCell ref="N26:O26"/>
    <mergeCell ref="P26:Q26"/>
    <mergeCell ref="R26:S26"/>
    <mergeCell ref="T29:U29"/>
    <mergeCell ref="T30:U30"/>
    <mergeCell ref="P23:Q23"/>
    <mergeCell ref="T26:U26"/>
    <mergeCell ref="N27:O27"/>
    <mergeCell ref="P29:Q29"/>
    <mergeCell ref="R29:S29"/>
    <mergeCell ref="R30:S30"/>
    <mergeCell ref="R27:S27"/>
    <mergeCell ref="R28:S28"/>
    <mergeCell ref="T23:U23"/>
    <mergeCell ref="T27:U27"/>
    <mergeCell ref="P25:Q25"/>
    <mergeCell ref="R25:S25"/>
    <mergeCell ref="R23:S23"/>
    <mergeCell ref="N25:O25"/>
    <mergeCell ref="T25:U25"/>
    <mergeCell ref="T31:U31"/>
    <mergeCell ref="T35:U35"/>
    <mergeCell ref="J25:K25"/>
    <mergeCell ref="R32:S32"/>
    <mergeCell ref="J29:K29"/>
    <mergeCell ref="L29:M29"/>
    <mergeCell ref="J30:K30"/>
    <mergeCell ref="L30:M30"/>
    <mergeCell ref="P35:Q35"/>
    <mergeCell ref="P28:Q28"/>
    <mergeCell ref="N35:O35"/>
    <mergeCell ref="N23:O23"/>
    <mergeCell ref="P27:Q27"/>
    <mergeCell ref="R35:S35"/>
    <mergeCell ref="L25:M25"/>
    <mergeCell ref="H27:I27"/>
    <mergeCell ref="J26:K26"/>
    <mergeCell ref="L26:M26"/>
    <mergeCell ref="J35:K35"/>
    <mergeCell ref="H29:I29"/>
    <mergeCell ref="H26:I26"/>
    <mergeCell ref="F23:G23"/>
    <mergeCell ref="H22:I22"/>
    <mergeCell ref="F35:G35"/>
    <mergeCell ref="J23:K23"/>
    <mergeCell ref="L27:M27"/>
    <mergeCell ref="L35:M35"/>
    <mergeCell ref="L23:M23"/>
    <mergeCell ref="J27:K27"/>
    <mergeCell ref="H30:I30"/>
    <mergeCell ref="P31:Q31"/>
    <mergeCell ref="R31:S31"/>
    <mergeCell ref="D23:E23"/>
    <mergeCell ref="H23:I23"/>
    <mergeCell ref="H25:I25"/>
    <mergeCell ref="F22:G22"/>
    <mergeCell ref="D25:E25"/>
    <mergeCell ref="D26:E26"/>
    <mergeCell ref="F26:G26"/>
    <mergeCell ref="F25:G25"/>
    <mergeCell ref="T28:U28"/>
    <mergeCell ref="D28:E28"/>
    <mergeCell ref="F28:G28"/>
    <mergeCell ref="H28:I28"/>
    <mergeCell ref="J28:K28"/>
    <mergeCell ref="L28:M28"/>
    <mergeCell ref="N28:O28"/>
    <mergeCell ref="T32:U32"/>
    <mergeCell ref="D32:E32"/>
    <mergeCell ref="F32:G32"/>
    <mergeCell ref="H32:I32"/>
    <mergeCell ref="J32:K32"/>
    <mergeCell ref="L32:M32"/>
    <mergeCell ref="N32:O32"/>
    <mergeCell ref="P32:Q32"/>
    <mergeCell ref="D35:E35"/>
    <mergeCell ref="D27:E27"/>
    <mergeCell ref="F27:G27"/>
    <mergeCell ref="D29:E29"/>
    <mergeCell ref="H35:I35"/>
    <mergeCell ref="F29:G29"/>
    <mergeCell ref="D30:E30"/>
    <mergeCell ref="F30:G30"/>
    <mergeCell ref="R33:S33"/>
    <mergeCell ref="T33:U33"/>
    <mergeCell ref="D33:E33"/>
    <mergeCell ref="F33:G33"/>
    <mergeCell ref="H33:I33"/>
    <mergeCell ref="J33:K33"/>
    <mergeCell ref="L33:M33"/>
    <mergeCell ref="N33:O33"/>
    <mergeCell ref="P34:Q34"/>
    <mergeCell ref="R34:S34"/>
    <mergeCell ref="T34:U34"/>
    <mergeCell ref="D31:E31"/>
    <mergeCell ref="F31:G31"/>
    <mergeCell ref="H31:I31"/>
    <mergeCell ref="J31:K31"/>
    <mergeCell ref="L31:M31"/>
    <mergeCell ref="N31:O31"/>
    <mergeCell ref="P33:Q33"/>
    <mergeCell ref="D34:E34"/>
    <mergeCell ref="F34:G34"/>
    <mergeCell ref="H34:I34"/>
    <mergeCell ref="J34:K34"/>
    <mergeCell ref="L34:M34"/>
    <mergeCell ref="N34:O34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="110" zoomScaleNormal="110" zoomScalePageLayoutView="0" workbookViewId="0" topLeftCell="A28">
      <selection activeCell="D19" sqref="D19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114</v>
      </c>
      <c r="T1" s="6"/>
      <c r="W1" s="7" t="s">
        <v>91</v>
      </c>
    </row>
    <row r="2" spans="1:23" s="5" customFormat="1" ht="11.25" customHeight="1">
      <c r="A2" s="8"/>
      <c r="B2" s="8"/>
      <c r="C2" s="35"/>
      <c r="D2" s="125" t="s">
        <v>34</v>
      </c>
      <c r="E2" s="170"/>
      <c r="F2" s="171"/>
      <c r="G2" s="125" t="s">
        <v>35</v>
      </c>
      <c r="H2" s="170"/>
      <c r="I2" s="171"/>
      <c r="J2" s="125" t="s">
        <v>36</v>
      </c>
      <c r="K2" s="170"/>
      <c r="L2" s="171"/>
      <c r="M2" s="125" t="s">
        <v>37</v>
      </c>
      <c r="N2" s="170"/>
      <c r="O2" s="171"/>
      <c r="P2" s="125" t="s">
        <v>38</v>
      </c>
      <c r="Q2" s="170"/>
      <c r="R2" s="171"/>
      <c r="S2" s="125" t="s">
        <v>39</v>
      </c>
      <c r="T2" s="170"/>
      <c r="U2" s="171"/>
      <c r="V2" s="179" t="s">
        <v>40</v>
      </c>
      <c r="W2" s="159" t="s">
        <v>41</v>
      </c>
    </row>
    <row r="3" spans="1:23" s="5" customFormat="1" ht="11.25" customHeight="1">
      <c r="A3" s="13"/>
      <c r="B3" s="13"/>
      <c r="C3" s="95" t="s">
        <v>53</v>
      </c>
      <c r="D3" s="175"/>
      <c r="E3" s="176"/>
      <c r="F3" s="177"/>
      <c r="G3" s="175"/>
      <c r="H3" s="176"/>
      <c r="I3" s="177"/>
      <c r="J3" s="175"/>
      <c r="K3" s="176"/>
      <c r="L3" s="177"/>
      <c r="M3" s="175"/>
      <c r="N3" s="176"/>
      <c r="O3" s="177"/>
      <c r="P3" s="175"/>
      <c r="Q3" s="176"/>
      <c r="R3" s="177"/>
      <c r="S3" s="175"/>
      <c r="T3" s="176"/>
      <c r="U3" s="177"/>
      <c r="V3" s="180"/>
      <c r="W3" s="181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62</v>
      </c>
      <c r="U4" s="25" t="s">
        <v>63</v>
      </c>
      <c r="V4" s="180"/>
      <c r="W4" s="181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1"/>
      <c r="W5" s="193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121</v>
      </c>
      <c r="B7" s="14">
        <v>20</v>
      </c>
      <c r="C7" s="31">
        <v>150323</v>
      </c>
      <c r="D7" s="32">
        <f aca="true" t="shared" si="0" ref="D7:D12">SUM(E7:F7)</f>
        <v>1186</v>
      </c>
      <c r="E7" s="32">
        <v>626</v>
      </c>
      <c r="F7" s="32">
        <v>560</v>
      </c>
      <c r="G7" s="32">
        <f aca="true" t="shared" si="1" ref="G7:G12">SUM(H7:I7)</f>
        <v>1253</v>
      </c>
      <c r="H7" s="32">
        <v>680</v>
      </c>
      <c r="I7" s="32">
        <v>573</v>
      </c>
      <c r="J7" s="32">
        <f aca="true" t="shared" si="2" ref="J7:J14">SUM(K7:L7)</f>
        <v>3</v>
      </c>
      <c r="K7" s="94">
        <v>0</v>
      </c>
      <c r="L7" s="32">
        <v>3</v>
      </c>
      <c r="M7" s="94">
        <v>0</v>
      </c>
      <c r="N7" s="94">
        <v>0</v>
      </c>
      <c r="O7" s="94">
        <v>0</v>
      </c>
      <c r="P7" s="32">
        <f>SUM(Q7:R7)</f>
        <v>37</v>
      </c>
      <c r="Q7" s="32">
        <v>22</v>
      </c>
      <c r="R7" s="32">
        <v>15</v>
      </c>
      <c r="S7" s="32">
        <f aca="true" t="shared" si="3" ref="S7:S12">SUM(T7:U7)</f>
        <v>4</v>
      </c>
      <c r="T7" s="32">
        <v>4</v>
      </c>
      <c r="U7" s="94">
        <v>0</v>
      </c>
      <c r="V7" s="32">
        <v>876</v>
      </c>
      <c r="W7" s="32">
        <v>342</v>
      </c>
    </row>
    <row r="8" spans="1:23" s="5" customFormat="1" ht="16.5" customHeight="1">
      <c r="A8" s="14"/>
      <c r="B8" s="14">
        <v>21</v>
      </c>
      <c r="C8" s="31">
        <v>151184</v>
      </c>
      <c r="D8" s="32">
        <f t="shared" si="0"/>
        <v>1099</v>
      </c>
      <c r="E8" s="32">
        <v>566</v>
      </c>
      <c r="F8" s="32">
        <v>533</v>
      </c>
      <c r="G8" s="32">
        <f t="shared" si="1"/>
        <v>1245</v>
      </c>
      <c r="H8" s="32">
        <v>671</v>
      </c>
      <c r="I8" s="32">
        <v>574</v>
      </c>
      <c r="J8" s="32">
        <f t="shared" si="2"/>
        <v>4</v>
      </c>
      <c r="K8" s="32">
        <v>2</v>
      </c>
      <c r="L8" s="32">
        <v>2</v>
      </c>
      <c r="M8" s="94">
        <v>0</v>
      </c>
      <c r="N8" s="94">
        <v>0</v>
      </c>
      <c r="O8" s="94">
        <v>0</v>
      </c>
      <c r="P8" s="32">
        <f>SUM(Q8:R8)</f>
        <v>30</v>
      </c>
      <c r="Q8" s="32">
        <v>14</v>
      </c>
      <c r="R8" s="32">
        <v>16</v>
      </c>
      <c r="S8" s="32">
        <f t="shared" si="3"/>
        <v>6</v>
      </c>
      <c r="T8" s="32">
        <v>6</v>
      </c>
      <c r="U8" s="94">
        <v>0</v>
      </c>
      <c r="V8" s="32">
        <v>897</v>
      </c>
      <c r="W8" s="32">
        <v>371</v>
      </c>
    </row>
    <row r="9" spans="1:23" s="5" customFormat="1" ht="16.5" customHeight="1">
      <c r="A9" s="14"/>
      <c r="B9" s="14">
        <v>22</v>
      </c>
      <c r="C9" s="31">
        <v>148766</v>
      </c>
      <c r="D9" s="32">
        <f t="shared" si="0"/>
        <v>1193</v>
      </c>
      <c r="E9" s="32">
        <v>617</v>
      </c>
      <c r="F9" s="32">
        <v>576</v>
      </c>
      <c r="G9" s="32">
        <f t="shared" si="1"/>
        <v>1368</v>
      </c>
      <c r="H9" s="32">
        <v>788</v>
      </c>
      <c r="I9" s="32">
        <v>580</v>
      </c>
      <c r="J9" s="32">
        <f t="shared" si="2"/>
        <v>1</v>
      </c>
      <c r="K9" s="32">
        <v>1</v>
      </c>
      <c r="L9" s="94">
        <v>0</v>
      </c>
      <c r="M9" s="32">
        <v>1</v>
      </c>
      <c r="N9" s="32">
        <v>1</v>
      </c>
      <c r="O9" s="94">
        <v>0</v>
      </c>
      <c r="P9" s="32">
        <f>SUM(Q9:R9)</f>
        <v>31</v>
      </c>
      <c r="Q9" s="32">
        <v>11</v>
      </c>
      <c r="R9" s="32">
        <v>20</v>
      </c>
      <c r="S9" s="32">
        <f t="shared" si="3"/>
        <v>5</v>
      </c>
      <c r="T9" s="32">
        <v>4</v>
      </c>
      <c r="U9" s="94">
        <v>1</v>
      </c>
      <c r="V9" s="32">
        <v>858</v>
      </c>
      <c r="W9" s="32">
        <v>416</v>
      </c>
    </row>
    <row r="10" spans="1:23" s="5" customFormat="1" ht="16.5" customHeight="1">
      <c r="A10" s="14"/>
      <c r="B10" s="14">
        <v>23</v>
      </c>
      <c r="C10" s="31">
        <v>151857</v>
      </c>
      <c r="D10" s="32">
        <f t="shared" si="0"/>
        <v>1163</v>
      </c>
      <c r="E10" s="32">
        <v>578</v>
      </c>
      <c r="F10" s="32">
        <v>585</v>
      </c>
      <c r="G10" s="32">
        <f t="shared" si="1"/>
        <v>1388</v>
      </c>
      <c r="H10" s="32">
        <v>757</v>
      </c>
      <c r="I10" s="32">
        <v>631</v>
      </c>
      <c r="J10" s="32">
        <f t="shared" si="2"/>
        <v>2</v>
      </c>
      <c r="K10" s="32">
        <v>1</v>
      </c>
      <c r="L10" s="32">
        <v>1</v>
      </c>
      <c r="M10" s="32">
        <f aca="true" t="shared" si="4" ref="M10:M15">SUM(N10:O10)</f>
        <v>1</v>
      </c>
      <c r="N10" s="32">
        <v>1</v>
      </c>
      <c r="O10" s="94">
        <v>0</v>
      </c>
      <c r="P10" s="32">
        <f aca="true" t="shared" si="5" ref="P10:P15">SUM(Q10:R10)</f>
        <v>25</v>
      </c>
      <c r="Q10" s="32">
        <v>13</v>
      </c>
      <c r="R10" s="32">
        <v>12</v>
      </c>
      <c r="S10" s="32">
        <f t="shared" si="3"/>
        <v>5</v>
      </c>
      <c r="T10" s="32">
        <v>4</v>
      </c>
      <c r="U10" s="94">
        <v>1</v>
      </c>
      <c r="V10" s="32">
        <v>723</v>
      </c>
      <c r="W10" s="32">
        <v>340</v>
      </c>
    </row>
    <row r="11" spans="1:23" s="5" customFormat="1" ht="16.5" customHeight="1">
      <c r="A11" s="14"/>
      <c r="B11" s="14">
        <v>24</v>
      </c>
      <c r="C11" s="31">
        <v>151617</v>
      </c>
      <c r="D11" s="32">
        <f t="shared" si="0"/>
        <v>1072</v>
      </c>
      <c r="E11" s="32">
        <v>535</v>
      </c>
      <c r="F11" s="32">
        <v>537</v>
      </c>
      <c r="G11" s="32">
        <f t="shared" si="1"/>
        <v>1482</v>
      </c>
      <c r="H11" s="32">
        <v>850</v>
      </c>
      <c r="I11" s="32">
        <v>632</v>
      </c>
      <c r="J11" s="32">
        <f t="shared" si="2"/>
        <v>4</v>
      </c>
      <c r="K11" s="32">
        <v>2</v>
      </c>
      <c r="L11" s="32">
        <v>2</v>
      </c>
      <c r="M11" s="32">
        <f t="shared" si="4"/>
        <v>4</v>
      </c>
      <c r="N11" s="32">
        <v>2</v>
      </c>
      <c r="O11" s="32">
        <v>2</v>
      </c>
      <c r="P11" s="32">
        <f t="shared" si="5"/>
        <v>30</v>
      </c>
      <c r="Q11" s="32">
        <v>14</v>
      </c>
      <c r="R11" s="32">
        <v>16</v>
      </c>
      <c r="S11" s="32">
        <f t="shared" si="3"/>
        <v>6</v>
      </c>
      <c r="T11" s="32">
        <v>3</v>
      </c>
      <c r="U11" s="94">
        <v>3</v>
      </c>
      <c r="V11" s="32">
        <v>758</v>
      </c>
      <c r="W11" s="32">
        <v>335</v>
      </c>
    </row>
    <row r="12" spans="1:23" s="5" customFormat="1" ht="16.5" customHeight="1">
      <c r="A12" s="14"/>
      <c r="B12" s="14">
        <v>25</v>
      </c>
      <c r="C12" s="31">
        <v>151224</v>
      </c>
      <c r="D12" s="32">
        <f t="shared" si="0"/>
        <v>1090</v>
      </c>
      <c r="E12" s="32">
        <v>553</v>
      </c>
      <c r="F12" s="32">
        <v>537</v>
      </c>
      <c r="G12" s="32">
        <f t="shared" si="1"/>
        <v>1511</v>
      </c>
      <c r="H12" s="32">
        <v>859</v>
      </c>
      <c r="I12" s="32">
        <v>652</v>
      </c>
      <c r="J12" s="32">
        <f t="shared" si="2"/>
        <v>4</v>
      </c>
      <c r="K12" s="32">
        <v>2</v>
      </c>
      <c r="L12" s="32">
        <v>2</v>
      </c>
      <c r="M12" s="32">
        <f t="shared" si="4"/>
        <v>3</v>
      </c>
      <c r="N12" s="32">
        <v>2</v>
      </c>
      <c r="O12" s="32">
        <v>1</v>
      </c>
      <c r="P12" s="32">
        <f t="shared" si="5"/>
        <v>25</v>
      </c>
      <c r="Q12" s="32">
        <v>11</v>
      </c>
      <c r="R12" s="32">
        <v>14</v>
      </c>
      <c r="S12" s="32">
        <f t="shared" si="3"/>
        <v>3</v>
      </c>
      <c r="T12" s="94">
        <v>0</v>
      </c>
      <c r="U12" s="94">
        <v>3</v>
      </c>
      <c r="V12" s="32">
        <v>686</v>
      </c>
      <c r="W12" s="32">
        <v>330</v>
      </c>
    </row>
    <row r="13" spans="1:23" s="5" customFormat="1" ht="16.5" customHeight="1">
      <c r="A13" s="14"/>
      <c r="B13" s="14">
        <v>26</v>
      </c>
      <c r="C13" s="31">
        <v>150900</v>
      </c>
      <c r="D13" s="32">
        <f>SUM(E13:F13)</f>
        <v>1017</v>
      </c>
      <c r="E13" s="32">
        <v>526</v>
      </c>
      <c r="F13" s="32">
        <v>491</v>
      </c>
      <c r="G13" s="32">
        <f>SUM(H13:I13)</f>
        <v>1514</v>
      </c>
      <c r="H13" s="32">
        <v>821</v>
      </c>
      <c r="I13" s="32">
        <v>693</v>
      </c>
      <c r="J13" s="32">
        <f t="shared" si="2"/>
        <v>2</v>
      </c>
      <c r="K13" s="32">
        <v>1</v>
      </c>
      <c r="L13" s="32">
        <v>1</v>
      </c>
      <c r="M13" s="32">
        <f t="shared" si="4"/>
        <v>1</v>
      </c>
      <c r="N13" s="32">
        <v>1</v>
      </c>
      <c r="O13" s="115">
        <v>0</v>
      </c>
      <c r="P13" s="32">
        <f t="shared" si="5"/>
        <v>35</v>
      </c>
      <c r="Q13" s="32">
        <v>19</v>
      </c>
      <c r="R13" s="32">
        <v>16</v>
      </c>
      <c r="S13" s="32">
        <v>8</v>
      </c>
      <c r="T13" s="32">
        <v>7</v>
      </c>
      <c r="U13" s="94">
        <v>1</v>
      </c>
      <c r="V13" s="32">
        <v>740</v>
      </c>
      <c r="W13" s="32">
        <v>287</v>
      </c>
    </row>
    <row r="14" spans="1:23" s="5" customFormat="1" ht="16.5" customHeight="1">
      <c r="A14" s="14"/>
      <c r="B14" s="14">
        <v>27</v>
      </c>
      <c r="C14" s="31">
        <v>151078</v>
      </c>
      <c r="D14" s="32">
        <f>SUM(E14:F14)</f>
        <v>995</v>
      </c>
      <c r="E14" s="32">
        <v>529</v>
      </c>
      <c r="F14" s="32">
        <v>466</v>
      </c>
      <c r="G14" s="32">
        <f>SUM(H14:I14)</f>
        <v>1556</v>
      </c>
      <c r="H14" s="32">
        <v>854</v>
      </c>
      <c r="I14" s="32">
        <v>702</v>
      </c>
      <c r="J14" s="32">
        <f t="shared" si="2"/>
        <v>2</v>
      </c>
      <c r="K14" s="32">
        <v>1</v>
      </c>
      <c r="L14" s="32">
        <v>1</v>
      </c>
      <c r="M14" s="94">
        <f t="shared" si="4"/>
        <v>0</v>
      </c>
      <c r="N14" s="115">
        <v>0</v>
      </c>
      <c r="O14" s="115">
        <v>0</v>
      </c>
      <c r="P14" s="32">
        <f t="shared" si="5"/>
        <v>32</v>
      </c>
      <c r="Q14" s="32">
        <v>15</v>
      </c>
      <c r="R14" s="32">
        <v>17</v>
      </c>
      <c r="S14" s="32">
        <f>SUM(T14:U14)</f>
        <v>4</v>
      </c>
      <c r="T14" s="32">
        <v>4</v>
      </c>
      <c r="U14" s="94">
        <v>0</v>
      </c>
      <c r="V14" s="32">
        <v>749</v>
      </c>
      <c r="W14" s="32">
        <v>337</v>
      </c>
    </row>
    <row r="15" spans="1:23" s="5" customFormat="1" ht="16.5" customHeight="1">
      <c r="A15" s="14"/>
      <c r="B15" s="14">
        <v>28</v>
      </c>
      <c r="C15" s="31">
        <v>150912</v>
      </c>
      <c r="D15" s="32">
        <v>945</v>
      </c>
      <c r="E15" s="32">
        <v>504</v>
      </c>
      <c r="F15" s="32">
        <v>441</v>
      </c>
      <c r="G15" s="32">
        <v>1584</v>
      </c>
      <c r="H15" s="32">
        <v>956</v>
      </c>
      <c r="I15" s="32">
        <v>628</v>
      </c>
      <c r="J15" s="32">
        <v>2</v>
      </c>
      <c r="K15" s="94">
        <v>0</v>
      </c>
      <c r="L15" s="32">
        <v>2</v>
      </c>
      <c r="M15" s="94">
        <f t="shared" si="4"/>
        <v>0</v>
      </c>
      <c r="N15" s="115">
        <v>0</v>
      </c>
      <c r="O15" s="115">
        <v>0</v>
      </c>
      <c r="P15" s="32">
        <f t="shared" si="5"/>
        <v>18</v>
      </c>
      <c r="Q15" s="32">
        <v>8</v>
      </c>
      <c r="R15" s="32">
        <v>10</v>
      </c>
      <c r="S15" s="32">
        <v>4</v>
      </c>
      <c r="T15" s="32">
        <v>4</v>
      </c>
      <c r="U15" s="94">
        <v>0</v>
      </c>
      <c r="V15" s="32">
        <v>668</v>
      </c>
      <c r="W15" s="32">
        <v>291</v>
      </c>
    </row>
    <row r="16" spans="1:23" s="5" customFormat="1" ht="16.5" customHeight="1">
      <c r="A16" s="14"/>
      <c r="B16" s="14">
        <v>29</v>
      </c>
      <c r="C16" s="31">
        <v>150306</v>
      </c>
      <c r="D16" s="32">
        <v>948</v>
      </c>
      <c r="E16" s="32">
        <v>478</v>
      </c>
      <c r="F16" s="32">
        <v>470</v>
      </c>
      <c r="G16" s="32">
        <v>1721</v>
      </c>
      <c r="H16" s="32">
        <v>999</v>
      </c>
      <c r="I16" s="32">
        <v>722</v>
      </c>
      <c r="J16" s="32">
        <v>2</v>
      </c>
      <c r="K16" s="94">
        <v>2</v>
      </c>
      <c r="L16" s="94">
        <v>0</v>
      </c>
      <c r="M16" s="94">
        <v>0</v>
      </c>
      <c r="N16" s="94">
        <v>0</v>
      </c>
      <c r="O16" s="94">
        <v>0</v>
      </c>
      <c r="P16" s="32">
        <v>25</v>
      </c>
      <c r="Q16" s="32">
        <v>9</v>
      </c>
      <c r="R16" s="32">
        <v>16</v>
      </c>
      <c r="S16" s="32">
        <v>5</v>
      </c>
      <c r="T16" s="32">
        <v>5</v>
      </c>
      <c r="U16" s="94">
        <v>0</v>
      </c>
      <c r="V16" s="32">
        <v>624</v>
      </c>
      <c r="W16" s="32">
        <v>287</v>
      </c>
    </row>
    <row r="17" spans="1:23" s="5" customFormat="1" ht="16.5" customHeight="1">
      <c r="A17" s="14"/>
      <c r="B17" s="14">
        <v>30</v>
      </c>
      <c r="C17" s="31">
        <v>149991</v>
      </c>
      <c r="D17" s="32">
        <v>878</v>
      </c>
      <c r="E17" s="32">
        <v>463</v>
      </c>
      <c r="F17" s="32">
        <v>415</v>
      </c>
      <c r="G17" s="32">
        <v>1683</v>
      </c>
      <c r="H17" s="32">
        <v>937</v>
      </c>
      <c r="I17" s="32">
        <v>746</v>
      </c>
      <c r="J17" s="32">
        <v>2</v>
      </c>
      <c r="K17" s="94">
        <v>1</v>
      </c>
      <c r="L17" s="94">
        <v>1</v>
      </c>
      <c r="M17" s="94">
        <v>0</v>
      </c>
      <c r="N17" s="94">
        <v>0</v>
      </c>
      <c r="O17" s="94">
        <v>0</v>
      </c>
      <c r="P17" s="32">
        <v>16</v>
      </c>
      <c r="Q17" s="32">
        <v>6</v>
      </c>
      <c r="R17" s="32">
        <v>10</v>
      </c>
      <c r="S17" s="32">
        <v>3</v>
      </c>
      <c r="T17" s="32">
        <v>3</v>
      </c>
      <c r="U17" s="94">
        <v>0</v>
      </c>
      <c r="V17" s="32">
        <v>654</v>
      </c>
      <c r="W17" s="32">
        <v>292</v>
      </c>
    </row>
    <row r="18" spans="1:23" ht="7.5" customHeight="1">
      <c r="A18" s="98"/>
      <c r="B18" s="98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99"/>
      <c r="B19" s="99"/>
      <c r="C19" s="3"/>
    </row>
    <row r="20" spans="1:2" ht="13.5">
      <c r="A20" s="99"/>
      <c r="B20" s="99"/>
    </row>
    <row r="21" ht="13.5">
      <c r="A21" s="5" t="s">
        <v>79</v>
      </c>
    </row>
    <row r="22" spans="1:23" s="100" customFormat="1" ht="28.5" customHeight="1">
      <c r="A22" s="8"/>
      <c r="B22" s="8"/>
      <c r="C22" s="44" t="s">
        <v>44</v>
      </c>
      <c r="D22" s="194" t="s">
        <v>45</v>
      </c>
      <c r="E22" s="194"/>
      <c r="F22" s="179" t="s">
        <v>65</v>
      </c>
      <c r="G22" s="179"/>
      <c r="H22" s="179" t="s">
        <v>66</v>
      </c>
      <c r="I22" s="179"/>
      <c r="J22" s="196" t="s">
        <v>88</v>
      </c>
      <c r="K22" s="196"/>
      <c r="L22" s="196"/>
      <c r="M22" s="196"/>
      <c r="N22" s="196"/>
      <c r="O22" s="196"/>
      <c r="P22" s="179" t="s">
        <v>103</v>
      </c>
      <c r="Q22" s="179"/>
      <c r="R22" s="194" t="s">
        <v>46</v>
      </c>
      <c r="S22" s="194"/>
      <c r="T22" s="194" t="s">
        <v>47</v>
      </c>
      <c r="U22" s="194"/>
      <c r="V22" s="182" t="s">
        <v>87</v>
      </c>
      <c r="W22" s="192"/>
    </row>
    <row r="23" spans="1:23" s="48" customFormat="1" ht="14.25" customHeight="1">
      <c r="A23" s="13"/>
      <c r="B23" s="13"/>
      <c r="C23" s="45" t="s">
        <v>48</v>
      </c>
      <c r="D23" s="140" t="s">
        <v>48</v>
      </c>
      <c r="E23" s="140"/>
      <c r="F23" s="140" t="s">
        <v>49</v>
      </c>
      <c r="G23" s="140"/>
      <c r="H23" s="140" t="s">
        <v>49</v>
      </c>
      <c r="I23" s="140"/>
      <c r="J23" s="195" t="s">
        <v>50</v>
      </c>
      <c r="K23" s="195"/>
      <c r="L23" s="195" t="s">
        <v>51</v>
      </c>
      <c r="M23" s="195"/>
      <c r="N23" s="195" t="s">
        <v>52</v>
      </c>
      <c r="O23" s="195"/>
      <c r="P23" s="140" t="s">
        <v>94</v>
      </c>
      <c r="Q23" s="140"/>
      <c r="R23" s="140" t="s">
        <v>48</v>
      </c>
      <c r="S23" s="140"/>
      <c r="T23" s="140" t="s">
        <v>48</v>
      </c>
      <c r="U23" s="140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121</v>
      </c>
      <c r="B25" s="14">
        <v>20</v>
      </c>
      <c r="C25" s="42">
        <f aca="true" t="shared" si="6" ref="C25:C34">D7/C7*1000</f>
        <v>7.889677560985344</v>
      </c>
      <c r="D25" s="186">
        <f aca="true" t="shared" si="7" ref="D25:D34">G7/C7*1000</f>
        <v>8.335384472103405</v>
      </c>
      <c r="E25" s="186"/>
      <c r="F25" s="186">
        <f aca="true" t="shared" si="8" ref="F25:F34">J7/D7*1000</f>
        <v>2.5295109612141653</v>
      </c>
      <c r="G25" s="186"/>
      <c r="H25" s="186" t="s">
        <v>95</v>
      </c>
      <c r="I25" s="186"/>
      <c r="J25" s="186">
        <f aca="true" t="shared" si="9" ref="J25:J30">SUM(L25:O25)</f>
        <v>30.253475061324615</v>
      </c>
      <c r="K25" s="186"/>
      <c r="L25" s="186">
        <f aca="true" t="shared" si="10" ref="L25:L34">Q7/(D7+P7)*1000</f>
        <v>17.988552739165986</v>
      </c>
      <c r="M25" s="186"/>
      <c r="N25" s="186">
        <f aca="true" t="shared" si="11" ref="N25:N34">R7/(D7+P7)*1000</f>
        <v>12.264922322158627</v>
      </c>
      <c r="O25" s="186"/>
      <c r="P25" s="186">
        <f aca="true" t="shared" si="12" ref="P25:P34">S7/(D7+T7)*1000</f>
        <v>3.361344537815126</v>
      </c>
      <c r="Q25" s="186"/>
      <c r="R25" s="186">
        <f aca="true" t="shared" si="13" ref="R25:R34">V7/C7*1000</f>
        <v>5.8274515543196985</v>
      </c>
      <c r="S25" s="186"/>
      <c r="T25" s="187">
        <f aca="true" t="shared" si="14" ref="T25:T34">W7/C7*1000</f>
        <v>2.275100949289197</v>
      </c>
      <c r="U25" s="187"/>
      <c r="V25" s="50">
        <v>31.2</v>
      </c>
      <c r="W25" s="50">
        <v>29</v>
      </c>
    </row>
    <row r="26" spans="1:23" ht="16.5" customHeight="1">
      <c r="A26" s="14"/>
      <c r="B26" s="14">
        <v>21</v>
      </c>
      <c r="C26" s="42">
        <f t="shared" si="6"/>
        <v>7.269287755318023</v>
      </c>
      <c r="D26" s="186">
        <f t="shared" si="7"/>
        <v>8.234998412530427</v>
      </c>
      <c r="E26" s="186"/>
      <c r="F26" s="186">
        <f t="shared" si="8"/>
        <v>3.639672429481347</v>
      </c>
      <c r="G26" s="186"/>
      <c r="H26" s="186" t="s">
        <v>95</v>
      </c>
      <c r="I26" s="186"/>
      <c r="J26" s="186">
        <f t="shared" si="9"/>
        <v>26.572187776793623</v>
      </c>
      <c r="K26" s="186"/>
      <c r="L26" s="186">
        <f t="shared" si="10"/>
        <v>12.400354295837024</v>
      </c>
      <c r="M26" s="186"/>
      <c r="N26" s="186">
        <f t="shared" si="11"/>
        <v>14.171833480956598</v>
      </c>
      <c r="O26" s="186"/>
      <c r="P26" s="186">
        <f t="shared" si="12"/>
        <v>5.4298642533936645</v>
      </c>
      <c r="Q26" s="186"/>
      <c r="R26" s="186">
        <f t="shared" si="13"/>
        <v>5.933167530955656</v>
      </c>
      <c r="S26" s="186"/>
      <c r="T26" s="187">
        <f t="shared" si="14"/>
        <v>2.4539633823685043</v>
      </c>
      <c r="U26" s="187"/>
      <c r="V26" s="50">
        <v>31</v>
      </c>
      <c r="W26" s="50">
        <v>28.9</v>
      </c>
    </row>
    <row r="27" spans="1:23" ht="16.5" customHeight="1">
      <c r="A27" s="14"/>
      <c r="B27" s="14">
        <v>22</v>
      </c>
      <c r="C27" s="42">
        <f t="shared" si="6"/>
        <v>8.019305486468681</v>
      </c>
      <c r="D27" s="186">
        <f t="shared" si="7"/>
        <v>9.195649543578506</v>
      </c>
      <c r="E27" s="186"/>
      <c r="F27" s="186">
        <f t="shared" si="8"/>
        <v>0.8382229673093042</v>
      </c>
      <c r="G27" s="186"/>
      <c r="H27" s="186">
        <f>M9/D9*1000</f>
        <v>0.8382229673093042</v>
      </c>
      <c r="I27" s="186"/>
      <c r="J27" s="186">
        <f t="shared" si="9"/>
        <v>25.326797385620917</v>
      </c>
      <c r="K27" s="186"/>
      <c r="L27" s="186">
        <f t="shared" si="10"/>
        <v>8.986928104575163</v>
      </c>
      <c r="M27" s="186"/>
      <c r="N27" s="186">
        <f t="shared" si="11"/>
        <v>16.339869281045754</v>
      </c>
      <c r="O27" s="186"/>
      <c r="P27" s="186">
        <f t="shared" si="12"/>
        <v>4.177109440267335</v>
      </c>
      <c r="Q27" s="186"/>
      <c r="R27" s="186">
        <f t="shared" si="13"/>
        <v>5.767446862858448</v>
      </c>
      <c r="S27" s="186"/>
      <c r="T27" s="187">
        <f t="shared" si="14"/>
        <v>2.796337872901066</v>
      </c>
      <c r="U27" s="187"/>
      <c r="V27" s="50">
        <v>30.7</v>
      </c>
      <c r="W27" s="50">
        <v>28.8</v>
      </c>
    </row>
    <row r="28" spans="1:23" ht="16.5" customHeight="1">
      <c r="A28" s="14"/>
      <c r="B28" s="14">
        <v>23</v>
      </c>
      <c r="C28" s="42">
        <f t="shared" si="6"/>
        <v>7.658520845268905</v>
      </c>
      <c r="D28" s="186">
        <f t="shared" si="7"/>
        <v>9.140177930553085</v>
      </c>
      <c r="E28" s="186"/>
      <c r="F28" s="186">
        <f t="shared" si="8"/>
        <v>1.7196904557179709</v>
      </c>
      <c r="G28" s="186"/>
      <c r="H28" s="186">
        <f>M10/D10*1000</f>
        <v>0.8598452278589854</v>
      </c>
      <c r="I28" s="186"/>
      <c r="J28" s="186">
        <f t="shared" si="9"/>
        <v>21.043771043771045</v>
      </c>
      <c r="K28" s="186"/>
      <c r="L28" s="186">
        <f t="shared" si="10"/>
        <v>10.942760942760943</v>
      </c>
      <c r="M28" s="186"/>
      <c r="N28" s="186">
        <f t="shared" si="11"/>
        <v>10.101010101010102</v>
      </c>
      <c r="O28" s="186"/>
      <c r="P28" s="186">
        <f t="shared" si="12"/>
        <v>4.284490145672665</v>
      </c>
      <c r="Q28" s="186"/>
      <c r="R28" s="186">
        <f t="shared" si="13"/>
        <v>4.7610581007131705</v>
      </c>
      <c r="S28" s="186"/>
      <c r="T28" s="187">
        <f t="shared" si="14"/>
        <v>2.2389484844294305</v>
      </c>
      <c r="U28" s="187"/>
      <c r="V28" s="50">
        <v>31.2</v>
      </c>
      <c r="W28" s="50">
        <v>29.1</v>
      </c>
    </row>
    <row r="29" spans="1:23" ht="16.5" customHeight="1">
      <c r="A29" s="14"/>
      <c r="B29" s="14">
        <v>24</v>
      </c>
      <c r="C29" s="42">
        <f t="shared" si="6"/>
        <v>7.0704472453616685</v>
      </c>
      <c r="D29" s="186">
        <f t="shared" si="7"/>
        <v>9.774629494054096</v>
      </c>
      <c r="E29" s="186"/>
      <c r="F29" s="186">
        <f t="shared" si="8"/>
        <v>3.7313432835820897</v>
      </c>
      <c r="G29" s="186"/>
      <c r="H29" s="186">
        <f>M11/D11*1000</f>
        <v>3.7313432835820897</v>
      </c>
      <c r="I29" s="186"/>
      <c r="J29" s="186">
        <f t="shared" si="9"/>
        <v>27.223230490018146</v>
      </c>
      <c r="K29" s="186"/>
      <c r="L29" s="186">
        <f t="shared" si="10"/>
        <v>12.704174228675136</v>
      </c>
      <c r="M29" s="186"/>
      <c r="N29" s="186">
        <f t="shared" si="11"/>
        <v>14.519056261343012</v>
      </c>
      <c r="O29" s="186"/>
      <c r="P29" s="186">
        <f t="shared" si="12"/>
        <v>5.5813953488372094</v>
      </c>
      <c r="Q29" s="186"/>
      <c r="R29" s="186">
        <f t="shared" si="13"/>
        <v>4.999439376850881</v>
      </c>
      <c r="S29" s="186"/>
      <c r="T29" s="187">
        <f t="shared" si="14"/>
        <v>2.209514764175521</v>
      </c>
      <c r="U29" s="187"/>
      <c r="V29" s="50">
        <v>31.3</v>
      </c>
      <c r="W29" s="50">
        <v>29.5</v>
      </c>
    </row>
    <row r="30" spans="1:23" ht="16.5" customHeight="1">
      <c r="A30" s="14"/>
      <c r="B30" s="14">
        <v>25</v>
      </c>
      <c r="C30" s="42">
        <f t="shared" si="6"/>
        <v>7.207850605723959</v>
      </c>
      <c r="D30" s="186">
        <f t="shared" si="7"/>
        <v>9.991800243347617</v>
      </c>
      <c r="E30" s="186"/>
      <c r="F30" s="186">
        <f t="shared" si="8"/>
        <v>3.669724770642202</v>
      </c>
      <c r="G30" s="186"/>
      <c r="H30" s="186">
        <f>M12/D12*1000</f>
        <v>2.7522935779816518</v>
      </c>
      <c r="I30" s="186"/>
      <c r="J30" s="186">
        <f t="shared" si="9"/>
        <v>22.42152466367713</v>
      </c>
      <c r="K30" s="186"/>
      <c r="L30" s="186">
        <f t="shared" si="10"/>
        <v>9.865470852017937</v>
      </c>
      <c r="M30" s="186"/>
      <c r="N30" s="186">
        <f t="shared" si="11"/>
        <v>12.556053811659192</v>
      </c>
      <c r="O30" s="186"/>
      <c r="P30" s="186">
        <f t="shared" si="12"/>
        <v>2.7522935779816518</v>
      </c>
      <c r="Q30" s="186"/>
      <c r="R30" s="186">
        <f t="shared" si="13"/>
        <v>4.536316986721685</v>
      </c>
      <c r="S30" s="186"/>
      <c r="T30" s="187">
        <f t="shared" si="14"/>
        <v>2.182193302650373</v>
      </c>
      <c r="U30" s="187"/>
      <c r="V30" s="50">
        <v>31.3</v>
      </c>
      <c r="W30" s="50">
        <v>29.7</v>
      </c>
    </row>
    <row r="31" spans="1:23" ht="16.5" customHeight="1">
      <c r="A31" s="14"/>
      <c r="B31" s="14">
        <v>26</v>
      </c>
      <c r="C31" s="42">
        <f t="shared" si="6"/>
        <v>6.739562624254473</v>
      </c>
      <c r="D31" s="186">
        <f t="shared" si="7"/>
        <v>10.033134526176275</v>
      </c>
      <c r="E31" s="186"/>
      <c r="F31" s="186">
        <f t="shared" si="8"/>
        <v>1.9665683382497543</v>
      </c>
      <c r="G31" s="186"/>
      <c r="H31" s="186">
        <f>M13/D13*1000</f>
        <v>0.9832841691248771</v>
      </c>
      <c r="I31" s="186"/>
      <c r="J31" s="186">
        <f>SUM(L31:O31)</f>
        <v>33.26996197718631</v>
      </c>
      <c r="K31" s="186"/>
      <c r="L31" s="186">
        <f t="shared" si="10"/>
        <v>18.06083650190114</v>
      </c>
      <c r="M31" s="186"/>
      <c r="N31" s="186">
        <f t="shared" si="11"/>
        <v>15.209125475285171</v>
      </c>
      <c r="O31" s="186"/>
      <c r="P31" s="186">
        <f t="shared" si="12"/>
        <v>7.8125</v>
      </c>
      <c r="Q31" s="186"/>
      <c r="R31" s="186">
        <f t="shared" si="13"/>
        <v>4.9039098740888</v>
      </c>
      <c r="S31" s="186"/>
      <c r="T31" s="187">
        <f t="shared" si="14"/>
        <v>1.901921802518224</v>
      </c>
      <c r="U31" s="187"/>
      <c r="V31" s="50">
        <v>30.759155455904335</v>
      </c>
      <c r="W31" s="50">
        <v>29.079545454545453</v>
      </c>
    </row>
    <row r="32" spans="1:23" ht="16.5" customHeight="1">
      <c r="A32" s="14"/>
      <c r="B32" s="14">
        <v>27</v>
      </c>
      <c r="C32" s="42">
        <f t="shared" si="6"/>
        <v>6.586001932776447</v>
      </c>
      <c r="D32" s="186">
        <f t="shared" si="7"/>
        <v>10.299315585326784</v>
      </c>
      <c r="E32" s="186"/>
      <c r="F32" s="186">
        <f t="shared" si="8"/>
        <v>2.0100502512562817</v>
      </c>
      <c r="G32" s="186"/>
      <c r="H32" s="186" t="s">
        <v>75</v>
      </c>
      <c r="I32" s="186"/>
      <c r="J32" s="186">
        <f>SUM(L32:O32)</f>
        <v>31.1587147030185</v>
      </c>
      <c r="K32" s="186"/>
      <c r="L32" s="186">
        <f t="shared" si="10"/>
        <v>14.605647517039923</v>
      </c>
      <c r="M32" s="186"/>
      <c r="N32" s="186">
        <f t="shared" si="11"/>
        <v>16.553067185978577</v>
      </c>
      <c r="O32" s="186"/>
      <c r="P32" s="186">
        <f t="shared" si="12"/>
        <v>4.004004004004004</v>
      </c>
      <c r="Q32" s="186"/>
      <c r="R32" s="186">
        <f t="shared" si="13"/>
        <v>4.957703967486993</v>
      </c>
      <c r="S32" s="186"/>
      <c r="T32" s="187">
        <f t="shared" si="14"/>
        <v>2.2306358304981533</v>
      </c>
      <c r="U32" s="187"/>
      <c r="V32" s="50">
        <v>31</v>
      </c>
      <c r="W32" s="50">
        <v>29</v>
      </c>
    </row>
    <row r="33" spans="1:23" ht="16.5" customHeight="1">
      <c r="A33" s="14"/>
      <c r="B33" s="14">
        <v>28</v>
      </c>
      <c r="C33" s="42">
        <f t="shared" si="6"/>
        <v>6.261927480916031</v>
      </c>
      <c r="D33" s="186">
        <f t="shared" si="7"/>
        <v>10.49618320610687</v>
      </c>
      <c r="E33" s="186"/>
      <c r="F33" s="186">
        <f t="shared" si="8"/>
        <v>2.1164021164021167</v>
      </c>
      <c r="G33" s="186"/>
      <c r="H33" s="186" t="s">
        <v>75</v>
      </c>
      <c r="I33" s="186"/>
      <c r="J33" s="186">
        <f>SUM(L33:O33)</f>
        <v>18.69158878504673</v>
      </c>
      <c r="K33" s="186"/>
      <c r="L33" s="186">
        <f t="shared" si="10"/>
        <v>8.307372793354102</v>
      </c>
      <c r="M33" s="186"/>
      <c r="N33" s="186">
        <f t="shared" si="11"/>
        <v>10.384215991692628</v>
      </c>
      <c r="O33" s="186"/>
      <c r="P33" s="186">
        <f t="shared" si="12"/>
        <v>4.214963119072708</v>
      </c>
      <c r="Q33" s="186"/>
      <c r="R33" s="186">
        <f t="shared" si="13"/>
        <v>4.426420695504665</v>
      </c>
      <c r="S33" s="186"/>
      <c r="T33" s="187">
        <f t="shared" si="14"/>
        <v>1.9282760814249365</v>
      </c>
      <c r="U33" s="187"/>
      <c r="V33" s="50">
        <v>31.7</v>
      </c>
      <c r="W33" s="50">
        <v>29.4</v>
      </c>
    </row>
    <row r="34" spans="1:23" ht="16.5" customHeight="1">
      <c r="A34" s="14"/>
      <c r="B34" s="14">
        <v>29</v>
      </c>
      <c r="C34" s="42">
        <f t="shared" si="6"/>
        <v>6.307133447766556</v>
      </c>
      <c r="D34" s="186">
        <f t="shared" si="7"/>
        <v>11.44997538355089</v>
      </c>
      <c r="E34" s="186"/>
      <c r="F34" s="186">
        <f t="shared" si="8"/>
        <v>2.109704641350211</v>
      </c>
      <c r="G34" s="186"/>
      <c r="H34" s="186" t="s">
        <v>75</v>
      </c>
      <c r="I34" s="186"/>
      <c r="J34" s="186">
        <f>SUM(L34:O34)</f>
        <v>25.693730729701954</v>
      </c>
      <c r="K34" s="186"/>
      <c r="L34" s="186">
        <f t="shared" si="10"/>
        <v>9.249743062692703</v>
      </c>
      <c r="M34" s="186"/>
      <c r="N34" s="186">
        <f t="shared" si="11"/>
        <v>16.44398766700925</v>
      </c>
      <c r="O34" s="186"/>
      <c r="P34" s="186">
        <f t="shared" si="12"/>
        <v>5.246589716684155</v>
      </c>
      <c r="Q34" s="186"/>
      <c r="R34" s="186">
        <f t="shared" si="13"/>
        <v>4.151530877010898</v>
      </c>
      <c r="S34" s="186"/>
      <c r="T34" s="187">
        <f t="shared" si="14"/>
        <v>1.9094380796508457</v>
      </c>
      <c r="U34" s="187"/>
      <c r="V34" s="50">
        <v>30.9</v>
      </c>
      <c r="W34" s="50">
        <v>29.4</v>
      </c>
    </row>
    <row r="35" spans="2:23" ht="16.5" customHeight="1">
      <c r="B35" s="14">
        <v>30</v>
      </c>
      <c r="C35" s="42">
        <f>D17/C17*1000</f>
        <v>5.853684554406597</v>
      </c>
      <c r="D35" s="186">
        <f>G17/C17*1000</f>
        <v>11.220673240394424</v>
      </c>
      <c r="E35" s="186"/>
      <c r="F35" s="186">
        <f>J17/D17*1000</f>
        <v>2.277904328018223</v>
      </c>
      <c r="G35" s="186"/>
      <c r="H35" s="186" t="s">
        <v>75</v>
      </c>
      <c r="I35" s="186"/>
      <c r="J35" s="186">
        <f>SUM(L35:O35)</f>
        <v>17.89709172259508</v>
      </c>
      <c r="K35" s="186"/>
      <c r="L35" s="186">
        <f>Q17/(D17+P17)*1000</f>
        <v>6.7114093959731544</v>
      </c>
      <c r="M35" s="186"/>
      <c r="N35" s="186">
        <f>R17/(D17+P17)*1000</f>
        <v>11.185682326621924</v>
      </c>
      <c r="O35" s="186"/>
      <c r="P35" s="186">
        <f>S17/(D17+T17)*1000</f>
        <v>3.40522133938706</v>
      </c>
      <c r="Q35" s="186"/>
      <c r="R35" s="186">
        <f>V17/C17*1000</f>
        <v>4.360261615696942</v>
      </c>
      <c r="S35" s="186"/>
      <c r="T35" s="187">
        <f>W17/C17*1000</f>
        <v>1.946783473675087</v>
      </c>
      <c r="U35" s="187"/>
      <c r="V35" s="50">
        <v>31.9</v>
      </c>
      <c r="W35" s="50">
        <v>29.4</v>
      </c>
    </row>
    <row r="36" spans="1:23" ht="7.5" customHeight="1">
      <c r="A36" s="98"/>
      <c r="B36" s="98"/>
      <c r="C36" s="101"/>
      <c r="D36" s="98"/>
      <c r="E36" s="98"/>
      <c r="F36" s="98"/>
      <c r="G36" s="98"/>
      <c r="H36" s="98"/>
      <c r="I36" s="98"/>
      <c r="J36" s="190"/>
      <c r="K36" s="190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</row>
    <row r="37" spans="1:10" ht="9" customHeight="1">
      <c r="A37" s="99"/>
      <c r="B37" s="99"/>
      <c r="E37" s="41"/>
      <c r="F37" s="41"/>
      <c r="G37" s="41"/>
      <c r="H37" s="41"/>
      <c r="I37" s="41"/>
      <c r="J37" s="41"/>
    </row>
    <row r="38" spans="1:3" ht="13.5">
      <c r="A38" s="2" t="s">
        <v>3</v>
      </c>
      <c r="C38" s="3" t="s">
        <v>107</v>
      </c>
    </row>
    <row r="39" spans="1:3" ht="13.5">
      <c r="A39" s="2"/>
      <c r="C39" s="3" t="s">
        <v>106</v>
      </c>
    </row>
    <row r="40" spans="1:3" ht="13.5" customHeight="1">
      <c r="A40" s="99"/>
      <c r="C40" s="3" t="s">
        <v>85</v>
      </c>
    </row>
    <row r="41" spans="1:18" ht="13.5" customHeight="1">
      <c r="A41" s="2"/>
      <c r="C41" s="3" t="s">
        <v>100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99</v>
      </c>
    </row>
    <row r="43" s="3" customFormat="1" ht="13.5" customHeight="1">
      <c r="A43" s="2"/>
    </row>
  </sheetData>
  <sheetProtection/>
  <mergeCells count="125">
    <mergeCell ref="D34:E34"/>
    <mergeCell ref="F34:G34"/>
    <mergeCell ref="H34:I34"/>
    <mergeCell ref="J34:K34"/>
    <mergeCell ref="F35:G35"/>
    <mergeCell ref="D35:E35"/>
    <mergeCell ref="H35:I35"/>
    <mergeCell ref="D28:E28"/>
    <mergeCell ref="F28:G28"/>
    <mergeCell ref="H28:I28"/>
    <mergeCell ref="J28:K28"/>
    <mergeCell ref="D32:E32"/>
    <mergeCell ref="F32:G32"/>
    <mergeCell ref="D30:E30"/>
    <mergeCell ref="F30:G30"/>
    <mergeCell ref="H30:I30"/>
    <mergeCell ref="D29:E29"/>
    <mergeCell ref="F29:G29"/>
    <mergeCell ref="H29:I29"/>
    <mergeCell ref="D25:E25"/>
    <mergeCell ref="F25:G25"/>
    <mergeCell ref="D26:E26"/>
    <mergeCell ref="F26:G26"/>
    <mergeCell ref="H26:I26"/>
    <mergeCell ref="D27:E27"/>
    <mergeCell ref="D31:E31"/>
    <mergeCell ref="F31:G31"/>
    <mergeCell ref="H31:I31"/>
    <mergeCell ref="J31:K31"/>
    <mergeCell ref="J25:K25"/>
    <mergeCell ref="P28:Q28"/>
    <mergeCell ref="P27:Q27"/>
    <mergeCell ref="J27:K27"/>
    <mergeCell ref="L25:M25"/>
    <mergeCell ref="H25:I25"/>
    <mergeCell ref="T29:U29"/>
    <mergeCell ref="T28:U28"/>
    <mergeCell ref="T27:U27"/>
    <mergeCell ref="R31:S31"/>
    <mergeCell ref="L28:M28"/>
    <mergeCell ref="F27:G27"/>
    <mergeCell ref="H27:I27"/>
    <mergeCell ref="R35:S35"/>
    <mergeCell ref="J29:K29"/>
    <mergeCell ref="L29:M29"/>
    <mergeCell ref="N29:O29"/>
    <mergeCell ref="J26:K26"/>
    <mergeCell ref="J30:K30"/>
    <mergeCell ref="R29:S29"/>
    <mergeCell ref="R30:S30"/>
    <mergeCell ref="J35:K35"/>
    <mergeCell ref="P29:Q29"/>
    <mergeCell ref="L30:M30"/>
    <mergeCell ref="N30:O30"/>
    <mergeCell ref="P30:Q30"/>
    <mergeCell ref="N26:O26"/>
    <mergeCell ref="T30:U30"/>
    <mergeCell ref="T26:U26"/>
    <mergeCell ref="P26:Q26"/>
    <mergeCell ref="R26:S26"/>
    <mergeCell ref="R27:S27"/>
    <mergeCell ref="H32:I32"/>
    <mergeCell ref="J32:K32"/>
    <mergeCell ref="L32:M32"/>
    <mergeCell ref="N32:O32"/>
    <mergeCell ref="J36:K36"/>
    <mergeCell ref="L27:M27"/>
    <mergeCell ref="T35:U35"/>
    <mergeCell ref="N27:O27"/>
    <mergeCell ref="N28:O28"/>
    <mergeCell ref="L31:M31"/>
    <mergeCell ref="N31:O31"/>
    <mergeCell ref="R25:S25"/>
    <mergeCell ref="P32:Q32"/>
    <mergeCell ref="R32:S32"/>
    <mergeCell ref="P25:Q25"/>
    <mergeCell ref="L26:M26"/>
    <mergeCell ref="T31:U31"/>
    <mergeCell ref="T32:U32"/>
    <mergeCell ref="H23:I23"/>
    <mergeCell ref="L35:M35"/>
    <mergeCell ref="R28:S28"/>
    <mergeCell ref="P31:Q31"/>
    <mergeCell ref="N25:O25"/>
    <mergeCell ref="N35:O35"/>
    <mergeCell ref="P35:Q35"/>
    <mergeCell ref="T25:U25"/>
    <mergeCell ref="R22:S22"/>
    <mergeCell ref="R23:S23"/>
    <mergeCell ref="L23:M23"/>
    <mergeCell ref="P22:Q22"/>
    <mergeCell ref="T22:U22"/>
    <mergeCell ref="T23:U23"/>
    <mergeCell ref="H22:I22"/>
    <mergeCell ref="F22:G22"/>
    <mergeCell ref="F23:G23"/>
    <mergeCell ref="D22:E22"/>
    <mergeCell ref="D23:E23"/>
    <mergeCell ref="V22:W22"/>
    <mergeCell ref="J22:O22"/>
    <mergeCell ref="J23:K23"/>
    <mergeCell ref="P23:Q23"/>
    <mergeCell ref="N23:O23"/>
    <mergeCell ref="W2:W5"/>
    <mergeCell ref="D2:F3"/>
    <mergeCell ref="G2:I3"/>
    <mergeCell ref="J2:L3"/>
    <mergeCell ref="M2:O3"/>
    <mergeCell ref="P2:R3"/>
    <mergeCell ref="S2:U3"/>
    <mergeCell ref="V2:V5"/>
    <mergeCell ref="D33:E33"/>
    <mergeCell ref="F33:G33"/>
    <mergeCell ref="H33:I33"/>
    <mergeCell ref="J33:K33"/>
    <mergeCell ref="L33:M33"/>
    <mergeCell ref="N33:O33"/>
    <mergeCell ref="L34:M34"/>
    <mergeCell ref="N34:O34"/>
    <mergeCell ref="P34:Q34"/>
    <mergeCell ref="R34:S34"/>
    <mergeCell ref="T34:U34"/>
    <mergeCell ref="P33:Q33"/>
    <mergeCell ref="R33:S33"/>
    <mergeCell ref="T33:U33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="110" zoomScaleNormal="110" zoomScalePageLayoutView="0" workbookViewId="0" topLeftCell="A31">
      <selection activeCell="D19" sqref="D19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115</v>
      </c>
      <c r="T1" s="6"/>
      <c r="W1" s="7" t="s">
        <v>91</v>
      </c>
    </row>
    <row r="2" spans="1:23" s="5" customFormat="1" ht="11.25" customHeight="1">
      <c r="A2" s="8"/>
      <c r="B2" s="8"/>
      <c r="C2" s="35"/>
      <c r="D2" s="125" t="s">
        <v>34</v>
      </c>
      <c r="E2" s="170"/>
      <c r="F2" s="171"/>
      <c r="G2" s="125" t="s">
        <v>35</v>
      </c>
      <c r="H2" s="170"/>
      <c r="I2" s="171"/>
      <c r="J2" s="125" t="s">
        <v>36</v>
      </c>
      <c r="K2" s="170"/>
      <c r="L2" s="171"/>
      <c r="M2" s="125" t="s">
        <v>37</v>
      </c>
      <c r="N2" s="170"/>
      <c r="O2" s="171"/>
      <c r="P2" s="125" t="s">
        <v>38</v>
      </c>
      <c r="Q2" s="170"/>
      <c r="R2" s="171"/>
      <c r="S2" s="125" t="s">
        <v>39</v>
      </c>
      <c r="T2" s="170"/>
      <c r="U2" s="171"/>
      <c r="V2" s="179" t="s">
        <v>40</v>
      </c>
      <c r="W2" s="159" t="s">
        <v>41</v>
      </c>
    </row>
    <row r="3" spans="1:23" s="5" customFormat="1" ht="11.25" customHeight="1">
      <c r="A3" s="13"/>
      <c r="B3" s="13"/>
      <c r="C3" s="95" t="s">
        <v>64</v>
      </c>
      <c r="D3" s="175"/>
      <c r="E3" s="176"/>
      <c r="F3" s="177"/>
      <c r="G3" s="175"/>
      <c r="H3" s="176"/>
      <c r="I3" s="177"/>
      <c r="J3" s="175"/>
      <c r="K3" s="176"/>
      <c r="L3" s="177"/>
      <c r="M3" s="175"/>
      <c r="N3" s="176"/>
      <c r="O3" s="177"/>
      <c r="P3" s="175"/>
      <c r="Q3" s="176"/>
      <c r="R3" s="177"/>
      <c r="S3" s="175"/>
      <c r="T3" s="176"/>
      <c r="U3" s="177"/>
      <c r="V3" s="180"/>
      <c r="W3" s="181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86</v>
      </c>
      <c r="U4" s="25" t="s">
        <v>63</v>
      </c>
      <c r="V4" s="180"/>
      <c r="W4" s="181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1"/>
      <c r="W5" s="193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121</v>
      </c>
      <c r="B7" s="14">
        <v>20</v>
      </c>
      <c r="C7" s="31">
        <v>118853</v>
      </c>
      <c r="D7" s="32">
        <f aca="true" t="shared" si="0" ref="D7:D12">SUM(E7:F7)</f>
        <v>1177</v>
      </c>
      <c r="E7" s="32">
        <v>611</v>
      </c>
      <c r="F7" s="32">
        <v>566</v>
      </c>
      <c r="G7" s="32">
        <f aca="true" t="shared" si="1" ref="G7:G12">SUM(H7:I7)</f>
        <v>682</v>
      </c>
      <c r="H7" s="32">
        <v>372</v>
      </c>
      <c r="I7" s="32">
        <v>310</v>
      </c>
      <c r="J7" s="32">
        <f aca="true" t="shared" si="2" ref="J7:J12">SUM(K7:L7)</f>
        <v>1</v>
      </c>
      <c r="K7" s="32">
        <v>1</v>
      </c>
      <c r="L7" s="94">
        <v>0</v>
      </c>
      <c r="M7" s="94">
        <f aca="true" t="shared" si="3" ref="M7:M12">SUM(N7:O7)</f>
        <v>0</v>
      </c>
      <c r="N7" s="94">
        <v>0</v>
      </c>
      <c r="O7" s="94">
        <v>0</v>
      </c>
      <c r="P7" s="32">
        <f aca="true" t="shared" si="4" ref="P7:P14">SUM(Q7:R7)</f>
        <v>22</v>
      </c>
      <c r="Q7" s="32">
        <v>16</v>
      </c>
      <c r="R7" s="32">
        <v>6</v>
      </c>
      <c r="S7" s="32">
        <f aca="true" t="shared" si="5" ref="S7:S12">SUM(T7:U7)</f>
        <v>5</v>
      </c>
      <c r="T7" s="32">
        <v>5</v>
      </c>
      <c r="U7" s="94">
        <v>0</v>
      </c>
      <c r="V7" s="32">
        <v>737</v>
      </c>
      <c r="W7" s="32">
        <v>249</v>
      </c>
    </row>
    <row r="8" spans="1:23" s="5" customFormat="1" ht="16.5" customHeight="1">
      <c r="A8" s="14"/>
      <c r="B8" s="14">
        <v>21</v>
      </c>
      <c r="C8" s="31">
        <v>120499</v>
      </c>
      <c r="D8" s="32">
        <f t="shared" si="0"/>
        <v>1131</v>
      </c>
      <c r="E8" s="32">
        <v>564</v>
      </c>
      <c r="F8" s="32">
        <v>567</v>
      </c>
      <c r="G8" s="32">
        <f t="shared" si="1"/>
        <v>691</v>
      </c>
      <c r="H8" s="32">
        <v>398</v>
      </c>
      <c r="I8" s="32">
        <v>293</v>
      </c>
      <c r="J8" s="32">
        <f t="shared" si="2"/>
        <v>3</v>
      </c>
      <c r="K8" s="32">
        <v>1</v>
      </c>
      <c r="L8" s="32">
        <v>2</v>
      </c>
      <c r="M8" s="32">
        <f t="shared" si="3"/>
        <v>1</v>
      </c>
      <c r="N8" s="32">
        <v>1</v>
      </c>
      <c r="O8" s="94">
        <v>0</v>
      </c>
      <c r="P8" s="32">
        <f t="shared" si="4"/>
        <v>31</v>
      </c>
      <c r="Q8" s="32">
        <v>20</v>
      </c>
      <c r="R8" s="32">
        <v>11</v>
      </c>
      <c r="S8" s="32">
        <f t="shared" si="5"/>
        <v>9</v>
      </c>
      <c r="T8" s="32">
        <v>8</v>
      </c>
      <c r="U8" s="32">
        <v>1</v>
      </c>
      <c r="V8" s="32">
        <v>578</v>
      </c>
      <c r="W8" s="32">
        <v>238</v>
      </c>
    </row>
    <row r="9" spans="1:23" s="5" customFormat="1" ht="16.5" customHeight="1">
      <c r="A9" s="14"/>
      <c r="B9" s="14">
        <v>22</v>
      </c>
      <c r="C9" s="31">
        <v>120503</v>
      </c>
      <c r="D9" s="32">
        <f t="shared" si="0"/>
        <v>1074</v>
      </c>
      <c r="E9" s="32">
        <v>537</v>
      </c>
      <c r="F9" s="32">
        <v>537</v>
      </c>
      <c r="G9" s="32">
        <f t="shared" si="1"/>
        <v>781</v>
      </c>
      <c r="H9" s="32">
        <v>402</v>
      </c>
      <c r="I9" s="32">
        <v>379</v>
      </c>
      <c r="J9" s="32">
        <f t="shared" si="2"/>
        <v>3</v>
      </c>
      <c r="K9" s="32">
        <v>2</v>
      </c>
      <c r="L9" s="32">
        <v>1</v>
      </c>
      <c r="M9" s="32">
        <f t="shared" si="3"/>
        <v>1</v>
      </c>
      <c r="N9" s="32">
        <v>1</v>
      </c>
      <c r="O9" s="94">
        <v>0</v>
      </c>
      <c r="P9" s="32">
        <f t="shared" si="4"/>
        <v>27</v>
      </c>
      <c r="Q9" s="32">
        <v>16</v>
      </c>
      <c r="R9" s="32">
        <v>11</v>
      </c>
      <c r="S9" s="32">
        <f t="shared" si="5"/>
        <v>4</v>
      </c>
      <c r="T9" s="32">
        <v>3</v>
      </c>
      <c r="U9" s="32">
        <v>1</v>
      </c>
      <c r="V9" s="32">
        <v>607</v>
      </c>
      <c r="W9" s="32">
        <v>270</v>
      </c>
    </row>
    <row r="10" spans="1:23" s="5" customFormat="1" ht="16.5" customHeight="1">
      <c r="A10" s="14"/>
      <c r="B10" s="14">
        <v>23</v>
      </c>
      <c r="C10" s="31">
        <v>123695</v>
      </c>
      <c r="D10" s="32">
        <f t="shared" si="0"/>
        <v>1134</v>
      </c>
      <c r="E10" s="32">
        <v>562</v>
      </c>
      <c r="F10" s="32">
        <v>572</v>
      </c>
      <c r="G10" s="32">
        <f t="shared" si="1"/>
        <v>808</v>
      </c>
      <c r="H10" s="32">
        <v>434</v>
      </c>
      <c r="I10" s="32">
        <v>374</v>
      </c>
      <c r="J10" s="32">
        <f t="shared" si="2"/>
        <v>5</v>
      </c>
      <c r="K10" s="32">
        <v>2</v>
      </c>
      <c r="L10" s="32">
        <v>3</v>
      </c>
      <c r="M10" s="32">
        <f t="shared" si="3"/>
        <v>3</v>
      </c>
      <c r="N10" s="32">
        <v>2</v>
      </c>
      <c r="O10" s="32">
        <v>1</v>
      </c>
      <c r="P10" s="32">
        <f t="shared" si="4"/>
        <v>24</v>
      </c>
      <c r="Q10" s="32">
        <v>14</v>
      </c>
      <c r="R10" s="32">
        <v>10</v>
      </c>
      <c r="S10" s="32">
        <f t="shared" si="5"/>
        <v>7</v>
      </c>
      <c r="T10" s="32">
        <v>4</v>
      </c>
      <c r="U10" s="32">
        <v>3</v>
      </c>
      <c r="V10" s="32">
        <v>533</v>
      </c>
      <c r="W10" s="32">
        <v>224</v>
      </c>
    </row>
    <row r="11" spans="1:23" s="5" customFormat="1" ht="16.5" customHeight="1">
      <c r="A11" s="14"/>
      <c r="B11" s="14">
        <v>24</v>
      </c>
      <c r="C11" s="31">
        <v>124710</v>
      </c>
      <c r="D11" s="32">
        <f t="shared" si="0"/>
        <v>1181</v>
      </c>
      <c r="E11" s="32">
        <v>582</v>
      </c>
      <c r="F11" s="32">
        <v>599</v>
      </c>
      <c r="G11" s="32">
        <f t="shared" si="1"/>
        <v>819</v>
      </c>
      <c r="H11" s="32">
        <v>436</v>
      </c>
      <c r="I11" s="32">
        <v>383</v>
      </c>
      <c r="J11" s="32">
        <f t="shared" si="2"/>
        <v>3</v>
      </c>
      <c r="K11" s="32">
        <v>1</v>
      </c>
      <c r="L11" s="32">
        <v>2</v>
      </c>
      <c r="M11" s="32">
        <f t="shared" si="3"/>
        <v>1</v>
      </c>
      <c r="N11" s="94">
        <v>0</v>
      </c>
      <c r="O11" s="32">
        <v>1</v>
      </c>
      <c r="P11" s="32">
        <f t="shared" si="4"/>
        <v>26</v>
      </c>
      <c r="Q11" s="32">
        <v>10</v>
      </c>
      <c r="R11" s="32">
        <v>16</v>
      </c>
      <c r="S11" s="32">
        <f t="shared" si="5"/>
        <v>4</v>
      </c>
      <c r="T11" s="32">
        <v>3</v>
      </c>
      <c r="U11" s="32">
        <v>1</v>
      </c>
      <c r="V11" s="32">
        <v>600</v>
      </c>
      <c r="W11" s="32">
        <v>227</v>
      </c>
    </row>
    <row r="12" spans="1:23" s="5" customFormat="1" ht="16.5" customHeight="1">
      <c r="A12" s="14"/>
      <c r="B12" s="14">
        <v>25</v>
      </c>
      <c r="C12" s="31">
        <v>125774</v>
      </c>
      <c r="D12" s="32">
        <f t="shared" si="0"/>
        <v>1146</v>
      </c>
      <c r="E12" s="32">
        <v>614</v>
      </c>
      <c r="F12" s="32">
        <v>532</v>
      </c>
      <c r="G12" s="32">
        <f t="shared" si="1"/>
        <v>849</v>
      </c>
      <c r="H12" s="32">
        <v>462</v>
      </c>
      <c r="I12" s="32">
        <v>387</v>
      </c>
      <c r="J12" s="32">
        <f t="shared" si="2"/>
        <v>3</v>
      </c>
      <c r="K12" s="32">
        <v>2</v>
      </c>
      <c r="L12" s="32">
        <v>1</v>
      </c>
      <c r="M12" s="32">
        <f t="shared" si="3"/>
        <v>2</v>
      </c>
      <c r="N12" s="32">
        <v>1</v>
      </c>
      <c r="O12" s="32">
        <v>1</v>
      </c>
      <c r="P12" s="32">
        <f t="shared" si="4"/>
        <v>24</v>
      </c>
      <c r="Q12" s="32">
        <v>11</v>
      </c>
      <c r="R12" s="32">
        <v>13</v>
      </c>
      <c r="S12" s="32">
        <f t="shared" si="5"/>
        <v>2</v>
      </c>
      <c r="T12" s="32">
        <v>2</v>
      </c>
      <c r="U12" s="94">
        <v>0</v>
      </c>
      <c r="V12" s="32">
        <v>504</v>
      </c>
      <c r="W12" s="32">
        <v>221</v>
      </c>
    </row>
    <row r="13" spans="1:23" s="5" customFormat="1" ht="16.5" customHeight="1">
      <c r="A13" s="14"/>
      <c r="B13" s="14">
        <v>26</v>
      </c>
      <c r="C13" s="31">
        <v>126668</v>
      </c>
      <c r="D13" s="32">
        <f>SUM(E13:F13)</f>
        <v>1062</v>
      </c>
      <c r="E13" s="32">
        <v>543</v>
      </c>
      <c r="F13" s="32">
        <v>519</v>
      </c>
      <c r="G13" s="32">
        <f>SUM(H13:I13)</f>
        <v>804</v>
      </c>
      <c r="H13" s="32">
        <v>421</v>
      </c>
      <c r="I13" s="32">
        <v>383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32">
        <f t="shared" si="4"/>
        <v>28</v>
      </c>
      <c r="Q13" s="32">
        <v>15</v>
      </c>
      <c r="R13" s="32">
        <v>13</v>
      </c>
      <c r="S13" s="32">
        <v>3</v>
      </c>
      <c r="T13" s="32">
        <v>3</v>
      </c>
      <c r="U13" s="115" t="s">
        <v>75</v>
      </c>
      <c r="V13" s="32">
        <v>576</v>
      </c>
      <c r="W13" s="32">
        <v>207</v>
      </c>
    </row>
    <row r="14" spans="1:23" s="5" customFormat="1" ht="16.5" customHeight="1">
      <c r="A14" s="14"/>
      <c r="B14" s="14">
        <v>27</v>
      </c>
      <c r="C14" s="31">
        <v>126848</v>
      </c>
      <c r="D14" s="32">
        <f>SUM(E14:F14)</f>
        <v>1051</v>
      </c>
      <c r="E14" s="32">
        <v>529</v>
      </c>
      <c r="F14" s="32">
        <v>522</v>
      </c>
      <c r="G14" s="32">
        <f>SUM(H14:I14)</f>
        <v>926</v>
      </c>
      <c r="H14" s="32">
        <v>497</v>
      </c>
      <c r="I14" s="32">
        <v>429</v>
      </c>
      <c r="J14" s="32">
        <f>SUM(K14:L14)</f>
        <v>7</v>
      </c>
      <c r="K14" s="32">
        <v>3</v>
      </c>
      <c r="L14" s="32">
        <v>4</v>
      </c>
      <c r="M14" s="32">
        <f>SUM(N14:O14)</f>
        <v>4</v>
      </c>
      <c r="N14" s="32">
        <v>3</v>
      </c>
      <c r="O14" s="32">
        <v>1</v>
      </c>
      <c r="P14" s="32">
        <f t="shared" si="4"/>
        <v>23</v>
      </c>
      <c r="Q14" s="32">
        <v>17</v>
      </c>
      <c r="R14" s="32">
        <v>6</v>
      </c>
      <c r="S14" s="32">
        <f>SUM(T14:U14)</f>
        <v>8</v>
      </c>
      <c r="T14" s="32">
        <v>5</v>
      </c>
      <c r="U14" s="32">
        <v>3</v>
      </c>
      <c r="V14" s="32">
        <v>541</v>
      </c>
      <c r="W14" s="32">
        <v>215</v>
      </c>
    </row>
    <row r="15" spans="1:23" s="5" customFormat="1" ht="16.5" customHeight="1">
      <c r="A15" s="14"/>
      <c r="B15" s="14">
        <v>28</v>
      </c>
      <c r="C15" s="31">
        <v>127854</v>
      </c>
      <c r="D15" s="32">
        <v>1044</v>
      </c>
      <c r="E15" s="32">
        <v>503</v>
      </c>
      <c r="F15" s="32">
        <v>541</v>
      </c>
      <c r="G15" s="32">
        <v>923</v>
      </c>
      <c r="H15" s="32">
        <v>522</v>
      </c>
      <c r="I15" s="32">
        <v>401</v>
      </c>
      <c r="J15" s="32">
        <v>1</v>
      </c>
      <c r="K15" s="32">
        <v>1</v>
      </c>
      <c r="L15" s="94">
        <v>0</v>
      </c>
      <c r="M15" s="94">
        <v>0</v>
      </c>
      <c r="N15" s="94">
        <v>0</v>
      </c>
      <c r="O15" s="94">
        <v>0</v>
      </c>
      <c r="P15" s="32">
        <v>21</v>
      </c>
      <c r="Q15" s="32">
        <v>9</v>
      </c>
      <c r="R15" s="32">
        <v>12</v>
      </c>
      <c r="S15" s="32">
        <v>2</v>
      </c>
      <c r="T15" s="32">
        <v>2</v>
      </c>
      <c r="U15" s="115">
        <v>0</v>
      </c>
      <c r="V15" s="32">
        <v>556</v>
      </c>
      <c r="W15" s="32">
        <v>224</v>
      </c>
    </row>
    <row r="16" spans="1:23" s="5" customFormat="1" ht="16.5" customHeight="1">
      <c r="A16" s="14"/>
      <c r="B16" s="14">
        <v>29</v>
      </c>
      <c r="C16" s="31">
        <v>128522</v>
      </c>
      <c r="D16" s="32">
        <v>959</v>
      </c>
      <c r="E16" s="32">
        <v>528</v>
      </c>
      <c r="F16" s="32">
        <v>431</v>
      </c>
      <c r="G16" s="32">
        <v>1015</v>
      </c>
      <c r="H16" s="32">
        <v>518</v>
      </c>
      <c r="I16" s="32">
        <v>497</v>
      </c>
      <c r="J16" s="32">
        <v>2</v>
      </c>
      <c r="K16" s="32">
        <v>1</v>
      </c>
      <c r="L16" s="94">
        <v>1</v>
      </c>
      <c r="M16" s="94">
        <v>2</v>
      </c>
      <c r="N16" s="94">
        <v>1</v>
      </c>
      <c r="O16" s="94">
        <v>1</v>
      </c>
      <c r="P16" s="32">
        <v>25</v>
      </c>
      <c r="Q16" s="32">
        <v>16</v>
      </c>
      <c r="R16" s="32">
        <v>9</v>
      </c>
      <c r="S16" s="32">
        <v>8</v>
      </c>
      <c r="T16" s="32">
        <v>6</v>
      </c>
      <c r="U16" s="115">
        <v>2</v>
      </c>
      <c r="V16" s="32">
        <v>506</v>
      </c>
      <c r="W16" s="32">
        <v>213</v>
      </c>
    </row>
    <row r="17" spans="1:23" s="5" customFormat="1" ht="16.5" customHeight="1">
      <c r="A17" s="14"/>
      <c r="B17" s="14">
        <v>30</v>
      </c>
      <c r="C17" s="31">
        <v>128947</v>
      </c>
      <c r="D17" s="32">
        <v>962</v>
      </c>
      <c r="E17" s="32">
        <v>504</v>
      </c>
      <c r="F17" s="32">
        <v>458</v>
      </c>
      <c r="G17" s="32">
        <v>1028</v>
      </c>
      <c r="H17" s="32">
        <v>558</v>
      </c>
      <c r="I17" s="32">
        <v>470</v>
      </c>
      <c r="J17" s="32">
        <v>2</v>
      </c>
      <c r="K17" s="32">
        <v>1</v>
      </c>
      <c r="L17" s="94">
        <v>1</v>
      </c>
      <c r="M17" s="94">
        <v>2</v>
      </c>
      <c r="N17" s="94">
        <v>1</v>
      </c>
      <c r="O17" s="94">
        <v>1</v>
      </c>
      <c r="P17" s="32">
        <f>SUM(Q17:R17)</f>
        <v>18</v>
      </c>
      <c r="Q17" s="32">
        <v>12</v>
      </c>
      <c r="R17" s="32">
        <v>6</v>
      </c>
      <c r="S17" s="32">
        <v>2</v>
      </c>
      <c r="T17" s="115">
        <v>0</v>
      </c>
      <c r="U17" s="115">
        <v>2</v>
      </c>
      <c r="V17" s="32">
        <v>536</v>
      </c>
      <c r="W17" s="32">
        <v>199</v>
      </c>
    </row>
    <row r="18" spans="1:23" ht="7.5" customHeight="1">
      <c r="A18" s="98"/>
      <c r="B18" s="98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99"/>
      <c r="B19" s="99"/>
      <c r="C19" s="3"/>
    </row>
    <row r="20" spans="1:2" ht="13.5">
      <c r="A20" s="99"/>
      <c r="B20" s="99"/>
    </row>
    <row r="21" ht="13.5">
      <c r="A21" s="5" t="s">
        <v>80</v>
      </c>
    </row>
    <row r="22" spans="1:23" s="100" customFormat="1" ht="28.5" customHeight="1">
      <c r="A22" s="8"/>
      <c r="B22" s="8"/>
      <c r="C22" s="44" t="s">
        <v>44</v>
      </c>
      <c r="D22" s="194" t="s">
        <v>45</v>
      </c>
      <c r="E22" s="194"/>
      <c r="F22" s="179" t="s">
        <v>65</v>
      </c>
      <c r="G22" s="179"/>
      <c r="H22" s="179" t="s">
        <v>66</v>
      </c>
      <c r="I22" s="179"/>
      <c r="J22" s="196" t="s">
        <v>88</v>
      </c>
      <c r="K22" s="196"/>
      <c r="L22" s="196"/>
      <c r="M22" s="196"/>
      <c r="N22" s="196"/>
      <c r="O22" s="196"/>
      <c r="P22" s="179" t="s">
        <v>103</v>
      </c>
      <c r="Q22" s="179"/>
      <c r="R22" s="194" t="s">
        <v>46</v>
      </c>
      <c r="S22" s="194"/>
      <c r="T22" s="194" t="s">
        <v>47</v>
      </c>
      <c r="U22" s="194"/>
      <c r="V22" s="182" t="s">
        <v>87</v>
      </c>
      <c r="W22" s="192"/>
    </row>
    <row r="23" spans="1:23" s="48" customFormat="1" ht="14.25" customHeight="1">
      <c r="A23" s="13"/>
      <c r="B23" s="13"/>
      <c r="C23" s="45" t="s">
        <v>48</v>
      </c>
      <c r="D23" s="140" t="s">
        <v>48</v>
      </c>
      <c r="E23" s="140"/>
      <c r="F23" s="140" t="s">
        <v>49</v>
      </c>
      <c r="G23" s="140"/>
      <c r="H23" s="140" t="s">
        <v>49</v>
      </c>
      <c r="I23" s="140"/>
      <c r="J23" s="195" t="s">
        <v>50</v>
      </c>
      <c r="K23" s="195"/>
      <c r="L23" s="195" t="s">
        <v>51</v>
      </c>
      <c r="M23" s="195"/>
      <c r="N23" s="195" t="s">
        <v>52</v>
      </c>
      <c r="O23" s="195"/>
      <c r="P23" s="140" t="s">
        <v>89</v>
      </c>
      <c r="Q23" s="140"/>
      <c r="R23" s="140" t="s">
        <v>48</v>
      </c>
      <c r="S23" s="140"/>
      <c r="T23" s="140" t="s">
        <v>48</v>
      </c>
      <c r="U23" s="140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121</v>
      </c>
      <c r="B25" s="14">
        <v>20</v>
      </c>
      <c r="C25" s="42">
        <f aca="true" t="shared" si="6" ref="C25:C34">D7/C7*1000</f>
        <v>9.902989407082698</v>
      </c>
      <c r="D25" s="186">
        <f aca="true" t="shared" si="7" ref="D25:D34">G7/C7*1000</f>
        <v>5.73818077793577</v>
      </c>
      <c r="E25" s="186"/>
      <c r="F25" s="186">
        <f aca="true" t="shared" si="8" ref="F25:F30">J7/D7*1000</f>
        <v>0.8496176720475787</v>
      </c>
      <c r="G25" s="186"/>
      <c r="H25" s="186" t="s">
        <v>75</v>
      </c>
      <c r="I25" s="186"/>
      <c r="J25" s="186">
        <f aca="true" t="shared" si="9" ref="J25:J30">SUM(L25:O25)</f>
        <v>18.34862385321101</v>
      </c>
      <c r="K25" s="186"/>
      <c r="L25" s="186">
        <f aca="true" t="shared" si="10" ref="L25:L34">Q7/(D7+P7)*1000</f>
        <v>13.344453711426189</v>
      </c>
      <c r="M25" s="186"/>
      <c r="N25" s="186">
        <f aca="true" t="shared" si="11" ref="N25:N34">R7/(D7+P7)*1000</f>
        <v>5.004170141784821</v>
      </c>
      <c r="O25" s="186"/>
      <c r="P25" s="186">
        <f aca="true" t="shared" si="12" ref="P25:P34">S7/(D7+T7)*1000</f>
        <v>4.230118443316413</v>
      </c>
      <c r="Q25" s="186"/>
      <c r="R25" s="186">
        <f aca="true" t="shared" si="13" ref="R25:R34">V7/C7*1000</f>
        <v>6.2009372922854284</v>
      </c>
      <c r="S25" s="186"/>
      <c r="T25" s="187">
        <f aca="true" t="shared" si="14" ref="T25:T34">W7/C7*1000</f>
        <v>2.095024946783001</v>
      </c>
      <c r="U25" s="187"/>
      <c r="V25" s="50">
        <v>30.3</v>
      </c>
      <c r="W25" s="50">
        <v>28.6</v>
      </c>
    </row>
    <row r="26" spans="1:23" ht="16.5" customHeight="1">
      <c r="A26" s="14"/>
      <c r="B26" s="14">
        <v>21</v>
      </c>
      <c r="C26" s="42">
        <f t="shared" si="6"/>
        <v>9.38597000804986</v>
      </c>
      <c r="D26" s="186">
        <f t="shared" si="7"/>
        <v>5.734487423132142</v>
      </c>
      <c r="E26" s="186"/>
      <c r="F26" s="186">
        <f t="shared" si="8"/>
        <v>2.6525198938992043</v>
      </c>
      <c r="G26" s="186"/>
      <c r="H26" s="186">
        <f>M8/D8*1000</f>
        <v>0.8841732979664013</v>
      </c>
      <c r="I26" s="186"/>
      <c r="J26" s="186">
        <f t="shared" si="9"/>
        <v>26.67814113597246</v>
      </c>
      <c r="K26" s="186"/>
      <c r="L26" s="186">
        <f t="shared" si="10"/>
        <v>17.21170395869191</v>
      </c>
      <c r="M26" s="186"/>
      <c r="N26" s="186">
        <f t="shared" si="11"/>
        <v>9.46643717728055</v>
      </c>
      <c r="O26" s="186"/>
      <c r="P26" s="186">
        <f t="shared" si="12"/>
        <v>7.901668129938543</v>
      </c>
      <c r="Q26" s="186"/>
      <c r="R26" s="186">
        <f t="shared" si="13"/>
        <v>4.79672030473282</v>
      </c>
      <c r="S26" s="186"/>
      <c r="T26" s="187">
        <f t="shared" si="14"/>
        <v>1.9751201254782198</v>
      </c>
      <c r="U26" s="187"/>
      <c r="V26" s="50">
        <v>30.3</v>
      </c>
      <c r="W26" s="50">
        <v>28.6</v>
      </c>
    </row>
    <row r="27" spans="1:23" ht="16.5" customHeight="1">
      <c r="A27" s="14"/>
      <c r="B27" s="14">
        <v>22</v>
      </c>
      <c r="C27" s="42">
        <f t="shared" si="6"/>
        <v>8.912641179057783</v>
      </c>
      <c r="D27" s="186">
        <f t="shared" si="7"/>
        <v>6.481166443988946</v>
      </c>
      <c r="E27" s="186"/>
      <c r="F27" s="186">
        <f t="shared" si="8"/>
        <v>2.793296089385475</v>
      </c>
      <c r="G27" s="186"/>
      <c r="H27" s="186">
        <f>M9/D9*1000</f>
        <v>0.931098696461825</v>
      </c>
      <c r="I27" s="186"/>
      <c r="J27" s="186">
        <f t="shared" si="9"/>
        <v>24.52316076294278</v>
      </c>
      <c r="K27" s="186"/>
      <c r="L27" s="186">
        <f t="shared" si="10"/>
        <v>14.532243415077202</v>
      </c>
      <c r="M27" s="186"/>
      <c r="N27" s="186">
        <f t="shared" si="11"/>
        <v>9.990917347865576</v>
      </c>
      <c r="O27" s="186"/>
      <c r="P27" s="186">
        <f t="shared" si="12"/>
        <v>3.714020427112349</v>
      </c>
      <c r="Q27" s="186"/>
      <c r="R27" s="186">
        <f t="shared" si="13"/>
        <v>5.037218990398579</v>
      </c>
      <c r="S27" s="186"/>
      <c r="T27" s="187">
        <f t="shared" si="14"/>
        <v>2.2406081176402246</v>
      </c>
      <c r="U27" s="187"/>
      <c r="V27" s="50">
        <v>30.5</v>
      </c>
      <c r="W27" s="50">
        <v>29.1</v>
      </c>
    </row>
    <row r="28" spans="1:23" ht="16.5" customHeight="1">
      <c r="A28" s="14"/>
      <c r="B28" s="14">
        <v>23</v>
      </c>
      <c r="C28" s="42">
        <f t="shared" si="6"/>
        <v>9.167710901814948</v>
      </c>
      <c r="D28" s="186">
        <f t="shared" si="7"/>
        <v>6.532196127571851</v>
      </c>
      <c r="E28" s="186"/>
      <c r="F28" s="186">
        <f t="shared" si="8"/>
        <v>4.409171075837742</v>
      </c>
      <c r="G28" s="186"/>
      <c r="H28" s="186">
        <f>M10/D10*1000</f>
        <v>2.6455026455026456</v>
      </c>
      <c r="I28" s="186"/>
      <c r="J28" s="186">
        <f t="shared" si="9"/>
        <v>20.725388601036272</v>
      </c>
      <c r="K28" s="186"/>
      <c r="L28" s="186">
        <f t="shared" si="10"/>
        <v>12.089810017271159</v>
      </c>
      <c r="M28" s="186"/>
      <c r="N28" s="186">
        <f t="shared" si="11"/>
        <v>8.635578583765112</v>
      </c>
      <c r="O28" s="186"/>
      <c r="P28" s="186">
        <f t="shared" si="12"/>
        <v>6.151142355008787</v>
      </c>
      <c r="Q28" s="186"/>
      <c r="R28" s="186">
        <f t="shared" si="13"/>
        <v>4.308985811875985</v>
      </c>
      <c r="S28" s="186"/>
      <c r="T28" s="187">
        <f t="shared" si="14"/>
        <v>1.8109058571486316</v>
      </c>
      <c r="U28" s="187"/>
      <c r="V28" s="50">
        <v>30.9</v>
      </c>
      <c r="W28" s="50">
        <v>29.3</v>
      </c>
    </row>
    <row r="29" spans="1:23" ht="16.5" customHeight="1">
      <c r="A29" s="14"/>
      <c r="B29" s="14">
        <v>24</v>
      </c>
      <c r="C29" s="42">
        <f t="shared" si="6"/>
        <v>9.46997033116831</v>
      </c>
      <c r="D29" s="186">
        <f t="shared" si="7"/>
        <v>6.567235987490979</v>
      </c>
      <c r="E29" s="186"/>
      <c r="F29" s="186">
        <f t="shared" si="8"/>
        <v>2.540220152413209</v>
      </c>
      <c r="G29" s="186"/>
      <c r="H29" s="186">
        <f>M11/D11*1000</f>
        <v>0.8467400508044031</v>
      </c>
      <c r="I29" s="186"/>
      <c r="J29" s="186">
        <f t="shared" si="9"/>
        <v>21.541010770505384</v>
      </c>
      <c r="K29" s="186"/>
      <c r="L29" s="186">
        <f t="shared" si="10"/>
        <v>8.285004142502071</v>
      </c>
      <c r="M29" s="186"/>
      <c r="N29" s="186">
        <f t="shared" si="11"/>
        <v>13.256006628003313</v>
      </c>
      <c r="O29" s="186"/>
      <c r="P29" s="186">
        <f t="shared" si="12"/>
        <v>3.3783783783783785</v>
      </c>
      <c r="Q29" s="186"/>
      <c r="R29" s="186">
        <f t="shared" si="13"/>
        <v>4.811161895597786</v>
      </c>
      <c r="S29" s="186"/>
      <c r="T29" s="187">
        <f t="shared" si="14"/>
        <v>1.8202229171678292</v>
      </c>
      <c r="U29" s="187"/>
      <c r="V29" s="50">
        <v>30.7</v>
      </c>
      <c r="W29" s="50">
        <v>28.8</v>
      </c>
    </row>
    <row r="30" spans="1:23" ht="16.5" customHeight="1">
      <c r="A30" s="14"/>
      <c r="B30" s="14">
        <v>25</v>
      </c>
      <c r="C30" s="42">
        <f t="shared" si="6"/>
        <v>9.111581089891391</v>
      </c>
      <c r="D30" s="186">
        <f t="shared" si="7"/>
        <v>6.750202744605404</v>
      </c>
      <c r="E30" s="186"/>
      <c r="F30" s="186">
        <f t="shared" si="8"/>
        <v>2.617801047120419</v>
      </c>
      <c r="G30" s="186"/>
      <c r="H30" s="186">
        <f>M12/D12*1000</f>
        <v>1.7452006980802792</v>
      </c>
      <c r="I30" s="186"/>
      <c r="J30" s="186">
        <f t="shared" si="9"/>
        <v>20.51282051282051</v>
      </c>
      <c r="K30" s="186"/>
      <c r="L30" s="186">
        <f t="shared" si="10"/>
        <v>9.401709401709402</v>
      </c>
      <c r="M30" s="186"/>
      <c r="N30" s="186">
        <f t="shared" si="11"/>
        <v>11.11111111111111</v>
      </c>
      <c r="O30" s="186"/>
      <c r="P30" s="186">
        <f t="shared" si="12"/>
        <v>1.7421602787456445</v>
      </c>
      <c r="Q30" s="186"/>
      <c r="R30" s="186">
        <f t="shared" si="13"/>
        <v>4.007187495030769</v>
      </c>
      <c r="S30" s="186"/>
      <c r="T30" s="187">
        <f t="shared" si="14"/>
        <v>1.757119913495635</v>
      </c>
      <c r="U30" s="187"/>
      <c r="V30" s="50">
        <v>30.6</v>
      </c>
      <c r="W30" s="50">
        <v>28.9</v>
      </c>
    </row>
    <row r="31" spans="1:23" ht="16.5" customHeight="1">
      <c r="A31" s="14"/>
      <c r="B31" s="14">
        <v>26</v>
      </c>
      <c r="C31" s="42">
        <f t="shared" si="6"/>
        <v>8.384122272397134</v>
      </c>
      <c r="D31" s="186">
        <f t="shared" si="7"/>
        <v>6.347301607351501</v>
      </c>
      <c r="E31" s="186"/>
      <c r="F31" s="186" t="s">
        <v>75</v>
      </c>
      <c r="G31" s="186"/>
      <c r="H31" s="186" t="s">
        <v>75</v>
      </c>
      <c r="I31" s="186"/>
      <c r="J31" s="186">
        <f>SUM(L31:O31)</f>
        <v>25.68807339449541</v>
      </c>
      <c r="K31" s="186"/>
      <c r="L31" s="186">
        <f t="shared" si="10"/>
        <v>13.761467889908257</v>
      </c>
      <c r="M31" s="186"/>
      <c r="N31" s="186">
        <f t="shared" si="11"/>
        <v>11.926605504587156</v>
      </c>
      <c r="O31" s="186"/>
      <c r="P31" s="186">
        <f t="shared" si="12"/>
        <v>2.8169014084507045</v>
      </c>
      <c r="Q31" s="186"/>
      <c r="R31" s="186">
        <f t="shared" si="13"/>
        <v>4.5473205545204785</v>
      </c>
      <c r="S31" s="186"/>
      <c r="T31" s="187">
        <f t="shared" si="14"/>
        <v>1.634193324280797</v>
      </c>
      <c r="U31" s="187"/>
      <c r="V31" s="50">
        <v>31.493055555555557</v>
      </c>
      <c r="W31" s="50">
        <v>29.31058617672791</v>
      </c>
    </row>
    <row r="32" spans="1:23" ht="16.5" customHeight="1">
      <c r="A32" s="14"/>
      <c r="B32" s="14">
        <v>27</v>
      </c>
      <c r="C32" s="42">
        <f t="shared" si="6"/>
        <v>8.28550706357215</v>
      </c>
      <c r="D32" s="186">
        <f t="shared" si="7"/>
        <v>7.3000756811301715</v>
      </c>
      <c r="E32" s="186"/>
      <c r="F32" s="186" t="s">
        <v>75</v>
      </c>
      <c r="G32" s="186"/>
      <c r="H32" s="186" t="s">
        <v>75</v>
      </c>
      <c r="I32" s="186"/>
      <c r="J32" s="186">
        <f>SUM(L32:O32)</f>
        <v>21.415270018621975</v>
      </c>
      <c r="K32" s="186"/>
      <c r="L32" s="186">
        <f t="shared" si="10"/>
        <v>15.828677839851025</v>
      </c>
      <c r="M32" s="186"/>
      <c r="N32" s="186">
        <f t="shared" si="11"/>
        <v>5.58659217877095</v>
      </c>
      <c r="O32" s="186"/>
      <c r="P32" s="186">
        <f t="shared" si="12"/>
        <v>7.575757575757576</v>
      </c>
      <c r="Q32" s="186"/>
      <c r="R32" s="186">
        <f t="shared" si="13"/>
        <v>4.2649470232088795</v>
      </c>
      <c r="S32" s="186"/>
      <c r="T32" s="187">
        <f t="shared" si="14"/>
        <v>1.694941977800202</v>
      </c>
      <c r="U32" s="187"/>
      <c r="V32" s="50">
        <v>30.4</v>
      </c>
      <c r="W32" s="50">
        <v>29</v>
      </c>
    </row>
    <row r="33" spans="1:23" ht="16.5" customHeight="1">
      <c r="A33" s="14"/>
      <c r="B33" s="14">
        <v>28</v>
      </c>
      <c r="C33" s="42">
        <f t="shared" si="6"/>
        <v>8.165563846262142</v>
      </c>
      <c r="D33" s="186">
        <f t="shared" si="7"/>
        <v>7.219171867911837</v>
      </c>
      <c r="E33" s="186"/>
      <c r="F33" s="186">
        <f>J15/D15*1000</f>
        <v>0.9578544061302682</v>
      </c>
      <c r="G33" s="186"/>
      <c r="H33" s="186" t="s">
        <v>75</v>
      </c>
      <c r="I33" s="186"/>
      <c r="J33" s="186">
        <v>19.8</v>
      </c>
      <c r="K33" s="186"/>
      <c r="L33" s="186">
        <f t="shared" si="10"/>
        <v>8.450704225352112</v>
      </c>
      <c r="M33" s="186"/>
      <c r="N33" s="186">
        <f t="shared" si="11"/>
        <v>11.267605633802818</v>
      </c>
      <c r="O33" s="186"/>
      <c r="P33" s="186">
        <f t="shared" si="12"/>
        <v>1.9120458891013383</v>
      </c>
      <c r="Q33" s="186"/>
      <c r="R33" s="186">
        <f t="shared" si="13"/>
        <v>4.348710247626198</v>
      </c>
      <c r="S33" s="186"/>
      <c r="T33" s="187">
        <f t="shared" si="14"/>
        <v>1.7519983731443678</v>
      </c>
      <c r="U33" s="187"/>
      <c r="V33" s="50">
        <v>31.2</v>
      </c>
      <c r="W33" s="50">
        <v>29.3</v>
      </c>
    </row>
    <row r="34" spans="1:23" ht="16.5" customHeight="1">
      <c r="A34" s="14"/>
      <c r="B34" s="14">
        <v>29</v>
      </c>
      <c r="C34" s="42">
        <f t="shared" si="6"/>
        <v>7.461757520113288</v>
      </c>
      <c r="D34" s="186">
        <f t="shared" si="7"/>
        <v>7.897480586981217</v>
      </c>
      <c r="E34" s="186"/>
      <c r="F34" s="186">
        <f>J16/D16*1000</f>
        <v>2.0855057351407718</v>
      </c>
      <c r="G34" s="186"/>
      <c r="H34" s="186">
        <f>M16/D16*1000</f>
        <v>2.0855057351407718</v>
      </c>
      <c r="I34" s="186"/>
      <c r="J34" s="186">
        <v>19.8</v>
      </c>
      <c r="K34" s="186"/>
      <c r="L34" s="186">
        <f t="shared" si="10"/>
        <v>16.260162601626018</v>
      </c>
      <c r="M34" s="186"/>
      <c r="N34" s="186">
        <f t="shared" si="11"/>
        <v>9.146341463414634</v>
      </c>
      <c r="O34" s="186"/>
      <c r="P34" s="186">
        <f t="shared" si="12"/>
        <v>8.290155440414507</v>
      </c>
      <c r="Q34" s="186"/>
      <c r="R34" s="186">
        <f t="shared" si="13"/>
        <v>3.9370691399137896</v>
      </c>
      <c r="S34" s="186"/>
      <c r="T34" s="187">
        <f t="shared" si="14"/>
        <v>1.6573038079083735</v>
      </c>
      <c r="U34" s="187"/>
      <c r="V34" s="50">
        <v>30.9</v>
      </c>
      <c r="W34" s="50">
        <v>29.5</v>
      </c>
    </row>
    <row r="35" spans="1:23" ht="16.5" customHeight="1">
      <c r="A35" s="14"/>
      <c r="B35" s="14">
        <v>30</v>
      </c>
      <c r="C35" s="42">
        <f>D17/C17*1000</f>
        <v>7.460429478778102</v>
      </c>
      <c r="D35" s="186">
        <f>G17/C17*1000</f>
        <v>7.97226767586683</v>
      </c>
      <c r="E35" s="186"/>
      <c r="F35" s="186">
        <f>J17/D17*1000</f>
        <v>2.079002079002079</v>
      </c>
      <c r="G35" s="186"/>
      <c r="H35" s="186">
        <f>M17/D17*1000</f>
        <v>2.079002079002079</v>
      </c>
      <c r="I35" s="186"/>
      <c r="J35" s="186">
        <f>SUM(L35:O35)</f>
        <v>18.36734693877551</v>
      </c>
      <c r="K35" s="186"/>
      <c r="L35" s="186">
        <f>Q17/(D17+P17)*1000</f>
        <v>12.244897959183673</v>
      </c>
      <c r="M35" s="186"/>
      <c r="N35" s="186">
        <f>R17/(D17+P17)*1000</f>
        <v>6.122448979591836</v>
      </c>
      <c r="O35" s="186"/>
      <c r="P35" s="186">
        <f>S17/(D17+T17)*1000</f>
        <v>2.079002079002079</v>
      </c>
      <c r="Q35" s="186"/>
      <c r="R35" s="186">
        <f>V17/C17*1000</f>
        <v>4.156746570296323</v>
      </c>
      <c r="S35" s="186"/>
      <c r="T35" s="187">
        <f>W17/C17*1000</f>
        <v>1.543269715464493</v>
      </c>
      <c r="U35" s="187"/>
      <c r="V35" s="50">
        <v>30</v>
      </c>
      <c r="W35" s="50">
        <v>28.9</v>
      </c>
    </row>
    <row r="36" spans="1:23" ht="7.5" customHeight="1">
      <c r="A36" s="98"/>
      <c r="B36" s="98"/>
      <c r="C36" s="101"/>
      <c r="D36" s="98"/>
      <c r="E36" s="96"/>
      <c r="F36" s="96"/>
      <c r="G36" s="96"/>
      <c r="H36" s="96"/>
      <c r="I36" s="96"/>
      <c r="J36" s="96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</row>
    <row r="37" spans="1:23" ht="9" customHeight="1">
      <c r="A37" s="99"/>
      <c r="B37" s="99"/>
      <c r="C37" s="99"/>
      <c r="D37" s="99"/>
      <c r="E37" s="97"/>
      <c r="F37" s="97"/>
      <c r="G37" s="97"/>
      <c r="H37" s="97"/>
      <c r="I37" s="97"/>
      <c r="J37" s="97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3" ht="13.5">
      <c r="A38" s="2" t="s">
        <v>3</v>
      </c>
      <c r="C38" s="3" t="s">
        <v>107</v>
      </c>
    </row>
    <row r="39" spans="1:3" ht="13.5">
      <c r="A39" s="2"/>
      <c r="C39" s="3" t="s">
        <v>106</v>
      </c>
    </row>
    <row r="40" spans="1:3" ht="13.5" customHeight="1">
      <c r="A40" s="99"/>
      <c r="C40" s="3" t="s">
        <v>85</v>
      </c>
    </row>
    <row r="41" spans="1:18" ht="13.5" customHeight="1">
      <c r="A41" s="2"/>
      <c r="C41" s="3" t="s">
        <v>100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" ht="13.5" customHeight="1">
      <c r="A42" s="2"/>
      <c r="C42" s="3" t="s">
        <v>99</v>
      </c>
    </row>
    <row r="43" s="3" customFormat="1" ht="13.5" customHeight="1">
      <c r="A43" s="2"/>
    </row>
  </sheetData>
  <sheetProtection/>
  <mergeCells count="124"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P30:Q30"/>
    <mergeCell ref="R30:S30"/>
    <mergeCell ref="T30:U30"/>
    <mergeCell ref="D30:E30"/>
    <mergeCell ref="F30:G30"/>
    <mergeCell ref="H30:I30"/>
    <mergeCell ref="J30:K30"/>
    <mergeCell ref="L30:M30"/>
    <mergeCell ref="N30:O30"/>
    <mergeCell ref="D25:E25"/>
    <mergeCell ref="F25:G25"/>
    <mergeCell ref="N27:O27"/>
    <mergeCell ref="P27:Q27"/>
    <mergeCell ref="N25:O25"/>
    <mergeCell ref="J25:K25"/>
    <mergeCell ref="L25:M25"/>
    <mergeCell ref="D27:E27"/>
    <mergeCell ref="F27:G27"/>
    <mergeCell ref="H27:I27"/>
    <mergeCell ref="D29:E29"/>
    <mergeCell ref="F29:G29"/>
    <mergeCell ref="H29:I29"/>
    <mergeCell ref="J29:K29"/>
    <mergeCell ref="L29:M29"/>
    <mergeCell ref="N29:O29"/>
    <mergeCell ref="P29:Q29"/>
    <mergeCell ref="R29:S29"/>
    <mergeCell ref="R25:S25"/>
    <mergeCell ref="N23:O23"/>
    <mergeCell ref="H25:I25"/>
    <mergeCell ref="T29:U29"/>
    <mergeCell ref="P25:Q25"/>
    <mergeCell ref="J27:K27"/>
    <mergeCell ref="F22:G22"/>
    <mergeCell ref="F23:G23"/>
    <mergeCell ref="H23:I23"/>
    <mergeCell ref="H22:I22"/>
    <mergeCell ref="J22:O22"/>
    <mergeCell ref="J23:K23"/>
    <mergeCell ref="L23:M23"/>
    <mergeCell ref="T22:U22"/>
    <mergeCell ref="P23:Q23"/>
    <mergeCell ref="P22:Q22"/>
    <mergeCell ref="T23:U23"/>
    <mergeCell ref="D2:F3"/>
    <mergeCell ref="G2:I3"/>
    <mergeCell ref="J2:L3"/>
    <mergeCell ref="M2:O3"/>
    <mergeCell ref="D22:E22"/>
    <mergeCell ref="D23:E23"/>
    <mergeCell ref="J26:K26"/>
    <mergeCell ref="L26:M26"/>
    <mergeCell ref="W2:W5"/>
    <mergeCell ref="V2:V5"/>
    <mergeCell ref="P2:R3"/>
    <mergeCell ref="T25:U25"/>
    <mergeCell ref="V22:W22"/>
    <mergeCell ref="R22:S22"/>
    <mergeCell ref="R23:S23"/>
    <mergeCell ref="S2:U3"/>
    <mergeCell ref="L27:M27"/>
    <mergeCell ref="F26:G26"/>
    <mergeCell ref="H26:I26"/>
    <mergeCell ref="D26:E26"/>
    <mergeCell ref="T27:U27"/>
    <mergeCell ref="P26:Q26"/>
    <mergeCell ref="R26:S26"/>
    <mergeCell ref="T26:U26"/>
    <mergeCell ref="R27:S27"/>
    <mergeCell ref="N26:O26"/>
    <mergeCell ref="R28:S28"/>
    <mergeCell ref="T28:U28"/>
    <mergeCell ref="D28:E28"/>
    <mergeCell ref="F28:G28"/>
    <mergeCell ref="H28:I28"/>
    <mergeCell ref="J28:K28"/>
    <mergeCell ref="L28:M28"/>
    <mergeCell ref="N28:O28"/>
    <mergeCell ref="P28:Q28"/>
    <mergeCell ref="P32:Q32"/>
    <mergeCell ref="R32:S32"/>
    <mergeCell ref="T32:U32"/>
    <mergeCell ref="D32:E32"/>
    <mergeCell ref="F32:G32"/>
    <mergeCell ref="H32:I32"/>
    <mergeCell ref="J32:K32"/>
    <mergeCell ref="L32:M32"/>
    <mergeCell ref="N32:O32"/>
    <mergeCell ref="P31:Q31"/>
    <mergeCell ref="R31:S31"/>
    <mergeCell ref="T31:U31"/>
    <mergeCell ref="D31:E31"/>
    <mergeCell ref="F31:G31"/>
    <mergeCell ref="H31:I31"/>
    <mergeCell ref="J31:K31"/>
    <mergeCell ref="L31:M31"/>
    <mergeCell ref="N31:O31"/>
    <mergeCell ref="D33:E33"/>
    <mergeCell ref="F33:G33"/>
    <mergeCell ref="H33:I33"/>
    <mergeCell ref="J33:K33"/>
    <mergeCell ref="L33:M33"/>
    <mergeCell ref="N33:O33"/>
    <mergeCell ref="P34:Q34"/>
    <mergeCell ref="R34:S34"/>
    <mergeCell ref="T34:U34"/>
    <mergeCell ref="P33:Q33"/>
    <mergeCell ref="R33:S33"/>
    <mergeCell ref="T33:U33"/>
    <mergeCell ref="D34:E34"/>
    <mergeCell ref="F34:G34"/>
    <mergeCell ref="H34:I34"/>
    <mergeCell ref="J34:K34"/>
    <mergeCell ref="L34:M34"/>
    <mergeCell ref="N34:O34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="110" zoomScaleNormal="110" zoomScalePageLayoutView="0" workbookViewId="0" topLeftCell="A19">
      <selection activeCell="D19" sqref="D19"/>
    </sheetView>
  </sheetViews>
  <sheetFormatPr defaultColWidth="9.00390625" defaultRowHeight="13.5"/>
  <cols>
    <col min="1" max="1" width="3.25390625" style="49" customWidth="1"/>
    <col min="2" max="2" width="2.125" style="49" customWidth="1"/>
    <col min="3" max="3" width="6.125" style="49" customWidth="1"/>
    <col min="4" max="4" width="4.375" style="49" customWidth="1"/>
    <col min="5" max="6" width="3.875" style="49" customWidth="1"/>
    <col min="7" max="7" width="4.375" style="49" customWidth="1"/>
    <col min="8" max="9" width="3.875" style="49" customWidth="1"/>
    <col min="10" max="15" width="3.25390625" style="49" customWidth="1"/>
    <col min="16" max="21" width="3.75390625" style="49" customWidth="1"/>
    <col min="22" max="23" width="4.375" style="49" customWidth="1"/>
    <col min="24" max="16384" width="9.00390625" style="49" customWidth="1"/>
  </cols>
  <sheetData>
    <row r="1" spans="1:23" s="5" customFormat="1" ht="13.5" customHeight="1">
      <c r="A1" s="5" t="s">
        <v>116</v>
      </c>
      <c r="T1" s="6"/>
      <c r="W1" s="7" t="s">
        <v>91</v>
      </c>
    </row>
    <row r="2" spans="1:23" s="5" customFormat="1" ht="11.25" customHeight="1">
      <c r="A2" s="8"/>
      <c r="B2" s="8"/>
      <c r="C2" s="35"/>
      <c r="D2" s="125" t="s">
        <v>34</v>
      </c>
      <c r="E2" s="170"/>
      <c r="F2" s="171"/>
      <c r="G2" s="125" t="s">
        <v>35</v>
      </c>
      <c r="H2" s="170"/>
      <c r="I2" s="171"/>
      <c r="J2" s="125" t="s">
        <v>36</v>
      </c>
      <c r="K2" s="170"/>
      <c r="L2" s="171"/>
      <c r="M2" s="125" t="s">
        <v>37</v>
      </c>
      <c r="N2" s="170"/>
      <c r="O2" s="171"/>
      <c r="P2" s="125" t="s">
        <v>38</v>
      </c>
      <c r="Q2" s="170"/>
      <c r="R2" s="171"/>
      <c r="S2" s="125" t="s">
        <v>39</v>
      </c>
      <c r="T2" s="170"/>
      <c r="U2" s="171"/>
      <c r="V2" s="179" t="s">
        <v>40</v>
      </c>
      <c r="W2" s="159" t="s">
        <v>41</v>
      </c>
    </row>
    <row r="3" spans="1:23" s="5" customFormat="1" ht="11.25" customHeight="1">
      <c r="A3" s="13"/>
      <c r="B3" s="13"/>
      <c r="C3" s="95" t="s">
        <v>64</v>
      </c>
      <c r="D3" s="175"/>
      <c r="E3" s="176"/>
      <c r="F3" s="177"/>
      <c r="G3" s="175"/>
      <c r="H3" s="176"/>
      <c r="I3" s="177"/>
      <c r="J3" s="175"/>
      <c r="K3" s="176"/>
      <c r="L3" s="177"/>
      <c r="M3" s="175"/>
      <c r="N3" s="176"/>
      <c r="O3" s="177"/>
      <c r="P3" s="175"/>
      <c r="Q3" s="176"/>
      <c r="R3" s="177"/>
      <c r="S3" s="175"/>
      <c r="T3" s="176"/>
      <c r="U3" s="177"/>
      <c r="V3" s="180"/>
      <c r="W3" s="181"/>
    </row>
    <row r="4" spans="2:23" s="5" customFormat="1" ht="51.75" customHeight="1">
      <c r="B4" s="13"/>
      <c r="C4" s="37" t="s">
        <v>60</v>
      </c>
      <c r="D4" s="24" t="s">
        <v>7</v>
      </c>
      <c r="E4" s="24" t="s">
        <v>1</v>
      </c>
      <c r="F4" s="24" t="s">
        <v>2</v>
      </c>
      <c r="G4" s="24" t="s">
        <v>7</v>
      </c>
      <c r="H4" s="24" t="s">
        <v>1</v>
      </c>
      <c r="I4" s="24" t="s">
        <v>2</v>
      </c>
      <c r="J4" s="24" t="s">
        <v>7</v>
      </c>
      <c r="K4" s="24" t="s">
        <v>1</v>
      </c>
      <c r="L4" s="24" t="s">
        <v>2</v>
      </c>
      <c r="M4" s="24" t="s">
        <v>7</v>
      </c>
      <c r="N4" s="24" t="s">
        <v>1</v>
      </c>
      <c r="O4" s="24" t="s">
        <v>2</v>
      </c>
      <c r="P4" s="24" t="s">
        <v>7</v>
      </c>
      <c r="Q4" s="24" t="s">
        <v>42</v>
      </c>
      <c r="R4" s="24" t="s">
        <v>43</v>
      </c>
      <c r="S4" s="24" t="s">
        <v>7</v>
      </c>
      <c r="T4" s="25" t="s">
        <v>90</v>
      </c>
      <c r="U4" s="25" t="s">
        <v>63</v>
      </c>
      <c r="V4" s="180"/>
      <c r="W4" s="181"/>
    </row>
    <row r="5" spans="1:23" s="5" customFormat="1" ht="11.25" customHeight="1">
      <c r="A5" s="13"/>
      <c r="B5" s="13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7"/>
      <c r="V5" s="191"/>
      <c r="W5" s="193"/>
    </row>
    <row r="6" spans="1:23" s="5" customFormat="1" ht="7.5" customHeight="1">
      <c r="A6" s="9"/>
      <c r="B6" s="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5" customFormat="1" ht="16.5" customHeight="1">
      <c r="A7" s="14" t="s">
        <v>121</v>
      </c>
      <c r="B7" s="14">
        <v>20</v>
      </c>
      <c r="C7" s="31">
        <v>149940</v>
      </c>
      <c r="D7" s="32">
        <f aca="true" t="shared" si="0" ref="D7:D12">SUM(E7:F7)</f>
        <v>1333</v>
      </c>
      <c r="E7" s="32">
        <v>710</v>
      </c>
      <c r="F7" s="32">
        <v>623</v>
      </c>
      <c r="G7" s="32">
        <f aca="true" t="shared" si="1" ref="G7:G12">SUM(H7:I7)</f>
        <v>664</v>
      </c>
      <c r="H7" s="32">
        <v>368</v>
      </c>
      <c r="I7" s="32">
        <v>296</v>
      </c>
      <c r="J7" s="32">
        <f aca="true" t="shared" si="2" ref="J7:J14">SUM(K7:L7)</f>
        <v>3</v>
      </c>
      <c r="K7" s="32">
        <v>1</v>
      </c>
      <c r="L7" s="32">
        <v>2</v>
      </c>
      <c r="M7" s="32">
        <v>2</v>
      </c>
      <c r="N7" s="32">
        <v>1</v>
      </c>
      <c r="O7" s="32">
        <v>1</v>
      </c>
      <c r="P7" s="32">
        <f aca="true" t="shared" si="3" ref="P7:P14">SUM(Q7:R7)</f>
        <v>17</v>
      </c>
      <c r="Q7" s="32">
        <v>5</v>
      </c>
      <c r="R7" s="32">
        <v>12</v>
      </c>
      <c r="S7" s="32">
        <f aca="true" t="shared" si="4" ref="S7:S12">SUM(T7:U7)</f>
        <v>2</v>
      </c>
      <c r="T7" s="94">
        <v>0</v>
      </c>
      <c r="U7" s="32">
        <v>2</v>
      </c>
      <c r="V7" s="32">
        <v>718</v>
      </c>
      <c r="W7" s="32">
        <v>266</v>
      </c>
    </row>
    <row r="8" spans="1:23" s="5" customFormat="1" ht="16.5" customHeight="1">
      <c r="A8" s="14"/>
      <c r="B8" s="14">
        <v>21</v>
      </c>
      <c r="C8" s="31">
        <v>149745</v>
      </c>
      <c r="D8" s="32">
        <f t="shared" si="0"/>
        <v>1198</v>
      </c>
      <c r="E8" s="32">
        <v>601</v>
      </c>
      <c r="F8" s="32">
        <v>597</v>
      </c>
      <c r="G8" s="32">
        <f t="shared" si="1"/>
        <v>712</v>
      </c>
      <c r="H8" s="32">
        <v>396</v>
      </c>
      <c r="I8" s="32">
        <v>316</v>
      </c>
      <c r="J8" s="32">
        <f t="shared" si="2"/>
        <v>1</v>
      </c>
      <c r="K8" s="32">
        <v>1</v>
      </c>
      <c r="L8" s="94">
        <v>0</v>
      </c>
      <c r="M8" s="94">
        <f aca="true" t="shared" si="5" ref="M8:M14">SUM(N8:O8)</f>
        <v>0</v>
      </c>
      <c r="N8" s="94">
        <v>0</v>
      </c>
      <c r="O8" s="94">
        <v>0</v>
      </c>
      <c r="P8" s="32">
        <f t="shared" si="3"/>
        <v>24</v>
      </c>
      <c r="Q8" s="32">
        <v>14</v>
      </c>
      <c r="R8" s="32">
        <v>10</v>
      </c>
      <c r="S8" s="32">
        <f t="shared" si="4"/>
        <v>4</v>
      </c>
      <c r="T8" s="32">
        <v>4</v>
      </c>
      <c r="U8" s="94">
        <v>0</v>
      </c>
      <c r="V8" s="32">
        <v>666</v>
      </c>
      <c r="W8" s="32">
        <v>275</v>
      </c>
    </row>
    <row r="9" spans="1:23" s="5" customFormat="1" ht="16.5" customHeight="1">
      <c r="A9" s="14"/>
      <c r="B9" s="14">
        <v>22</v>
      </c>
      <c r="C9" s="31">
        <v>138503</v>
      </c>
      <c r="D9" s="32">
        <f t="shared" si="0"/>
        <v>1232</v>
      </c>
      <c r="E9" s="32">
        <v>613</v>
      </c>
      <c r="F9" s="32">
        <v>619</v>
      </c>
      <c r="G9" s="32">
        <f t="shared" si="1"/>
        <v>775</v>
      </c>
      <c r="H9" s="32">
        <v>444</v>
      </c>
      <c r="I9" s="32">
        <v>331</v>
      </c>
      <c r="J9" s="32">
        <f t="shared" si="2"/>
        <v>5</v>
      </c>
      <c r="K9" s="32">
        <v>5</v>
      </c>
      <c r="L9" s="94">
        <v>0</v>
      </c>
      <c r="M9" s="32">
        <f t="shared" si="5"/>
        <v>4</v>
      </c>
      <c r="N9" s="32">
        <v>4</v>
      </c>
      <c r="O9" s="94">
        <v>0</v>
      </c>
      <c r="P9" s="32">
        <f t="shared" si="3"/>
        <v>23</v>
      </c>
      <c r="Q9" s="32">
        <v>14</v>
      </c>
      <c r="R9" s="32">
        <v>9</v>
      </c>
      <c r="S9" s="32">
        <f t="shared" si="4"/>
        <v>7</v>
      </c>
      <c r="T9" s="32">
        <v>3</v>
      </c>
      <c r="U9" s="32">
        <v>4</v>
      </c>
      <c r="V9" s="32">
        <v>624</v>
      </c>
      <c r="W9" s="32">
        <v>272</v>
      </c>
    </row>
    <row r="10" spans="1:23" s="5" customFormat="1" ht="16.5" customHeight="1">
      <c r="A10" s="14"/>
      <c r="B10" s="14">
        <v>23</v>
      </c>
      <c r="C10" s="31">
        <v>149752</v>
      </c>
      <c r="D10" s="32">
        <f t="shared" si="0"/>
        <v>1094</v>
      </c>
      <c r="E10" s="32">
        <v>580</v>
      </c>
      <c r="F10" s="32">
        <v>514</v>
      </c>
      <c r="G10" s="32">
        <f t="shared" si="1"/>
        <v>808</v>
      </c>
      <c r="H10" s="32">
        <v>461</v>
      </c>
      <c r="I10" s="32">
        <v>347</v>
      </c>
      <c r="J10" s="32">
        <f t="shared" si="2"/>
        <v>3</v>
      </c>
      <c r="K10" s="32">
        <v>2</v>
      </c>
      <c r="L10" s="32">
        <v>1</v>
      </c>
      <c r="M10" s="32">
        <f t="shared" si="5"/>
        <v>3</v>
      </c>
      <c r="N10" s="32">
        <v>2</v>
      </c>
      <c r="O10" s="32">
        <v>1</v>
      </c>
      <c r="P10" s="32">
        <f t="shared" si="3"/>
        <v>20</v>
      </c>
      <c r="Q10" s="32">
        <v>14</v>
      </c>
      <c r="R10" s="32">
        <v>6</v>
      </c>
      <c r="S10" s="32">
        <f t="shared" si="4"/>
        <v>7</v>
      </c>
      <c r="T10" s="32">
        <v>5</v>
      </c>
      <c r="U10" s="32">
        <v>2</v>
      </c>
      <c r="V10" s="32">
        <v>567</v>
      </c>
      <c r="W10" s="32">
        <v>229</v>
      </c>
    </row>
    <row r="11" spans="1:23" s="5" customFormat="1" ht="16.5" customHeight="1">
      <c r="A11" s="14"/>
      <c r="B11" s="14">
        <v>24</v>
      </c>
      <c r="C11" s="31">
        <v>149599</v>
      </c>
      <c r="D11" s="32">
        <f t="shared" si="0"/>
        <v>1080</v>
      </c>
      <c r="E11" s="32">
        <v>522</v>
      </c>
      <c r="F11" s="32">
        <v>558</v>
      </c>
      <c r="G11" s="32">
        <f t="shared" si="1"/>
        <v>843</v>
      </c>
      <c r="H11" s="32">
        <v>510</v>
      </c>
      <c r="I11" s="32">
        <v>333</v>
      </c>
      <c r="J11" s="32">
        <f t="shared" si="2"/>
        <v>4</v>
      </c>
      <c r="K11" s="32">
        <v>2</v>
      </c>
      <c r="L11" s="32">
        <v>2</v>
      </c>
      <c r="M11" s="32">
        <f t="shared" si="5"/>
        <v>1</v>
      </c>
      <c r="N11" s="94">
        <v>0</v>
      </c>
      <c r="O11" s="32">
        <v>1</v>
      </c>
      <c r="P11" s="32">
        <f t="shared" si="3"/>
        <v>21</v>
      </c>
      <c r="Q11" s="32">
        <v>14</v>
      </c>
      <c r="R11" s="32">
        <v>7</v>
      </c>
      <c r="S11" s="32">
        <f t="shared" si="4"/>
        <v>4</v>
      </c>
      <c r="T11" s="32">
        <v>3</v>
      </c>
      <c r="U11" s="32">
        <v>1</v>
      </c>
      <c r="V11" s="32">
        <v>595</v>
      </c>
      <c r="W11" s="32">
        <v>231</v>
      </c>
    </row>
    <row r="12" spans="1:23" s="5" customFormat="1" ht="16.5" customHeight="1">
      <c r="A12" s="14"/>
      <c r="B12" s="14">
        <v>25</v>
      </c>
      <c r="C12" s="31">
        <v>148888</v>
      </c>
      <c r="D12" s="32">
        <f t="shared" si="0"/>
        <v>1035</v>
      </c>
      <c r="E12" s="32">
        <v>542</v>
      </c>
      <c r="F12" s="32">
        <v>493</v>
      </c>
      <c r="G12" s="32">
        <f t="shared" si="1"/>
        <v>846</v>
      </c>
      <c r="H12" s="32">
        <v>501</v>
      </c>
      <c r="I12" s="32">
        <v>345</v>
      </c>
      <c r="J12" s="32">
        <f t="shared" si="2"/>
        <v>2</v>
      </c>
      <c r="K12" s="32">
        <v>2</v>
      </c>
      <c r="L12" s="94">
        <v>0</v>
      </c>
      <c r="M12" s="94">
        <f t="shared" si="5"/>
        <v>0</v>
      </c>
      <c r="N12" s="94">
        <v>0</v>
      </c>
      <c r="O12" s="94">
        <v>0</v>
      </c>
      <c r="P12" s="32">
        <f t="shared" si="3"/>
        <v>18</v>
      </c>
      <c r="Q12" s="32">
        <v>15</v>
      </c>
      <c r="R12" s="32">
        <v>3</v>
      </c>
      <c r="S12" s="32">
        <f t="shared" si="4"/>
        <v>4</v>
      </c>
      <c r="T12" s="32">
        <v>4</v>
      </c>
      <c r="U12" s="94">
        <v>0</v>
      </c>
      <c r="V12" s="32">
        <v>514</v>
      </c>
      <c r="W12" s="32">
        <v>238</v>
      </c>
    </row>
    <row r="13" spans="1:23" s="5" customFormat="1" ht="16.5" customHeight="1">
      <c r="A13" s="14"/>
      <c r="B13" s="14">
        <v>26</v>
      </c>
      <c r="C13" s="31">
        <v>149027</v>
      </c>
      <c r="D13" s="32">
        <f>SUM(E13:F13)</f>
        <v>955</v>
      </c>
      <c r="E13" s="32">
        <v>474</v>
      </c>
      <c r="F13" s="32">
        <v>481</v>
      </c>
      <c r="G13" s="32">
        <f>SUM(H13:I13)</f>
        <v>905</v>
      </c>
      <c r="H13" s="32">
        <v>492</v>
      </c>
      <c r="I13" s="32">
        <v>413</v>
      </c>
      <c r="J13" s="32">
        <f t="shared" si="2"/>
        <v>3</v>
      </c>
      <c r="K13" s="115">
        <v>0</v>
      </c>
      <c r="L13" s="32">
        <v>3</v>
      </c>
      <c r="M13" s="32">
        <f t="shared" si="5"/>
        <v>2</v>
      </c>
      <c r="N13" s="32">
        <v>2</v>
      </c>
      <c r="O13" s="94">
        <v>0</v>
      </c>
      <c r="P13" s="32">
        <f t="shared" si="3"/>
        <v>15</v>
      </c>
      <c r="Q13" s="32">
        <v>8</v>
      </c>
      <c r="R13" s="32">
        <v>7</v>
      </c>
      <c r="S13" s="32">
        <v>3</v>
      </c>
      <c r="T13" s="32">
        <v>2</v>
      </c>
      <c r="U13" s="32">
        <v>1</v>
      </c>
      <c r="V13" s="32">
        <v>465</v>
      </c>
      <c r="W13" s="32">
        <v>253</v>
      </c>
    </row>
    <row r="14" spans="1:23" s="5" customFormat="1" ht="16.5" customHeight="1">
      <c r="A14" s="14"/>
      <c r="B14" s="14">
        <v>27</v>
      </c>
      <c r="C14" s="31">
        <v>148718</v>
      </c>
      <c r="D14" s="32">
        <f>SUM(E14:F14)</f>
        <v>966</v>
      </c>
      <c r="E14" s="32">
        <v>470</v>
      </c>
      <c r="F14" s="32">
        <v>496</v>
      </c>
      <c r="G14" s="32">
        <f>SUM(H14:I14)</f>
        <v>911</v>
      </c>
      <c r="H14" s="32">
        <v>519</v>
      </c>
      <c r="I14" s="32">
        <v>392</v>
      </c>
      <c r="J14" s="32">
        <f t="shared" si="2"/>
        <v>1</v>
      </c>
      <c r="K14" s="115">
        <v>0</v>
      </c>
      <c r="L14" s="32">
        <v>1</v>
      </c>
      <c r="M14" s="94">
        <f t="shared" si="5"/>
        <v>0</v>
      </c>
      <c r="N14" s="94">
        <v>0</v>
      </c>
      <c r="O14" s="94">
        <v>0</v>
      </c>
      <c r="P14" s="32">
        <f t="shared" si="3"/>
        <v>20</v>
      </c>
      <c r="Q14" s="32">
        <v>12</v>
      </c>
      <c r="R14" s="32">
        <v>8</v>
      </c>
      <c r="S14" s="32">
        <f>SUM(T14:U14)</f>
        <v>2</v>
      </c>
      <c r="T14" s="32">
        <v>2</v>
      </c>
      <c r="U14" s="94">
        <v>0</v>
      </c>
      <c r="V14" s="32">
        <v>455</v>
      </c>
      <c r="W14" s="32">
        <v>207</v>
      </c>
    </row>
    <row r="15" spans="1:23" s="5" customFormat="1" ht="16.5" customHeight="1">
      <c r="A15" s="14"/>
      <c r="B15" s="14">
        <v>28</v>
      </c>
      <c r="C15" s="31">
        <v>148342</v>
      </c>
      <c r="D15" s="32">
        <v>833</v>
      </c>
      <c r="E15" s="32">
        <v>439</v>
      </c>
      <c r="F15" s="32">
        <v>394</v>
      </c>
      <c r="G15" s="32">
        <v>927</v>
      </c>
      <c r="H15" s="32">
        <v>534</v>
      </c>
      <c r="I15" s="32">
        <v>393</v>
      </c>
      <c r="J15" s="32">
        <v>1</v>
      </c>
      <c r="K15" s="115">
        <v>0</v>
      </c>
      <c r="L15" s="32">
        <v>1</v>
      </c>
      <c r="M15" s="94">
        <v>0</v>
      </c>
      <c r="N15" s="94">
        <v>0</v>
      </c>
      <c r="O15" s="94">
        <v>0</v>
      </c>
      <c r="P15" s="32">
        <v>12</v>
      </c>
      <c r="Q15" s="32">
        <v>8</v>
      </c>
      <c r="R15" s="32">
        <v>4</v>
      </c>
      <c r="S15" s="32">
        <v>2</v>
      </c>
      <c r="T15" s="32">
        <v>2</v>
      </c>
      <c r="U15" s="94">
        <v>0</v>
      </c>
      <c r="V15" s="32">
        <v>471</v>
      </c>
      <c r="W15" s="32">
        <v>199</v>
      </c>
    </row>
    <row r="16" spans="1:23" s="5" customFormat="1" ht="16.5" customHeight="1">
      <c r="A16" s="14"/>
      <c r="B16" s="14">
        <v>29</v>
      </c>
      <c r="C16" s="31">
        <v>148366</v>
      </c>
      <c r="D16" s="32">
        <v>760</v>
      </c>
      <c r="E16" s="32">
        <v>373</v>
      </c>
      <c r="F16" s="32">
        <v>387</v>
      </c>
      <c r="G16" s="32">
        <v>982</v>
      </c>
      <c r="H16" s="32">
        <v>552</v>
      </c>
      <c r="I16" s="32">
        <v>430</v>
      </c>
      <c r="J16" s="32">
        <v>3</v>
      </c>
      <c r="K16" s="115">
        <v>1</v>
      </c>
      <c r="L16" s="32">
        <v>2</v>
      </c>
      <c r="M16" s="94">
        <v>3</v>
      </c>
      <c r="N16" s="94">
        <v>1</v>
      </c>
      <c r="O16" s="94">
        <v>2</v>
      </c>
      <c r="P16" s="32">
        <v>18</v>
      </c>
      <c r="Q16" s="32">
        <v>9</v>
      </c>
      <c r="R16" s="32">
        <v>9</v>
      </c>
      <c r="S16" s="32">
        <v>6</v>
      </c>
      <c r="T16" s="32">
        <v>4</v>
      </c>
      <c r="U16" s="94">
        <v>2</v>
      </c>
      <c r="V16" s="32">
        <v>417</v>
      </c>
      <c r="W16" s="32">
        <v>203</v>
      </c>
    </row>
    <row r="17" spans="1:23" s="5" customFormat="1" ht="16.5" customHeight="1">
      <c r="A17" s="14"/>
      <c r="B17" s="14">
        <v>30</v>
      </c>
      <c r="C17" s="31">
        <v>148338</v>
      </c>
      <c r="D17" s="32">
        <v>757</v>
      </c>
      <c r="E17" s="32">
        <v>386</v>
      </c>
      <c r="F17" s="32">
        <v>371</v>
      </c>
      <c r="G17" s="32">
        <v>1017</v>
      </c>
      <c r="H17" s="32">
        <v>589</v>
      </c>
      <c r="I17" s="32">
        <v>428</v>
      </c>
      <c r="J17" s="32">
        <v>2</v>
      </c>
      <c r="K17" s="115">
        <v>1</v>
      </c>
      <c r="L17" s="32">
        <v>1</v>
      </c>
      <c r="M17" s="94">
        <v>1</v>
      </c>
      <c r="N17" s="94">
        <v>0</v>
      </c>
      <c r="O17" s="94">
        <v>1</v>
      </c>
      <c r="P17" s="32">
        <v>14</v>
      </c>
      <c r="Q17" s="32">
        <v>6</v>
      </c>
      <c r="R17" s="32">
        <v>8</v>
      </c>
      <c r="S17" s="94">
        <v>0</v>
      </c>
      <c r="T17" s="94">
        <v>0</v>
      </c>
      <c r="U17" s="94">
        <v>0</v>
      </c>
      <c r="V17" s="32">
        <v>409</v>
      </c>
      <c r="W17" s="32">
        <v>195</v>
      </c>
    </row>
    <row r="18" spans="1:23" ht="7.5" customHeight="1">
      <c r="A18" s="98"/>
      <c r="B18" s="98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" ht="13.5">
      <c r="A19" s="99"/>
      <c r="B19" s="99"/>
      <c r="C19" s="3"/>
    </row>
    <row r="20" spans="1:2" ht="13.5">
      <c r="A20" s="99"/>
      <c r="B20" s="99"/>
    </row>
    <row r="21" ht="13.5">
      <c r="A21" s="5" t="s">
        <v>81</v>
      </c>
    </row>
    <row r="22" spans="1:23" s="100" customFormat="1" ht="28.5" customHeight="1">
      <c r="A22" s="8"/>
      <c r="B22" s="8"/>
      <c r="C22" s="44" t="s">
        <v>44</v>
      </c>
      <c r="D22" s="194" t="s">
        <v>45</v>
      </c>
      <c r="E22" s="194"/>
      <c r="F22" s="179" t="s">
        <v>65</v>
      </c>
      <c r="G22" s="179"/>
      <c r="H22" s="179" t="s">
        <v>66</v>
      </c>
      <c r="I22" s="179"/>
      <c r="J22" s="196" t="s">
        <v>88</v>
      </c>
      <c r="K22" s="196"/>
      <c r="L22" s="196"/>
      <c r="M22" s="196"/>
      <c r="N22" s="196"/>
      <c r="O22" s="196"/>
      <c r="P22" s="179" t="s">
        <v>103</v>
      </c>
      <c r="Q22" s="179"/>
      <c r="R22" s="194" t="s">
        <v>46</v>
      </c>
      <c r="S22" s="194"/>
      <c r="T22" s="194" t="s">
        <v>47</v>
      </c>
      <c r="U22" s="194"/>
      <c r="V22" s="182" t="s">
        <v>87</v>
      </c>
      <c r="W22" s="192"/>
    </row>
    <row r="23" spans="1:23" s="48" customFormat="1" ht="14.25" customHeight="1">
      <c r="A23" s="13"/>
      <c r="B23" s="13"/>
      <c r="C23" s="45" t="s">
        <v>48</v>
      </c>
      <c r="D23" s="140" t="s">
        <v>48</v>
      </c>
      <c r="E23" s="140"/>
      <c r="F23" s="140" t="s">
        <v>49</v>
      </c>
      <c r="G23" s="140"/>
      <c r="H23" s="140" t="s">
        <v>49</v>
      </c>
      <c r="I23" s="140"/>
      <c r="J23" s="195" t="s">
        <v>50</v>
      </c>
      <c r="K23" s="195"/>
      <c r="L23" s="195" t="s">
        <v>51</v>
      </c>
      <c r="M23" s="195"/>
      <c r="N23" s="195" t="s">
        <v>52</v>
      </c>
      <c r="O23" s="195"/>
      <c r="P23" s="140" t="s">
        <v>89</v>
      </c>
      <c r="Q23" s="140"/>
      <c r="R23" s="140" t="s">
        <v>48</v>
      </c>
      <c r="S23" s="140"/>
      <c r="T23" s="140" t="s">
        <v>48</v>
      </c>
      <c r="U23" s="140"/>
      <c r="V23" s="47" t="s">
        <v>69</v>
      </c>
      <c r="W23" s="47" t="s">
        <v>70</v>
      </c>
    </row>
    <row r="24" spans="1:18" ht="7.5" customHeight="1">
      <c r="A24" s="9"/>
      <c r="B24" s="9"/>
      <c r="C24" s="20"/>
      <c r="D24" s="4"/>
      <c r="G24" s="4"/>
      <c r="H24" s="4"/>
      <c r="P24" s="4"/>
      <c r="R24" s="4"/>
    </row>
    <row r="25" spans="1:23" ht="16.5" customHeight="1">
      <c r="A25" s="14" t="s">
        <v>121</v>
      </c>
      <c r="B25" s="14">
        <v>20</v>
      </c>
      <c r="C25" s="42">
        <f aca="true" t="shared" si="6" ref="C25:C34">D7/C7*1000</f>
        <v>8.890222755768974</v>
      </c>
      <c r="D25" s="186">
        <f aca="true" t="shared" si="7" ref="D25:D34">G7/C7*1000</f>
        <v>4.42843804188342</v>
      </c>
      <c r="E25" s="186"/>
      <c r="F25" s="186">
        <f aca="true" t="shared" si="8" ref="F25:F34">J7/D7*1000</f>
        <v>2.250562640660165</v>
      </c>
      <c r="G25" s="186"/>
      <c r="H25" s="186">
        <f>M7/D7*1000</f>
        <v>1.5003750937734435</v>
      </c>
      <c r="I25" s="186"/>
      <c r="J25" s="186">
        <f aca="true" t="shared" si="9" ref="J25:J30">SUM(L25:O25)</f>
        <v>12.592592592592593</v>
      </c>
      <c r="K25" s="186"/>
      <c r="L25" s="186">
        <f aca="true" t="shared" si="10" ref="L25:L34">Q7/(D7+P7)*1000</f>
        <v>3.7037037037037037</v>
      </c>
      <c r="M25" s="186"/>
      <c r="N25" s="186">
        <f aca="true" t="shared" si="11" ref="N25:N34">R7/(D7+P7)*1000</f>
        <v>8.88888888888889</v>
      </c>
      <c r="O25" s="186"/>
      <c r="P25" s="186">
        <f aca="true" t="shared" si="12" ref="P25:P34">S7/(D7+T7)*1000</f>
        <v>1.5003750937734435</v>
      </c>
      <c r="Q25" s="186"/>
      <c r="R25" s="186">
        <f aca="true" t="shared" si="13" ref="R25:R34">V7/C7*1000</f>
        <v>4.78858209950647</v>
      </c>
      <c r="S25" s="186"/>
      <c r="T25" s="187">
        <f aca="true" t="shared" si="14" ref="T25:T34">W7/C7*1000</f>
        <v>1.7740429505135387</v>
      </c>
      <c r="U25" s="187"/>
      <c r="V25" s="50">
        <v>31.5</v>
      </c>
      <c r="W25" s="50">
        <v>29.7</v>
      </c>
    </row>
    <row r="26" spans="1:23" ht="16.5" customHeight="1">
      <c r="A26" s="14"/>
      <c r="B26" s="14">
        <v>21</v>
      </c>
      <c r="C26" s="42">
        <f t="shared" si="6"/>
        <v>8.00026712077198</v>
      </c>
      <c r="D26" s="186">
        <f t="shared" si="7"/>
        <v>4.754749741226751</v>
      </c>
      <c r="E26" s="186"/>
      <c r="F26" s="186">
        <f t="shared" si="8"/>
        <v>0.8347245409015025</v>
      </c>
      <c r="G26" s="186"/>
      <c r="H26" s="198" t="s">
        <v>123</v>
      </c>
      <c r="I26" s="198"/>
      <c r="J26" s="186">
        <f t="shared" si="9"/>
        <v>19.639934533551553</v>
      </c>
      <c r="K26" s="186"/>
      <c r="L26" s="186">
        <f t="shared" si="10"/>
        <v>11.456628477905074</v>
      </c>
      <c r="M26" s="186"/>
      <c r="N26" s="186">
        <f t="shared" si="11"/>
        <v>8.183306055646481</v>
      </c>
      <c r="O26" s="186"/>
      <c r="P26" s="186">
        <f t="shared" si="12"/>
        <v>3.327787021630616</v>
      </c>
      <c r="Q26" s="186"/>
      <c r="R26" s="186">
        <f t="shared" si="13"/>
        <v>4.447560853450866</v>
      </c>
      <c r="S26" s="186"/>
      <c r="T26" s="187">
        <f t="shared" si="14"/>
        <v>1.8364553073558383</v>
      </c>
      <c r="U26" s="187"/>
      <c r="V26" s="50">
        <v>31.8</v>
      </c>
      <c r="W26" s="50">
        <v>29.8</v>
      </c>
    </row>
    <row r="27" spans="1:23" ht="16.5" customHeight="1">
      <c r="A27" s="14"/>
      <c r="B27" s="14">
        <v>22</v>
      </c>
      <c r="C27" s="42">
        <f t="shared" si="6"/>
        <v>8.895114185252305</v>
      </c>
      <c r="D27" s="186">
        <f t="shared" si="7"/>
        <v>5.595546666859201</v>
      </c>
      <c r="E27" s="186"/>
      <c r="F27" s="186">
        <f t="shared" si="8"/>
        <v>4.058441558441558</v>
      </c>
      <c r="G27" s="186"/>
      <c r="H27" s="186">
        <f>M9/D9*1000</f>
        <v>3.246753246753247</v>
      </c>
      <c r="I27" s="186"/>
      <c r="J27" s="186">
        <f t="shared" si="9"/>
        <v>18.326693227091635</v>
      </c>
      <c r="K27" s="186"/>
      <c r="L27" s="186">
        <f t="shared" si="10"/>
        <v>11.155378486055778</v>
      </c>
      <c r="M27" s="186"/>
      <c r="N27" s="186">
        <f t="shared" si="11"/>
        <v>7.171314741035856</v>
      </c>
      <c r="O27" s="186"/>
      <c r="P27" s="186">
        <f t="shared" si="12"/>
        <v>5.668016194331984</v>
      </c>
      <c r="Q27" s="186"/>
      <c r="R27" s="186">
        <f t="shared" si="13"/>
        <v>4.50531757434857</v>
      </c>
      <c r="S27" s="186"/>
      <c r="T27" s="187">
        <f t="shared" si="14"/>
        <v>1.9638563785621972</v>
      </c>
      <c r="U27" s="187"/>
      <c r="V27" s="50">
        <v>31.3</v>
      </c>
      <c r="W27" s="50">
        <v>30</v>
      </c>
    </row>
    <row r="28" spans="1:23" ht="16.5" customHeight="1">
      <c r="A28" s="14"/>
      <c r="B28" s="14">
        <v>23</v>
      </c>
      <c r="C28" s="42">
        <f t="shared" si="6"/>
        <v>7.305411613868262</v>
      </c>
      <c r="D28" s="186">
        <f t="shared" si="7"/>
        <v>5.395587371120252</v>
      </c>
      <c r="E28" s="186"/>
      <c r="F28" s="186">
        <f t="shared" si="8"/>
        <v>2.742230347349177</v>
      </c>
      <c r="G28" s="186"/>
      <c r="H28" s="186">
        <f>M10/D10*1000</f>
        <v>2.742230347349177</v>
      </c>
      <c r="I28" s="186"/>
      <c r="J28" s="186">
        <f t="shared" si="9"/>
        <v>17.953321364452425</v>
      </c>
      <c r="K28" s="186"/>
      <c r="L28" s="186">
        <f t="shared" si="10"/>
        <v>12.567324955116698</v>
      </c>
      <c r="M28" s="186"/>
      <c r="N28" s="186">
        <f t="shared" si="11"/>
        <v>5.3859964093357275</v>
      </c>
      <c r="O28" s="186"/>
      <c r="P28" s="186">
        <f t="shared" si="12"/>
        <v>6.369426751592357</v>
      </c>
      <c r="Q28" s="186"/>
      <c r="R28" s="186">
        <f t="shared" si="13"/>
        <v>3.786259949783642</v>
      </c>
      <c r="S28" s="186"/>
      <c r="T28" s="187">
        <f t="shared" si="14"/>
        <v>1.5291949356269032</v>
      </c>
      <c r="U28" s="187"/>
      <c r="V28" s="50">
        <v>32.5</v>
      </c>
      <c r="W28" s="50">
        <v>30.7</v>
      </c>
    </row>
    <row r="29" spans="1:23" ht="16.5" customHeight="1">
      <c r="A29" s="14"/>
      <c r="B29" s="14">
        <v>24</v>
      </c>
      <c r="C29" s="42">
        <f t="shared" si="6"/>
        <v>7.219299594248625</v>
      </c>
      <c r="D29" s="186">
        <f t="shared" si="7"/>
        <v>5.635064405510732</v>
      </c>
      <c r="E29" s="186"/>
      <c r="F29" s="186">
        <f t="shared" si="8"/>
        <v>3.7037037037037037</v>
      </c>
      <c r="G29" s="186"/>
      <c r="H29" s="186">
        <f>M11/D11*1000</f>
        <v>0.9259259259259259</v>
      </c>
      <c r="I29" s="186"/>
      <c r="J29" s="186">
        <f t="shared" si="9"/>
        <v>19.073569482288832</v>
      </c>
      <c r="K29" s="186"/>
      <c r="L29" s="186">
        <f t="shared" si="10"/>
        <v>12.715712988192553</v>
      </c>
      <c r="M29" s="186"/>
      <c r="N29" s="186">
        <f t="shared" si="11"/>
        <v>6.357856494096277</v>
      </c>
      <c r="O29" s="186"/>
      <c r="P29" s="186">
        <f t="shared" si="12"/>
        <v>3.693444136657433</v>
      </c>
      <c r="Q29" s="186"/>
      <c r="R29" s="186">
        <f t="shared" si="13"/>
        <v>3.977299313498085</v>
      </c>
      <c r="S29" s="186"/>
      <c r="T29" s="187">
        <f t="shared" si="14"/>
        <v>1.5441279687698446</v>
      </c>
      <c r="U29" s="187"/>
      <c r="V29" s="50">
        <v>32.2</v>
      </c>
      <c r="W29" s="50">
        <v>30.3</v>
      </c>
    </row>
    <row r="30" spans="1:23" ht="16.5" customHeight="1">
      <c r="A30" s="14"/>
      <c r="B30" s="14">
        <v>25</v>
      </c>
      <c r="C30" s="42">
        <f t="shared" si="6"/>
        <v>6.9515340390091875</v>
      </c>
      <c r="D30" s="186">
        <f t="shared" si="7"/>
        <v>5.6821234753640315</v>
      </c>
      <c r="E30" s="186"/>
      <c r="F30" s="186">
        <f t="shared" si="8"/>
        <v>1.932367149758454</v>
      </c>
      <c r="G30" s="186"/>
      <c r="H30" s="198" t="s">
        <v>123</v>
      </c>
      <c r="I30" s="198"/>
      <c r="J30" s="186">
        <f t="shared" si="9"/>
        <v>17.094017094017094</v>
      </c>
      <c r="K30" s="186"/>
      <c r="L30" s="186">
        <f t="shared" si="10"/>
        <v>14.245014245014245</v>
      </c>
      <c r="M30" s="186"/>
      <c r="N30" s="186">
        <f t="shared" si="11"/>
        <v>2.849002849002849</v>
      </c>
      <c r="O30" s="186"/>
      <c r="P30" s="186">
        <f t="shared" si="12"/>
        <v>3.8498556304138596</v>
      </c>
      <c r="Q30" s="186"/>
      <c r="R30" s="186">
        <f t="shared" si="13"/>
        <v>3.4522594164741283</v>
      </c>
      <c r="S30" s="186"/>
      <c r="T30" s="187">
        <f t="shared" si="14"/>
        <v>1.5985170060716782</v>
      </c>
      <c r="U30" s="187"/>
      <c r="V30" s="50">
        <v>32.6</v>
      </c>
      <c r="W30" s="50">
        <v>30.6</v>
      </c>
    </row>
    <row r="31" spans="1:23" ht="16.5" customHeight="1">
      <c r="A31" s="14"/>
      <c r="B31" s="14">
        <v>26</v>
      </c>
      <c r="C31" s="42">
        <f t="shared" si="6"/>
        <v>6.408234749407826</v>
      </c>
      <c r="D31" s="186">
        <f t="shared" si="7"/>
        <v>6.07272507666396</v>
      </c>
      <c r="E31" s="186"/>
      <c r="F31" s="186">
        <f t="shared" si="8"/>
        <v>3.141361256544503</v>
      </c>
      <c r="G31" s="186"/>
      <c r="H31" s="186">
        <f>M13/D13*1000</f>
        <v>2.0942408376963355</v>
      </c>
      <c r="I31" s="186"/>
      <c r="J31" s="186">
        <f>SUM(L31:O31)</f>
        <v>15.463917525773198</v>
      </c>
      <c r="K31" s="186"/>
      <c r="L31" s="186">
        <f t="shared" si="10"/>
        <v>8.247422680412372</v>
      </c>
      <c r="M31" s="186"/>
      <c r="N31" s="186">
        <f t="shared" si="11"/>
        <v>7.216494845360825</v>
      </c>
      <c r="O31" s="186"/>
      <c r="P31" s="186">
        <f t="shared" si="12"/>
        <v>3.134796238244514</v>
      </c>
      <c r="Q31" s="186"/>
      <c r="R31" s="186">
        <f t="shared" si="13"/>
        <v>3.1202399565179464</v>
      </c>
      <c r="S31" s="186"/>
      <c r="T31" s="187">
        <f t="shared" si="14"/>
        <v>1.697678944083958</v>
      </c>
      <c r="U31" s="187"/>
      <c r="V31" s="50">
        <v>32.28410438908659</v>
      </c>
      <c r="W31" s="50">
        <v>30.444905869324472</v>
      </c>
    </row>
    <row r="32" spans="1:23" ht="16.5" customHeight="1">
      <c r="A32" s="14"/>
      <c r="B32" s="14">
        <v>27</v>
      </c>
      <c r="C32" s="42">
        <f t="shared" si="6"/>
        <v>6.4955150015465515</v>
      </c>
      <c r="D32" s="186">
        <f t="shared" si="7"/>
        <v>6.125687542866364</v>
      </c>
      <c r="E32" s="186"/>
      <c r="F32" s="186">
        <f t="shared" si="8"/>
        <v>1.0351966873706004</v>
      </c>
      <c r="G32" s="186"/>
      <c r="H32" s="199" t="s">
        <v>123</v>
      </c>
      <c r="I32" s="199"/>
      <c r="J32" s="186">
        <f>SUM(L32:O32)</f>
        <v>20.28397565922921</v>
      </c>
      <c r="K32" s="186"/>
      <c r="L32" s="186">
        <f t="shared" si="10"/>
        <v>12.170385395537526</v>
      </c>
      <c r="M32" s="186"/>
      <c r="N32" s="186">
        <f t="shared" si="11"/>
        <v>8.113590263691684</v>
      </c>
      <c r="O32" s="186"/>
      <c r="P32" s="186">
        <f t="shared" si="12"/>
        <v>2.066115702479339</v>
      </c>
      <c r="Q32" s="186"/>
      <c r="R32" s="186">
        <f t="shared" si="13"/>
        <v>3.059481703626999</v>
      </c>
      <c r="S32" s="186"/>
      <c r="T32" s="187">
        <f t="shared" si="14"/>
        <v>1.3918960717599753</v>
      </c>
      <c r="U32" s="187"/>
      <c r="V32" s="50">
        <v>33.4</v>
      </c>
      <c r="W32" s="50">
        <v>31.7</v>
      </c>
    </row>
    <row r="33" spans="1:23" ht="16.5" customHeight="1">
      <c r="A33" s="14"/>
      <c r="B33" s="14">
        <v>28</v>
      </c>
      <c r="C33" s="42">
        <f t="shared" si="6"/>
        <v>5.615402246160898</v>
      </c>
      <c r="D33" s="186">
        <f t="shared" si="7"/>
        <v>6.249073087864529</v>
      </c>
      <c r="E33" s="186"/>
      <c r="F33" s="186">
        <f t="shared" si="8"/>
        <v>1.2004801920768307</v>
      </c>
      <c r="G33" s="186"/>
      <c r="H33" s="198" t="s">
        <v>123</v>
      </c>
      <c r="I33" s="198"/>
      <c r="J33" s="186">
        <f>SUM(L33:O33)</f>
        <v>14.201183431952664</v>
      </c>
      <c r="K33" s="186"/>
      <c r="L33" s="186">
        <f t="shared" si="10"/>
        <v>9.467455621301776</v>
      </c>
      <c r="M33" s="186"/>
      <c r="N33" s="186">
        <f t="shared" si="11"/>
        <v>4.733727810650888</v>
      </c>
      <c r="O33" s="186"/>
      <c r="P33" s="186">
        <f t="shared" si="12"/>
        <v>2.395209580838323</v>
      </c>
      <c r="Q33" s="186"/>
      <c r="R33" s="186">
        <f t="shared" si="13"/>
        <v>3.175095387685214</v>
      </c>
      <c r="S33" s="186"/>
      <c r="T33" s="187">
        <f t="shared" si="14"/>
        <v>1.3414946542449206</v>
      </c>
      <c r="U33" s="187"/>
      <c r="V33" s="50">
        <v>33.1</v>
      </c>
      <c r="W33" s="50">
        <v>31.2</v>
      </c>
    </row>
    <row r="34" spans="1:23" ht="16.5" customHeight="1">
      <c r="A34" s="14"/>
      <c r="B34" s="14">
        <v>29</v>
      </c>
      <c r="C34" s="42">
        <f t="shared" si="6"/>
        <v>5.1224674116711375</v>
      </c>
      <c r="D34" s="186">
        <f t="shared" si="7"/>
        <v>6.618767102975075</v>
      </c>
      <c r="E34" s="186"/>
      <c r="F34" s="186">
        <f t="shared" si="8"/>
        <v>3.947368421052632</v>
      </c>
      <c r="G34" s="186"/>
      <c r="H34" s="186">
        <f>M16/D16*1000</f>
        <v>3.947368421052632</v>
      </c>
      <c r="I34" s="186"/>
      <c r="J34" s="186">
        <f>SUM(L34:O34)</f>
        <v>23.13624678663239</v>
      </c>
      <c r="K34" s="186"/>
      <c r="L34" s="186">
        <f t="shared" si="10"/>
        <v>11.568123393316196</v>
      </c>
      <c r="M34" s="186"/>
      <c r="N34" s="186">
        <f t="shared" si="11"/>
        <v>11.568123393316196</v>
      </c>
      <c r="O34" s="186"/>
      <c r="P34" s="186">
        <f t="shared" si="12"/>
        <v>7.853403141361256</v>
      </c>
      <c r="Q34" s="186"/>
      <c r="R34" s="186">
        <f t="shared" si="13"/>
        <v>2.810616987719558</v>
      </c>
      <c r="S34" s="186"/>
      <c r="T34" s="187">
        <f t="shared" si="14"/>
        <v>1.3682380060121593</v>
      </c>
      <c r="U34" s="187"/>
      <c r="V34" s="50">
        <v>32.8</v>
      </c>
      <c r="W34" s="50">
        <v>30.4</v>
      </c>
    </row>
    <row r="35" spans="1:23" ht="16.5" customHeight="1">
      <c r="A35" s="14"/>
      <c r="B35" s="14">
        <v>30</v>
      </c>
      <c r="C35" s="42">
        <f>D17/C17*1000</f>
        <v>5.10321023608246</v>
      </c>
      <c r="D35" s="186">
        <f>G17/C17*1000</f>
        <v>6.85596408202888</v>
      </c>
      <c r="E35" s="186"/>
      <c r="F35" s="186">
        <f>J17/D17*1000</f>
        <v>2.642007926023778</v>
      </c>
      <c r="G35" s="186"/>
      <c r="H35" s="186">
        <f>M17/D17*1000</f>
        <v>1.321003963011889</v>
      </c>
      <c r="I35" s="186"/>
      <c r="J35" s="186">
        <f>SUM(L35:O35)</f>
        <v>18.15823605706874</v>
      </c>
      <c r="K35" s="186"/>
      <c r="L35" s="186">
        <f>Q17/(D17+P17)*1000</f>
        <v>7.782101167315175</v>
      </c>
      <c r="M35" s="186"/>
      <c r="N35" s="186">
        <f>R17/(D17+P17)*1000</f>
        <v>10.376134889753567</v>
      </c>
      <c r="O35" s="186"/>
      <c r="P35" s="186" t="s">
        <v>122</v>
      </c>
      <c r="Q35" s="186"/>
      <c r="R35" s="186">
        <f>V17/C17*1000</f>
        <v>2.757216626892637</v>
      </c>
      <c r="S35" s="186"/>
      <c r="T35" s="187">
        <f>W17/C17*1000</f>
        <v>1.3145653844598146</v>
      </c>
      <c r="U35" s="187"/>
      <c r="V35" s="50">
        <v>33.1</v>
      </c>
      <c r="W35" s="50">
        <v>30.8</v>
      </c>
    </row>
    <row r="36" spans="1:23" ht="7.5" customHeight="1">
      <c r="A36" s="98"/>
      <c r="B36" s="98"/>
      <c r="C36" s="101"/>
      <c r="D36" s="98"/>
      <c r="E36" s="96"/>
      <c r="F36" s="96"/>
      <c r="G36" s="96"/>
      <c r="H36" s="96"/>
      <c r="I36" s="96"/>
      <c r="J36" s="96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</row>
    <row r="37" spans="1:23" ht="9" customHeight="1">
      <c r="A37" s="99"/>
      <c r="B37" s="99"/>
      <c r="C37" s="99"/>
      <c r="D37" s="99"/>
      <c r="E37" s="97"/>
      <c r="F37" s="97"/>
      <c r="G37" s="97"/>
      <c r="H37" s="97"/>
      <c r="I37" s="97"/>
      <c r="J37" s="97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3" ht="13.5">
      <c r="A38" s="2" t="s">
        <v>3</v>
      </c>
      <c r="C38" s="3" t="s">
        <v>107</v>
      </c>
    </row>
    <row r="39" spans="1:3" ht="13.5">
      <c r="A39" s="2"/>
      <c r="C39" s="3" t="s">
        <v>106</v>
      </c>
    </row>
    <row r="40" spans="1:3" ht="13.5" customHeight="1">
      <c r="A40" s="99"/>
      <c r="C40" s="3" t="s">
        <v>85</v>
      </c>
    </row>
    <row r="41" spans="1:17" ht="13.5" customHeight="1">
      <c r="A41" s="2"/>
      <c r="C41" s="3" t="s">
        <v>101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3" ht="13.5" customHeight="1">
      <c r="A42" s="2"/>
      <c r="C42" s="3" t="s">
        <v>99</v>
      </c>
    </row>
    <row r="43" s="3" customFormat="1" ht="13.5" customHeight="1">
      <c r="A43" s="2"/>
    </row>
  </sheetData>
  <sheetProtection/>
  <mergeCells count="124">
    <mergeCell ref="R34:S34"/>
    <mergeCell ref="T34:U34"/>
    <mergeCell ref="D34:E34"/>
    <mergeCell ref="F34:G34"/>
    <mergeCell ref="J34:K34"/>
    <mergeCell ref="L34:M34"/>
    <mergeCell ref="N34:O34"/>
    <mergeCell ref="P34:Q34"/>
    <mergeCell ref="H35:I35"/>
    <mergeCell ref="H34:I34"/>
    <mergeCell ref="R35:S35"/>
    <mergeCell ref="T35:U35"/>
    <mergeCell ref="D35:E35"/>
    <mergeCell ref="F35:G35"/>
    <mergeCell ref="J35:K35"/>
    <mergeCell ref="L35:M35"/>
    <mergeCell ref="N35:O35"/>
    <mergeCell ref="P35:Q35"/>
    <mergeCell ref="J27:K27"/>
    <mergeCell ref="P29:Q29"/>
    <mergeCell ref="R29:S29"/>
    <mergeCell ref="T29:U29"/>
    <mergeCell ref="D29:E29"/>
    <mergeCell ref="F29:G29"/>
    <mergeCell ref="H29:I29"/>
    <mergeCell ref="J29:K29"/>
    <mergeCell ref="L29:M29"/>
    <mergeCell ref="D26:E26"/>
    <mergeCell ref="F26:G26"/>
    <mergeCell ref="J26:K26"/>
    <mergeCell ref="T27:U27"/>
    <mergeCell ref="D27:E27"/>
    <mergeCell ref="F27:G27"/>
    <mergeCell ref="H27:I27"/>
    <mergeCell ref="L27:M27"/>
    <mergeCell ref="N27:O27"/>
    <mergeCell ref="P27:Q27"/>
    <mergeCell ref="T22:U22"/>
    <mergeCell ref="P23:Q23"/>
    <mergeCell ref="J23:K23"/>
    <mergeCell ref="D25:E25"/>
    <mergeCell ref="F25:G25"/>
    <mergeCell ref="H25:I25"/>
    <mergeCell ref="R25:S25"/>
    <mergeCell ref="P25:Q25"/>
    <mergeCell ref="D22:E22"/>
    <mergeCell ref="D23:E23"/>
    <mergeCell ref="J22:O22"/>
    <mergeCell ref="N23:O23"/>
    <mergeCell ref="W2:W5"/>
    <mergeCell ref="V2:V5"/>
    <mergeCell ref="V22:W22"/>
    <mergeCell ref="R22:S22"/>
    <mergeCell ref="R23:S23"/>
    <mergeCell ref="P22:Q22"/>
    <mergeCell ref="N25:O25"/>
    <mergeCell ref="L25:M25"/>
    <mergeCell ref="J25:K25"/>
    <mergeCell ref="T25:U25"/>
    <mergeCell ref="L23:M23"/>
    <mergeCell ref="F22:G22"/>
    <mergeCell ref="F23:G23"/>
    <mergeCell ref="H22:I22"/>
    <mergeCell ref="H23:I23"/>
    <mergeCell ref="T23:U23"/>
    <mergeCell ref="D2:F3"/>
    <mergeCell ref="G2:I3"/>
    <mergeCell ref="J2:L3"/>
    <mergeCell ref="M2:O3"/>
    <mergeCell ref="P2:R3"/>
    <mergeCell ref="S2:U3"/>
    <mergeCell ref="N29:O29"/>
    <mergeCell ref="T26:U26"/>
    <mergeCell ref="L26:M26"/>
    <mergeCell ref="N26:O26"/>
    <mergeCell ref="P26:Q26"/>
    <mergeCell ref="R26:S26"/>
    <mergeCell ref="R27:S27"/>
    <mergeCell ref="R30:S30"/>
    <mergeCell ref="T30:U30"/>
    <mergeCell ref="D30:E30"/>
    <mergeCell ref="F30:G30"/>
    <mergeCell ref="J30:K30"/>
    <mergeCell ref="L30:M30"/>
    <mergeCell ref="N30:O30"/>
    <mergeCell ref="T28:U28"/>
    <mergeCell ref="D28:E28"/>
    <mergeCell ref="F28:G28"/>
    <mergeCell ref="H28:I28"/>
    <mergeCell ref="J28:K28"/>
    <mergeCell ref="L28:M28"/>
    <mergeCell ref="N28:O28"/>
    <mergeCell ref="T32:U32"/>
    <mergeCell ref="D32:E32"/>
    <mergeCell ref="F32:G32"/>
    <mergeCell ref="J32:K32"/>
    <mergeCell ref="L32:M32"/>
    <mergeCell ref="N32:O32"/>
    <mergeCell ref="P32:Q32"/>
    <mergeCell ref="T31:U31"/>
    <mergeCell ref="D31:E31"/>
    <mergeCell ref="F31:G31"/>
    <mergeCell ref="H31:I31"/>
    <mergeCell ref="J31:K31"/>
    <mergeCell ref="L31:M31"/>
    <mergeCell ref="N31:O31"/>
    <mergeCell ref="H26:I26"/>
    <mergeCell ref="H30:I30"/>
    <mergeCell ref="H32:I32"/>
    <mergeCell ref="H33:I33"/>
    <mergeCell ref="P31:Q31"/>
    <mergeCell ref="R31:S31"/>
    <mergeCell ref="R32:S32"/>
    <mergeCell ref="P28:Q28"/>
    <mergeCell ref="R28:S28"/>
    <mergeCell ref="P30:Q30"/>
    <mergeCell ref="R33:S33"/>
    <mergeCell ref="T33:U33"/>
    <mergeCell ref="D33:E33"/>
    <mergeCell ref="F33:G33"/>
    <mergeCell ref="J33:K33"/>
    <mergeCell ref="L33:M33"/>
    <mergeCell ref="N33:O33"/>
    <mergeCell ref="P33:Q33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大藤　裕子</dc:creator>
  <cp:keywords/>
  <dc:description/>
  <cp:lastModifiedBy>大網　涼子</cp:lastModifiedBy>
  <cp:lastPrinted>2020-03-16T04:15:43Z</cp:lastPrinted>
  <dcterms:modified xsi:type="dcterms:W3CDTF">2020-04-27T05:36:35Z</dcterms:modified>
  <cp:category/>
  <cp:version/>
  <cp:contentType/>
  <cp:contentStatus/>
</cp:coreProperties>
</file>