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2年度\"/>
    </mc:Choice>
  </mc:AlternateContent>
  <xr:revisionPtr revIDLastSave="0" documentId="13_ncr:1_{9957EA8F-ADF0-4792-A657-C446828E46C7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Area" localSheetId="0">Sheet1!$A$1:$E$5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<sst xmlns="http://schemas.openxmlformats.org/spreadsheetml/2006/main" count="47" uniqueCount="29">
  <si>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</si>
  <si>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</si>
  <si>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</si>
  <si>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</si>
  <si>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</si>
  <si>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</si>
  <si>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</si>
  <si>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</si>
  <si>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</si>
  <si>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</si>
  <si>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</si>
  <si>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</si>
  <si>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</si>
  <si>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</si>
  <si>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</si>
  <si>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</si>
  <si>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</si>
  <si>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</si>
  <si>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</si>
  <si>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</si>
  <si>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居間の窓ガラスを割り侵入(施錠)</t>
  </si>
  <si>
    <t>08月26日(水) 夕方</t>
  </si>
  <si>
    <t>中央区生実町自宅</t>
  </si>
  <si>
    <t>警察官になりすまし、キャッシュカードを騙し取る</t>
  </si>
  <si>
    <t>08月24日(月) 夕方</t>
  </si>
  <si>
    <t>中央区南町1丁目自宅</t>
  </si>
  <si>
    <t>08月24日(月) 未明</t>
  </si>
  <si>
    <t>花見川区花園町戸建住宅</t>
  </si>
  <si>
    <t>犯罪発生日報（令和2年8月24日～令和2年8月30日分）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2" eb="13">
      <t>ガツ</t>
    </rPh>
    <rPh sb="15" eb="16">
      <t>ニチ</t>
    </rPh>
    <rPh sb="17" eb="19">
      <t>レイワ</t>
    </rPh>
    <rPh sb="20" eb="21">
      <t>ネン</t>
    </rPh>
    <rPh sb="22" eb="23">
      <t>ガツ</t>
    </rPh>
    <rPh sb="25" eb="26">
      <t>ニチ</t>
    </rPh>
    <rPh sb="26" eb="2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</si>
</sst>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9"/>
  <sheetViews>
    <sheetView tabSelected="1" view="pageBreakPreview" zoomScale="85" zoomScaleNormal="100" zoomScaleSheetLayoutView="85" workbookViewId="0">
      <selection activeCell="B1" sqref="B1:E1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5" s="1" customFormat="1" ht="17.25" x14ac:dyDescent="0.15">
      <c r="B1" s="8" t="s">
        <v>28</v>
      </c>
      <c r="C1" s="8"/>
      <c r="D1" s="8"/>
      <c r="E1" s="8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2" t="s">
        <v>21</v>
      </c>
      <c r="C3" s="2" t="s">
        <v>22</v>
      </c>
      <c r="D3" s="2" t="s">
        <v>23</v>
      </c>
      <c r="E3" s="7" t="s">
        <v>9</v>
      </c>
    </row>
    <row r="4" spans="1:5" x14ac:dyDescent="0.15">
      <c r="A4" s="2">
        <v>2</v>
      </c>
      <c r="B4" s="2" t="s">
        <v>24</v>
      </c>
      <c r="C4" s="2" t="s">
        <v>25</v>
      </c>
      <c r="D4" s="2" t="s">
        <v>23</v>
      </c>
      <c r="E4" s="7" t="s">
        <v>9</v>
      </c>
    </row>
    <row r="5" spans="1:5" x14ac:dyDescent="0.15">
      <c r="A5" s="2">
        <v>3</v>
      </c>
      <c r="B5" s="2" t="s">
        <v>26</v>
      </c>
      <c r="C5" s="2" t="s">
        <v>27</v>
      </c>
      <c r="D5" s="2" t="s">
        <v>20</v>
      </c>
      <c r="E5" s="2" t="s">
        <v>7</v>
      </c>
    </row>
    <row r="6" spans="1:5" x14ac:dyDescent="0.15">
      <c r="A6"/>
      <c r="B6"/>
      <c r="E6"/>
    </row>
    <row r="7" spans="1:5" x14ac:dyDescent="0.15">
      <c r="A7"/>
      <c r="B7"/>
      <c r="E7"/>
    </row>
    <row r="8" spans="1:5" x14ac:dyDescent="0.15">
      <c r="A8"/>
      <c r="B8"/>
      <c r="E8"/>
    </row>
    <row r="9" spans="1:5" x14ac:dyDescent="0.15">
      <c r="A9"/>
      <c r="B9"/>
      <c r="E9"/>
    </row>
  </sheetData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0</v>
      </c>
      <c r="D3" s="6">
        <f>COUNTIFS(Sheet1!$C$3:$C$1048576,"*花見川区*",Sheet1!$E$3:$E$1048576,"空き巣")</f>
        <v>0</v>
      </c>
      <c r="E3" s="6">
        <f>COUNTIFS(Sheet1!$C$3:$C$1048576,"*稲毛区*",Sheet1!$E$3:$E$1048576,"空き巣")</f>
        <v>0</v>
      </c>
      <c r="F3" s="6">
        <f>COUNTIFS(Sheet1!$C$3:$C$1048576,"*若葉区*",Sheet1!$E$3:$E$1048576,"空き巣")</f>
        <v>0</v>
      </c>
      <c r="G3" s="6">
        <f>COUNTIFS(Sheet1!$C$3:$C$1048576,"*緑区*",Sheet1!$E$3:$E$1048576,"空き巣")</f>
        <v>0</v>
      </c>
      <c r="H3" s="6">
        <f>COUNTIFS(Sheet1!$C$3:$C$1048576,"*美浜区*",Sheet1!$E$3:$E$1048576,"空き巣")</f>
        <v>0</v>
      </c>
      <c r="I3" s="6">
        <f t="shared" ref="I3:I9" si="0">SUM(C3:H3)</f>
        <v>0</v>
      </c>
    </row>
    <row r="4" spans="2:9" x14ac:dyDescent="0.15">
      <c r="B4" s="6" t="s">
        <v>7</v>
      </c>
      <c r="C4" s="6">
        <f>COUNTIFS(Sheet1!$C$3:$C$1048576,"*中央区*",Sheet1!$E$3:$E$1048576,"忍び込み")</f>
        <v>0</v>
      </c>
      <c r="D4" s="6">
        <f>COUNTIFS(Sheet1!$C$3:$C$1048576,"*花見川区*",Sheet1!$E$3:$E$1048576,"忍び込み")</f>
        <v>1</v>
      </c>
      <c r="E4" s="6">
        <f>COUNTIFS(Sheet1!$C$3:$C$1048576,"*稲毛区*",Sheet1!$E$3:$E$1048576,"忍び込み")</f>
        <v>0</v>
      </c>
      <c r="F4" s="6">
        <f>COUNTIFS(Sheet1!$C$3:$C$1048576,"*若葉区*",Sheet1!$E$3:$E$1048576,"忍び込み")</f>
        <v>0</v>
      </c>
      <c r="G4" s="6">
        <f>COUNTIFS(Sheet1!$C$3:$C$1048576,"*緑区*",Sheet1!$E$3:$E$1048576,"忍び込み")</f>
        <v>0</v>
      </c>
      <c r="H4" s="6">
        <f>COUNTIFS(Sheet1!$C$3:$C$1048576,"*美浜区*",Sheet1!$E$3:$E$1048576,"忍び込み")</f>
        <v>0</v>
      </c>
      <c r="I4" s="6">
        <f t="shared" si="0"/>
        <v>1</v>
      </c>
    </row>
    <row r="5" spans="2:9" x14ac:dyDescent="0.15">
      <c r="B5" s="6" t="s">
        <v>8</v>
      </c>
      <c r="C5" s="6">
        <f>COUNTIFS(Sheet1!$C$3:$C$1048576,"*中央区*",Sheet1!$E$3:$E$1048576,"ひったくり")</f>
        <v>0</v>
      </c>
      <c r="D5" s="6">
        <f>COUNTIFS(Sheet1!$C$3:$C$1048576,"*花見川区*",Sheet1!$E$3:$E$1048576,"ひったくり")</f>
        <v>0</v>
      </c>
      <c r="E5" s="6">
        <f>COUNTIFS(Sheet1!$C$3:$C$1048576,"*稲毛区*",Sheet1!$E$3:$E$1048576,"ひったくり")</f>
        <v>0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0</v>
      </c>
      <c r="I5" s="6">
        <f t="shared" si="0"/>
        <v>0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0</v>
      </c>
      <c r="D7" s="6">
        <f>COUNTIFS(Sheet1!$C$3:$C$1048576,"*花見川区*",Sheet1!$E$3:$E$1048576,"自動車盗")</f>
        <v>0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0</v>
      </c>
      <c r="G7" s="6">
        <f>COUNTIFS(Sheet1!$C$3:$C$1048576,"*緑区*",Sheet1!$E$3:$E$1048576,"自動車盗")</f>
        <v>0</v>
      </c>
      <c r="H7" s="6">
        <f>COUNTIFS(Sheet1!$C$3:$C$1048576,"*美浜区*",Sheet1!$E$3:$E$1048576,"自動車盗")</f>
        <v>0</v>
      </c>
      <c r="I7" s="6">
        <f t="shared" si="0"/>
        <v>0</v>
      </c>
    </row>
    <row r="8" spans="2:9" x14ac:dyDescent="0.15">
      <c r="B8" s="6" t="s">
        <v>3</v>
      </c>
      <c r="C8" s="6">
        <f>COUNTIFS(Sheet1!$C$3:$C$1048576,"*中央区*",Sheet1!$E$3:$E$1048576,"車上ねらい")</f>
        <v>0</v>
      </c>
      <c r="D8" s="6">
        <f>COUNTIFS(Sheet1!$C$3:$C$1048576,"*花見川区*",Sheet1!$E$3:$E$1048576,"車上ねらい")</f>
        <v>0</v>
      </c>
      <c r="E8" s="6">
        <f>COUNTIFS(Sheet1!$C$3:$C$1048576,"*稲毛区*",Sheet1!$E$3:$E$1048576,"車上ねらい")</f>
        <v>0</v>
      </c>
      <c r="F8" s="6">
        <f>COUNTIFS(Sheet1!$C$3:$C$1048576,"*若葉区*",Sheet1!$E$3:$E$1048576,"車上ねらい")</f>
        <v>0</v>
      </c>
      <c r="G8" s="6">
        <f>COUNTIFS(Sheet1!$C$3:$C$1048576,"*緑区*",Sheet1!$E$3:$E$1048576,"車上ねらい")</f>
        <v>0</v>
      </c>
      <c r="H8" s="6">
        <f>COUNTIFS(Sheet1!$C$3:$C$1048576,"*美浜区*",Sheet1!$E$3:$E$1048576,"車上ねらい")</f>
        <v>0</v>
      </c>
      <c r="I8" s="6">
        <f t="shared" si="0"/>
        <v>0</v>
      </c>
    </row>
    <row r="9" spans="2:9" x14ac:dyDescent="0.15">
      <c r="B9" s="6" t="s">
        <v>9</v>
      </c>
      <c r="C9" s="6">
        <f>COUNTIFS(Sheet1!$C$3:$C$1048576,"*中央区*",Sheet1!$E$3:$E$1048576,"振り込め詐欺")</f>
        <v>2</v>
      </c>
      <c r="D9" s="6">
        <f>COUNTIFS(Sheet1!$C$3:$C$1048576,"*花見川区*",Sheet1!$E$3:$E$1048576,"振り込め詐欺")</f>
        <v>0</v>
      </c>
      <c r="E9" s="6">
        <f>COUNTIFS(Sheet1!$C$3:$C$1048576,"*稲毛区*",Sheet1!$E$3:$E$1048576,"振り込め詐欺")</f>
        <v>0</v>
      </c>
      <c r="F9" s="6">
        <f>COUNTIFS(Sheet1!$C$3:$C$1048576,"*若葉区*",Sheet1!$E$3:$E$1048576,"振り込め詐欺")</f>
        <v>0</v>
      </c>
      <c r="G9" s="6">
        <f>COUNTIFS(Sheet1!$C$3:$C$1048576,"*緑区*",Sheet1!$E$3:$E$1048576,"振り込め詐欺")</f>
        <v>0</v>
      </c>
      <c r="H9" s="6">
        <f>COUNTIFS(Sheet1!$C$3:$C$1048576,"*美浜区*",Sheet1!$E$3:$E$1048576,"振り込め詐欺")</f>
        <v>0</v>
      </c>
      <c r="I9" s="6">
        <f t="shared" si="0"/>
        <v>2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０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０</v>
      </c>
    </row>
    <row r="14" spans="2:9" x14ac:dyDescent="0.15">
      <c r="B14" s="2" t="s">
        <v>7</v>
      </c>
      <c r="C14" s="4" t="str">
        <f t="shared" ref="C14:I14" si="2">DBCS(C4)</f>
        <v>０</v>
      </c>
      <c r="D14" s="4" t="str">
        <f t="shared" si="2"/>
        <v>１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１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０</v>
      </c>
      <c r="D18" s="4" t="str">
        <f t="shared" si="6"/>
        <v>０</v>
      </c>
      <c r="E18" s="4" t="str">
        <f t="shared" si="6"/>
        <v>０</v>
      </c>
      <c r="F18" s="4" t="str">
        <f t="shared" si="6"/>
        <v>０</v>
      </c>
      <c r="G18" s="4" t="str">
        <f t="shared" si="6"/>
        <v>０</v>
      </c>
      <c r="H18" s="4" t="str">
        <f t="shared" si="6"/>
        <v>０</v>
      </c>
      <c r="I18" s="4" t="str">
        <f t="shared" si="6"/>
        <v>０</v>
      </c>
    </row>
    <row r="19" spans="2:9" x14ac:dyDescent="0.15">
      <c r="B19" s="2" t="s">
        <v>9</v>
      </c>
      <c r="C19" s="4" t="str">
        <f t="shared" ref="C19:I19" si="7">DBCS(C9)</f>
        <v>２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２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永野　慎護</cp:lastModifiedBy>
  <cp:lastPrinted>2016-10-23T23:59:34Z</cp:lastPrinted>
  <dcterms:created xsi:type="dcterms:W3CDTF">2009-04-07T07:28:49Z</dcterms:created>
  <dcterms:modified xsi:type="dcterms:W3CDTF">2020-09-04T05:28:22Z</dcterms:modified>
</cp:coreProperties>
</file>