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R2年度\"/>
    </mc:Choice>
  </mc:AlternateContent>
  <xr:revisionPtr revIDLastSave="0" documentId="13_ncr:1_{CEDCF220-0300-449E-ACE3-D77C1C7B6104}" xr6:coauthVersionLast="36" xr6:coauthVersionMax="36" xr10:uidLastSave="{00000000-0000-0000-0000-000000000000}"/>
  <bookViews>
    <workbookView xWindow="4860" yWindow="510" windowWidth="14895" windowHeight="783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Sheet1!$A$2:$G$2</definedName>
    <definedName name="_xlnm.Print_Area" localSheetId="0">Sheet1!$A$1:$E$10</definedName>
    <definedName name="_xlnm.Print_Titles" localSheetId="0">Sheet1!$1:$2</definedName>
  </definedNames>
  <calcPr calcId="191029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<sst xmlns="http://schemas.openxmlformats.org/spreadsheetml/2006/main" count="67" uniqueCount="39">
  <si>
    <t>発生状況</t>
  </si>
  <si>
    <t>発生日時</t>
  </si>
  <si>
    <t>番号</t>
    <rPh sb="0" eb="2">
      <t>バンゴウ</t>
    </rPh>
    <phoneticPr fontId="1"/>
  </si>
  <si>
    <t>車上ねらい</t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</si>
  <si>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</si>
  <si>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</si>
  <si>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</si>
  <si>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</si>
  <si>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</si>
  <si>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</si>
  <si>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</si>
  <si>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</si>
  <si>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</si>
  <si>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</si>
  <si>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</si>
  <si>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</si>
  <si>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</si>
  <si>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</si>
  <si>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</si>
  <si>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手口</t>
  </si>
  <si>
    <t>ドアの窓ガラスを割る(施錠)</t>
  </si>
  <si>
    <t>01月24日(日) 不明</t>
  </si>
  <si>
    <t>中央区祐光2丁目集合住宅駐車場</t>
  </si>
  <si>
    <t>01月21日(木) 不明</t>
  </si>
  <si>
    <t>中央区末広2丁目集合住宅駐車場</t>
  </si>
  <si>
    <t>01月21日(木) 昼すぎ</t>
  </si>
  <si>
    <t>美浜区高洲4丁目自宅</t>
  </si>
  <si>
    <t>還付金等詐欺</t>
  </si>
  <si>
    <t>01月20日(水) 昼前</t>
  </si>
  <si>
    <t>若葉区小倉町店舗駐輪場</t>
  </si>
  <si>
    <t>自転車の前かごから</t>
  </si>
  <si>
    <t>01月19日(火) 不明</t>
  </si>
  <si>
    <t>若葉区上泉町空き地</t>
  </si>
  <si>
    <t>01月19日(火) 昼前</t>
  </si>
  <si>
    <t>若葉区みつわ台2丁目店舗敷地内</t>
  </si>
  <si>
    <t>01月18日(月) 不明</t>
  </si>
  <si>
    <t>中央区千葉寺町集合住宅駐車場</t>
  </si>
  <si>
    <t>後部の窓ガラスを外される。（施錠）</t>
  </si>
  <si>
    <t>犯罪発生日報（令和３年1月18日～令和３年1月24日分）</t>
    <rPh sb="0" eb="2">
      <t>ハンザイ</t>
    </rPh>
    <rPh sb="2" eb="4">
      <t>ハッセイ</t>
    </rPh>
    <rPh sb="4" eb="6">
      <t>ニッポウ</t>
    </rPh>
    <rPh sb="7" eb="9">
      <t>レイワ</t>
    </rPh>
    <rPh sb="10" eb="11">
      <t>ネン</t>
    </rPh>
    <rPh sb="12" eb="13">
      <t>ガツ</t>
    </rPh>
    <rPh sb="15" eb="16">
      <t>ニチ</t>
    </rPh>
    <rPh sb="17" eb="19">
      <t>レイワ</t>
    </rPh>
    <rPh sb="20" eb="21">
      <t>ネン</t>
    </rPh>
    <rPh sb="22" eb="23">
      <t>ガツ</t>
    </rPh>
    <rPh sb="25" eb="26">
      <t>ニチ</t>
    </rPh>
    <rPh sb="26" eb="2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</si>
</sst>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1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12"/>
  <sheetViews>
    <sheetView tabSelected="1" view="pageBreakPreview" zoomScale="85" zoomScaleNormal="100" zoomScaleSheetLayoutView="85" workbookViewId="0">
      <selection activeCell="D15" sqref="D15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0.625" customWidth="1"/>
    <col min="4" max="4" width="62.625" customWidth="1"/>
    <col min="5" max="5" width="13.875" style="3" customWidth="1"/>
    <col min="6" max="9" width="9.625" customWidth="1"/>
  </cols>
  <sheetData>
    <row r="1" spans="1:5" s="1" customFormat="1" ht="17.25" x14ac:dyDescent="0.15">
      <c r="B1" s="8" t="s">
        <v>38</v>
      </c>
      <c r="C1" s="8"/>
      <c r="D1" s="8"/>
      <c r="E1" s="8"/>
    </row>
    <row r="2" spans="1:5" x14ac:dyDescent="0.15">
      <c r="A2" s="4" t="s">
        <v>2</v>
      </c>
      <c r="B2" s="4" t="s">
        <v>1</v>
      </c>
      <c r="C2" s="4" t="s">
        <v>4</v>
      </c>
      <c r="D2" s="4" t="s">
        <v>0</v>
      </c>
      <c r="E2" s="5" t="s">
        <v>19</v>
      </c>
    </row>
    <row r="3" spans="1:5" x14ac:dyDescent="0.15">
      <c r="A3" s="2">
        <v>1</v>
      </c>
      <c r="B3" s="2" t="s">
        <v>21</v>
      </c>
      <c r="C3" s="2" t="s">
        <v>22</v>
      </c>
      <c r="D3" s="2" t="s">
        <v>20</v>
      </c>
      <c r="E3" s="7" t="s">
        <v>3</v>
      </c>
    </row>
    <row r="4" spans="1:5" x14ac:dyDescent="0.15">
      <c r="A4" s="2">
        <v>2</v>
      </c>
      <c r="B4" s="2" t="s">
        <v>23</v>
      </c>
      <c r="C4" s="2" t="s">
        <v>24</v>
      </c>
      <c r="D4" s="2" t="s">
        <v>20</v>
      </c>
      <c r="E4" s="7" t="s">
        <v>3</v>
      </c>
    </row>
    <row r="5" spans="1:5" x14ac:dyDescent="0.15">
      <c r="A5" s="2">
        <v>3</v>
      </c>
      <c r="B5" s="2" t="s">
        <v>25</v>
      </c>
      <c r="C5" s="2" t="s">
        <v>26</v>
      </c>
      <c r="D5" s="2" t="s">
        <v>27</v>
      </c>
      <c r="E5" s="2" t="s">
        <v>9</v>
      </c>
    </row>
    <row r="6" spans="1:5" x14ac:dyDescent="0.15">
      <c r="A6" s="2">
        <v>4</v>
      </c>
      <c r="B6" s="2" t="s">
        <v>28</v>
      </c>
      <c r="C6" s="2" t="s">
        <v>29</v>
      </c>
      <c r="D6" s="2" t="s">
        <v>30</v>
      </c>
      <c r="E6" s="2" t="s">
        <v>3</v>
      </c>
    </row>
    <row r="7" spans="1:5" x14ac:dyDescent="0.15">
      <c r="A7" s="2">
        <v>5</v>
      </c>
      <c r="B7" s="2" t="s">
        <v>31</v>
      </c>
      <c r="C7" s="2" t="s">
        <v>32</v>
      </c>
      <c r="D7" s="2" t="s">
        <v>20</v>
      </c>
      <c r="E7" s="7" t="s">
        <v>3</v>
      </c>
    </row>
    <row r="8" spans="1:5" x14ac:dyDescent="0.15">
      <c r="A8" s="2">
        <v>6</v>
      </c>
      <c r="B8" s="2" t="s">
        <v>33</v>
      </c>
      <c r="C8" s="2" t="s">
        <v>34</v>
      </c>
      <c r="D8" s="2" t="s">
        <v>30</v>
      </c>
      <c r="E8" s="7" t="s">
        <v>3</v>
      </c>
    </row>
    <row r="9" spans="1:5" x14ac:dyDescent="0.15">
      <c r="A9" s="2">
        <v>7</v>
      </c>
      <c r="B9" s="2" t="s">
        <v>35</v>
      </c>
      <c r="C9" s="2" t="s">
        <v>36</v>
      </c>
      <c r="D9" s="2" t="s">
        <v>37</v>
      </c>
      <c r="E9" s="7" t="s">
        <v>3</v>
      </c>
    </row>
    <row r="10" spans="1:5" x14ac:dyDescent="0.15">
      <c r="A10" s="2">
        <v>8</v>
      </c>
      <c r="B10" s="2" t="s">
        <v>35</v>
      </c>
      <c r="C10" s="2" t="s">
        <v>36</v>
      </c>
      <c r="D10" s="2" t="s">
        <v>20</v>
      </c>
      <c r="E10" s="7" t="s">
        <v>3</v>
      </c>
    </row>
    <row r="11" spans="1:5" x14ac:dyDescent="0.15">
      <c r="A11"/>
      <c r="B11"/>
      <c r="E11"/>
    </row>
    <row r="12" spans="1:5" x14ac:dyDescent="0.15">
      <c r="A12"/>
      <c r="B12"/>
      <c r="E12"/>
    </row>
  </sheetData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6"/>
      <c r="C2" s="6" t="s">
        <v>11</v>
      </c>
      <c r="D2" s="6" t="s">
        <v>12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17</v>
      </c>
    </row>
    <row r="3" spans="2:9" x14ac:dyDescent="0.15">
      <c r="B3" s="6" t="s">
        <v>5</v>
      </c>
      <c r="C3" s="6">
        <f>COUNTIFS(Sheet1!$C$3:$C$1048576,"*中央区*",Sheet1!$E$3:$E$1048576,"空き巣")</f>
        <v>0</v>
      </c>
      <c r="D3" s="6">
        <f>COUNTIFS(Sheet1!$C$3:$C$1048576,"*花見川区*",Sheet1!$E$3:$E$1048576,"空き巣")</f>
        <v>0</v>
      </c>
      <c r="E3" s="6">
        <f>COUNTIFS(Sheet1!$C$3:$C$1048576,"*稲毛区*",Sheet1!$E$3:$E$1048576,"空き巣")</f>
        <v>0</v>
      </c>
      <c r="F3" s="6">
        <f>COUNTIFS(Sheet1!$C$3:$C$1048576,"*若葉区*",Sheet1!$E$3:$E$1048576,"空き巣")</f>
        <v>0</v>
      </c>
      <c r="G3" s="6">
        <f>COUNTIFS(Sheet1!$C$3:$C$1048576,"*緑区*",Sheet1!$E$3:$E$1048576,"空き巣")</f>
        <v>0</v>
      </c>
      <c r="H3" s="6">
        <f>COUNTIFS(Sheet1!$C$3:$C$1048576,"*美浜区*",Sheet1!$E$3:$E$1048576,"空き巣")</f>
        <v>0</v>
      </c>
      <c r="I3" s="6">
        <f t="shared" ref="I3:I9" si="0">SUM(C3:H3)</f>
        <v>0</v>
      </c>
    </row>
    <row r="4" spans="2:9" x14ac:dyDescent="0.15">
      <c r="B4" s="6" t="s">
        <v>7</v>
      </c>
      <c r="C4" s="6">
        <f>COUNTIFS(Sheet1!$C$3:$C$1048576,"*中央区*",Sheet1!$E$3:$E$1048576,"忍び込み")</f>
        <v>0</v>
      </c>
      <c r="D4" s="6">
        <f>COUNTIFS(Sheet1!$C$3:$C$1048576,"*花見川区*",Sheet1!$E$3:$E$1048576,"忍び込み")</f>
        <v>0</v>
      </c>
      <c r="E4" s="6">
        <f>COUNTIFS(Sheet1!$C$3:$C$1048576,"*稲毛区*",Sheet1!$E$3:$E$1048576,"忍び込み")</f>
        <v>0</v>
      </c>
      <c r="F4" s="6">
        <f>COUNTIFS(Sheet1!$C$3:$C$1048576,"*若葉区*",Sheet1!$E$3:$E$1048576,"忍び込み")</f>
        <v>0</v>
      </c>
      <c r="G4" s="6">
        <f>COUNTIFS(Sheet1!$C$3:$C$1048576,"*緑区*",Sheet1!$E$3:$E$1048576,"忍び込み")</f>
        <v>0</v>
      </c>
      <c r="H4" s="6">
        <f>COUNTIFS(Sheet1!$C$3:$C$1048576,"*美浜区*",Sheet1!$E$3:$E$1048576,"忍び込み")</f>
        <v>0</v>
      </c>
      <c r="I4" s="6">
        <f t="shared" si="0"/>
        <v>0</v>
      </c>
    </row>
    <row r="5" spans="2:9" x14ac:dyDescent="0.15">
      <c r="B5" s="6" t="s">
        <v>8</v>
      </c>
      <c r="C5" s="6">
        <f>COUNTIFS(Sheet1!$C$3:$C$1048576,"*中央区*",Sheet1!$E$3:$E$1048576,"ひったくり")</f>
        <v>0</v>
      </c>
      <c r="D5" s="6">
        <f>COUNTIFS(Sheet1!$C$3:$C$1048576,"*花見川区*",Sheet1!$E$3:$E$1048576,"ひったくり")</f>
        <v>0</v>
      </c>
      <c r="E5" s="6">
        <f>COUNTIFS(Sheet1!$C$3:$C$1048576,"*稲毛区*",Sheet1!$E$3:$E$1048576,"ひったくり")</f>
        <v>0</v>
      </c>
      <c r="F5" s="6">
        <f>COUNTIFS(Sheet1!$C$3:$C$1048576,"*若葉区*",Sheet1!$E$3:$E$1048576,"ひったくり")</f>
        <v>0</v>
      </c>
      <c r="G5" s="6">
        <f>COUNTIFS(Sheet1!$C$3:$C$1048576,"*緑区*",Sheet1!$E$3:$E$1048576,"ひったくり")</f>
        <v>0</v>
      </c>
      <c r="H5" s="6">
        <f>COUNTIFS(Sheet1!$C$3:$C$1048576,"*美浜区*",Sheet1!$E$3:$E$1048576,"ひったくり")</f>
        <v>0</v>
      </c>
      <c r="I5" s="6">
        <f t="shared" si="0"/>
        <v>0</v>
      </c>
    </row>
    <row r="6" spans="2:9" x14ac:dyDescent="0.15">
      <c r="B6" s="6" t="s">
        <v>10</v>
      </c>
      <c r="C6" s="6">
        <f>COUNTIFS(Sheet1!$C$3:$C$1048576,"*中央区*",Sheet1!$E$3:$E$1048576,"路上強盗")</f>
        <v>0</v>
      </c>
      <c r="D6" s="6">
        <f>COUNTIFS(Sheet1!$C$3:$C$1048576,"*花見川区*",Sheet1!$E$3:$E$1048576,"路上強盗")</f>
        <v>0</v>
      </c>
      <c r="E6" s="6">
        <f>COUNTIFS(Sheet1!$C$3:$C$1048576,"*稲毛区*",Sheet1!$E$3:$E$1048576,"路上強盗")</f>
        <v>0</v>
      </c>
      <c r="F6" s="6">
        <f>COUNTIFS(Sheet1!$C$3:$C$1048576,"*若葉区*",Sheet1!$E$3:$E$1048576,"路上強盗")</f>
        <v>0</v>
      </c>
      <c r="G6" s="6">
        <f>COUNTIFS(Sheet1!$C$3:$C$1048576,"*緑区*",Sheet1!$E$3:$E$1048576,"路上強盗")</f>
        <v>0</v>
      </c>
      <c r="H6" s="6">
        <f>COUNTIFS(Sheet1!$C$3:$C$1048576,"*美浜区*",Sheet1!$E$3:$E$1048576,"路上強盗")</f>
        <v>0</v>
      </c>
      <c r="I6" s="6">
        <f t="shared" si="0"/>
        <v>0</v>
      </c>
    </row>
    <row r="7" spans="2:9" x14ac:dyDescent="0.15">
      <c r="B7" s="6" t="s">
        <v>6</v>
      </c>
      <c r="C7" s="6">
        <f>COUNTIFS(Sheet1!$C$3:$C$1048576,"*中央区*",Sheet1!$E$3:$E$1048576,"自動車盗")</f>
        <v>0</v>
      </c>
      <c r="D7" s="6">
        <f>COUNTIFS(Sheet1!$C$3:$C$1048576,"*花見川区*",Sheet1!$E$3:$E$1048576,"自動車盗")</f>
        <v>0</v>
      </c>
      <c r="E7" s="6">
        <f>COUNTIFS(Sheet1!$C$3:$C$1048576,"*稲毛区*",Sheet1!$E$3:$E$1048576,"自動車盗")</f>
        <v>0</v>
      </c>
      <c r="F7" s="6">
        <f>COUNTIFS(Sheet1!$C$3:$C$1048576,"*若葉区*",Sheet1!$E$3:$E$1048576,"自動車盗")</f>
        <v>0</v>
      </c>
      <c r="G7" s="6">
        <f>COUNTIFS(Sheet1!$C$3:$C$1048576,"*緑区*",Sheet1!$E$3:$E$1048576,"自動車盗")</f>
        <v>0</v>
      </c>
      <c r="H7" s="6">
        <f>COUNTIFS(Sheet1!$C$3:$C$1048576,"*美浜区*",Sheet1!$E$3:$E$1048576,"自動車盗")</f>
        <v>0</v>
      </c>
      <c r="I7" s="6">
        <f t="shared" si="0"/>
        <v>0</v>
      </c>
    </row>
    <row r="8" spans="2:9" x14ac:dyDescent="0.15">
      <c r="B8" s="6" t="s">
        <v>3</v>
      </c>
      <c r="C8" s="6">
        <f>COUNTIFS(Sheet1!$C$3:$C$1048576,"*中央区*",Sheet1!$E$3:$E$1048576,"車上ねらい")</f>
        <v>4</v>
      </c>
      <c r="D8" s="6">
        <f>COUNTIFS(Sheet1!$C$3:$C$1048576,"*花見川区*",Sheet1!$E$3:$E$1048576,"車上ねらい")</f>
        <v>0</v>
      </c>
      <c r="E8" s="6">
        <f>COUNTIFS(Sheet1!$C$3:$C$1048576,"*稲毛区*",Sheet1!$E$3:$E$1048576,"車上ねらい")</f>
        <v>0</v>
      </c>
      <c r="F8" s="6">
        <f>COUNTIFS(Sheet1!$C$3:$C$1048576,"*若葉区*",Sheet1!$E$3:$E$1048576,"車上ねらい")</f>
        <v>3</v>
      </c>
      <c r="G8" s="6">
        <f>COUNTIFS(Sheet1!$C$3:$C$1048576,"*緑区*",Sheet1!$E$3:$E$1048576,"車上ねらい")</f>
        <v>0</v>
      </c>
      <c r="H8" s="6">
        <f>COUNTIFS(Sheet1!$C$3:$C$1048576,"*美浜区*",Sheet1!$E$3:$E$1048576,"車上ねらい")</f>
        <v>0</v>
      </c>
      <c r="I8" s="6">
        <f t="shared" si="0"/>
        <v>7</v>
      </c>
    </row>
    <row r="9" spans="2:9" x14ac:dyDescent="0.15">
      <c r="B9" s="6" t="s">
        <v>9</v>
      </c>
      <c r="C9" s="6">
        <f>COUNTIFS(Sheet1!$C$3:$C$1048576,"*中央区*",Sheet1!$E$3:$E$1048576,"振り込め詐欺")</f>
        <v>0</v>
      </c>
      <c r="D9" s="6">
        <f>COUNTIFS(Sheet1!$C$3:$C$1048576,"*花見川区*",Sheet1!$E$3:$E$1048576,"振り込め詐欺")</f>
        <v>0</v>
      </c>
      <c r="E9" s="6">
        <f>COUNTIFS(Sheet1!$C$3:$C$1048576,"*稲毛区*",Sheet1!$E$3:$E$1048576,"振り込め詐欺")</f>
        <v>0</v>
      </c>
      <c r="F9" s="6">
        <f>COUNTIFS(Sheet1!$C$3:$C$1048576,"*若葉区*",Sheet1!$E$3:$E$1048576,"振り込め詐欺")</f>
        <v>0</v>
      </c>
      <c r="G9" s="6">
        <f>COUNTIFS(Sheet1!$C$3:$C$1048576,"*緑区*",Sheet1!$E$3:$E$1048576,"振り込め詐欺")</f>
        <v>0</v>
      </c>
      <c r="H9" s="6">
        <f>COUNTIFS(Sheet1!$C$3:$C$1048576,"*美浜区*",Sheet1!$E$3:$E$1048576,"振り込め詐欺")</f>
        <v>1</v>
      </c>
      <c r="I9" s="6">
        <f t="shared" si="0"/>
        <v>1</v>
      </c>
    </row>
    <row r="11" spans="2:9" x14ac:dyDescent="0.15">
      <c r="B11" t="s">
        <v>18</v>
      </c>
    </row>
    <row r="12" spans="2:9" x14ac:dyDescent="0.15">
      <c r="B12" s="2"/>
      <c r="C12" s="2" t="s">
        <v>11</v>
      </c>
      <c r="D12" s="2" t="s">
        <v>12</v>
      </c>
      <c r="E12" s="2" t="s">
        <v>13</v>
      </c>
      <c r="F12" s="2" t="s">
        <v>14</v>
      </c>
      <c r="G12" s="2" t="s">
        <v>15</v>
      </c>
      <c r="H12" s="2" t="s">
        <v>16</v>
      </c>
      <c r="I12" s="2" t="s">
        <v>17</v>
      </c>
    </row>
    <row r="13" spans="2:9" x14ac:dyDescent="0.15">
      <c r="B13" s="2" t="s">
        <v>5</v>
      </c>
      <c r="C13" s="4" t="str">
        <f>DBCS(C3)</f>
        <v>０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０</v>
      </c>
    </row>
    <row r="14" spans="2:9" x14ac:dyDescent="0.15">
      <c r="B14" s="2" t="s">
        <v>7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8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10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6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０</v>
      </c>
    </row>
    <row r="18" spans="2:9" x14ac:dyDescent="0.15">
      <c r="B18" s="2" t="s">
        <v>3</v>
      </c>
      <c r="C18" s="4" t="str">
        <f t="shared" ref="C18:I18" si="6">DBCS(C8)</f>
        <v>４</v>
      </c>
      <c r="D18" s="4" t="str">
        <f t="shared" si="6"/>
        <v>０</v>
      </c>
      <c r="E18" s="4" t="str">
        <f t="shared" si="6"/>
        <v>０</v>
      </c>
      <c r="F18" s="4" t="str">
        <f t="shared" si="6"/>
        <v>３</v>
      </c>
      <c r="G18" s="4" t="str">
        <f t="shared" si="6"/>
        <v>０</v>
      </c>
      <c r="H18" s="4" t="str">
        <f t="shared" si="6"/>
        <v>０</v>
      </c>
      <c r="I18" s="4" t="str">
        <f t="shared" si="6"/>
        <v>７</v>
      </c>
    </row>
    <row r="19" spans="2:9" x14ac:dyDescent="0.15">
      <c r="B19" s="2" t="s">
        <v>9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１</v>
      </c>
      <c r="I19" s="4" t="str">
        <f t="shared" si="7"/>
        <v>１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永野　慎護</cp:lastModifiedBy>
  <cp:lastPrinted>2020-12-25T05:57:02Z</cp:lastPrinted>
  <dcterms:created xsi:type="dcterms:W3CDTF">2009-04-07T07:28:49Z</dcterms:created>
  <dcterms:modified xsi:type="dcterms:W3CDTF">2021-01-29T05:40:13Z</dcterms:modified>
</cp:coreProperties>
</file>