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8_{EB4A427F-49C2-4848-91B8-841F9B744816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<sst xmlns="http://schemas.openxmlformats.org/spreadsheetml/2006/main" count="55" uniqueCount="37">
  <si>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</si>
  <si>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</si>
  <si>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</si>
  <si>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</si>
  <si>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</si>
  <si>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</si>
  <si>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</si>
  <si>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</si>
  <si>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</si>
  <si>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</si>
  <si>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</si>
  <si>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</si>
  <si>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</si>
  <si>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</si>
  <si>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</si>
  <si>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</si>
  <si>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</si>
  <si>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</si>
  <si>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</si>
  <si>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</si>
  <si>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犯罪発生日報（令和4年2月28日～令和4年3月6日分）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6" eb="17">
      <t>ニチ</t>
    </rPh>
    <rPh sb="18" eb="20">
      <t>レイワ</t>
    </rPh>
    <rPh sb="25" eb="26">
      <t>ニチ</t>
    </rPh>
    <rPh sb="26" eb="27">
      <t>ブン</t>
    </rPh>
    <phoneticPr fontId="1"/>
  </si>
  <si>
    <t>03月06日(日) 未明</t>
    <rPh sb="7" eb="8">
      <t>ニチ</t>
    </rPh>
    <rPh sb="10" eb="12">
      <t>ミメイ</t>
    </rPh>
    <phoneticPr fontId="1"/>
  </si>
  <si>
    <t>中央区栄町路上</t>
    <rPh sb="3" eb="5">
      <t>サカエマチ</t>
    </rPh>
    <rPh sb="5" eb="7">
      <t>ロジョウ</t>
    </rPh>
    <phoneticPr fontId="1"/>
  </si>
  <si>
    <t>足がぶつかったことに因縁をつけ、殴打、足蹴り等の暴行を加え現金を強取したものである。</t>
  </si>
  <si>
    <t>路上強盗</t>
    <rPh sb="0" eb="4">
      <t>ロジョウゴウトウ</t>
    </rPh>
    <phoneticPr fontId="1"/>
  </si>
  <si>
    <t>後方から近付いて首に腕をかけ路上に引き倒し顔面殴打、足蹴り等をし現金を強取したもの</t>
  </si>
  <si>
    <t>03月05日(土) 明け方</t>
    <rPh sb="7" eb="8">
      <t>ツチ</t>
    </rPh>
    <rPh sb="10" eb="11">
      <t>ア</t>
    </rPh>
    <rPh sb="12" eb="13">
      <t>ガタ</t>
    </rPh>
    <phoneticPr fontId="1"/>
  </si>
  <si>
    <t>中央区中央3丁目路上</t>
    <rPh sb="0" eb="3">
      <t>チュウオウク</t>
    </rPh>
    <rPh sb="3" eb="5">
      <t>チュウオウ</t>
    </rPh>
    <rPh sb="6" eb="8">
      <t>チョウメ</t>
    </rPh>
    <phoneticPr fontId="1"/>
  </si>
  <si>
    <t>中央区院内1丁目路上</t>
    <rPh sb="0" eb="3">
      <t>チュウオウク</t>
    </rPh>
    <rPh sb="3" eb="5">
      <t>インナイ</t>
    </rPh>
    <rPh sb="6" eb="8">
      <t>チョウメ</t>
    </rPh>
    <phoneticPr fontId="1"/>
  </si>
  <si>
    <t>突然後方から足蹴り、顔面殴打をし、手提げバッグを奪い、「金を出せ」と脅迫し現金を強取したもの。</t>
  </si>
  <si>
    <t>03月01日(火)昼間</t>
    <rPh sb="2" eb="3">
      <t>ガツ</t>
    </rPh>
    <rPh sb="5" eb="6">
      <t>ニチ</t>
    </rPh>
    <rPh sb="7" eb="8">
      <t>カ</t>
    </rPh>
    <rPh sb="9" eb="11">
      <t>ヒルマ</t>
    </rPh>
    <phoneticPr fontId="1"/>
  </si>
  <si>
    <t>緑区平川町戸建て住宅</t>
    <rPh sb="2" eb="4">
      <t>ヒラカワ</t>
    </rPh>
    <rPh sb="4" eb="5">
      <t>マチ</t>
    </rPh>
    <rPh sb="5" eb="7">
      <t>コダ</t>
    </rPh>
    <rPh sb="8" eb="10">
      <t>ジュウタク</t>
    </rPh>
    <phoneticPr fontId="1"/>
  </si>
  <si>
    <t>窓ガラスをこじ破る</t>
  </si>
  <si>
    <t>空き巣</t>
    <rPh sb="0" eb="1">
      <t>ア</t>
    </rPh>
    <rPh sb="2" eb="3">
      <t>ス</t>
    </rPh>
    <phoneticPr fontId="1"/>
  </si>
  <si>
    <t>03月01日(火)夜間</t>
    <rPh sb="2" eb="3">
      <t>ガツ</t>
    </rPh>
    <rPh sb="5" eb="6">
      <t>ニチ</t>
    </rPh>
    <rPh sb="7" eb="8">
      <t>カ</t>
    </rPh>
    <rPh sb="9" eb="11">
      <t>ヤカン</t>
    </rPh>
    <phoneticPr fontId="1"/>
  </si>
  <si>
    <t>緑区おゆみ野中央7丁目月極駐車場</t>
    <rPh sb="6" eb="8">
      <t>チュウオウ</t>
    </rPh>
    <rPh sb="9" eb="11">
      <t>チョウメ</t>
    </rPh>
    <rPh sb="11" eb="16">
      <t>ツキギメチュウシャジョウ</t>
    </rPh>
    <phoneticPr fontId="1"/>
  </si>
  <si>
    <t>ドアの鍵穴にドライバーを差し込んだが、盗むことが出来なかったため、車内のETCカードを窃取した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</si>
</sst>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6"/>
  <sheetViews>
    <sheetView tabSelected="1"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11" t="s">
        <v>20</v>
      </c>
      <c r="C1" s="11"/>
      <c r="D1" s="11"/>
      <c r="E1" s="11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s="1" customFormat="1" x14ac:dyDescent="0.15">
      <c r="A3" s="9">
        <v>1</v>
      </c>
      <c r="B3" s="2" t="s">
        <v>21</v>
      </c>
      <c r="C3" s="7" t="s">
        <v>22</v>
      </c>
      <c r="D3" s="7" t="s">
        <v>23</v>
      </c>
      <c r="E3" s="8" t="s">
        <v>24</v>
      </c>
    </row>
    <row r="4" spans="1:5" s="1" customFormat="1" x14ac:dyDescent="0.15">
      <c r="A4" s="9">
        <v>2</v>
      </c>
      <c r="B4" s="2" t="s">
        <v>21</v>
      </c>
      <c r="C4" s="7" t="s">
        <v>28</v>
      </c>
      <c r="D4" s="7" t="s">
        <v>25</v>
      </c>
      <c r="E4" s="8" t="s">
        <v>24</v>
      </c>
    </row>
    <row r="5" spans="1:5" x14ac:dyDescent="0.15">
      <c r="A5" s="9">
        <v>3</v>
      </c>
      <c r="B5" s="2" t="s">
        <v>26</v>
      </c>
      <c r="C5" s="7" t="s">
        <v>27</v>
      </c>
      <c r="D5" s="2" t="s">
        <v>29</v>
      </c>
      <c r="E5" s="8" t="s">
        <v>24</v>
      </c>
    </row>
    <row r="6" spans="1:5" s="1" customFormat="1" x14ac:dyDescent="0.15">
      <c r="A6" s="9">
        <v>4</v>
      </c>
      <c r="B6" s="2" t="s">
        <v>30</v>
      </c>
      <c r="C6" s="7" t="s">
        <v>31</v>
      </c>
      <c r="D6" s="10" t="s">
        <v>32</v>
      </c>
      <c r="E6" s="2" t="s">
        <v>33</v>
      </c>
    </row>
    <row r="7" spans="1:5" s="1" customFormat="1" x14ac:dyDescent="0.15">
      <c r="A7" s="9">
        <v>5</v>
      </c>
      <c r="B7" s="2" t="s">
        <v>34</v>
      </c>
      <c r="C7" s="2" t="s">
        <v>35</v>
      </c>
      <c r="D7" s="10" t="s">
        <v>36</v>
      </c>
      <c r="E7" s="2" t="s">
        <v>6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customFormat="1" x14ac:dyDescent="0.15"/>
    <row r="18" customFormat="1" x14ac:dyDescent="0.15"/>
    <row r="19" customFormat="1" x14ac:dyDescent="0.15"/>
    <row r="20" customFormat="1" x14ac:dyDescent="0.15"/>
    <row r="21" customFormat="1" x14ac:dyDescent="0.15"/>
    <row r="22" customFormat="1" x14ac:dyDescent="0.15"/>
    <row r="23" customFormat="1" x14ac:dyDescent="0.15"/>
    <row r="24" customFormat="1" x14ac:dyDescent="0.15"/>
    <row r="25" customFormat="1" x14ac:dyDescent="0.15"/>
    <row r="26" customFormat="1" x14ac:dyDescent="0.15"/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M21" sqref="M21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COUNTIFS(Sheet1!$C$5:$C$1048576,"*中央区*",Sheet1!$E$5:$E$1048576,"空き巣")</f>
        <v>0</v>
      </c>
      <c r="D3" s="6">
        <f>COUNTIFS(Sheet1!$C$5:$C$1048576,"*花見川区*",Sheet1!$E$5:$E$1048576,"空き巣")</f>
        <v>0</v>
      </c>
      <c r="E3" s="6">
        <f>COUNTIFS(Sheet1!$C$5:$C$1048576,"*稲毛区*",Sheet1!$E$5:$E$1048576,"空き巣")</f>
        <v>0</v>
      </c>
      <c r="F3" s="6">
        <f>COUNTIFS(Sheet1!$C$5:$C$1048576,"*若葉区*",Sheet1!$E$5:$E$1048576,"空き巣")</f>
        <v>0</v>
      </c>
      <c r="G3" s="6">
        <f>COUNTIFS(Sheet1!$C$5:$C$1048576,"*緑区*",Sheet1!$E$5:$E$1048576,"空き巣")</f>
        <v>1</v>
      </c>
      <c r="H3" s="6">
        <f>COUNTIFS(Sheet1!$C$5:$C$1048576,"*美浜区*",Sheet1!$E$5:$E$1048576,"空き巣")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COUNTIFS(Sheet1!$C$5:$C$1048576,"*中央区*",Sheet1!$E$5:$E$1048576,"忍び込み")</f>
        <v>0</v>
      </c>
      <c r="D4" s="6">
        <f>COUNTIFS(Sheet1!$C$5:$C$1048576,"*花見川区*",Sheet1!$E$5:$E$1048576,"忍び込み")</f>
        <v>0</v>
      </c>
      <c r="E4" s="6">
        <f>COUNTIFS(Sheet1!$C$5:$C$1048576,"*稲毛区*",Sheet1!$E$5:$E$1048576,"忍び込み")</f>
        <v>0</v>
      </c>
      <c r="F4" s="6">
        <f>COUNTIFS(Sheet1!$C$5:$C$1048576,"*若葉区*",Sheet1!$E$5:$E$1048576,"忍び込み")</f>
        <v>0</v>
      </c>
      <c r="G4" s="6">
        <f>COUNTIFS(Sheet1!$C$5:$C$1048576,"*緑区*",Sheet1!$E$5:$E$1048576,"忍び込み")</f>
        <v>0</v>
      </c>
      <c r="H4" s="6">
        <f>COUNTIFS(Sheet1!$C$5:$C$1048576,"*美浜区*",Sheet1!$E$5:$E$1048576,"忍び込み")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COUNTIFS(Sheet1!$C$5:$C$1048576,"*中央区*",Sheet1!$E$5:$E$1048576,"ひったくり")</f>
        <v>0</v>
      </c>
      <c r="D5" s="6">
        <f>COUNTIFS(Sheet1!$C$5:$C$1048576,"*花見川区*",Sheet1!$E$5:$E$1048576,"ひったくり")</f>
        <v>0</v>
      </c>
      <c r="E5" s="6">
        <f>COUNTIFS(Sheet1!$C$5:$C$1048576,"*稲毛区*",Sheet1!$E$5:$E$1048576,"ひったくり")</f>
        <v>0</v>
      </c>
      <c r="F5" s="6">
        <f>COUNTIFS(Sheet1!$C$5:$C$1048576,"*若葉区*",Sheet1!$E$5:$E$1048576,"ひったくり")</f>
        <v>0</v>
      </c>
      <c r="G5" s="6">
        <f>COUNTIFS(Sheet1!$C$5:$C$1048576,"*緑区*",Sheet1!$E$5:$E$1048576,"ひったくり")</f>
        <v>0</v>
      </c>
      <c r="H5" s="6">
        <f>COUNTIFS(Sheet1!$C$5:$C$1048576,"*美浜区*",Sheet1!$E$5:$E$1048576,"ひったくり")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COUNTIFS(Sheet1!$C$5:$C$1048576,"*中央区*",Sheet1!$E$5:$E$1048576,"路上強盗")</f>
        <v>1</v>
      </c>
      <c r="D6" s="6">
        <f>COUNTIFS(Sheet1!$C$5:$C$1048576,"*花見川区*",Sheet1!$E$5:$E$1048576,"路上強盗")</f>
        <v>0</v>
      </c>
      <c r="E6" s="6">
        <f>COUNTIFS(Sheet1!$C$5:$C$1048576,"*稲毛区*",Sheet1!$E$5:$E$1048576,"路上強盗")</f>
        <v>0</v>
      </c>
      <c r="F6" s="6">
        <f>COUNTIFS(Sheet1!$C$5:$C$1048576,"*若葉区*",Sheet1!$E$5:$E$1048576,"路上強盗")</f>
        <v>0</v>
      </c>
      <c r="G6" s="6">
        <f>COUNTIFS(Sheet1!$C$5:$C$1048576,"*緑区*",Sheet1!$E$5:$E$1048576,"路上強盗")</f>
        <v>0</v>
      </c>
      <c r="H6" s="6">
        <f>COUNTIFS(Sheet1!$C$5:$C$1048576,"*美浜区*",Sheet1!$E$5:$E$1048576,"路上強盗")</f>
        <v>0</v>
      </c>
      <c r="I6" s="6">
        <f t="shared" si="0"/>
        <v>1</v>
      </c>
    </row>
    <row r="7" spans="2:9" x14ac:dyDescent="0.15">
      <c r="B7" s="6" t="s">
        <v>6</v>
      </c>
      <c r="C7" s="6">
        <f>COUNTIFS(Sheet1!$C$5:$C$1048576,"*中央区*",Sheet1!$E$5:$E$1048576,"自動車盗")</f>
        <v>0</v>
      </c>
      <c r="D7" s="6">
        <f>COUNTIFS(Sheet1!$C$5:$C$1048576,"*花見川区*",Sheet1!$E$5:$E$1048576,"自動車盗")</f>
        <v>0</v>
      </c>
      <c r="E7" s="6">
        <f>COUNTIFS(Sheet1!$C$5:$C$1048576,"*稲毛区*",Sheet1!$E$5:$E$1048576,"自動車盗")</f>
        <v>0</v>
      </c>
      <c r="F7" s="6">
        <f>COUNTIFS(Sheet1!$C$5:$C$1048576,"*若葉区*",Sheet1!$E$5:$E$1048576,"自動車盗")</f>
        <v>0</v>
      </c>
      <c r="G7" s="6">
        <f>COUNTIFS(Sheet1!$C$5:$C$1048576,"*緑区*",Sheet1!$E$5:$E$1048576,"自動車盗")</f>
        <v>1</v>
      </c>
      <c r="H7" s="6">
        <f>COUNTIFS(Sheet1!$C$5:$C$1048576,"*美浜区*",Sheet1!$E$5:$E$1048576,"自動車盗")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COUNTIFS(Sheet1!$C$5:$C$1048576,"*中央区*",Sheet1!$E$5:$E$1048576,"車上ねらい")</f>
        <v>0</v>
      </c>
      <c r="D8" s="6">
        <f>COUNTIFS(Sheet1!$C$5:$C$1048576,"*花見川区*",Sheet1!$E$5:$E$1048576,"車上ねらい")</f>
        <v>0</v>
      </c>
      <c r="E8" s="6">
        <f>COUNTIFS(Sheet1!$C$5:$C$1048576,"*稲毛区*",Sheet1!$E$5:$E$1048576,"車上ねらい")</f>
        <v>0</v>
      </c>
      <c r="F8" s="6">
        <f>COUNTIFS(Sheet1!$C$5:$C$1048576,"*若葉区*",Sheet1!$E$5:$E$1048576,"車上ねらい")</f>
        <v>0</v>
      </c>
      <c r="G8" s="6">
        <f>COUNTIFS(Sheet1!$C$5:$C$1048576,"*緑区*",Sheet1!$E$5:$E$1048576,"車上ねらい")</f>
        <v>0</v>
      </c>
      <c r="H8" s="6">
        <f>COUNTIFS(Sheet1!$C$5:$C$1048576,"*美浜区*",Sheet1!$E$5:$E$1048576,"車上ねらい")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COUNTIFS(Sheet1!$C$5:$C$1048576,"*中央区*",Sheet1!$E$5:$E$1048576,"振り込め詐欺")</f>
        <v>0</v>
      </c>
      <c r="D9" s="6">
        <f>COUNTIFS(Sheet1!$C$5:$C$1048576,"*花見川区*",Sheet1!$E$5:$E$1048576,"振り込め詐欺")</f>
        <v>0</v>
      </c>
      <c r="E9" s="6">
        <f>COUNTIFS(Sheet1!$C$5:$C$1048576,"*稲毛区*",Sheet1!$E$5:$E$1048576,"振り込め詐欺")</f>
        <v>0</v>
      </c>
      <c r="F9" s="6">
        <f>COUNTIFS(Sheet1!$C$5:$C$1048576,"*若葉区*",Sheet1!$E$5:$E$1048576,"振り込め詐欺")</f>
        <v>0</v>
      </c>
      <c r="G9" s="6">
        <f>COUNTIFS(Sheet1!$C$5:$C$1048576,"*緑区*",Sheet1!$E$5:$E$1048576,"振り込め詐欺")</f>
        <v>0</v>
      </c>
      <c r="H9" s="6">
        <f>COUNTIFS(Sheet1!$C$5:$C$1048576,"*美浜区*",Sheet1!$E$5:$E$1048576,"振り込め詐欺")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１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慎護</dc:creator>
  <cp:lastModifiedBy>永野　慎護</cp:lastModifiedBy>
  <dcterms:created xsi:type="dcterms:W3CDTF">2022-03-11T05:38:34Z</dcterms:created>
  <dcterms:modified xsi:type="dcterms:W3CDTF">2022-03-11T05:38:35Z</dcterms:modified>
</cp:coreProperties>
</file>