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14024\Desktop\千葉市様お打合せ資料\犯罪発生日報集計\1.集計表\"/>
    </mc:Choice>
  </mc:AlternateContent>
  <xr:revisionPtr revIDLastSave="0" documentId="8_{DA095570-B7AA-420D-9DAD-708DB1D68B4D}" xr6:coauthVersionLast="47" xr6:coauthVersionMax="47" xr10:uidLastSave="{00000000-0000-0000-0000-000000000000}"/>
  <bookViews>
    <workbookView xWindow="2955" yWindow="-11655" windowWidth="17280" windowHeight="897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<sst xmlns="http://schemas.openxmlformats.org/spreadsheetml/2006/main" count="75" uniqueCount="55">
  <si>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</si>
  <si>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</si>
  <si>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</si>
  <si>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</si>
  <si>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</si>
  <si>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</si>
  <si>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</si>
  <si>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</si>
  <si>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</si>
  <si>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</si>
  <si>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</si>
  <si>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</si>
  <si>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</si>
  <si>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</si>
  <si>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</si>
  <si>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</si>
  <si>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</si>
  <si>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</si>
  <si>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</si>
  <si>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</si>
  <si>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ドアの窓ガラスを割る（施錠）</t>
  </si>
  <si>
    <t xml:space="preserve">振り込め詐欺
</t>
  </si>
  <si>
    <t xml:space="preserve">自動車盗
</t>
  </si>
  <si>
    <t>03月27日(日)昼すぎ</t>
    <phoneticPr fontId="21"/>
  </si>
  <si>
    <t>中央区
新宿１丁目集合住宅駐車場</t>
  </si>
  <si>
    <t>リビングの掃き出し窓を割り侵入</t>
  </si>
  <si>
    <t>空き巣</t>
    <phoneticPr fontId="21"/>
  </si>
  <si>
    <t>中央区
稲荷町１丁目路上</t>
  </si>
  <si>
    <t>自転車の前かごから窃取</t>
  </si>
  <si>
    <t xml:space="preserve">車上ねらい
</t>
  </si>
  <si>
    <t>03月25日(金)～26日(土)深夜</t>
    <rPh sb="2" eb="3">
      <t>ガツ</t>
    </rPh>
    <rPh sb="5" eb="6">
      <t>ニチ</t>
    </rPh>
    <rPh sb="12" eb="13">
      <t>ニチ</t>
    </rPh>
    <rPh sb="14" eb="15">
      <t>ツチ</t>
    </rPh>
    <rPh sb="16" eb="18">
      <t>シンヤ</t>
    </rPh>
    <phoneticPr fontId="21"/>
  </si>
  <si>
    <t>若葉区桜木４丁目集合住宅駐車場</t>
    <phoneticPr fontId="21"/>
  </si>
  <si>
    <t>駐車中（施錠）</t>
  </si>
  <si>
    <t>03月24日(木)～25日(金)不明</t>
    <rPh sb="2" eb="3">
      <t>ガツ</t>
    </rPh>
    <rPh sb="12" eb="13">
      <t>ニチ</t>
    </rPh>
    <rPh sb="14" eb="15">
      <t>キン</t>
    </rPh>
    <rPh sb="16" eb="18">
      <t>フメイ</t>
    </rPh>
    <phoneticPr fontId="21"/>
  </si>
  <si>
    <t>若葉区貝塚２丁目集合住宅駐車場</t>
    <phoneticPr fontId="21"/>
  </si>
  <si>
    <t>03月24日(木)昼前</t>
    <rPh sb="2" eb="3">
      <t>ガツ</t>
    </rPh>
    <phoneticPr fontId="21"/>
  </si>
  <si>
    <t>美浜区
磯辺６丁目集合住宅</t>
  </si>
  <si>
    <t>息子及びJR職員を騙る電話で「カバンをなくした」「落し物が届けられている」「書類をなくしたので保証金を払わなければならない」等と言い、息子の部下を名乗る者が自宅付近を訪れて現金をだまし取った。</t>
  </si>
  <si>
    <t>03月23日(水)夜のはじめ頃</t>
    <rPh sb="2" eb="3">
      <t>ガツ</t>
    </rPh>
    <rPh sb="5" eb="6">
      <t>ニチ</t>
    </rPh>
    <rPh sb="14" eb="15">
      <t>ゴロ</t>
    </rPh>
    <phoneticPr fontId="21"/>
  </si>
  <si>
    <t>美浜区
高洲２丁目集合住宅</t>
  </si>
  <si>
    <t>息子を騙って「荷物を届ける」「声がかれている」といった予兆電話をかけ、翌日の電話で「携帯電話を落とした」「契約のためのお金が必要」と言って、息子の後輩を名乗る者が被害者宅を訪れお金をだまし取った。JR職員を騙って「落し物が届けられている」という電話もあった。</t>
  </si>
  <si>
    <t>03月23日(水)昼前</t>
    <rPh sb="2" eb="3">
      <t>ガツ</t>
    </rPh>
    <rPh sb="5" eb="6">
      <t>ニチ</t>
    </rPh>
    <rPh sb="7" eb="8">
      <t>スイ</t>
    </rPh>
    <phoneticPr fontId="21"/>
  </si>
  <si>
    <t>若葉区都賀５丁目戸建住宅</t>
    <phoneticPr fontId="21"/>
  </si>
  <si>
    <t>浴室高窓の格子を引き抜き、浴室高窓から侵入（無施錠）</t>
  </si>
  <si>
    <t xml:space="preserve">空き巣
</t>
  </si>
  <si>
    <t>03月23日(水)昼前</t>
    <rPh sb="2" eb="3">
      <t>ガツ</t>
    </rPh>
    <rPh sb="5" eb="6">
      <t>ニチ</t>
    </rPh>
    <phoneticPr fontId="21"/>
  </si>
  <si>
    <t>美浜区
幸町２丁目集合住宅</t>
  </si>
  <si>
    <t>息子及びJR職員を騙る電話で、カバンをなくした、会社のトラブルでお金が必要と言って被害者を呼び出し、息子の同僚を名乗って現金をだまし取った。</t>
  </si>
  <si>
    <t>03月21日(月)昼間</t>
    <rPh sb="2" eb="3">
      <t>ガツ</t>
    </rPh>
    <rPh sb="5" eb="6">
      <t>ニチ</t>
    </rPh>
    <phoneticPr fontId="21"/>
  </si>
  <si>
    <t>緑区
おゆみ野南６丁目路上</t>
  </si>
  <si>
    <t>後部座席ドアをこじ開ける（施錠）</t>
  </si>
  <si>
    <t>03月20日(日)～25日(金)不明</t>
    <rPh sb="2" eb="3">
      <t>ガツ</t>
    </rPh>
    <rPh sb="5" eb="6">
      <t>ニチ</t>
    </rPh>
    <rPh sb="12" eb="13">
      <t>ニチ</t>
    </rPh>
    <rPh sb="14" eb="15">
      <t>キン</t>
    </rPh>
    <rPh sb="16" eb="18">
      <t>フメイ</t>
    </rPh>
    <phoneticPr fontId="21"/>
  </si>
  <si>
    <t>若葉区若松町集合住宅</t>
    <phoneticPr fontId="21"/>
  </si>
  <si>
    <t>廊下の窓ガラスを割る（施錠）</t>
  </si>
  <si>
    <t>犯罪発生日報（令和4年3月21日～令和4年3月27日分）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6" eb="17">
      <t>ニチ</t>
    </rPh>
    <rPh sb="18" eb="20">
      <t>レイワ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</si>
</sst>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0"/>
  <sheetViews>
    <sheetView tabSelected="1" view="pageBreakPreview" zoomScale="85" zoomScaleNormal="100" zoomScaleSheetLayoutView="85" workbookViewId="0">
      <selection activeCell="B2" sqref="B2"/>
    </sheetView>
  </sheetViews>
  <sheetFormatPr defaultRowHeight="13.2" x14ac:dyDescent="0.2"/>
  <cols>
    <col min="1" max="1" width="5.6640625" style="1" customWidth="1"/>
    <col min="2" max="2" width="26.6640625" style="1" bestFit="1" customWidth="1"/>
    <col min="3" max="3" width="30.6640625" customWidth="1"/>
    <col min="4" max="4" width="62.6640625" customWidth="1"/>
    <col min="5" max="5" width="13.88671875" style="3" customWidth="1"/>
    <col min="6" max="9" width="9.6640625" customWidth="1"/>
  </cols>
  <sheetData>
    <row r="1" spans="1:5" s="1" customFormat="1" ht="16.2" x14ac:dyDescent="0.2">
      <c r="A1" s="2"/>
      <c r="B1" s="8" t="s">
        <v>54</v>
      </c>
      <c r="C1" s="8"/>
      <c r="D1" s="8"/>
      <c r="E1" s="8"/>
    </row>
    <row r="2" spans="1:5" x14ac:dyDescent="0.2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s="1" customFormat="1" ht="13.2" customHeight="1" x14ac:dyDescent="0.2">
      <c r="A3" s="2">
        <v>1</v>
      </c>
      <c r="B3" s="2" t="s">
        <v>23</v>
      </c>
      <c r="C3" s="2" t="s">
        <v>24</v>
      </c>
      <c r="D3" s="2" t="s">
        <v>25</v>
      </c>
      <c r="E3" s="7" t="s">
        <v>26</v>
      </c>
    </row>
    <row r="4" spans="1:5" x14ac:dyDescent="0.2">
      <c r="A4" s="2">
        <v>2</v>
      </c>
      <c r="B4" s="2" t="s">
        <v>23</v>
      </c>
      <c r="C4" s="2" t="s">
        <v>27</v>
      </c>
      <c r="D4" s="2" t="s">
        <v>28</v>
      </c>
      <c r="E4" s="2" t="s">
        <v>29</v>
      </c>
    </row>
    <row r="5" spans="1:5" x14ac:dyDescent="0.2">
      <c r="A5" s="2">
        <v>3</v>
      </c>
      <c r="B5" s="2" t="s">
        <v>30</v>
      </c>
      <c r="C5" s="2" t="s">
        <v>31</v>
      </c>
      <c r="D5" s="2" t="s">
        <v>32</v>
      </c>
      <c r="E5" s="2" t="s">
        <v>22</v>
      </c>
    </row>
    <row r="6" spans="1:5" s="1" customFormat="1" x14ac:dyDescent="0.2">
      <c r="A6" s="2">
        <v>4</v>
      </c>
      <c r="B6" s="2" t="s">
        <v>33</v>
      </c>
      <c r="C6" s="2" t="s">
        <v>34</v>
      </c>
      <c r="D6" s="2" t="s">
        <v>20</v>
      </c>
      <c r="E6" s="2" t="s">
        <v>29</v>
      </c>
    </row>
    <row r="7" spans="1:5" x14ac:dyDescent="0.2">
      <c r="A7" s="2">
        <v>5</v>
      </c>
      <c r="B7" s="7" t="s">
        <v>35</v>
      </c>
      <c r="C7" s="2" t="s">
        <v>36</v>
      </c>
      <c r="D7" s="2" t="s">
        <v>37</v>
      </c>
      <c r="E7" s="2" t="s">
        <v>21</v>
      </c>
    </row>
    <row r="8" spans="1:5" s="1" customFormat="1" x14ac:dyDescent="0.2">
      <c r="A8" s="2">
        <v>6</v>
      </c>
      <c r="B8" s="2" t="s">
        <v>38</v>
      </c>
      <c r="C8" s="2" t="s">
        <v>39</v>
      </c>
      <c r="D8" s="2" t="s">
        <v>40</v>
      </c>
      <c r="E8" s="2" t="s">
        <v>21</v>
      </c>
    </row>
    <row r="9" spans="1:5" x14ac:dyDescent="0.2">
      <c r="A9" s="2">
        <v>7</v>
      </c>
      <c r="B9" s="7" t="s">
        <v>41</v>
      </c>
      <c r="C9" s="2" t="s">
        <v>42</v>
      </c>
      <c r="D9" s="2" t="s">
        <v>43</v>
      </c>
      <c r="E9" s="2" t="s">
        <v>44</v>
      </c>
    </row>
    <row r="10" spans="1:5" x14ac:dyDescent="0.2">
      <c r="A10" s="2">
        <v>8</v>
      </c>
      <c r="B10" s="2" t="s">
        <v>45</v>
      </c>
      <c r="C10" s="2" t="s">
        <v>46</v>
      </c>
      <c r="D10" s="2" t="s">
        <v>47</v>
      </c>
      <c r="E10" s="2" t="s">
        <v>21</v>
      </c>
    </row>
    <row r="11" spans="1:5" x14ac:dyDescent="0.2">
      <c r="A11" s="2">
        <v>9</v>
      </c>
      <c r="B11" s="2" t="s">
        <v>48</v>
      </c>
      <c r="C11" s="2" t="s">
        <v>49</v>
      </c>
      <c r="D11" s="2" t="s">
        <v>50</v>
      </c>
      <c r="E11" s="2" t="s">
        <v>29</v>
      </c>
    </row>
    <row r="12" spans="1:5" x14ac:dyDescent="0.2">
      <c r="A12" s="2">
        <v>10</v>
      </c>
      <c r="B12" s="2" t="s">
        <v>51</v>
      </c>
      <c r="C12" s="2" t="s">
        <v>52</v>
      </c>
      <c r="D12" s="2" t="s">
        <v>53</v>
      </c>
      <c r="E12" s="2" t="s">
        <v>44</v>
      </c>
    </row>
    <row r="13" spans="1:5" x14ac:dyDescent="0.2">
      <c r="A13"/>
      <c r="B13"/>
      <c r="E13"/>
    </row>
    <row r="14" spans="1:5" x14ac:dyDescent="0.2">
      <c r="A14"/>
      <c r="B14"/>
      <c r="E14"/>
    </row>
    <row r="15" spans="1:5" x14ac:dyDescent="0.2">
      <c r="A15"/>
      <c r="B15"/>
      <c r="E15"/>
    </row>
    <row r="16" spans="1:5" x14ac:dyDescent="0.2">
      <c r="A16"/>
      <c r="B16"/>
      <c r="E16"/>
    </row>
    <row r="17" customFormat="1" x14ac:dyDescent="0.2"/>
    <row r="18" customFormat="1" x14ac:dyDescent="0.2"/>
    <row r="19" customFormat="1" x14ac:dyDescent="0.2"/>
    <row r="20" customFormat="1" x14ac:dyDescent="0.2"/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M21" sqref="M21"/>
    </sheetView>
  </sheetViews>
  <sheetFormatPr defaultRowHeight="13.2" x14ac:dyDescent="0.2"/>
  <cols>
    <col min="2" max="2" width="13.6640625" customWidth="1"/>
  </cols>
  <sheetData>
    <row r="2" spans="2:9" x14ac:dyDescent="0.2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2">
      <c r="B3" s="6" t="s">
        <v>5</v>
      </c>
      <c r="C3" s="6">
        <f>COUNTIFS(Sheet1!$C$4:$C$1048576,"*中央区*",Sheet1!$E$4:$E$1048576,"空き巣")</f>
        <v>0</v>
      </c>
      <c r="D3" s="6">
        <f>COUNTIFS(Sheet1!$C$4:$C$1048576,"*花見川区*",Sheet1!$E$4:$E$1048576,"空き巣")</f>
        <v>0</v>
      </c>
      <c r="E3" s="6">
        <f>COUNTIFS(Sheet1!$C$4:$C$1048576,"*稲毛区*",Sheet1!$E$4:$E$1048576,"空き巣")</f>
        <v>0</v>
      </c>
      <c r="F3" s="6">
        <f>COUNTIFS(Sheet1!$C$4:$C$1048576,"*若葉区*",Sheet1!$E$4:$E$1048576,"空き巣")</f>
        <v>0</v>
      </c>
      <c r="G3" s="6">
        <f>COUNTIFS(Sheet1!$C$4:$C$1048576,"*緑区*",Sheet1!$E$4:$E$1048576,"空き巣")</f>
        <v>0</v>
      </c>
      <c r="H3" s="6">
        <f>COUNTIFS(Sheet1!$C$4:$C$1048576,"*美浜区*",Sheet1!$E$4:$E$1048576,"空き巣")</f>
        <v>0</v>
      </c>
      <c r="I3" s="6">
        <f t="shared" ref="I3:I9" si="0">SUM(C3:H3)</f>
        <v>0</v>
      </c>
    </row>
    <row r="4" spans="2:9" x14ac:dyDescent="0.2">
      <c r="B4" s="6" t="s">
        <v>7</v>
      </c>
      <c r="C4" s="6">
        <f>COUNTIFS(Sheet1!$C$4:$C$1048576,"*中央区*",Sheet1!$E$4:$E$1048576,"忍び込み")</f>
        <v>0</v>
      </c>
      <c r="D4" s="6">
        <f>COUNTIFS(Sheet1!$C$4:$C$1048576,"*花見川区*",Sheet1!$E$4:$E$1048576,"忍び込み")</f>
        <v>0</v>
      </c>
      <c r="E4" s="6">
        <f>COUNTIFS(Sheet1!$C$4:$C$1048576,"*稲毛区*",Sheet1!$E$4:$E$1048576,"忍び込み")</f>
        <v>0</v>
      </c>
      <c r="F4" s="6">
        <f>COUNTIFS(Sheet1!$C$4:$C$1048576,"*若葉区*",Sheet1!$E$4:$E$1048576,"忍び込み")</f>
        <v>0</v>
      </c>
      <c r="G4" s="6">
        <f>COUNTIFS(Sheet1!$C$4:$C$1048576,"*緑区*",Sheet1!$E$4:$E$1048576,"忍び込み")</f>
        <v>0</v>
      </c>
      <c r="H4" s="6">
        <f>COUNTIFS(Sheet1!$C$4:$C$1048576,"*美浜区*",Sheet1!$E$4:$E$1048576,"忍び込み")</f>
        <v>0</v>
      </c>
      <c r="I4" s="6">
        <f t="shared" si="0"/>
        <v>0</v>
      </c>
    </row>
    <row r="5" spans="2:9" x14ac:dyDescent="0.2">
      <c r="B5" s="6" t="s">
        <v>8</v>
      </c>
      <c r="C5" s="6">
        <f>COUNTIFS(Sheet1!$C$4:$C$1048576,"*中央区*",Sheet1!$E$4:$E$1048576,"ひったくり")</f>
        <v>0</v>
      </c>
      <c r="D5" s="6">
        <f>COUNTIFS(Sheet1!$C$4:$C$1048576,"*花見川区*",Sheet1!$E$4:$E$1048576,"ひったくり")</f>
        <v>0</v>
      </c>
      <c r="E5" s="6">
        <f>COUNTIFS(Sheet1!$C$4:$C$1048576,"*稲毛区*",Sheet1!$E$4:$E$1048576,"ひったくり")</f>
        <v>0</v>
      </c>
      <c r="F5" s="6">
        <f>COUNTIFS(Sheet1!$C$4:$C$1048576,"*若葉区*",Sheet1!$E$4:$E$1048576,"ひったくり")</f>
        <v>0</v>
      </c>
      <c r="G5" s="6">
        <f>COUNTIFS(Sheet1!$C$4:$C$1048576,"*緑区*",Sheet1!$E$4:$E$1048576,"ひったくり")</f>
        <v>0</v>
      </c>
      <c r="H5" s="6">
        <f>COUNTIFS(Sheet1!$C$4:$C$1048576,"*美浜区*",Sheet1!$E$4:$E$1048576,"ひったくり")</f>
        <v>0</v>
      </c>
      <c r="I5" s="6">
        <f t="shared" si="0"/>
        <v>0</v>
      </c>
    </row>
    <row r="6" spans="2:9" x14ac:dyDescent="0.2">
      <c r="B6" s="6" t="s">
        <v>10</v>
      </c>
      <c r="C6" s="6">
        <f>COUNTIFS(Sheet1!$C$4:$C$1048576,"*中央区*",Sheet1!$E$4:$E$1048576,"路上強盗")</f>
        <v>0</v>
      </c>
      <c r="D6" s="6">
        <f>COUNTIFS(Sheet1!$C$4:$C$1048576,"*花見川区*",Sheet1!$E$4:$E$1048576,"路上強盗")</f>
        <v>0</v>
      </c>
      <c r="E6" s="6">
        <f>COUNTIFS(Sheet1!$C$4:$C$1048576,"*稲毛区*",Sheet1!$E$4:$E$1048576,"路上強盗")</f>
        <v>0</v>
      </c>
      <c r="F6" s="6">
        <f>COUNTIFS(Sheet1!$C$4:$C$1048576,"*若葉区*",Sheet1!$E$4:$E$1048576,"路上強盗")</f>
        <v>0</v>
      </c>
      <c r="G6" s="6">
        <f>COUNTIFS(Sheet1!$C$4:$C$1048576,"*緑区*",Sheet1!$E$4:$E$1048576,"路上強盗")</f>
        <v>0</v>
      </c>
      <c r="H6" s="6">
        <f>COUNTIFS(Sheet1!$C$4:$C$1048576,"*美浜区*",Sheet1!$E$4:$E$1048576,"路上強盗")</f>
        <v>0</v>
      </c>
      <c r="I6" s="6">
        <f t="shared" si="0"/>
        <v>0</v>
      </c>
    </row>
    <row r="7" spans="2:9" x14ac:dyDescent="0.2">
      <c r="B7" s="6" t="s">
        <v>6</v>
      </c>
      <c r="C7" s="6">
        <f>COUNTIFS(Sheet1!$C$4:$C$1048576,"*中央区*",Sheet1!$E$4:$E$1048576,"自動車盗")</f>
        <v>0</v>
      </c>
      <c r="D7" s="6">
        <f>COUNTIFS(Sheet1!$C$4:$C$1048576,"*花見川区*",Sheet1!$E$4:$E$1048576,"自動車盗")</f>
        <v>0</v>
      </c>
      <c r="E7" s="6">
        <f>COUNTIFS(Sheet1!$C$4:$C$1048576,"*稲毛区*",Sheet1!$E$4:$E$1048576,"自動車盗")</f>
        <v>0</v>
      </c>
      <c r="F7" s="6">
        <f>COUNTIFS(Sheet1!$C$4:$C$1048576,"*若葉区*",Sheet1!$E$4:$E$1048576,"自動車盗")</f>
        <v>0</v>
      </c>
      <c r="G7" s="6">
        <f>COUNTIFS(Sheet1!$C$4:$C$1048576,"*緑区*",Sheet1!$E$4:$E$1048576,"自動車盗")</f>
        <v>0</v>
      </c>
      <c r="H7" s="6">
        <f>COUNTIFS(Sheet1!$C$4:$C$1048576,"*美浜区*",Sheet1!$E$4:$E$1048576,"自動車盗")</f>
        <v>0</v>
      </c>
      <c r="I7" s="6">
        <f t="shared" si="0"/>
        <v>0</v>
      </c>
    </row>
    <row r="8" spans="2:9" x14ac:dyDescent="0.2">
      <c r="B8" s="6" t="s">
        <v>3</v>
      </c>
      <c r="C8" s="6">
        <f>COUNTIFS(Sheet1!$C$4:$C$1048576,"*中央区*",Sheet1!$E$4:$E$1048576,"車上ねらい")</f>
        <v>0</v>
      </c>
      <c r="D8" s="6">
        <f>COUNTIFS(Sheet1!$C$4:$C$1048576,"*花見川区*",Sheet1!$E$4:$E$1048576,"車上ねらい")</f>
        <v>0</v>
      </c>
      <c r="E8" s="6">
        <f>COUNTIFS(Sheet1!$C$4:$C$1048576,"*稲毛区*",Sheet1!$E$4:$E$1048576,"車上ねらい")</f>
        <v>0</v>
      </c>
      <c r="F8" s="6">
        <f>COUNTIFS(Sheet1!$C$4:$C$1048576,"*若葉区*",Sheet1!$E$4:$E$1048576,"車上ねらい")</f>
        <v>0</v>
      </c>
      <c r="G8" s="6">
        <f>COUNTIFS(Sheet1!$C$4:$C$1048576,"*緑区*",Sheet1!$E$4:$E$1048576,"車上ねらい")</f>
        <v>0</v>
      </c>
      <c r="H8" s="6">
        <f>COUNTIFS(Sheet1!$C$4:$C$1048576,"*美浜区*",Sheet1!$E$4:$E$1048576,"車上ねらい")</f>
        <v>0</v>
      </c>
      <c r="I8" s="6">
        <f t="shared" si="0"/>
        <v>0</v>
      </c>
    </row>
    <row r="9" spans="2:9" x14ac:dyDescent="0.2">
      <c r="B9" s="6" t="s">
        <v>9</v>
      </c>
      <c r="C9" s="6">
        <f>COUNTIFS(Sheet1!$C$4:$C$1048576,"*中央区*",Sheet1!$E$4:$E$1048576,"振り込め詐欺")</f>
        <v>0</v>
      </c>
      <c r="D9" s="6">
        <f>COUNTIFS(Sheet1!$C$4:$C$1048576,"*花見川区*",Sheet1!$E$4:$E$1048576,"振り込め詐欺")</f>
        <v>0</v>
      </c>
      <c r="E9" s="6">
        <f>COUNTIFS(Sheet1!$C$4:$C$1048576,"*稲毛区*",Sheet1!$E$4:$E$1048576,"振り込め詐欺")</f>
        <v>0</v>
      </c>
      <c r="F9" s="6">
        <f>COUNTIFS(Sheet1!$C$4:$C$1048576,"*若葉区*",Sheet1!$E$4:$E$1048576,"振り込め詐欺")</f>
        <v>0</v>
      </c>
      <c r="G9" s="6">
        <f>COUNTIFS(Sheet1!$C$4:$C$1048576,"*緑区*",Sheet1!$E$4:$E$1048576,"振り込め詐欺")</f>
        <v>0</v>
      </c>
      <c r="H9" s="6">
        <f>COUNTIFS(Sheet1!$C$4:$C$1048576,"*美浜区*",Sheet1!$E$4:$E$1048576,"振り込め詐欺")</f>
        <v>0</v>
      </c>
      <c r="I9" s="6">
        <f t="shared" si="0"/>
        <v>0</v>
      </c>
    </row>
    <row r="11" spans="2:9" x14ac:dyDescent="0.2">
      <c r="B11" t="s">
        <v>18</v>
      </c>
    </row>
    <row r="12" spans="2:9" x14ac:dyDescent="0.2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2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2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2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2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2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2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2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