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60" yWindow="480" windowWidth="14895" windowHeight="7860"/>
  </bookViews>
  <sheets>
    <sheet name="Sheet1" sheetId="1" r:id="rId1"/>
    <sheet name="集計" sheetId="2" state="hidden" r:id="rId2"/>
  </sheets>
  <definedNames>
    <definedName name="_xlnm._FilterDatabase" localSheetId="0" hidden="1">Sheet1!$A$2:$G$8</definedName>
    <definedName name="_xlnm.Print_Area" localSheetId="0">Sheet1!$A$1:$E$13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<sst xmlns="http://schemas.openxmlformats.org/spreadsheetml/2006/main" count="79" uniqueCount="50">
  <si>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</si>
  <si>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</si>
  <si>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</si>
  <si>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</si>
  <si>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</si>
  <si>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</si>
  <si>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</si>
  <si>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</si>
  <si>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</si>
  <si>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</si>
  <si>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</si>
  <si>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</si>
  <si>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</si>
  <si>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</si>
  <si>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</si>
  <si>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</si>
  <si>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</si>
  <si>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</si>
  <si>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</si>
  <si>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</si>
  <si>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ドアの窓ガラスを割る(施錠)</t>
  </si>
  <si>
    <t>完全施錠中</t>
  </si>
  <si>
    <t>無施錠</t>
  </si>
  <si>
    <t>犯罪発生日報（平成30年6月25日～平成30年7月1日分）</t>
    <rPh sb="0" eb="2">
      <t>ハンザイ</t>
    </rPh>
    <rPh sb="2" eb="4">
      <t>ハッセイ</t>
    </rPh>
    <rPh sb="4" eb="6">
      <t>ニッポウ</t>
    </rPh>
    <rPh sb="7" eb="8">
      <t>タイラ</t>
    </rPh>
    <rPh sb="8" eb="9">
      <t>セイ</t>
    </rPh>
    <rPh sb="11" eb="12">
      <t>ネン</t>
    </rPh>
    <rPh sb="13" eb="14">
      <t>ガツ</t>
    </rPh>
    <rPh sb="16" eb="17">
      <t>ニチ</t>
    </rPh>
    <rPh sb="18" eb="20">
      <t>ヘイセイ</t>
    </rPh>
    <rPh sb="22" eb="23">
      <t>ネン</t>
    </rPh>
    <rPh sb="24" eb="25">
      <t>ガツ</t>
    </rPh>
    <rPh sb="26" eb="27">
      <t>ニチ</t>
    </rPh>
    <rPh sb="27" eb="28">
      <t>ブン</t>
    </rPh>
    <phoneticPr fontId="1"/>
  </si>
  <si>
    <t>07月01日(日) 夜遅く</t>
  </si>
  <si>
    <t>若葉区都賀5丁目戸建住宅駐車場</t>
  </si>
  <si>
    <t>07月01日(日) 不明</t>
  </si>
  <si>
    <t>若葉区都賀5丁目店舗駐車場</t>
  </si>
  <si>
    <t>07月01日(日) 昼前</t>
  </si>
  <si>
    <t>稲毛区園生町戸建住宅駐車場</t>
  </si>
  <si>
    <t>06月29日(金) 昼すぎ</t>
  </si>
  <si>
    <t>中央区南町1丁目道路上</t>
  </si>
  <si>
    <t>花見川区長作台2丁目自宅</t>
  </si>
  <si>
    <t>カード不正使用名目</t>
  </si>
  <si>
    <t>06月28日(木) 夕方</t>
  </si>
  <si>
    <t>花見川区朝日ケ丘3丁目自宅</t>
  </si>
  <si>
    <t>ｶｰﾄﾞ不正使用名目</t>
  </si>
  <si>
    <t>06月28日(木) 昼前</t>
  </si>
  <si>
    <t>中央区末広5丁目店舗駐車場</t>
  </si>
  <si>
    <t>06月26日(火) 昼すぎ</t>
  </si>
  <si>
    <t>中央区千葉寺町駐輪場</t>
  </si>
  <si>
    <t>自転車の後ろかごから</t>
  </si>
  <si>
    <t>06月25日(月) 昼前</t>
  </si>
  <si>
    <t>稲毛区園生町自宅</t>
  </si>
  <si>
    <t>ｶｰﾄﾞ不正使用名目ｷｬｯｼｭｶｰﾄﾞ手交型</t>
  </si>
  <si>
    <t>中央区仁戸名町戸建住宅</t>
  </si>
  <si>
    <t>居間の窓ガラスを割り侵入(施錠)</t>
  </si>
  <si>
    <t>06月25日(月) 昼すぎ</t>
  </si>
  <si>
    <t>中央区大森町自宅</t>
  </si>
  <si>
    <t>キャッシュカードの不正使用名目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</si>
</sst>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3"/>
  <sheetViews>
    <sheetView tabSelected="1" view="pageBreakPreview" zoomScale="85" zoomScaleNormal="100" zoomScaleSheetLayoutView="85" workbookViewId="0">
      <selection activeCell="C17" sqref="C17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23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2" t="s">
        <v>24</v>
      </c>
      <c r="C3" s="2" t="s">
        <v>25</v>
      </c>
      <c r="D3" s="2" t="s">
        <v>21</v>
      </c>
      <c r="E3" s="6" t="s">
        <v>7</v>
      </c>
      <c r="F3" s="7"/>
      <c r="G3" s="7"/>
    </row>
    <row r="4" spans="1:7" x14ac:dyDescent="0.15">
      <c r="A4" s="2">
        <v>2</v>
      </c>
      <c r="B4" s="2" t="s">
        <v>26</v>
      </c>
      <c r="C4" s="2" t="s">
        <v>27</v>
      </c>
      <c r="D4" s="2" t="s">
        <v>21</v>
      </c>
      <c r="E4" s="6" t="s">
        <v>7</v>
      </c>
      <c r="F4" s="7"/>
      <c r="G4" s="7"/>
    </row>
    <row r="5" spans="1:7" x14ac:dyDescent="0.15">
      <c r="A5" s="2">
        <v>3</v>
      </c>
      <c r="B5" s="2" t="s">
        <v>28</v>
      </c>
      <c r="C5" s="2" t="s">
        <v>29</v>
      </c>
      <c r="D5" s="2" t="s">
        <v>21</v>
      </c>
      <c r="E5" s="6" t="s">
        <v>3</v>
      </c>
      <c r="F5" s="7"/>
      <c r="G5" s="7"/>
    </row>
    <row r="6" spans="1:7" x14ac:dyDescent="0.15">
      <c r="A6" s="2">
        <v>4</v>
      </c>
      <c r="B6" s="2" t="s">
        <v>30</v>
      </c>
      <c r="C6" s="2" t="s">
        <v>31</v>
      </c>
      <c r="D6" s="2" t="s">
        <v>22</v>
      </c>
      <c r="E6" s="6" t="s">
        <v>3</v>
      </c>
      <c r="F6" s="7"/>
      <c r="G6" s="7"/>
    </row>
    <row r="7" spans="1:7" x14ac:dyDescent="0.15">
      <c r="A7" s="2">
        <v>5</v>
      </c>
      <c r="B7" s="6" t="s">
        <v>30</v>
      </c>
      <c r="C7" s="2" t="s">
        <v>32</v>
      </c>
      <c r="D7" s="2" t="s">
        <v>33</v>
      </c>
      <c r="E7" s="2" t="s">
        <v>10</v>
      </c>
      <c r="F7" s="7"/>
      <c r="G7" s="7"/>
    </row>
    <row r="8" spans="1:7" x14ac:dyDescent="0.15">
      <c r="A8" s="2">
        <v>6</v>
      </c>
      <c r="B8" s="6" t="s">
        <v>34</v>
      </c>
      <c r="C8" s="2" t="s">
        <v>35</v>
      </c>
      <c r="D8" s="2" t="s">
        <v>36</v>
      </c>
      <c r="E8" s="2" t="s">
        <v>10</v>
      </c>
      <c r="F8" s="7"/>
      <c r="G8" s="7"/>
    </row>
    <row r="9" spans="1:7" x14ac:dyDescent="0.15">
      <c r="A9" s="2">
        <v>7</v>
      </c>
      <c r="B9" s="6" t="s">
        <v>37</v>
      </c>
      <c r="C9" s="2" t="s">
        <v>38</v>
      </c>
      <c r="D9" s="2" t="s">
        <v>20</v>
      </c>
      <c r="E9" s="2" t="s">
        <v>3</v>
      </c>
    </row>
    <row r="10" spans="1:7" x14ac:dyDescent="0.15">
      <c r="A10" s="2">
        <v>8</v>
      </c>
      <c r="B10" s="6" t="s">
        <v>39</v>
      </c>
      <c r="C10" s="2" t="s">
        <v>40</v>
      </c>
      <c r="D10" s="2" t="s">
        <v>41</v>
      </c>
      <c r="E10" s="2" t="s">
        <v>3</v>
      </c>
    </row>
    <row r="11" spans="1:7" x14ac:dyDescent="0.15">
      <c r="A11" s="2">
        <v>9</v>
      </c>
      <c r="B11" s="2" t="s">
        <v>42</v>
      </c>
      <c r="C11" s="2" t="s">
        <v>43</v>
      </c>
      <c r="D11" s="2" t="s">
        <v>44</v>
      </c>
      <c r="E11" s="6" t="s">
        <v>10</v>
      </c>
    </row>
    <row r="12" spans="1:7" x14ac:dyDescent="0.15">
      <c r="A12" s="2">
        <v>10</v>
      </c>
      <c r="B12" s="2" t="s">
        <v>42</v>
      </c>
      <c r="C12" s="2" t="s">
        <v>45</v>
      </c>
      <c r="D12" s="2" t="s">
        <v>46</v>
      </c>
      <c r="E12" s="6" t="s">
        <v>6</v>
      </c>
    </row>
    <row r="13" spans="1:7" x14ac:dyDescent="0.15">
      <c r="A13" s="2">
        <v>11</v>
      </c>
      <c r="B13" s="2" t="s">
        <v>47</v>
      </c>
      <c r="C13" s="2" t="s">
        <v>48</v>
      </c>
      <c r="D13" s="2" t="s">
        <v>49</v>
      </c>
      <c r="E13" s="6" t="s">
        <v>10</v>
      </c>
    </row>
  </sheetData>
  <sortState ref="A3:E16">
    <sortCondition descending="1" ref="B3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8"/>
      <c r="C2" s="8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</row>
    <row r="3" spans="2:9" x14ac:dyDescent="0.15">
      <c r="B3" s="8" t="s">
        <v>6</v>
      </c>
      <c r="C3" s="8">
        <f>COUNTIFS(Sheet1!$C$3:$C$1048576,"*中央区*",Sheet1!$E$3:$E$1048576,"空き巣")</f>
        <v>1</v>
      </c>
      <c r="D3" s="8">
        <f>COUNTIFS(Sheet1!$C$3:$C$1048576,"*花見川区*",Sheet1!$E$3:$E$1048576,"空き巣")</f>
        <v>0</v>
      </c>
      <c r="E3" s="8">
        <f>COUNTIFS(Sheet1!$C$3:$C$1048576,"*稲毛区*",Sheet1!$E$3:$E$1048576,"空き巣")</f>
        <v>0</v>
      </c>
      <c r="F3" s="8">
        <f>COUNTIFS(Sheet1!$C$3:$C$1048576,"*若葉区*",Sheet1!$E$3:$E$1048576,"空き巣")</f>
        <v>0</v>
      </c>
      <c r="G3" s="8">
        <f>COUNTIFS(Sheet1!$C$3:$C$1048576,"*緑区*",Sheet1!$E$3:$E$1048576,"空き巣")</f>
        <v>0</v>
      </c>
      <c r="H3" s="8">
        <f>COUNTIFS(Sheet1!$C$3:$C$1048576,"*美浜区*",Sheet1!$E$3:$E$1048576,"空き巣")</f>
        <v>0</v>
      </c>
      <c r="I3" s="8">
        <f t="shared" ref="I3:I9" si="0">SUM(C3:H3)</f>
        <v>1</v>
      </c>
    </row>
    <row r="4" spans="2:9" x14ac:dyDescent="0.15">
      <c r="B4" s="8" t="s">
        <v>8</v>
      </c>
      <c r="C4" s="8">
        <f>COUNTIFS(Sheet1!$C$3:$C$1048576,"*中央区*",Sheet1!$E$3:$E$1048576,"忍び込み")</f>
        <v>0</v>
      </c>
      <c r="D4" s="8">
        <f>COUNTIFS(Sheet1!$C$3:$C$1048576,"*花見川区*",Sheet1!$E$3:$E$1048576,"忍び込み")</f>
        <v>0</v>
      </c>
      <c r="E4" s="8">
        <f>COUNTIFS(Sheet1!$C$3:$C$1048576,"*稲毛区*",Sheet1!$E$3:$E$1048576,"忍び込み")</f>
        <v>0</v>
      </c>
      <c r="F4" s="8">
        <f>COUNTIFS(Sheet1!$C$3:$C$1048576,"*若葉区*",Sheet1!$E$3:$E$1048576,"忍び込み")</f>
        <v>0</v>
      </c>
      <c r="G4" s="8">
        <f>COUNTIFS(Sheet1!$C$3:$C$1048576,"*緑区*",Sheet1!$E$3:$E$1048576,"忍び込み")</f>
        <v>0</v>
      </c>
      <c r="H4" s="8">
        <f>COUNTIFS(Sheet1!$C$3:$C$1048576,"*美浜区*",Sheet1!$E$3:$E$1048576,"忍び込み")</f>
        <v>0</v>
      </c>
      <c r="I4" s="8">
        <f t="shared" si="0"/>
        <v>0</v>
      </c>
    </row>
    <row r="5" spans="2:9" x14ac:dyDescent="0.15">
      <c r="B5" s="8" t="s">
        <v>9</v>
      </c>
      <c r="C5" s="8">
        <f>COUNTIFS(Sheet1!$C$3:$C$1048576,"*中央区*",Sheet1!$E$3:$E$1048576,"ひったくり")</f>
        <v>0</v>
      </c>
      <c r="D5" s="8">
        <f>COUNTIFS(Sheet1!$C$3:$C$1048576,"*花見川区*",Sheet1!$E$3:$E$1048576,"ひったくり")</f>
        <v>0</v>
      </c>
      <c r="E5" s="8">
        <f>COUNTIFS(Sheet1!$C$3:$C$1048576,"*稲毛区*",Sheet1!$E$3:$E$1048576,"ひったくり")</f>
        <v>0</v>
      </c>
      <c r="F5" s="8">
        <f>COUNTIFS(Sheet1!$C$3:$C$1048576,"*若葉区*",Sheet1!$E$3:$E$1048576,"ひったくり")</f>
        <v>0</v>
      </c>
      <c r="G5" s="8">
        <f>COUNTIFS(Sheet1!$C$3:$C$1048576,"*緑区*",Sheet1!$E$3:$E$1048576,"ひったくり")</f>
        <v>0</v>
      </c>
      <c r="H5" s="8">
        <f>COUNTIFS(Sheet1!$C$3:$C$1048576,"*美浜区*",Sheet1!$E$3:$E$1048576,"ひったくり")</f>
        <v>0</v>
      </c>
      <c r="I5" s="8">
        <f t="shared" si="0"/>
        <v>0</v>
      </c>
    </row>
    <row r="6" spans="2:9" x14ac:dyDescent="0.15">
      <c r="B6" s="8" t="s">
        <v>11</v>
      </c>
      <c r="C6" s="8">
        <f>COUNTIFS(Sheet1!$C$3:$C$1048576,"*中央区*",Sheet1!$E$3:$E$1048576,"路上強盗")</f>
        <v>0</v>
      </c>
      <c r="D6" s="8">
        <f>COUNTIFS(Sheet1!$C$3:$C$1048576,"*花見川区*",Sheet1!$E$3:$E$1048576,"路上強盗")</f>
        <v>0</v>
      </c>
      <c r="E6" s="8">
        <f>COUNTIFS(Sheet1!$C$3:$C$1048576,"*稲毛区*",Sheet1!$E$3:$E$1048576,"路上強盗")</f>
        <v>0</v>
      </c>
      <c r="F6" s="8">
        <f>COUNTIFS(Sheet1!$C$3:$C$1048576,"*若葉区*",Sheet1!$E$3:$E$1048576,"路上強盗")</f>
        <v>0</v>
      </c>
      <c r="G6" s="8">
        <f>COUNTIFS(Sheet1!$C$3:$C$1048576,"*緑区*",Sheet1!$E$3:$E$1048576,"路上強盗")</f>
        <v>0</v>
      </c>
      <c r="H6" s="8">
        <f>COUNTIFS(Sheet1!$C$3:$C$1048576,"*美浜区*",Sheet1!$E$3:$E$1048576,"路上強盗")</f>
        <v>0</v>
      </c>
      <c r="I6" s="8">
        <f t="shared" si="0"/>
        <v>0</v>
      </c>
    </row>
    <row r="7" spans="2:9" x14ac:dyDescent="0.15">
      <c r="B7" s="8" t="s">
        <v>7</v>
      </c>
      <c r="C7" s="8">
        <f>COUNTIFS(Sheet1!$C$3:$C$1048576,"*中央区*",Sheet1!$E$3:$E$1048576,"自動車盗")</f>
        <v>0</v>
      </c>
      <c r="D7" s="8">
        <f>COUNTIFS(Sheet1!$C$3:$C$1048576,"*花見川区*",Sheet1!$E$3:$E$1048576,"自動車盗")</f>
        <v>0</v>
      </c>
      <c r="E7" s="8">
        <f>COUNTIFS(Sheet1!$C$3:$C$1048576,"*稲毛区*",Sheet1!$E$3:$E$1048576,"自動車盗")</f>
        <v>0</v>
      </c>
      <c r="F7" s="8">
        <f>COUNTIFS(Sheet1!$C$3:$C$1048576,"*若葉区*",Sheet1!$E$3:$E$1048576,"自動車盗")</f>
        <v>2</v>
      </c>
      <c r="G7" s="8">
        <f>COUNTIFS(Sheet1!$C$3:$C$1048576,"*緑区*",Sheet1!$E$3:$E$1048576,"自動車盗")</f>
        <v>0</v>
      </c>
      <c r="H7" s="8">
        <f>COUNTIFS(Sheet1!$C$3:$C$1048576,"*美浜区*",Sheet1!$E$3:$E$1048576,"自動車盗")</f>
        <v>0</v>
      </c>
      <c r="I7" s="8">
        <f t="shared" si="0"/>
        <v>2</v>
      </c>
    </row>
    <row r="8" spans="2:9" x14ac:dyDescent="0.15">
      <c r="B8" s="8" t="s">
        <v>3</v>
      </c>
      <c r="C8" s="8">
        <f>COUNTIFS(Sheet1!$C$3:$C$1048576,"*中央区*",Sheet1!$E$3:$E$1048576,"車上ねらい")</f>
        <v>3</v>
      </c>
      <c r="D8" s="8">
        <f>COUNTIFS(Sheet1!$C$3:$C$1048576,"*花見川区*",Sheet1!$E$3:$E$1048576,"車上ねらい")</f>
        <v>0</v>
      </c>
      <c r="E8" s="8">
        <f>COUNTIFS(Sheet1!$C$3:$C$1048576,"*稲毛区*",Sheet1!$E$3:$E$1048576,"車上ねらい")</f>
        <v>1</v>
      </c>
      <c r="F8" s="8">
        <f>COUNTIFS(Sheet1!$C$3:$C$1048576,"*若葉区*",Sheet1!$E$3:$E$1048576,"車上ねらい")</f>
        <v>0</v>
      </c>
      <c r="G8" s="8">
        <f>COUNTIFS(Sheet1!$C$3:$C$1048576,"*緑区*",Sheet1!$E$3:$E$1048576,"車上ねらい")</f>
        <v>0</v>
      </c>
      <c r="H8" s="8">
        <f>COUNTIFS(Sheet1!$C$3:$C$1048576,"*美浜区*",Sheet1!$E$3:$E$1048576,"車上ねらい")</f>
        <v>0</v>
      </c>
      <c r="I8" s="8">
        <f t="shared" si="0"/>
        <v>4</v>
      </c>
    </row>
    <row r="9" spans="2:9" x14ac:dyDescent="0.15">
      <c r="B9" s="8" t="s">
        <v>10</v>
      </c>
      <c r="C9" s="8">
        <f>COUNTIFS(Sheet1!$C$3:$C$1048576,"*中央区*",Sheet1!$E$3:$E$1048576,"振り込め詐欺")</f>
        <v>1</v>
      </c>
      <c r="D9" s="8">
        <f>COUNTIFS(Sheet1!$C$3:$C$1048576,"*花見川区*",Sheet1!$E$3:$E$1048576,"振り込め詐欺")</f>
        <v>2</v>
      </c>
      <c r="E9" s="8">
        <f>COUNTIFS(Sheet1!$C$3:$C$1048576,"*稲毛区*",Sheet1!$E$3:$E$1048576,"振り込め詐欺")</f>
        <v>1</v>
      </c>
      <c r="F9" s="8">
        <f>COUNTIFS(Sheet1!$C$3:$C$1048576,"*若葉区*",Sheet1!$E$3:$E$1048576,"振り込め詐欺")</f>
        <v>0</v>
      </c>
      <c r="G9" s="8">
        <f>COUNTIFS(Sheet1!$C$3:$C$1048576,"*緑区*",Sheet1!$E$3:$E$1048576,"振り込め詐欺")</f>
        <v>0</v>
      </c>
      <c r="H9" s="8">
        <f>COUNTIFS(Sheet1!$C$3:$C$1048576,"*美浜区*",Sheet1!$E$3:$E$1048576,"振り込め詐欺")</f>
        <v>0</v>
      </c>
      <c r="I9" s="8">
        <f t="shared" si="0"/>
        <v>4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１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１</v>
      </c>
    </row>
    <row r="14" spans="2:9" x14ac:dyDescent="0.15">
      <c r="B14" s="2" t="s">
        <v>8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9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２</v>
      </c>
      <c r="G17" s="4" t="str">
        <f t="shared" si="5"/>
        <v>０</v>
      </c>
      <c r="H17" s="4" t="str">
        <f t="shared" si="5"/>
        <v>０</v>
      </c>
      <c r="I17" s="4" t="str">
        <f t="shared" si="5"/>
        <v>２</v>
      </c>
    </row>
    <row r="18" spans="2:9" x14ac:dyDescent="0.15">
      <c r="B18" s="2" t="s">
        <v>3</v>
      </c>
      <c r="C18" s="4" t="str">
        <f t="shared" ref="C18:I18" si="6">DBCS(C8)</f>
        <v>３</v>
      </c>
      <c r="D18" s="4" t="str">
        <f t="shared" si="6"/>
        <v>０</v>
      </c>
      <c r="E18" s="4" t="str">
        <f t="shared" si="6"/>
        <v>１</v>
      </c>
      <c r="F18" s="4" t="str">
        <f t="shared" si="6"/>
        <v>０</v>
      </c>
      <c r="G18" s="4" t="str">
        <f t="shared" si="6"/>
        <v>０</v>
      </c>
      <c r="H18" s="4" t="str">
        <f t="shared" si="6"/>
        <v>０</v>
      </c>
      <c r="I18" s="4" t="str">
        <f t="shared" si="6"/>
        <v>４</v>
      </c>
    </row>
    <row r="19" spans="2:9" x14ac:dyDescent="0.15">
      <c r="B19" s="2" t="s">
        <v>10</v>
      </c>
      <c r="C19" s="4" t="str">
        <f t="shared" ref="C19:I19" si="7">DBCS(C9)</f>
        <v>１</v>
      </c>
      <c r="D19" s="4" t="str">
        <f t="shared" si="7"/>
        <v>２</v>
      </c>
      <c r="E19" s="4" t="str">
        <f t="shared" si="7"/>
        <v>１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４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2018-07-06T07:09:28Z</dcterms:modified>
</cp:coreProperties>
</file>