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480" windowWidth="14895" windowHeight="7860"/>
  </bookViews>
  <sheets>
    <sheet name="Sheet1" sheetId="1" r:id="rId1"/>
    <sheet name="集計" sheetId="2" state="hidden" r:id="rId2"/>
  </sheets>
  <definedNames>
    <definedName name="_xlnm._FilterDatabase" localSheetId="0" hidden="1">Sheet1!$A$2:$G$8</definedName>
    <definedName name="_xlnm.Print_Area" localSheetId="0">Sheet1!$A$1:$E$28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<sst xmlns="http://schemas.openxmlformats.org/spreadsheetml/2006/main" count="139" uniqueCount="77">
  <si>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</si>
  <si>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</si>
  <si>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</si>
  <si>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</si>
  <si>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</si>
  <si>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</si>
  <si>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</si>
  <si>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</si>
  <si>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</si>
  <si>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</si>
  <si>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</si>
  <si>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</si>
  <si>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</si>
  <si>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</si>
  <si>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</si>
  <si>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</si>
  <si>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</si>
  <si>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</si>
  <si>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</si>
  <si>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</si>
  <si>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居間の窓ガラスを割り侵入(施錠)</t>
  </si>
  <si>
    <t>ドアの窓ガラスを割る(施錠)</t>
  </si>
  <si>
    <t>スクーターで歩行者から</t>
  </si>
  <si>
    <t>完全施錠中</t>
  </si>
  <si>
    <t>無施錠</t>
  </si>
  <si>
    <t>スクーターで自転車前かごから</t>
  </si>
  <si>
    <t>中央区今井2丁目道路上</t>
  </si>
  <si>
    <t>中央区川戸町戸建住宅</t>
  </si>
  <si>
    <t>和室の窓ガラスを割り侵入(施錠)</t>
  </si>
  <si>
    <t>居間の窓から侵入(無施錠)</t>
  </si>
  <si>
    <t>犯罪発生日報（平成30年9月10日～平成30年9月16日分）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3" eb="14">
      <t>ガツ</t>
    </rPh>
    <rPh sb="16" eb="17">
      <t>ニチ</t>
    </rPh>
    <rPh sb="18" eb="20">
      <t>ヘイセイ</t>
    </rPh>
    <rPh sb="22" eb="23">
      <t>ネン</t>
    </rPh>
    <rPh sb="24" eb="25">
      <t>ガツ</t>
    </rPh>
    <rPh sb="27" eb="28">
      <t>ニチ</t>
    </rPh>
    <rPh sb="28" eb="29">
      <t>ブン</t>
    </rPh>
    <phoneticPr fontId="1"/>
  </si>
  <si>
    <t>09月15日(土) 夜のはじめごろ</t>
  </si>
  <si>
    <t>若葉区桜木北2丁目戸建住宅駐車場</t>
  </si>
  <si>
    <t>稲毛区稲毛東1丁目集合住宅</t>
  </si>
  <si>
    <t>09月15日(土) 不明</t>
  </si>
  <si>
    <t>若葉区若松町会社敷地内</t>
  </si>
  <si>
    <t>09月14日(金) 夜のはじめごろ</t>
  </si>
  <si>
    <t>中央区新宿2丁目道路上</t>
  </si>
  <si>
    <t>09月14日(金) 昼前</t>
  </si>
  <si>
    <t>花見川区幕張本郷7丁目集合住宅駐車場</t>
  </si>
  <si>
    <t>花見川区幕張町5丁目集合住宅駐車場</t>
  </si>
  <si>
    <t>09月13日(木) 夜遅く</t>
  </si>
  <si>
    <t>中央区末広1丁目道路上</t>
  </si>
  <si>
    <t>09月13日(木) 不明</t>
  </si>
  <si>
    <t>若葉区大宮町戸建住宅</t>
  </si>
  <si>
    <t>09月13日(木) 朝</t>
  </si>
  <si>
    <t>09月12日(水) 夕方</t>
  </si>
  <si>
    <t>花見川区天戸町道路上</t>
  </si>
  <si>
    <t>09月12日(水) 夜遅く</t>
  </si>
  <si>
    <t>美浜区真砂4丁目専用駐車場</t>
  </si>
  <si>
    <t>ドア無施錠(キー付き)</t>
  </si>
  <si>
    <t>09月12日(水) 夜のはじめごろ</t>
  </si>
  <si>
    <t>中央区亀井町専用駐車場</t>
  </si>
  <si>
    <t>花見川区朝日ケ丘1丁目自宅</t>
  </si>
  <si>
    <t>鞄内の小切手紛失名目</t>
  </si>
  <si>
    <t>09月12日(水) 不明</t>
  </si>
  <si>
    <t>若葉区源町戸建住宅</t>
  </si>
  <si>
    <t>勝手口ドアをこじ開け侵入</t>
  </si>
  <si>
    <t>若葉区みつわ台3丁目集合住宅</t>
  </si>
  <si>
    <t>玄関ドアをこじ開け侵入</t>
  </si>
  <si>
    <t>09月12日(水) 昼すぎ</t>
  </si>
  <si>
    <t>稲毛区天台1丁目自宅</t>
  </si>
  <si>
    <t>ｶｰﾄﾞ不正使用名目</t>
  </si>
  <si>
    <t>09月11日(火) 夜遅く</t>
  </si>
  <si>
    <t>中央区新田町道路上</t>
  </si>
  <si>
    <t>09月11日(火) 夜のはじめごろ</t>
  </si>
  <si>
    <t>花見川区幕張本郷6丁目戸建住宅</t>
  </si>
  <si>
    <t>09月11日(火) 不明</t>
  </si>
  <si>
    <t>若葉区小倉台6丁目戸建住宅駐車場</t>
  </si>
  <si>
    <t>09月10日(月) 夜遅く</t>
  </si>
  <si>
    <t>中央区都町1丁目集合住宅駐車場</t>
  </si>
  <si>
    <t>中央区宮崎町戸建住宅敷地内</t>
  </si>
  <si>
    <t>09月10日(月) 夜のはじめごろ</t>
  </si>
  <si>
    <t>中央区宮崎2丁目店舗駐車場</t>
  </si>
  <si>
    <t>中央区今井1丁目集合住宅駐車場</t>
  </si>
  <si>
    <t>09月10日(月) 明け方</t>
  </si>
  <si>
    <t>中央区大森町道路上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</si>
</sst>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8"/>
  <sheetViews>
    <sheetView tabSelected="1" view="pageBreakPreview" zoomScale="85" zoomScaleNormal="100" zoomScaleSheetLayoutView="85" workbookViewId="0">
      <selection activeCell="C32" sqref="C32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30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31</v>
      </c>
      <c r="C3" s="2" t="s">
        <v>32</v>
      </c>
      <c r="D3" s="2" t="s">
        <v>24</v>
      </c>
      <c r="E3" s="6" t="s">
        <v>3</v>
      </c>
      <c r="F3" s="7"/>
      <c r="G3" s="7"/>
    </row>
    <row r="4" spans="1:7" x14ac:dyDescent="0.15">
      <c r="A4" s="2">
        <v>2</v>
      </c>
      <c r="B4" s="2" t="s">
        <v>31</v>
      </c>
      <c r="C4" s="2" t="s">
        <v>33</v>
      </c>
      <c r="D4" s="2" t="s">
        <v>20</v>
      </c>
      <c r="E4" s="6" t="s">
        <v>6</v>
      </c>
      <c r="F4" s="7"/>
      <c r="G4" s="7"/>
    </row>
    <row r="5" spans="1:7" x14ac:dyDescent="0.15">
      <c r="A5" s="2">
        <v>3</v>
      </c>
      <c r="B5" s="2" t="s">
        <v>34</v>
      </c>
      <c r="C5" s="2" t="s">
        <v>35</v>
      </c>
      <c r="D5" s="2" t="s">
        <v>23</v>
      </c>
      <c r="E5" s="6" t="s">
        <v>7</v>
      </c>
      <c r="F5" s="7"/>
      <c r="G5" s="7"/>
    </row>
    <row r="6" spans="1:7" x14ac:dyDescent="0.15">
      <c r="A6" s="2">
        <v>4</v>
      </c>
      <c r="B6" s="2" t="s">
        <v>36</v>
      </c>
      <c r="C6" s="2" t="s">
        <v>37</v>
      </c>
      <c r="D6" s="2" t="s">
        <v>22</v>
      </c>
      <c r="E6" s="6" t="s">
        <v>9</v>
      </c>
      <c r="F6" s="7"/>
      <c r="G6" s="7"/>
    </row>
    <row r="7" spans="1:7" x14ac:dyDescent="0.15">
      <c r="A7" s="2">
        <v>5</v>
      </c>
      <c r="B7" s="6" t="s">
        <v>38</v>
      </c>
      <c r="C7" s="2" t="s">
        <v>39</v>
      </c>
      <c r="D7" s="2" t="s">
        <v>21</v>
      </c>
      <c r="E7" s="2" t="s">
        <v>3</v>
      </c>
      <c r="F7" s="7"/>
      <c r="G7" s="7"/>
    </row>
    <row r="8" spans="1:7" x14ac:dyDescent="0.15">
      <c r="A8" s="2">
        <v>6</v>
      </c>
      <c r="B8" s="6" t="s">
        <v>38</v>
      </c>
      <c r="C8" s="2" t="s">
        <v>40</v>
      </c>
      <c r="D8" s="2" t="s">
        <v>21</v>
      </c>
      <c r="E8" s="2" t="s">
        <v>3</v>
      </c>
      <c r="F8" s="7"/>
      <c r="G8" s="7"/>
    </row>
    <row r="9" spans="1:7" x14ac:dyDescent="0.15">
      <c r="A9" s="2">
        <v>7</v>
      </c>
      <c r="B9" s="6" t="s">
        <v>41</v>
      </c>
      <c r="C9" s="2" t="s">
        <v>42</v>
      </c>
      <c r="D9" s="2" t="s">
        <v>25</v>
      </c>
      <c r="E9" s="2" t="s">
        <v>9</v>
      </c>
    </row>
    <row r="10" spans="1:7" x14ac:dyDescent="0.15">
      <c r="A10" s="2">
        <v>8</v>
      </c>
      <c r="B10" s="6" t="s">
        <v>43</v>
      </c>
      <c r="C10" s="2" t="s">
        <v>44</v>
      </c>
      <c r="D10" s="2" t="s">
        <v>28</v>
      </c>
      <c r="E10" s="2" t="s">
        <v>6</v>
      </c>
    </row>
    <row r="11" spans="1:7" x14ac:dyDescent="0.15">
      <c r="A11" s="2">
        <v>9</v>
      </c>
      <c r="B11" s="2" t="s">
        <v>45</v>
      </c>
      <c r="C11" s="2" t="s">
        <v>27</v>
      </c>
      <c r="D11" s="2" t="s">
        <v>20</v>
      </c>
      <c r="E11" s="6" t="s">
        <v>6</v>
      </c>
    </row>
    <row r="12" spans="1:7" x14ac:dyDescent="0.15">
      <c r="A12" s="2">
        <v>10</v>
      </c>
      <c r="B12" s="2" t="s">
        <v>45</v>
      </c>
      <c r="C12" s="2" t="s">
        <v>27</v>
      </c>
      <c r="D12" s="2" t="s">
        <v>20</v>
      </c>
      <c r="E12" s="6" t="s">
        <v>6</v>
      </c>
    </row>
    <row r="13" spans="1:7" x14ac:dyDescent="0.15">
      <c r="A13" s="2">
        <v>11</v>
      </c>
      <c r="B13" s="2" t="s">
        <v>46</v>
      </c>
      <c r="C13" s="2" t="s">
        <v>47</v>
      </c>
      <c r="D13" s="2" t="s">
        <v>24</v>
      </c>
      <c r="E13" s="6" t="s">
        <v>3</v>
      </c>
    </row>
    <row r="14" spans="1:7" x14ac:dyDescent="0.15">
      <c r="A14" s="2">
        <v>12</v>
      </c>
      <c r="B14" s="2" t="s">
        <v>48</v>
      </c>
      <c r="C14" s="2" t="s">
        <v>49</v>
      </c>
      <c r="D14" s="2" t="s">
        <v>50</v>
      </c>
      <c r="E14" s="6" t="s">
        <v>3</v>
      </c>
    </row>
    <row r="15" spans="1:7" x14ac:dyDescent="0.15">
      <c r="A15" s="2">
        <v>13</v>
      </c>
      <c r="B15" s="2" t="s">
        <v>51</v>
      </c>
      <c r="C15" s="2" t="s">
        <v>52</v>
      </c>
      <c r="D15" s="2" t="s">
        <v>21</v>
      </c>
      <c r="E15" s="6" t="s">
        <v>3</v>
      </c>
    </row>
    <row r="16" spans="1:7" x14ac:dyDescent="0.15">
      <c r="A16" s="2">
        <v>14</v>
      </c>
      <c r="B16" s="2" t="s">
        <v>51</v>
      </c>
      <c r="C16" s="2" t="s">
        <v>53</v>
      </c>
      <c r="D16" s="2" t="s">
        <v>54</v>
      </c>
      <c r="E16" s="6" t="s">
        <v>10</v>
      </c>
    </row>
    <row r="17" spans="1:5" x14ac:dyDescent="0.15">
      <c r="A17" s="2">
        <v>15</v>
      </c>
      <c r="B17" s="2" t="s">
        <v>51</v>
      </c>
      <c r="C17" s="2" t="s">
        <v>26</v>
      </c>
      <c r="D17" s="2" t="s">
        <v>22</v>
      </c>
      <c r="E17" s="6" t="s">
        <v>9</v>
      </c>
    </row>
    <row r="18" spans="1:5" x14ac:dyDescent="0.15">
      <c r="A18" s="2">
        <v>16</v>
      </c>
      <c r="B18" s="2" t="s">
        <v>55</v>
      </c>
      <c r="C18" s="2" t="s">
        <v>56</v>
      </c>
      <c r="D18" s="2" t="s">
        <v>57</v>
      </c>
      <c r="E18" s="6" t="s">
        <v>6</v>
      </c>
    </row>
    <row r="19" spans="1:5" x14ac:dyDescent="0.15">
      <c r="A19" s="2">
        <v>17</v>
      </c>
      <c r="B19" s="2" t="s">
        <v>55</v>
      </c>
      <c r="C19" s="2" t="s">
        <v>58</v>
      </c>
      <c r="D19" s="2" t="s">
        <v>59</v>
      </c>
      <c r="E19" s="6" t="s">
        <v>6</v>
      </c>
    </row>
    <row r="20" spans="1:5" x14ac:dyDescent="0.15">
      <c r="A20" s="2">
        <v>18</v>
      </c>
      <c r="B20" s="2" t="s">
        <v>60</v>
      </c>
      <c r="C20" s="2" t="s">
        <v>61</v>
      </c>
      <c r="D20" s="2" t="s">
        <v>62</v>
      </c>
      <c r="E20" s="6" t="s">
        <v>10</v>
      </c>
    </row>
    <row r="21" spans="1:5" x14ac:dyDescent="0.15">
      <c r="A21" s="2">
        <v>19</v>
      </c>
      <c r="B21" s="2" t="s">
        <v>63</v>
      </c>
      <c r="C21" s="2" t="s">
        <v>64</v>
      </c>
      <c r="D21" s="2" t="s">
        <v>22</v>
      </c>
      <c r="E21" s="6" t="s">
        <v>9</v>
      </c>
    </row>
    <row r="22" spans="1:5" x14ac:dyDescent="0.15">
      <c r="A22" s="2">
        <v>20</v>
      </c>
      <c r="B22" s="2" t="s">
        <v>65</v>
      </c>
      <c r="C22" s="2" t="s">
        <v>66</v>
      </c>
      <c r="D22" s="2" t="s">
        <v>29</v>
      </c>
      <c r="E22" s="6" t="s">
        <v>6</v>
      </c>
    </row>
    <row r="23" spans="1:5" x14ac:dyDescent="0.15">
      <c r="A23" s="2">
        <v>21</v>
      </c>
      <c r="B23" s="2" t="s">
        <v>67</v>
      </c>
      <c r="C23" s="2" t="s">
        <v>68</v>
      </c>
      <c r="D23" s="2" t="s">
        <v>21</v>
      </c>
      <c r="E23" s="6" t="s">
        <v>3</v>
      </c>
    </row>
    <row r="24" spans="1:5" x14ac:dyDescent="0.15">
      <c r="A24" s="2">
        <v>22</v>
      </c>
      <c r="B24" s="2" t="s">
        <v>69</v>
      </c>
      <c r="C24" s="2" t="s">
        <v>70</v>
      </c>
      <c r="D24" s="2" t="s">
        <v>21</v>
      </c>
      <c r="E24" s="6" t="s">
        <v>3</v>
      </c>
    </row>
    <row r="25" spans="1:5" x14ac:dyDescent="0.15">
      <c r="A25" s="2">
        <v>23</v>
      </c>
      <c r="B25" s="2" t="s">
        <v>69</v>
      </c>
      <c r="C25" s="2" t="s">
        <v>71</v>
      </c>
      <c r="D25" s="2" t="s">
        <v>21</v>
      </c>
      <c r="E25" s="6" t="s">
        <v>3</v>
      </c>
    </row>
    <row r="26" spans="1:5" x14ac:dyDescent="0.15">
      <c r="A26" s="2">
        <v>24</v>
      </c>
      <c r="B26" s="2" t="s">
        <v>72</v>
      </c>
      <c r="C26" s="2" t="s">
        <v>73</v>
      </c>
      <c r="D26" s="2" t="s">
        <v>21</v>
      </c>
      <c r="E26" s="6" t="s">
        <v>3</v>
      </c>
    </row>
    <row r="27" spans="1:5" x14ac:dyDescent="0.15">
      <c r="A27" s="2">
        <v>25</v>
      </c>
      <c r="B27" s="2" t="s">
        <v>72</v>
      </c>
      <c r="C27" s="2" t="s">
        <v>74</v>
      </c>
      <c r="D27" s="2" t="s">
        <v>21</v>
      </c>
      <c r="E27" s="6" t="s">
        <v>3</v>
      </c>
    </row>
    <row r="28" spans="1:5" x14ac:dyDescent="0.15">
      <c r="A28" s="2">
        <v>26</v>
      </c>
      <c r="B28" s="2" t="s">
        <v>75</v>
      </c>
      <c r="C28" s="2" t="s">
        <v>76</v>
      </c>
      <c r="D28" s="2" t="s">
        <v>21</v>
      </c>
      <c r="E28" s="6" t="s">
        <v>3</v>
      </c>
    </row>
  </sheetData>
  <sortState ref="A3:E16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8"/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</row>
    <row r="3" spans="2:9" x14ac:dyDescent="0.15">
      <c r="B3" s="8" t="s">
        <v>6</v>
      </c>
      <c r="C3" s="8">
        <f>COUNTIFS(Sheet1!$C$3:$C$1048576,"*中央区*",Sheet1!$E$3:$E$1048576,"空き巣")</f>
        <v>2</v>
      </c>
      <c r="D3" s="8">
        <f>COUNTIFS(Sheet1!$C$3:$C$1048576,"*花見川区*",Sheet1!$E$3:$E$1048576,"空き巣")</f>
        <v>1</v>
      </c>
      <c r="E3" s="8">
        <f>COUNTIFS(Sheet1!$C$3:$C$1048576,"*稲毛区*",Sheet1!$E$3:$E$1048576,"空き巣")</f>
        <v>1</v>
      </c>
      <c r="F3" s="8">
        <f>COUNTIFS(Sheet1!$C$3:$C$1048576,"*若葉区*",Sheet1!$E$3:$E$1048576,"空き巣")</f>
        <v>3</v>
      </c>
      <c r="G3" s="8">
        <f>COUNTIFS(Sheet1!$C$3:$C$1048576,"*緑区*",Sheet1!$E$3:$E$1048576,"空き巣")</f>
        <v>0</v>
      </c>
      <c r="H3" s="8">
        <f>COUNTIFS(Sheet1!$C$3:$C$1048576,"*美浜区*",Sheet1!$E$3:$E$1048576,"空き巣")</f>
        <v>0</v>
      </c>
      <c r="I3" s="8">
        <f t="shared" ref="I3:I9" si="0">SUM(C3:H3)</f>
        <v>7</v>
      </c>
    </row>
    <row r="4" spans="2:9" x14ac:dyDescent="0.15">
      <c r="B4" s="8" t="s">
        <v>8</v>
      </c>
      <c r="C4" s="8">
        <f>COUNTIFS(Sheet1!$C$3:$C$1048576,"*中央区*",Sheet1!$E$3:$E$1048576,"忍び込み")</f>
        <v>0</v>
      </c>
      <c r="D4" s="8">
        <f>COUNTIFS(Sheet1!$C$3:$C$1048576,"*花見川区*",Sheet1!$E$3:$E$1048576,"忍び込み")</f>
        <v>0</v>
      </c>
      <c r="E4" s="8">
        <f>COUNTIFS(Sheet1!$C$3:$C$1048576,"*稲毛区*",Sheet1!$E$3:$E$1048576,"忍び込み")</f>
        <v>0</v>
      </c>
      <c r="F4" s="8">
        <f>COUNTIFS(Sheet1!$C$3:$C$1048576,"*若葉区*",Sheet1!$E$3:$E$1048576,"忍び込み")</f>
        <v>0</v>
      </c>
      <c r="G4" s="8">
        <f>COUNTIFS(Sheet1!$C$3:$C$1048576,"*緑区*",Sheet1!$E$3:$E$1048576,"忍び込み")</f>
        <v>0</v>
      </c>
      <c r="H4" s="8">
        <f>COUNTIFS(Sheet1!$C$3:$C$1048576,"*美浜区*",Sheet1!$E$3:$E$1048576,"忍び込み")</f>
        <v>0</v>
      </c>
      <c r="I4" s="8">
        <f t="shared" si="0"/>
        <v>0</v>
      </c>
    </row>
    <row r="5" spans="2:9" x14ac:dyDescent="0.15">
      <c r="B5" s="8" t="s">
        <v>9</v>
      </c>
      <c r="C5" s="8">
        <f>COUNTIFS(Sheet1!$C$3:$C$1048576,"*中央区*",Sheet1!$E$3:$E$1048576,"ひったくり")</f>
        <v>4</v>
      </c>
      <c r="D5" s="8">
        <f>COUNTIFS(Sheet1!$C$3:$C$1048576,"*花見川区*",Sheet1!$E$3:$E$1048576,"ひったくり")</f>
        <v>0</v>
      </c>
      <c r="E5" s="8">
        <f>COUNTIFS(Sheet1!$C$3:$C$1048576,"*稲毛区*",Sheet1!$E$3:$E$1048576,"ひったくり")</f>
        <v>0</v>
      </c>
      <c r="F5" s="8">
        <f>COUNTIFS(Sheet1!$C$3:$C$1048576,"*若葉区*",Sheet1!$E$3:$E$1048576,"ひったくり")</f>
        <v>0</v>
      </c>
      <c r="G5" s="8">
        <f>COUNTIFS(Sheet1!$C$3:$C$1048576,"*緑区*",Sheet1!$E$3:$E$1048576,"ひったくり")</f>
        <v>0</v>
      </c>
      <c r="H5" s="8">
        <f>COUNTIFS(Sheet1!$C$3:$C$1048576,"*美浜区*",Sheet1!$E$3:$E$1048576,"ひったくり")</f>
        <v>0</v>
      </c>
      <c r="I5" s="8">
        <f t="shared" si="0"/>
        <v>4</v>
      </c>
    </row>
    <row r="6" spans="2:9" x14ac:dyDescent="0.15">
      <c r="B6" s="8" t="s">
        <v>11</v>
      </c>
      <c r="C6" s="8">
        <f>COUNTIFS(Sheet1!$C$3:$C$1048576,"*中央区*",Sheet1!$E$3:$E$1048576,"路上強盗")</f>
        <v>0</v>
      </c>
      <c r="D6" s="8">
        <f>COUNTIFS(Sheet1!$C$3:$C$1048576,"*花見川区*",Sheet1!$E$3:$E$1048576,"路上強盗")</f>
        <v>0</v>
      </c>
      <c r="E6" s="8">
        <f>COUNTIFS(Sheet1!$C$3:$C$1048576,"*稲毛区*",Sheet1!$E$3:$E$1048576,"路上強盗")</f>
        <v>0</v>
      </c>
      <c r="F6" s="8">
        <f>COUNTIFS(Sheet1!$C$3:$C$1048576,"*若葉区*",Sheet1!$E$3:$E$1048576,"路上強盗")</f>
        <v>0</v>
      </c>
      <c r="G6" s="8">
        <f>COUNTIFS(Sheet1!$C$3:$C$1048576,"*緑区*",Sheet1!$E$3:$E$1048576,"路上強盗")</f>
        <v>0</v>
      </c>
      <c r="H6" s="8">
        <f>COUNTIFS(Sheet1!$C$3:$C$1048576,"*美浜区*",Sheet1!$E$3:$E$1048576,"路上強盗")</f>
        <v>0</v>
      </c>
      <c r="I6" s="8">
        <f t="shared" si="0"/>
        <v>0</v>
      </c>
    </row>
    <row r="7" spans="2:9" x14ac:dyDescent="0.15">
      <c r="B7" s="8" t="s">
        <v>7</v>
      </c>
      <c r="C7" s="8">
        <f>COUNTIFS(Sheet1!$C$3:$C$1048576,"*中央区*",Sheet1!$E$3:$E$1048576,"自動車盗")</f>
        <v>0</v>
      </c>
      <c r="D7" s="8">
        <f>COUNTIFS(Sheet1!$C$3:$C$1048576,"*花見川区*",Sheet1!$E$3:$E$1048576,"自動車盗")</f>
        <v>0</v>
      </c>
      <c r="E7" s="8">
        <f>COUNTIFS(Sheet1!$C$3:$C$1048576,"*稲毛区*",Sheet1!$E$3:$E$1048576,"自動車盗")</f>
        <v>0</v>
      </c>
      <c r="F7" s="8">
        <f>COUNTIFS(Sheet1!$C$3:$C$1048576,"*若葉区*",Sheet1!$E$3:$E$1048576,"自動車盗")</f>
        <v>1</v>
      </c>
      <c r="G7" s="8">
        <f>COUNTIFS(Sheet1!$C$3:$C$1048576,"*緑区*",Sheet1!$E$3:$E$1048576,"自動車盗")</f>
        <v>0</v>
      </c>
      <c r="H7" s="8">
        <f>COUNTIFS(Sheet1!$C$3:$C$1048576,"*美浜区*",Sheet1!$E$3:$E$1048576,"自動車盗")</f>
        <v>0</v>
      </c>
      <c r="I7" s="8">
        <f t="shared" si="0"/>
        <v>1</v>
      </c>
    </row>
    <row r="8" spans="2:9" x14ac:dyDescent="0.15">
      <c r="B8" s="8" t="s">
        <v>3</v>
      </c>
      <c r="C8" s="8">
        <f>COUNTIFS(Sheet1!$C$3:$C$1048576,"*中央区*",Sheet1!$E$3:$E$1048576,"車上ねらい")</f>
        <v>6</v>
      </c>
      <c r="D8" s="8">
        <f>COUNTIFS(Sheet1!$C$3:$C$1048576,"*花見川区*",Sheet1!$E$3:$E$1048576,"車上ねらい")</f>
        <v>3</v>
      </c>
      <c r="E8" s="8">
        <f>COUNTIFS(Sheet1!$C$3:$C$1048576,"*稲毛区*",Sheet1!$E$3:$E$1048576,"車上ねらい")</f>
        <v>0</v>
      </c>
      <c r="F8" s="8">
        <f>COUNTIFS(Sheet1!$C$3:$C$1048576,"*若葉区*",Sheet1!$E$3:$E$1048576,"車上ねらい")</f>
        <v>2</v>
      </c>
      <c r="G8" s="8">
        <f>COUNTIFS(Sheet1!$C$3:$C$1048576,"*緑区*",Sheet1!$E$3:$E$1048576,"車上ねらい")</f>
        <v>0</v>
      </c>
      <c r="H8" s="8">
        <f>COUNTIFS(Sheet1!$C$3:$C$1048576,"*美浜区*",Sheet1!$E$3:$E$1048576,"車上ねらい")</f>
        <v>1</v>
      </c>
      <c r="I8" s="8">
        <f t="shared" si="0"/>
        <v>12</v>
      </c>
    </row>
    <row r="9" spans="2:9" x14ac:dyDescent="0.15">
      <c r="B9" s="8" t="s">
        <v>10</v>
      </c>
      <c r="C9" s="8">
        <f>COUNTIFS(Sheet1!$C$3:$C$1048576,"*中央区*",Sheet1!$E$3:$E$1048576,"振り込め詐欺")</f>
        <v>0</v>
      </c>
      <c r="D9" s="8">
        <f>COUNTIFS(Sheet1!$C$3:$C$1048576,"*花見川区*",Sheet1!$E$3:$E$1048576,"振り込め詐欺")</f>
        <v>1</v>
      </c>
      <c r="E9" s="8">
        <f>COUNTIFS(Sheet1!$C$3:$C$1048576,"*稲毛区*",Sheet1!$E$3:$E$1048576,"振り込め詐欺")</f>
        <v>1</v>
      </c>
      <c r="F9" s="8">
        <f>COUNTIFS(Sheet1!$C$3:$C$1048576,"*若葉区*",Sheet1!$E$3:$E$1048576,"振り込め詐欺")</f>
        <v>0</v>
      </c>
      <c r="G9" s="8">
        <f>COUNTIFS(Sheet1!$C$3:$C$1048576,"*緑区*",Sheet1!$E$3:$E$1048576,"振り込め詐欺")</f>
        <v>0</v>
      </c>
      <c r="H9" s="8">
        <f>COUNTIFS(Sheet1!$C$3:$C$1048576,"*美浜区*",Sheet1!$E$3:$E$1048576,"振り込め詐欺")</f>
        <v>0</v>
      </c>
      <c r="I9" s="8">
        <f t="shared" si="0"/>
        <v>2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２</v>
      </c>
      <c r="D13" s="4" t="str">
        <f t="shared" ref="D13:I13" si="1">DBCS(D3)</f>
        <v>１</v>
      </c>
      <c r="E13" s="4" t="str">
        <f t="shared" si="1"/>
        <v>１</v>
      </c>
      <c r="F13" s="4" t="str">
        <f t="shared" si="1"/>
        <v>３</v>
      </c>
      <c r="G13" s="4" t="str">
        <f t="shared" si="1"/>
        <v>０</v>
      </c>
      <c r="H13" s="4" t="str">
        <f t="shared" si="1"/>
        <v>０</v>
      </c>
      <c r="I13" s="4" t="str">
        <f t="shared" si="1"/>
        <v>７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9</v>
      </c>
      <c r="C15" s="4" t="str">
        <f t="shared" ref="C15:I15" si="3">DBCS(C5)</f>
        <v>４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４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１</v>
      </c>
      <c r="G17" s="4" t="str">
        <f t="shared" si="5"/>
        <v>０</v>
      </c>
      <c r="H17" s="4" t="str">
        <f t="shared" si="5"/>
        <v>０</v>
      </c>
      <c r="I17" s="4" t="str">
        <f t="shared" si="5"/>
        <v>１</v>
      </c>
    </row>
    <row r="18" spans="2:9" x14ac:dyDescent="0.15">
      <c r="B18" s="2" t="s">
        <v>3</v>
      </c>
      <c r="C18" s="4" t="str">
        <f t="shared" ref="C18:I18" si="6">DBCS(C8)</f>
        <v>６</v>
      </c>
      <c r="D18" s="4" t="str">
        <f t="shared" si="6"/>
        <v>３</v>
      </c>
      <c r="E18" s="4" t="str">
        <f t="shared" si="6"/>
        <v>０</v>
      </c>
      <c r="F18" s="4" t="str">
        <f t="shared" si="6"/>
        <v>２</v>
      </c>
      <c r="G18" s="4" t="str">
        <f t="shared" si="6"/>
        <v>０</v>
      </c>
      <c r="H18" s="4" t="str">
        <f t="shared" si="6"/>
        <v>１</v>
      </c>
      <c r="I18" s="4" t="str">
        <f t="shared" si="6"/>
        <v>１２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１</v>
      </c>
      <c r="E19" s="4" t="str">
        <f t="shared" si="7"/>
        <v>１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２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2018-09-24T23:41:32Z</dcterms:modified>
</cp:coreProperties>
</file>