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31年度\"/>
    </mc:Choice>
  </mc:AlternateContent>
  <xr:revisionPtr revIDLastSave="0" documentId="13_ncr:1_{E9324A2B-753D-4C58-9A1A-83D6CBFC4D02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Sheet1!$A$2:$G$4</definedName>
    <definedName name="_xlnm.Print_Area" localSheetId="0">Sheet1!$A$1:$E$9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<sst xmlns="http://schemas.openxmlformats.org/spreadsheetml/2006/main" count="63" uniqueCount="40">
  <si>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</si>
  <si>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</si>
  <si>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</si>
  <si>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</si>
  <si>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</si>
  <si>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</si>
  <si>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</si>
  <si>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</si>
  <si>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</si>
  <si>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</si>
  <si>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</si>
  <si>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</si>
  <si>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</si>
  <si>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</si>
  <si>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</si>
  <si>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</si>
  <si>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</si>
  <si>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</si>
  <si>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</si>
  <si>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</si>
  <si>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ドアの窓ガラスを割る(施錠)</t>
  </si>
  <si>
    <t>ドア無施錠(キー付き)</t>
  </si>
  <si>
    <t>犯罪発生日報（令和元年8月26日～令和元年9月1日分）</t>
    <rPh sb="0" eb="2">
      <t>ハンザイ</t>
    </rPh>
    <rPh sb="2" eb="4">
      <t>ハッセイ</t>
    </rPh>
    <rPh sb="4" eb="6">
      <t>ニッポウ</t>
    </rPh>
    <rPh sb="7" eb="9">
      <t>レイワ</t>
    </rPh>
    <rPh sb="9" eb="10">
      <t>ガン</t>
    </rPh>
    <rPh sb="10" eb="11">
      <t>ネン</t>
    </rPh>
    <rPh sb="12" eb="13">
      <t>ガツ</t>
    </rPh>
    <rPh sb="15" eb="16">
      <t>ニチ</t>
    </rPh>
    <rPh sb="17" eb="19">
      <t>レイワ</t>
    </rPh>
    <rPh sb="19" eb="21">
      <t>ガンネン</t>
    </rPh>
    <rPh sb="22" eb="23">
      <t>ガツ</t>
    </rPh>
    <rPh sb="24" eb="25">
      <t>ニチ</t>
    </rPh>
    <rPh sb="25" eb="26">
      <t>ブン</t>
    </rPh>
    <phoneticPr fontId="1"/>
  </si>
  <si>
    <t>09月01日(日) 未明</t>
  </si>
  <si>
    <t>稲毛区稲毛町5丁目道路上</t>
  </si>
  <si>
    <t>09月01日(日) 不明</t>
  </si>
  <si>
    <t>若葉区みつわ台3丁目集合住宅</t>
  </si>
  <si>
    <t>ベランダ掃き出し窓から侵入</t>
  </si>
  <si>
    <t>08月31日(土) 夜のはじめごろ</t>
  </si>
  <si>
    <t>中央区末広3丁目道路上</t>
  </si>
  <si>
    <t>08月30日(金) 夜のはじめごろ</t>
  </si>
  <si>
    <t>若葉区加曽利町駐輪場</t>
  </si>
  <si>
    <t>自転車の前かごから</t>
  </si>
  <si>
    <t>08月30日(金) 不明</t>
  </si>
  <si>
    <t>若葉区桜木7丁目集合住宅駐車場</t>
  </si>
  <si>
    <t>ドア無施錠(キーなし)</t>
  </si>
  <si>
    <t>08月27日(火) 朝</t>
  </si>
  <si>
    <t>稲毛区小仲台7丁目集合住宅</t>
  </si>
  <si>
    <t>玄関から侵入(無施錠)</t>
  </si>
  <si>
    <t>玄関ドア脇ガラスを割り侵入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</si>
</sst>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9"/>
  <sheetViews>
    <sheetView tabSelected="1" view="pageBreakPreview" zoomScale="85" zoomScaleNormal="100" zoomScaleSheetLayoutView="85" workbookViewId="0">
      <selection activeCell="B16" sqref="B16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22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23</v>
      </c>
      <c r="C3" s="2" t="s">
        <v>24</v>
      </c>
      <c r="D3" s="2" t="s">
        <v>20</v>
      </c>
      <c r="E3" s="2" t="s">
        <v>3</v>
      </c>
      <c r="F3" s="6"/>
      <c r="G3" s="6"/>
    </row>
    <row r="4" spans="1:7" x14ac:dyDescent="0.15">
      <c r="A4" s="2">
        <v>2</v>
      </c>
      <c r="B4" s="2" t="s">
        <v>25</v>
      </c>
      <c r="C4" s="2" t="s">
        <v>26</v>
      </c>
      <c r="D4" s="2" t="s">
        <v>27</v>
      </c>
      <c r="E4" s="2" t="s">
        <v>6</v>
      </c>
      <c r="F4" s="6"/>
      <c r="G4" s="6"/>
    </row>
    <row r="5" spans="1:7" x14ac:dyDescent="0.15">
      <c r="A5" s="2">
        <v>3</v>
      </c>
      <c r="B5" s="2" t="s">
        <v>28</v>
      </c>
      <c r="C5" s="2" t="s">
        <v>29</v>
      </c>
      <c r="D5" s="2" t="s">
        <v>21</v>
      </c>
      <c r="E5" s="8" t="s">
        <v>3</v>
      </c>
    </row>
    <row r="6" spans="1:7" x14ac:dyDescent="0.15">
      <c r="A6" s="2">
        <v>4</v>
      </c>
      <c r="B6" s="2" t="s">
        <v>30</v>
      </c>
      <c r="C6" s="2" t="s">
        <v>31</v>
      </c>
      <c r="D6" s="2" t="s">
        <v>32</v>
      </c>
      <c r="E6" s="8" t="s">
        <v>3</v>
      </c>
    </row>
    <row r="7" spans="1:7" x14ac:dyDescent="0.15">
      <c r="A7" s="2">
        <v>5</v>
      </c>
      <c r="B7" s="2" t="s">
        <v>33</v>
      </c>
      <c r="C7" s="2" t="s">
        <v>34</v>
      </c>
      <c r="D7" s="2" t="s">
        <v>35</v>
      </c>
      <c r="E7" s="8" t="s">
        <v>3</v>
      </c>
    </row>
    <row r="8" spans="1:7" x14ac:dyDescent="0.15">
      <c r="A8" s="2">
        <v>6</v>
      </c>
      <c r="B8" s="2" t="s">
        <v>36</v>
      </c>
      <c r="C8" s="2" t="s">
        <v>37</v>
      </c>
      <c r="D8" s="2" t="s">
        <v>38</v>
      </c>
      <c r="E8" s="8" t="s">
        <v>8</v>
      </c>
    </row>
    <row r="9" spans="1:7" x14ac:dyDescent="0.15">
      <c r="A9" s="2">
        <v>7</v>
      </c>
      <c r="B9" s="2" t="s">
        <v>36</v>
      </c>
      <c r="C9" s="2" t="s">
        <v>37</v>
      </c>
      <c r="D9" s="2" t="s">
        <v>39</v>
      </c>
      <c r="E9" s="8" t="s">
        <v>8</v>
      </c>
    </row>
  </sheetData>
  <sortState ref="A3:E5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7"/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7" t="s">
        <v>18</v>
      </c>
    </row>
    <row r="3" spans="2:9" x14ac:dyDescent="0.15">
      <c r="B3" s="7" t="s">
        <v>6</v>
      </c>
      <c r="C3" s="7">
        <f>COUNTIFS(Sheet1!$C$3:$C$1048576,"*中央区*",Sheet1!$E$3:$E$1048576,"空き巣")</f>
        <v>0</v>
      </c>
      <c r="D3" s="7">
        <f>COUNTIFS(Sheet1!$C$3:$C$1048576,"*花見川区*",Sheet1!$E$3:$E$1048576,"空き巣")</f>
        <v>0</v>
      </c>
      <c r="E3" s="7">
        <f>COUNTIFS(Sheet1!$C$3:$C$1048576,"*稲毛区*",Sheet1!$E$3:$E$1048576,"空き巣")</f>
        <v>0</v>
      </c>
      <c r="F3" s="7">
        <f>COUNTIFS(Sheet1!$C$3:$C$1048576,"*若葉区*",Sheet1!$E$3:$E$1048576,"空き巣")</f>
        <v>1</v>
      </c>
      <c r="G3" s="7">
        <f>COUNTIFS(Sheet1!$C$3:$C$1048576,"*緑区*",Sheet1!$E$3:$E$1048576,"空き巣")</f>
        <v>0</v>
      </c>
      <c r="H3" s="7">
        <f>COUNTIFS(Sheet1!$C$3:$C$1048576,"*美浜区*",Sheet1!$E$3:$E$1048576,"空き巣")</f>
        <v>0</v>
      </c>
      <c r="I3" s="7">
        <f t="shared" ref="I3:I9" si="0">SUM(C3:H3)</f>
        <v>1</v>
      </c>
    </row>
    <row r="4" spans="2:9" x14ac:dyDescent="0.15">
      <c r="B4" s="7" t="s">
        <v>8</v>
      </c>
      <c r="C4" s="7">
        <f>COUNTIFS(Sheet1!$C$3:$C$1048576,"*中央区*",Sheet1!$E$3:$E$1048576,"忍び込み")</f>
        <v>0</v>
      </c>
      <c r="D4" s="7">
        <f>COUNTIFS(Sheet1!$C$3:$C$1048576,"*花見川区*",Sheet1!$E$3:$E$1048576,"忍び込み")</f>
        <v>0</v>
      </c>
      <c r="E4" s="7">
        <f>COUNTIFS(Sheet1!$C$3:$C$1048576,"*稲毛区*",Sheet1!$E$3:$E$1048576,"忍び込み")</f>
        <v>2</v>
      </c>
      <c r="F4" s="7">
        <f>COUNTIFS(Sheet1!$C$3:$C$1048576,"*若葉区*",Sheet1!$E$3:$E$1048576,"忍び込み")</f>
        <v>0</v>
      </c>
      <c r="G4" s="7">
        <f>COUNTIFS(Sheet1!$C$3:$C$1048576,"*緑区*",Sheet1!$E$3:$E$1048576,"忍び込み")</f>
        <v>0</v>
      </c>
      <c r="H4" s="7">
        <f>COUNTIFS(Sheet1!$C$3:$C$1048576,"*美浜区*",Sheet1!$E$3:$E$1048576,"忍び込み")</f>
        <v>0</v>
      </c>
      <c r="I4" s="7">
        <f t="shared" si="0"/>
        <v>2</v>
      </c>
    </row>
    <row r="5" spans="2:9" x14ac:dyDescent="0.15">
      <c r="B5" s="7" t="s">
        <v>9</v>
      </c>
      <c r="C5" s="7">
        <f>COUNTIFS(Sheet1!$C$3:$C$1048576,"*中央区*",Sheet1!$E$3:$E$1048576,"ひったくり")</f>
        <v>0</v>
      </c>
      <c r="D5" s="7">
        <f>COUNTIFS(Sheet1!$C$3:$C$1048576,"*花見川区*",Sheet1!$E$3:$E$1048576,"ひったくり")</f>
        <v>0</v>
      </c>
      <c r="E5" s="7">
        <f>COUNTIFS(Sheet1!$C$3:$C$1048576,"*稲毛区*",Sheet1!$E$3:$E$1048576,"ひったくり")</f>
        <v>0</v>
      </c>
      <c r="F5" s="7">
        <f>COUNTIFS(Sheet1!$C$3:$C$1048576,"*若葉区*",Sheet1!$E$3:$E$1048576,"ひったくり")</f>
        <v>0</v>
      </c>
      <c r="G5" s="7">
        <f>COUNTIFS(Sheet1!$C$3:$C$1048576,"*緑区*",Sheet1!$E$3:$E$1048576,"ひったくり")</f>
        <v>0</v>
      </c>
      <c r="H5" s="7">
        <f>COUNTIFS(Sheet1!$C$3:$C$1048576,"*美浜区*",Sheet1!$E$3:$E$1048576,"ひったくり")</f>
        <v>0</v>
      </c>
      <c r="I5" s="7">
        <f t="shared" si="0"/>
        <v>0</v>
      </c>
    </row>
    <row r="6" spans="2:9" x14ac:dyDescent="0.15">
      <c r="B6" s="7" t="s">
        <v>11</v>
      </c>
      <c r="C6" s="7">
        <f>COUNTIFS(Sheet1!$C$3:$C$1048576,"*中央区*",Sheet1!$E$3:$E$1048576,"路上強盗")</f>
        <v>0</v>
      </c>
      <c r="D6" s="7">
        <f>COUNTIFS(Sheet1!$C$3:$C$1048576,"*花見川区*",Sheet1!$E$3:$E$1048576,"路上強盗")</f>
        <v>0</v>
      </c>
      <c r="E6" s="7">
        <f>COUNTIFS(Sheet1!$C$3:$C$1048576,"*稲毛区*",Sheet1!$E$3:$E$1048576,"路上強盗")</f>
        <v>0</v>
      </c>
      <c r="F6" s="7">
        <f>COUNTIFS(Sheet1!$C$3:$C$1048576,"*若葉区*",Sheet1!$E$3:$E$1048576,"路上強盗")</f>
        <v>0</v>
      </c>
      <c r="G6" s="7">
        <f>COUNTIFS(Sheet1!$C$3:$C$1048576,"*緑区*",Sheet1!$E$3:$E$1048576,"路上強盗")</f>
        <v>0</v>
      </c>
      <c r="H6" s="7">
        <f>COUNTIFS(Sheet1!$C$3:$C$1048576,"*美浜区*",Sheet1!$E$3:$E$1048576,"路上強盗")</f>
        <v>0</v>
      </c>
      <c r="I6" s="7">
        <f t="shared" si="0"/>
        <v>0</v>
      </c>
    </row>
    <row r="7" spans="2:9" x14ac:dyDescent="0.15">
      <c r="B7" s="7" t="s">
        <v>7</v>
      </c>
      <c r="C7" s="7">
        <f>COUNTIFS(Sheet1!$C$3:$C$1048576,"*中央区*",Sheet1!$E$3:$E$1048576,"自動車盗")</f>
        <v>0</v>
      </c>
      <c r="D7" s="7">
        <f>COUNTIFS(Sheet1!$C$3:$C$1048576,"*花見川区*",Sheet1!$E$3:$E$1048576,"自動車盗")</f>
        <v>0</v>
      </c>
      <c r="E7" s="7">
        <f>COUNTIFS(Sheet1!$C$3:$C$1048576,"*稲毛区*",Sheet1!$E$3:$E$1048576,"自動車盗")</f>
        <v>0</v>
      </c>
      <c r="F7" s="7">
        <f>COUNTIFS(Sheet1!$C$3:$C$1048576,"*若葉区*",Sheet1!$E$3:$E$1048576,"自動車盗")</f>
        <v>0</v>
      </c>
      <c r="G7" s="7">
        <f>COUNTIFS(Sheet1!$C$3:$C$1048576,"*緑区*",Sheet1!$E$3:$E$1048576,"自動車盗")</f>
        <v>0</v>
      </c>
      <c r="H7" s="7">
        <f>COUNTIFS(Sheet1!$C$3:$C$1048576,"*美浜区*",Sheet1!$E$3:$E$1048576,"自動車盗")</f>
        <v>0</v>
      </c>
      <c r="I7" s="7">
        <f t="shared" si="0"/>
        <v>0</v>
      </c>
    </row>
    <row r="8" spans="2:9" x14ac:dyDescent="0.15">
      <c r="B8" s="7" t="s">
        <v>3</v>
      </c>
      <c r="C8" s="7">
        <f>COUNTIFS(Sheet1!$C$3:$C$1048576,"*中央区*",Sheet1!$E$3:$E$1048576,"車上ねらい")</f>
        <v>1</v>
      </c>
      <c r="D8" s="7">
        <f>COUNTIFS(Sheet1!$C$3:$C$1048576,"*花見川区*",Sheet1!$E$3:$E$1048576,"車上ねらい")</f>
        <v>0</v>
      </c>
      <c r="E8" s="7">
        <f>COUNTIFS(Sheet1!$C$3:$C$1048576,"*稲毛区*",Sheet1!$E$3:$E$1048576,"車上ねらい")</f>
        <v>1</v>
      </c>
      <c r="F8" s="7">
        <f>COUNTIFS(Sheet1!$C$3:$C$1048576,"*若葉区*",Sheet1!$E$3:$E$1048576,"車上ねらい")</f>
        <v>2</v>
      </c>
      <c r="G8" s="7">
        <f>COUNTIFS(Sheet1!$C$3:$C$1048576,"*緑区*",Sheet1!$E$3:$E$1048576,"車上ねらい")</f>
        <v>0</v>
      </c>
      <c r="H8" s="7">
        <f>COUNTIFS(Sheet1!$C$3:$C$1048576,"*美浜区*",Sheet1!$E$3:$E$1048576,"車上ねらい")</f>
        <v>0</v>
      </c>
      <c r="I8" s="7">
        <f t="shared" si="0"/>
        <v>4</v>
      </c>
    </row>
    <row r="9" spans="2:9" x14ac:dyDescent="0.15">
      <c r="B9" s="7" t="s">
        <v>10</v>
      </c>
      <c r="C9" s="7">
        <f>COUNTIFS(Sheet1!$C$3:$C$1048576,"*中央区*",Sheet1!$E$3:$E$1048576,"振り込め詐欺")</f>
        <v>0</v>
      </c>
      <c r="D9" s="7">
        <f>COUNTIFS(Sheet1!$C$3:$C$1048576,"*花見川区*",Sheet1!$E$3:$E$1048576,"振り込め詐欺")</f>
        <v>0</v>
      </c>
      <c r="E9" s="7">
        <f>COUNTIFS(Sheet1!$C$3:$C$1048576,"*稲毛区*",Sheet1!$E$3:$E$1048576,"振り込め詐欺")</f>
        <v>0</v>
      </c>
      <c r="F9" s="7">
        <f>COUNTIFS(Sheet1!$C$3:$C$1048576,"*若葉区*",Sheet1!$E$3:$E$1048576,"振り込め詐欺")</f>
        <v>0</v>
      </c>
      <c r="G9" s="7">
        <f>COUNTIFS(Sheet1!$C$3:$C$1048576,"*緑区*",Sheet1!$E$3:$E$1048576,"振り込め詐欺")</f>
        <v>0</v>
      </c>
      <c r="H9" s="7">
        <f>COUNTIFS(Sheet1!$C$3:$C$1048576,"*美浜区*",Sheet1!$E$3:$E$1048576,"振り込め詐欺")</f>
        <v>0</v>
      </c>
      <c r="I9" s="7">
        <f t="shared" si="0"/>
        <v>0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１</v>
      </c>
      <c r="G13" s="4" t="str">
        <f t="shared" si="1"/>
        <v>０</v>
      </c>
      <c r="H13" s="4" t="str">
        <f t="shared" si="1"/>
        <v>０</v>
      </c>
      <c r="I13" s="4" t="str">
        <f t="shared" si="1"/>
        <v>１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２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２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１</v>
      </c>
      <c r="D18" s="4" t="str">
        <f t="shared" si="6"/>
        <v>０</v>
      </c>
      <c r="E18" s="4" t="str">
        <f t="shared" si="6"/>
        <v>１</v>
      </c>
      <c r="F18" s="4" t="str">
        <f t="shared" si="6"/>
        <v>２</v>
      </c>
      <c r="G18" s="4" t="str">
        <f t="shared" si="6"/>
        <v>０</v>
      </c>
      <c r="H18" s="4" t="str">
        <f t="shared" si="6"/>
        <v>０</v>
      </c>
      <c r="I18" s="4" t="str">
        <f t="shared" si="6"/>
        <v>４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2019-09-06T06:59:02Z</dcterms:modified>
</cp:coreProperties>
</file>