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M:\51_防犯（H26年度～）\07ちばし安全・安心メール\03日報集計表\R5年度\"/>
    </mc:Choice>
  </mc:AlternateContent>
  <xr:revisionPtr revIDLastSave="0" documentId="8_{3C84C3FC-6382-415E-BC0D-8D9AE266E9D4}" xr6:coauthVersionLast="36" xr6:coauthVersionMax="36" xr10:uidLastSave="{00000000-0000-0000-0000-000000000000}"/>
  <bookViews>
    <workbookView xWindow="18885" yWindow="-105" windowWidth="3795" windowHeight="8145" activeTab="1" xr2:uid="{00000000-000D-0000-FFFF-FFFF00000000}"/>
  </bookViews>
  <sheets>
    <sheet name="ピボット" sheetId="7" r:id="rId1"/>
    <sheet name="一覧" sheetId="1" r:id="rId2"/>
    <sheet name="Sheet1" sheetId="8" state="hidden" r:id="rId3"/>
    <sheet name="集計" sheetId="2" state="hidden" r:id="rId4"/>
  </sheets>
  <definedNames>
    <definedName name="_xlnm._FilterDatabase" localSheetId="1" hidden="1">一覧!$A$3:$N$314</definedName>
    <definedName name="_xlnm.Print_Area" localSheetId="1">一覧!$A$1:$M$314</definedName>
    <definedName name="_xlnm.Print_Titles" localSheetId="1">一覧!$1:$3</definedName>
  </definedNames>
  <calcPr calcId="191029"/>
  <pivotCaches>
    <pivotCache cacheId="10" r:id="rId5"/>
  </pivotCaches>
</workbook>
</file>

<file path=xl/calcChain.xml><?xml version="1.0" encoding="utf-8"?>
<calcChain xmlns="http://schemas.openxmlformats.org/spreadsheetml/2006/main">
  <c r="C284" i="1" l="1"/>
  <c r="G278" i="1"/>
  <c r="G286" i="1"/>
  <c r="G287" i="1"/>
  <c r="C287" i="1"/>
  <c r="C289" i="1"/>
  <c r="G289" i="1"/>
  <c r="G288" i="1"/>
  <c r="C286" i="1"/>
  <c r="G284" i="1"/>
  <c r="G281" i="1"/>
  <c r="G283" i="1"/>
  <c r="C283" i="1"/>
  <c r="G282" i="1"/>
  <c r="C281" i="1"/>
  <c r="C280" i="1"/>
  <c r="G280" i="1"/>
  <c r="G279" i="1"/>
  <c r="G275" i="1"/>
  <c r="G276" i="1"/>
  <c r="G277" i="1"/>
  <c r="G285"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C279" i="1"/>
  <c r="C282" i="1"/>
  <c r="C285" i="1"/>
  <c r="C288"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278" i="1" l="1"/>
  <c r="C277" i="1"/>
  <c r="C276" i="1"/>
  <c r="C275" i="1"/>
  <c r="C274" i="1"/>
  <c r="G274" i="1"/>
  <c r="C273" i="1"/>
  <c r="G273" i="1"/>
  <c r="C272" i="1"/>
  <c r="G272" i="1"/>
  <c r="C271" i="1"/>
  <c r="G271" i="1"/>
  <c r="C270" i="1"/>
  <c r="G270" i="1"/>
  <c r="C269" i="1"/>
  <c r="G269" i="1"/>
  <c r="C268" i="1"/>
  <c r="G268" i="1"/>
  <c r="C267" i="1"/>
  <c r="G267" i="1"/>
  <c r="C266" i="1"/>
  <c r="G266" i="1"/>
  <c r="C265" i="1"/>
  <c r="G265" i="1"/>
  <c r="C264" i="1"/>
  <c r="G264" i="1"/>
  <c r="C263" i="1"/>
  <c r="G263" i="1"/>
  <c r="C262" i="1"/>
  <c r="G262" i="1"/>
  <c r="C261" i="1"/>
  <c r="G261" i="1"/>
  <c r="C260" i="1"/>
  <c r="G260" i="1"/>
  <c r="C259" i="1"/>
  <c r="G259" i="1"/>
  <c r="C258" i="1"/>
  <c r="G258" i="1"/>
  <c r="C257" i="1"/>
  <c r="G257" i="1"/>
  <c r="C256" i="1"/>
  <c r="G256" i="1"/>
  <c r="C255" i="1"/>
  <c r="G255" i="1"/>
  <c r="C254" i="1"/>
  <c r="G254" i="1"/>
  <c r="C253" i="1"/>
  <c r="G253" i="1"/>
  <c r="C252" i="1"/>
  <c r="G252" i="1"/>
  <c r="C251" i="1"/>
  <c r="G251" i="1"/>
  <c r="C250" i="1"/>
  <c r="G250" i="1"/>
  <c r="C249" i="1"/>
  <c r="G249" i="1"/>
  <c r="C248" i="1"/>
  <c r="G248" i="1"/>
  <c r="G247" i="1"/>
  <c r="C247" i="1"/>
  <c r="C246" i="1"/>
  <c r="C245" i="1"/>
  <c r="G244" i="1"/>
  <c r="C244" i="1"/>
  <c r="G212" i="1" l="1"/>
  <c r="G213" i="1"/>
  <c r="G214" i="1"/>
  <c r="G215" i="1"/>
  <c r="G216" i="1"/>
  <c r="G217" i="1"/>
  <c r="G218" i="1"/>
  <c r="G219" i="1"/>
  <c r="G220" i="1"/>
  <c r="G221" i="1"/>
  <c r="G222" i="1"/>
  <c r="G223" i="1"/>
  <c r="G224" i="1"/>
  <c r="G225" i="1"/>
  <c r="G226" i="1"/>
  <c r="G227" i="1"/>
  <c r="G228" i="1"/>
  <c r="G229" i="1"/>
  <c r="G230" i="1"/>
  <c r="G231" i="1"/>
  <c r="G232" i="1"/>
  <c r="G234" i="1"/>
  <c r="G235" i="1"/>
  <c r="G236" i="1"/>
  <c r="G237" i="1"/>
  <c r="G238" i="1"/>
  <c r="G239" i="1"/>
  <c r="G240" i="1"/>
  <c r="G241" i="1"/>
  <c r="G242" i="1"/>
  <c r="G243" i="1"/>
  <c r="C220" i="1"/>
  <c r="C221" i="1"/>
  <c r="C222" i="1"/>
  <c r="C223" i="1"/>
  <c r="C224" i="1"/>
  <c r="C225" i="1"/>
  <c r="C226" i="1"/>
  <c r="C227" i="1"/>
  <c r="C228" i="1"/>
  <c r="C229" i="1"/>
  <c r="C230" i="1"/>
  <c r="C231" i="1"/>
  <c r="C232" i="1"/>
  <c r="C233" i="1"/>
  <c r="C234" i="1"/>
  <c r="C235" i="1"/>
  <c r="C236" i="1"/>
  <c r="C237" i="1"/>
  <c r="C238" i="1"/>
  <c r="C239" i="1"/>
  <c r="C240" i="1"/>
  <c r="C241" i="1"/>
  <c r="C242" i="1"/>
  <c r="C243" i="1"/>
  <c r="C219" i="1"/>
  <c r="G211" i="1" l="1"/>
  <c r="G210" i="1"/>
  <c r="G203" i="1"/>
  <c r="G202" i="1"/>
  <c r="G200" i="1"/>
  <c r="G188" i="1"/>
  <c r="G187" i="1"/>
  <c r="G168"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G138" i="1" l="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C145" i="1"/>
  <c r="C146" i="1"/>
  <c r="C147" i="1"/>
  <c r="C148" i="1"/>
  <c r="C149" i="1"/>
  <c r="C150" i="1"/>
  <c r="C151" i="1"/>
  <c r="C152" i="1"/>
  <c r="C153" i="1"/>
  <c r="C154" i="1"/>
  <c r="C155" i="1"/>
  <c r="C156" i="1"/>
  <c r="C157" i="1"/>
  <c r="C158" i="1"/>
  <c r="C159" i="1"/>
  <c r="C160" i="1"/>
  <c r="C161" i="1"/>
  <c r="C162" i="1"/>
  <c r="C163" i="1"/>
  <c r="C164" i="1"/>
  <c r="C165" i="1"/>
  <c r="C166" i="1"/>
  <c r="G117" i="1" l="1"/>
  <c r="G118" i="1"/>
  <c r="G119" i="1"/>
  <c r="G120" i="1"/>
  <c r="G121" i="1"/>
  <c r="G122" i="1"/>
  <c r="G123" i="1"/>
  <c r="G124" i="1"/>
  <c r="G125" i="1"/>
  <c r="G126" i="1"/>
  <c r="G127" i="1"/>
  <c r="G128" i="1"/>
  <c r="G129" i="1"/>
  <c r="G130" i="1"/>
  <c r="G131" i="1"/>
  <c r="G132" i="1"/>
  <c r="G133" i="1"/>
  <c r="G134" i="1"/>
  <c r="G135" i="1"/>
  <c r="G136" i="1"/>
  <c r="G137"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G102" i="1" l="1"/>
  <c r="G103" i="1"/>
  <c r="G104" i="1"/>
  <c r="G105" i="1"/>
  <c r="G106" i="1"/>
  <c r="G107" i="1"/>
  <c r="G108" i="1"/>
  <c r="G109" i="1"/>
  <c r="G110" i="1"/>
  <c r="G111" i="1"/>
  <c r="G112" i="1"/>
  <c r="G113" i="1"/>
  <c r="G114" i="1"/>
  <c r="G115" i="1"/>
  <c r="G116" i="1"/>
  <c r="C102" i="1"/>
  <c r="C103" i="1"/>
  <c r="C104" i="1"/>
  <c r="C105" i="1"/>
  <c r="C106" i="1"/>
  <c r="C107" i="1"/>
  <c r="C108" i="1"/>
  <c r="C109" i="1"/>
  <c r="C110" i="1"/>
  <c r="C111" i="1"/>
  <c r="C112" i="1"/>
  <c r="C113" i="1"/>
  <c r="C114" i="1"/>
  <c r="C115" i="1"/>
  <c r="C116" i="1"/>
  <c r="G68" i="1" l="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G54" i="1" l="1"/>
  <c r="G55" i="1"/>
  <c r="G56" i="1"/>
  <c r="G57" i="1"/>
  <c r="G58" i="1"/>
  <c r="G59" i="1"/>
  <c r="G60" i="1"/>
  <c r="G61" i="1"/>
  <c r="G62" i="1"/>
  <c r="G63" i="1"/>
  <c r="G64" i="1"/>
  <c r="G65" i="1"/>
  <c r="G66" i="1"/>
  <c r="G67" i="1"/>
  <c r="C63" i="1"/>
  <c r="C64" i="1"/>
  <c r="C65" i="1"/>
  <c r="C66" i="1"/>
  <c r="C67" i="1"/>
  <c r="C54" i="1"/>
  <c r="C55" i="1"/>
  <c r="C56" i="1"/>
  <c r="C57" i="1"/>
  <c r="C58" i="1"/>
  <c r="C59" i="1"/>
  <c r="C60" i="1"/>
  <c r="C61" i="1"/>
  <c r="C62" i="1"/>
  <c r="G17" i="1" l="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C35" i="1"/>
  <c r="C36" i="1"/>
  <c r="C37" i="1"/>
  <c r="C38" i="1"/>
  <c r="C39" i="1"/>
  <c r="C40" i="1"/>
  <c r="C41" i="1"/>
  <c r="C42" i="1"/>
  <c r="C43" i="1"/>
  <c r="C44" i="1"/>
  <c r="C45" i="1"/>
  <c r="C46" i="1"/>
  <c r="C47" i="1"/>
  <c r="C48" i="1"/>
  <c r="C49" i="1"/>
  <c r="C50" i="1"/>
  <c r="C51" i="1"/>
  <c r="C52" i="1"/>
  <c r="C53" i="1"/>
  <c r="C34" i="1" l="1"/>
  <c r="C33" i="1"/>
  <c r="C32" i="1"/>
  <c r="C31" i="1"/>
  <c r="G16" i="1"/>
  <c r="G15" i="1"/>
  <c r="G14" i="1"/>
  <c r="G13" i="1"/>
  <c r="G12" i="1"/>
  <c r="G11" i="1"/>
  <c r="G10" i="1"/>
  <c r="G9" i="1"/>
  <c r="G8" i="1"/>
  <c r="G7" i="1"/>
  <c r="G6" i="1"/>
  <c r="G5" i="1"/>
  <c r="C30" i="1"/>
  <c r="C29" i="1"/>
  <c r="C28" i="1"/>
  <c r="C27" i="1"/>
  <c r="C26" i="1"/>
  <c r="C25" i="1"/>
  <c r="C24" i="1"/>
  <c r="C23" i="1"/>
  <c r="C22" i="1"/>
  <c r="C21" i="1"/>
  <c r="C20" i="1"/>
  <c r="C19" i="1"/>
  <c r="C18" i="1"/>
  <c r="C17" i="1"/>
  <c r="C16" i="1"/>
  <c r="C15" i="1"/>
  <c r="C14" i="1"/>
  <c r="C13" i="1"/>
  <c r="C12" i="1"/>
  <c r="C11" i="1"/>
  <c r="C10" i="1"/>
  <c r="C9" i="1"/>
  <c r="C8" i="1"/>
  <c r="C7" i="1"/>
  <c r="C6" i="1"/>
  <c r="C4" i="1"/>
  <c r="C5" i="1"/>
  <c r="H9" i="2" l="1"/>
  <c r="H19" i="2" s="1"/>
  <c r="G9" i="2"/>
  <c r="G19" i="2" s="1"/>
  <c r="F9" i="2"/>
  <c r="F19" i="2" s="1"/>
  <c r="E9" i="2"/>
  <c r="E19" i="2" s="1"/>
  <c r="D9" i="2"/>
  <c r="D19" i="2" s="1"/>
  <c r="C9" i="2"/>
  <c r="C19" i="2" s="1"/>
  <c r="H8" i="2"/>
  <c r="H18" i="2" s="1"/>
  <c r="G8" i="2"/>
  <c r="G18" i="2" s="1"/>
  <c r="F8" i="2"/>
  <c r="F18" i="2" s="1"/>
  <c r="E8" i="2"/>
  <c r="E18" i="2" s="1"/>
  <c r="D8" i="2"/>
  <c r="D18" i="2" s="1"/>
  <c r="C8" i="2"/>
  <c r="C18" i="2" s="1"/>
  <c r="H7" i="2"/>
  <c r="H17" i="2" s="1"/>
  <c r="G7" i="2"/>
  <c r="G17" i="2" s="1"/>
  <c r="F7" i="2"/>
  <c r="F17" i="2" s="1"/>
  <c r="E7" i="2"/>
  <c r="E17" i="2" s="1"/>
  <c r="D7" i="2"/>
  <c r="D17" i="2" s="1"/>
  <c r="C7" i="2"/>
  <c r="C17" i="2" s="1"/>
  <c r="H6" i="2"/>
  <c r="H16" i="2" s="1"/>
  <c r="G6" i="2"/>
  <c r="G16" i="2" s="1"/>
  <c r="F6" i="2"/>
  <c r="F16" i="2" s="1"/>
  <c r="E6" i="2"/>
  <c r="E16" i="2" s="1"/>
  <c r="D6" i="2"/>
  <c r="D16" i="2" s="1"/>
  <c r="C6" i="2"/>
  <c r="C16" i="2" s="1"/>
  <c r="H5" i="2"/>
  <c r="H15" i="2" s="1"/>
  <c r="G5" i="2"/>
  <c r="G15" i="2" s="1"/>
  <c r="F5" i="2"/>
  <c r="F15" i="2" s="1"/>
  <c r="E5" i="2"/>
  <c r="E15" i="2" s="1"/>
  <c r="D5" i="2"/>
  <c r="D15" i="2" s="1"/>
  <c r="C5" i="2"/>
  <c r="C15" i="2" s="1"/>
  <c r="H4" i="2"/>
  <c r="H14" i="2" s="1"/>
  <c r="G4" i="2"/>
  <c r="G14" i="2" s="1"/>
  <c r="F4" i="2"/>
  <c r="F14" i="2" s="1"/>
  <c r="E4" i="2"/>
  <c r="E14" i="2" s="1"/>
  <c r="D4" i="2"/>
  <c r="D14" i="2" s="1"/>
  <c r="C4" i="2"/>
  <c r="C14" i="2" s="1"/>
  <c r="H3" i="2"/>
  <c r="H13" i="2" s="1"/>
  <c r="G3" i="2"/>
  <c r="G13" i="2" s="1"/>
  <c r="F3" i="2"/>
  <c r="F13" i="2" s="1"/>
  <c r="E3" i="2"/>
  <c r="E13" i="2" s="1"/>
  <c r="D3" i="2"/>
  <c r="D13" i="2" s="1"/>
  <c r="C3" i="2"/>
  <c r="C13" i="2" s="1"/>
  <c r="I9" i="2" l="1"/>
  <c r="I19" i="2" s="1"/>
  <c r="I8" i="2"/>
  <c r="I18" i="2" s="1"/>
  <c r="I7" i="2"/>
  <c r="I17" i="2" s="1"/>
  <c r="I6" i="2"/>
  <c r="I16" i="2" s="1"/>
  <c r="I5" i="2"/>
  <c r="I15" i="2" s="1"/>
  <c r="I4" i="2"/>
  <c r="I14" i="2" s="1"/>
  <c r="I3" i="2"/>
  <c r="I13" i="2" s="1"/>
</calcChain>
</file>

<file path=xl/sharedStrings.xml><?xml version="1.0" encoding="utf-8"?>
<sst xmlns="http://schemas.openxmlformats.org/spreadsheetml/2006/main" count="2109" uniqueCount="848">
  <si>
    <t>発生状況</t>
  </si>
  <si>
    <t>車上ねらい</t>
  </si>
  <si>
    <t>空き巣</t>
  </si>
  <si>
    <t>自動車盗</t>
  </si>
  <si>
    <t>忍び込み</t>
  </si>
  <si>
    <t>ひったくり</t>
  </si>
  <si>
    <t>振り込め詐欺</t>
  </si>
  <si>
    <t>路上強盗</t>
  </si>
  <si>
    <t>中央区</t>
  </si>
  <si>
    <t>花見川区</t>
  </si>
  <si>
    <t>稲毛区</t>
  </si>
  <si>
    <t>若葉区</t>
  </si>
  <si>
    <t>緑区</t>
  </si>
  <si>
    <t>美浜区</t>
  </si>
  <si>
    <t>合　計</t>
  </si>
  <si>
    <t>数字全角化</t>
    <rPh sb="0" eb="2">
      <t>スウジ</t>
    </rPh>
    <rPh sb="2" eb="4">
      <t>ゼンカク</t>
    </rPh>
    <rPh sb="4" eb="5">
      <t>カ</t>
    </rPh>
    <phoneticPr fontId="19"/>
  </si>
  <si>
    <t>※この表は、「ちばし安全・安心メール」で配信した犯罪発生日報の集計であり、警察の統計数値ではありません。</t>
    <rPh sb="3" eb="4">
      <t>ヒョウ</t>
    </rPh>
    <rPh sb="24" eb="26">
      <t>ハンザイ</t>
    </rPh>
    <rPh sb="26" eb="28">
      <t>ハッセイ</t>
    </rPh>
    <rPh sb="28" eb="30">
      <t>ニッポウ</t>
    </rPh>
    <rPh sb="31" eb="33">
      <t>シュウケイ</t>
    </rPh>
    <phoneticPr fontId="1"/>
  </si>
  <si>
    <t>発生町丁</t>
    <rPh sb="2" eb="4">
      <t>チョウチョウ</t>
    </rPh>
    <phoneticPr fontId="1"/>
  </si>
  <si>
    <t>発生場所</t>
    <rPh sb="0" eb="2">
      <t>ハッセイ</t>
    </rPh>
    <rPh sb="2" eb="4">
      <t>バショ</t>
    </rPh>
    <phoneticPr fontId="1"/>
  </si>
  <si>
    <t>ニュースNo.</t>
    <phoneticPr fontId="1"/>
  </si>
  <si>
    <t>入力日</t>
    <rPh sb="0" eb="2">
      <t>ニュウリョク</t>
    </rPh>
    <rPh sb="2" eb="3">
      <t>ビ</t>
    </rPh>
    <phoneticPr fontId="1"/>
  </si>
  <si>
    <t>行ラベル</t>
  </si>
  <si>
    <t>総計</t>
  </si>
  <si>
    <t>列ラベル</t>
  </si>
  <si>
    <t>ニュースNo.</t>
  </si>
  <si>
    <t>集合住宅</t>
    <rPh sb="0" eb="2">
      <t>シュウゴウ</t>
    </rPh>
    <rPh sb="2" eb="4">
      <t>ジュウタク</t>
    </rPh>
    <phoneticPr fontId="1"/>
  </si>
  <si>
    <t>振り込め詐欺</t>
    <rPh sb="0" eb="1">
      <t>フ</t>
    </rPh>
    <rPh sb="2" eb="3">
      <t>コ</t>
    </rPh>
    <rPh sb="4" eb="6">
      <t>サギ</t>
    </rPh>
    <phoneticPr fontId="1"/>
  </si>
  <si>
    <t>小仲台１丁目</t>
    <rPh sb="0" eb="3">
      <t>コナカダイ</t>
    </rPh>
    <rPh sb="4" eb="6">
      <t>チョウメ</t>
    </rPh>
    <phoneticPr fontId="1"/>
  </si>
  <si>
    <t>医療費の還付金名目の電話をかけ、ATMから振り込み入金させたもの。</t>
    <rPh sb="0" eb="3">
      <t>イリョウヒ</t>
    </rPh>
    <rPh sb="4" eb="7">
      <t>カンプキン</t>
    </rPh>
    <rPh sb="7" eb="9">
      <t>メイモク</t>
    </rPh>
    <rPh sb="10" eb="12">
      <t>デンワ</t>
    </rPh>
    <rPh sb="21" eb="22">
      <t>フ</t>
    </rPh>
    <rPh sb="23" eb="24">
      <t>コ</t>
    </rPh>
    <rPh sb="25" eb="27">
      <t>ニュウキン</t>
    </rPh>
    <phoneticPr fontId="1"/>
  </si>
  <si>
    <t>令和５年度犯罪発生日報集計</t>
    <rPh sb="0" eb="2">
      <t>レイワ</t>
    </rPh>
    <rPh sb="3" eb="5">
      <t>ネンド</t>
    </rPh>
    <rPh sb="5" eb="7">
      <t>ハンザイ</t>
    </rPh>
    <rPh sb="7" eb="9">
      <t>ハッセイ</t>
    </rPh>
    <rPh sb="9" eb="11">
      <t>ニッポウ</t>
    </rPh>
    <rPh sb="11" eb="13">
      <t>シュウケイ</t>
    </rPh>
    <phoneticPr fontId="1"/>
  </si>
  <si>
    <t>昼前</t>
    <rPh sb="0" eb="2">
      <t>ヒルマエ</t>
    </rPh>
    <phoneticPr fontId="1"/>
  </si>
  <si>
    <t>不明</t>
    <rPh sb="0" eb="2">
      <t>フメイ</t>
    </rPh>
    <phoneticPr fontId="1"/>
  </si>
  <si>
    <t>～</t>
    <phoneticPr fontId="1"/>
  </si>
  <si>
    <t>区</t>
    <rPh sb="0" eb="1">
      <t>ク</t>
    </rPh>
    <phoneticPr fontId="1"/>
  </si>
  <si>
    <t>稲毛区</t>
    <rPh sb="0" eb="3">
      <t>イナゲク</t>
    </rPh>
    <phoneticPr fontId="1"/>
  </si>
  <si>
    <t>曜日</t>
    <rPh sb="0" eb="2">
      <t>ヨウビ</t>
    </rPh>
    <phoneticPr fontId="1"/>
  </si>
  <si>
    <t>日付</t>
    <rPh sb="0" eb="2">
      <t>ヒヅケ</t>
    </rPh>
    <phoneticPr fontId="1"/>
  </si>
  <si>
    <t>時間帯</t>
    <rPh sb="0" eb="3">
      <t>ジカンタイ</t>
    </rPh>
    <phoneticPr fontId="1"/>
  </si>
  <si>
    <t>日付2</t>
    <rPh sb="0" eb="2">
      <t>ヒヅケ</t>
    </rPh>
    <phoneticPr fontId="1"/>
  </si>
  <si>
    <t>曜日2</t>
    <rPh sb="0" eb="2">
      <t>ヨウビ</t>
    </rPh>
    <phoneticPr fontId="1"/>
  </si>
  <si>
    <t>時間帯2</t>
    <rPh sb="0" eb="2">
      <t>ジカン</t>
    </rPh>
    <rPh sb="2" eb="3">
      <t>タイ</t>
    </rPh>
    <phoneticPr fontId="1"/>
  </si>
  <si>
    <t>発生日時等</t>
    <rPh sb="0" eb="2">
      <t>ハッセイ</t>
    </rPh>
    <rPh sb="2" eb="4">
      <t>ニチジ</t>
    </rPh>
    <rPh sb="4" eb="5">
      <t>トウ</t>
    </rPh>
    <phoneticPr fontId="1"/>
  </si>
  <si>
    <t>発生場所等</t>
    <rPh sb="0" eb="2">
      <t>ハッセイ</t>
    </rPh>
    <rPh sb="2" eb="4">
      <t>バショ</t>
    </rPh>
    <rPh sb="4" eb="5">
      <t>トウ</t>
    </rPh>
    <phoneticPr fontId="1"/>
  </si>
  <si>
    <t>No.</t>
    <phoneticPr fontId="1"/>
  </si>
  <si>
    <t>山王町</t>
    <rPh sb="0" eb="3">
      <t>サンノウチョウ</t>
    </rPh>
    <phoneticPr fontId="1"/>
  </si>
  <si>
    <t>駐車場</t>
    <rPh sb="0" eb="3">
      <t>チュウシャジョウ</t>
    </rPh>
    <phoneticPr fontId="1"/>
  </si>
  <si>
    <t>完全施錠中で駐車中の普通乗用自動車</t>
    <rPh sb="0" eb="2">
      <t>カンゼン</t>
    </rPh>
    <rPh sb="2" eb="4">
      <t>セジョウ</t>
    </rPh>
    <rPh sb="4" eb="5">
      <t>チュウ</t>
    </rPh>
    <rPh sb="6" eb="9">
      <t>チュウシャチュウ</t>
    </rPh>
    <rPh sb="10" eb="12">
      <t>フツウ</t>
    </rPh>
    <rPh sb="12" eb="14">
      <t>ジョウヨウ</t>
    </rPh>
    <rPh sb="14" eb="17">
      <t>ジドウシャ</t>
    </rPh>
    <phoneticPr fontId="1"/>
  </si>
  <si>
    <t>自動車盗</t>
    <rPh sb="0" eb="3">
      <t>ジドウシャ</t>
    </rPh>
    <rPh sb="3" eb="4">
      <t>トウ</t>
    </rPh>
    <phoneticPr fontId="1"/>
  </si>
  <si>
    <t>小仲台1丁目</t>
    <rPh sb="0" eb="3">
      <t>コナカダイ</t>
    </rPh>
    <rPh sb="4" eb="6">
      <t>チョウメ</t>
    </rPh>
    <phoneticPr fontId="1"/>
  </si>
  <si>
    <t>集合住宅</t>
    <rPh sb="0" eb="2">
      <t>シュウゴウ</t>
    </rPh>
    <rPh sb="2" eb="4">
      <t>ジュウタク</t>
    </rPh>
    <phoneticPr fontId="1"/>
  </si>
  <si>
    <t>医療費の還付金名目の電話をかけ、ATMから振込入金をさせたもの。</t>
    <rPh sb="0" eb="3">
      <t>イリョウヒ</t>
    </rPh>
    <rPh sb="4" eb="7">
      <t>カンプキン</t>
    </rPh>
    <rPh sb="7" eb="9">
      <t>メイモク</t>
    </rPh>
    <rPh sb="10" eb="12">
      <t>デンワ</t>
    </rPh>
    <rPh sb="21" eb="23">
      <t>フリコミ</t>
    </rPh>
    <rPh sb="23" eb="25">
      <t>ニュウキン</t>
    </rPh>
    <phoneticPr fontId="1"/>
  </si>
  <si>
    <t>振り込め詐欺</t>
    <rPh sb="0" eb="1">
      <t>フ</t>
    </rPh>
    <rPh sb="2" eb="3">
      <t>コ</t>
    </rPh>
    <rPh sb="4" eb="6">
      <t>サギ</t>
    </rPh>
    <phoneticPr fontId="1"/>
  </si>
  <si>
    <t>稲毛区役所及び銀行を名乗って偽の電話をかけ、医療費の還付金の手続きがあると嘘を言ってＡＴＭに誘導し、言うがままに操作させて預金を送金させる。</t>
    <phoneticPr fontId="1"/>
  </si>
  <si>
    <t>夕方</t>
    <rPh sb="0" eb="2">
      <t>ユウガタ</t>
    </rPh>
    <phoneticPr fontId="1"/>
  </si>
  <si>
    <t>朝</t>
    <rPh sb="0" eb="1">
      <t>アサ</t>
    </rPh>
    <phoneticPr fontId="1"/>
  </si>
  <si>
    <t>若葉区</t>
    <rPh sb="0" eb="3">
      <t>ワカバク</t>
    </rPh>
    <phoneticPr fontId="1"/>
  </si>
  <si>
    <t>貝塚町</t>
    <rPh sb="0" eb="2">
      <t>カイヅカ</t>
    </rPh>
    <rPh sb="2" eb="3">
      <t>チョウ</t>
    </rPh>
    <phoneticPr fontId="1"/>
  </si>
  <si>
    <t>集合住宅駐車場</t>
    <rPh sb="0" eb="2">
      <t>シュウゴウ</t>
    </rPh>
    <rPh sb="2" eb="4">
      <t>ジュウタク</t>
    </rPh>
    <rPh sb="4" eb="7">
      <t>チュウシャジョウ</t>
    </rPh>
    <phoneticPr fontId="1"/>
  </si>
  <si>
    <t>ドアの窓ガラスを割る（施錠）</t>
    <rPh sb="3" eb="4">
      <t>マド</t>
    </rPh>
    <rPh sb="8" eb="9">
      <t>ワ</t>
    </rPh>
    <rPh sb="11" eb="13">
      <t>セジョウ</t>
    </rPh>
    <phoneticPr fontId="1"/>
  </si>
  <si>
    <t>車上ねらい</t>
    <rPh sb="0" eb="2">
      <t>シャジョウ</t>
    </rPh>
    <phoneticPr fontId="1"/>
  </si>
  <si>
    <t>午前</t>
    <rPh sb="0" eb="2">
      <t>ゴゼン</t>
    </rPh>
    <phoneticPr fontId="1"/>
  </si>
  <si>
    <t>中央区</t>
    <rPh sb="0" eb="3">
      <t>チュウオウク</t>
    </rPh>
    <phoneticPr fontId="1"/>
  </si>
  <si>
    <t>星久喜町</t>
    <rPh sb="0" eb="1">
      <t>ホシ</t>
    </rPh>
    <rPh sb="1" eb="3">
      <t>クキ</t>
    </rPh>
    <rPh sb="3" eb="4">
      <t>チョウ</t>
    </rPh>
    <phoneticPr fontId="1"/>
  </si>
  <si>
    <t>ベランダの窓を割って室内に侵入し、ゴルフバッグを窃取</t>
    <rPh sb="5" eb="6">
      <t>マド</t>
    </rPh>
    <rPh sb="7" eb="8">
      <t>ワ</t>
    </rPh>
    <rPh sb="10" eb="12">
      <t>シツナイ</t>
    </rPh>
    <rPh sb="13" eb="15">
      <t>シンニュウ</t>
    </rPh>
    <rPh sb="24" eb="26">
      <t>セッシュ</t>
    </rPh>
    <phoneticPr fontId="1"/>
  </si>
  <si>
    <t>空き巣</t>
    <rPh sb="0" eb="1">
      <t>ア</t>
    </rPh>
    <rPh sb="2" eb="3">
      <t>ス</t>
    </rPh>
    <phoneticPr fontId="1"/>
  </si>
  <si>
    <t>昼過ぎ</t>
    <rPh sb="0" eb="2">
      <t>ヒルス</t>
    </rPh>
    <phoneticPr fontId="1"/>
  </si>
  <si>
    <t>野呂町</t>
    <rPh sb="0" eb="3">
      <t>ノロチョウ</t>
    </rPh>
    <phoneticPr fontId="1"/>
  </si>
  <si>
    <t>道路上</t>
    <rPh sb="0" eb="3">
      <t>ドウロジョウ</t>
    </rPh>
    <phoneticPr fontId="1"/>
  </si>
  <si>
    <t>無施錠の車内から財布・スマートフォンを盗む。</t>
    <rPh sb="0" eb="1">
      <t>ム</t>
    </rPh>
    <rPh sb="1" eb="3">
      <t>セジョウ</t>
    </rPh>
    <rPh sb="4" eb="6">
      <t>シャナイ</t>
    </rPh>
    <rPh sb="8" eb="10">
      <t>サイフ</t>
    </rPh>
    <rPh sb="19" eb="20">
      <t>ヌス</t>
    </rPh>
    <phoneticPr fontId="1"/>
  </si>
  <si>
    <t>午後</t>
    <rPh sb="0" eb="2">
      <t>ゴゴ</t>
    </rPh>
    <phoneticPr fontId="1"/>
  </si>
  <si>
    <t>白旗1丁目</t>
    <rPh sb="0" eb="2">
      <t>シラハタ</t>
    </rPh>
    <rPh sb="3" eb="5">
      <t>チョウメ</t>
    </rPh>
    <phoneticPr fontId="1"/>
  </si>
  <si>
    <t>市役所職員をかたり、キャッシュカードを騙し取る。</t>
    <rPh sb="0" eb="3">
      <t>シヤクショ</t>
    </rPh>
    <rPh sb="3" eb="5">
      <t>ショクイン</t>
    </rPh>
    <rPh sb="19" eb="20">
      <t>ダマ</t>
    </rPh>
    <rPh sb="21" eb="22">
      <t>ト</t>
    </rPh>
    <phoneticPr fontId="1"/>
  </si>
  <si>
    <t>花見川区</t>
    <rPh sb="0" eb="4">
      <t>ハナミガワク</t>
    </rPh>
    <phoneticPr fontId="1"/>
  </si>
  <si>
    <t>幕張町3丁目</t>
    <rPh sb="0" eb="2">
      <t>マクハリ</t>
    </rPh>
    <rPh sb="2" eb="3">
      <t>チョウ</t>
    </rPh>
    <rPh sb="4" eb="6">
      <t>チョウメ</t>
    </rPh>
    <phoneticPr fontId="1"/>
  </si>
  <si>
    <t>戸建住宅</t>
    <rPh sb="0" eb="2">
      <t>コダテ</t>
    </rPh>
    <rPh sb="2" eb="4">
      <t>ジュウタク</t>
    </rPh>
    <phoneticPr fontId="1"/>
  </si>
  <si>
    <t>地方銀行の職員を名乗り電話をかけ、医療費の還付金を受け取る手続きと嘘を言い自宅まで赴き、キャッシュカードと通帳を交付させた。</t>
    <phoneticPr fontId="1"/>
  </si>
  <si>
    <t>夜のはじめごろ</t>
    <rPh sb="0" eb="1">
      <t>ヨル</t>
    </rPh>
    <phoneticPr fontId="1"/>
  </si>
  <si>
    <t>都賀3丁目</t>
    <rPh sb="0" eb="2">
      <t>ツガ</t>
    </rPh>
    <rPh sb="3" eb="5">
      <t>チョウメ</t>
    </rPh>
    <phoneticPr fontId="1"/>
  </si>
  <si>
    <t>路上</t>
    <rPh sb="0" eb="2">
      <t>ロジョウ</t>
    </rPh>
    <phoneticPr fontId="1"/>
  </si>
  <si>
    <t>自転車で追い抜きざまに歩行者が所持していたバッグをひったくる。</t>
    <rPh sb="0" eb="3">
      <t>ジテンシャ</t>
    </rPh>
    <rPh sb="4" eb="5">
      <t>オ</t>
    </rPh>
    <rPh sb="6" eb="7">
      <t>ヌ</t>
    </rPh>
    <rPh sb="11" eb="14">
      <t>ホコウシャ</t>
    </rPh>
    <rPh sb="15" eb="17">
      <t>ショジ</t>
    </rPh>
    <phoneticPr fontId="1"/>
  </si>
  <si>
    <t>ひったくり</t>
    <phoneticPr fontId="1"/>
  </si>
  <si>
    <t>若松町</t>
    <rPh sb="0" eb="2">
      <t>ワカマツ</t>
    </rPh>
    <rPh sb="2" eb="3">
      <t>チョウ</t>
    </rPh>
    <phoneticPr fontId="1"/>
  </si>
  <si>
    <t>掃き出し窓のガラスを割り侵入（施錠）</t>
    <rPh sb="0" eb="1">
      <t>ハ</t>
    </rPh>
    <rPh sb="2" eb="3">
      <t>ダ</t>
    </rPh>
    <rPh sb="4" eb="5">
      <t>マド</t>
    </rPh>
    <rPh sb="10" eb="11">
      <t>ワ</t>
    </rPh>
    <rPh sb="12" eb="14">
      <t>シンニュウ</t>
    </rPh>
    <rPh sb="15" eb="17">
      <t>セジョウ</t>
    </rPh>
    <phoneticPr fontId="1"/>
  </si>
  <si>
    <t>都賀の台1丁目</t>
    <rPh sb="0" eb="2">
      <t>ツガ</t>
    </rPh>
    <rPh sb="3" eb="4">
      <t>ダイ</t>
    </rPh>
    <rPh sb="5" eb="7">
      <t>チョウメ</t>
    </rPh>
    <phoneticPr fontId="1"/>
  </si>
  <si>
    <t>掃き出し窓のクレセント錠付近のガラスを割り侵入（施錠）</t>
    <rPh sb="0" eb="1">
      <t>ハ</t>
    </rPh>
    <rPh sb="2" eb="3">
      <t>ダ</t>
    </rPh>
    <rPh sb="4" eb="5">
      <t>マド</t>
    </rPh>
    <rPh sb="11" eb="12">
      <t>ジョウ</t>
    </rPh>
    <rPh sb="12" eb="14">
      <t>フキン</t>
    </rPh>
    <rPh sb="19" eb="20">
      <t>ワ</t>
    </rPh>
    <rPh sb="21" eb="23">
      <t>シンニュウ</t>
    </rPh>
    <rPh sb="24" eb="26">
      <t>セジョウ</t>
    </rPh>
    <phoneticPr fontId="1"/>
  </si>
  <si>
    <t>夜遅く</t>
    <rPh sb="0" eb="1">
      <t>ヨル</t>
    </rPh>
    <rPh sb="1" eb="2">
      <t>オソ</t>
    </rPh>
    <phoneticPr fontId="1"/>
  </si>
  <si>
    <t>桜木6丁目</t>
    <rPh sb="0" eb="2">
      <t>サクラギ</t>
    </rPh>
    <rPh sb="3" eb="5">
      <t>チョウメ</t>
    </rPh>
    <phoneticPr fontId="1"/>
  </si>
  <si>
    <t>美浜区</t>
    <rPh sb="0" eb="3">
      <t>ミハマク</t>
    </rPh>
    <phoneticPr fontId="1"/>
  </si>
  <si>
    <t>高洲3丁目</t>
    <rPh sb="0" eb="2">
      <t>タカス</t>
    </rPh>
    <rPh sb="3" eb="5">
      <t>チョウメ</t>
    </rPh>
    <phoneticPr fontId="1"/>
  </si>
  <si>
    <t>千葉市役所及び美浜区役所の健康保険課並びに千葉銀行を名乗って偽の電話をかけ、医療費の還付金の手続をすると嘘を言ってＡＴＭに誘導し、言うがままに操作させて預金を送金させる。</t>
    <phoneticPr fontId="1"/>
  </si>
  <si>
    <t>千葉中央警察署の警察官等を名乗って偽の電話をかけ、クレジットカードが不正利用されたためキャッシュカードを確認する必要があると嘘を言って被害者宅を訪れ、カードの入った封筒をすり替えて盗み取る。</t>
    <phoneticPr fontId="1"/>
  </si>
  <si>
    <t>千葉市役所介護保険課及び銀行関係者を名乗って偽の電話をかけ、介護保険料の還付手続きがあると嘘を言ってＡＴＭに誘導し、言うがままに操作させて預金を送金させる。</t>
    <phoneticPr fontId="1"/>
  </si>
  <si>
    <t>真砂2丁目</t>
    <rPh sb="0" eb="2">
      <t>マサゴ</t>
    </rPh>
    <rPh sb="3" eb="5">
      <t>チョウメ</t>
    </rPh>
    <phoneticPr fontId="1"/>
  </si>
  <si>
    <t>幕張西2丁目</t>
    <rPh sb="0" eb="2">
      <t>マクハリ</t>
    </rPh>
    <rPh sb="2" eb="3">
      <t>ニシ</t>
    </rPh>
    <rPh sb="4" eb="6">
      <t>チョウメ</t>
    </rPh>
    <phoneticPr fontId="1"/>
  </si>
  <si>
    <t>高洲4丁目</t>
    <rPh sb="0" eb="2">
      <t>タカス</t>
    </rPh>
    <rPh sb="3" eb="5">
      <t>チョウメ</t>
    </rPh>
    <phoneticPr fontId="1"/>
  </si>
  <si>
    <t>完全施錠中の車両を盗難</t>
    <rPh sb="0" eb="2">
      <t>カンゼン</t>
    </rPh>
    <rPh sb="2" eb="4">
      <t>セジョウ</t>
    </rPh>
    <rPh sb="4" eb="5">
      <t>チュウ</t>
    </rPh>
    <rPh sb="6" eb="8">
      <t>シャリョウ</t>
    </rPh>
    <rPh sb="9" eb="11">
      <t>トウナン</t>
    </rPh>
    <phoneticPr fontId="1"/>
  </si>
  <si>
    <t>高浜3丁目</t>
    <rPh sb="0" eb="2">
      <t>タカハマ</t>
    </rPh>
    <rPh sb="3" eb="5">
      <t>チョウメ</t>
    </rPh>
    <phoneticPr fontId="1"/>
  </si>
  <si>
    <t>無施錠の普通乗用車内から運転免許証及びETCカードを窃取</t>
    <rPh sb="0" eb="1">
      <t>ム</t>
    </rPh>
    <rPh sb="1" eb="3">
      <t>セジョウ</t>
    </rPh>
    <rPh sb="4" eb="6">
      <t>フツウ</t>
    </rPh>
    <rPh sb="6" eb="8">
      <t>ジョウヨウ</t>
    </rPh>
    <rPh sb="8" eb="10">
      <t>シャナイ</t>
    </rPh>
    <rPh sb="12" eb="14">
      <t>ウンテン</t>
    </rPh>
    <rPh sb="14" eb="17">
      <t>メンキョショウ</t>
    </rPh>
    <rPh sb="17" eb="18">
      <t>オヨ</t>
    </rPh>
    <rPh sb="26" eb="28">
      <t>セッシュ</t>
    </rPh>
    <phoneticPr fontId="1"/>
  </si>
  <si>
    <t>未明</t>
    <rPh sb="0" eb="2">
      <t>ミメイ</t>
    </rPh>
    <phoneticPr fontId="1"/>
  </si>
  <si>
    <t>高品町</t>
    <rPh sb="0" eb="3">
      <t>タカシナチョウ</t>
    </rPh>
    <phoneticPr fontId="1"/>
  </si>
  <si>
    <t>昼間</t>
    <rPh sb="0" eb="2">
      <t>ヒルマ</t>
    </rPh>
    <phoneticPr fontId="1"/>
  </si>
  <si>
    <t>花見川</t>
    <rPh sb="0" eb="3">
      <t>ハナミガワ</t>
    </rPh>
    <phoneticPr fontId="1"/>
  </si>
  <si>
    <t>郵便局・銀行協会・警察を騙り、「あなたの口座からお金が引き出されている。被害にあったお金は全額返金されるので通帳を預かる。」と言って自宅を訪れ通帳を騙し取る。</t>
    <phoneticPr fontId="1"/>
  </si>
  <si>
    <t>柏井町</t>
    <rPh sb="0" eb="3">
      <t>カシワイチョウ</t>
    </rPh>
    <phoneticPr fontId="1"/>
  </si>
  <si>
    <t>居間の窓ガラスを割り侵入</t>
    <rPh sb="0" eb="2">
      <t>イマ</t>
    </rPh>
    <rPh sb="3" eb="4">
      <t>マド</t>
    </rPh>
    <rPh sb="8" eb="9">
      <t>ワ</t>
    </rPh>
    <rPh sb="10" eb="12">
      <t>シンニュウ</t>
    </rPh>
    <phoneticPr fontId="1"/>
  </si>
  <si>
    <t>明け方</t>
    <rPh sb="0" eb="1">
      <t>ア</t>
    </rPh>
    <rPh sb="2" eb="3">
      <t>ガタ</t>
    </rPh>
    <phoneticPr fontId="1"/>
  </si>
  <si>
    <t>みつわ台5丁目</t>
    <rPh sb="3" eb="4">
      <t>ダイ</t>
    </rPh>
    <rPh sb="5" eb="7">
      <t>チョウメ</t>
    </rPh>
    <phoneticPr fontId="1"/>
  </si>
  <si>
    <t>ドアのカギを開錠し盗もうとするも未遂</t>
    <rPh sb="6" eb="8">
      <t>カイジョウ</t>
    </rPh>
    <rPh sb="9" eb="10">
      <t>ヌス</t>
    </rPh>
    <rPh sb="16" eb="18">
      <t>ミスイ</t>
    </rPh>
    <phoneticPr fontId="1"/>
  </si>
  <si>
    <t>殿台町</t>
    <rPh sb="0" eb="3">
      <t>トノダイチョウ</t>
    </rPh>
    <phoneticPr fontId="1"/>
  </si>
  <si>
    <t>掃き出し窓の窓ガラスを割る（施錠）</t>
    <rPh sb="0" eb="1">
      <t>ハ</t>
    </rPh>
    <rPh sb="2" eb="3">
      <t>ダ</t>
    </rPh>
    <rPh sb="4" eb="5">
      <t>マド</t>
    </rPh>
    <rPh sb="6" eb="7">
      <t>マド</t>
    </rPh>
    <rPh sb="11" eb="12">
      <t>ワ</t>
    </rPh>
    <rPh sb="14" eb="16">
      <t>セジョウ</t>
    </rPh>
    <phoneticPr fontId="1"/>
  </si>
  <si>
    <t>西都賀1丁目</t>
    <rPh sb="0" eb="3">
      <t>ニシツガ</t>
    </rPh>
    <rPh sb="4" eb="6">
      <t>チョウメ</t>
    </rPh>
    <phoneticPr fontId="1"/>
  </si>
  <si>
    <t>無施錠で駐車中</t>
    <rPh sb="0" eb="1">
      <t>ム</t>
    </rPh>
    <rPh sb="1" eb="3">
      <t>セジョウ</t>
    </rPh>
    <rPh sb="4" eb="7">
      <t>チュウシャチュウ</t>
    </rPh>
    <phoneticPr fontId="1"/>
  </si>
  <si>
    <t>本町1丁目</t>
    <rPh sb="0" eb="2">
      <t>ホンマチ</t>
    </rPh>
    <rPh sb="3" eb="5">
      <t>チョウメ</t>
    </rPh>
    <phoneticPr fontId="1"/>
  </si>
  <si>
    <t>銀行ATM</t>
    <rPh sb="0" eb="2">
      <t>ギンコウ</t>
    </rPh>
    <phoneticPr fontId="1"/>
  </si>
  <si>
    <t>区役所をかたり、手続きが必要と言ってATMに誘導し、送金させる。</t>
    <rPh sb="0" eb="3">
      <t>クヤクショ</t>
    </rPh>
    <rPh sb="8" eb="10">
      <t>テツヅ</t>
    </rPh>
    <rPh sb="12" eb="14">
      <t>ヒツヨウ</t>
    </rPh>
    <rPh sb="15" eb="16">
      <t>イ</t>
    </rPh>
    <rPh sb="22" eb="24">
      <t>ユウドウ</t>
    </rPh>
    <rPh sb="26" eb="28">
      <t>ソウキン</t>
    </rPh>
    <phoneticPr fontId="1"/>
  </si>
  <si>
    <t>稲毛海岸3丁目</t>
    <rPh sb="0" eb="2">
      <t>イナゲ</t>
    </rPh>
    <rPh sb="2" eb="4">
      <t>カイガン</t>
    </rPh>
    <rPh sb="5" eb="7">
      <t>チョウメ</t>
    </rPh>
    <phoneticPr fontId="1"/>
  </si>
  <si>
    <t>無施錠状態の車内に侵入</t>
    <rPh sb="0" eb="1">
      <t>ム</t>
    </rPh>
    <rPh sb="1" eb="3">
      <t>セジョウ</t>
    </rPh>
    <rPh sb="3" eb="5">
      <t>ジョウタイ</t>
    </rPh>
    <rPh sb="6" eb="8">
      <t>シャナイ</t>
    </rPh>
    <rPh sb="9" eb="11">
      <t>シンニュウ</t>
    </rPh>
    <phoneticPr fontId="1"/>
  </si>
  <si>
    <t>幸町1丁目</t>
    <rPh sb="0" eb="2">
      <t>サイワイチョウ</t>
    </rPh>
    <rPh sb="3" eb="5">
      <t>チョウメ</t>
    </rPh>
    <phoneticPr fontId="1"/>
  </si>
  <si>
    <t>集合住宅駐車場</t>
    <rPh sb="0" eb="7">
      <t>シュウゴウジュウタクチュウシャジョウ</t>
    </rPh>
    <phoneticPr fontId="1"/>
  </si>
  <si>
    <t>無施錠の車内に侵入</t>
    <rPh sb="0" eb="1">
      <t>ム</t>
    </rPh>
    <rPh sb="1" eb="3">
      <t>セジョウ</t>
    </rPh>
    <rPh sb="4" eb="6">
      <t>シャナイ</t>
    </rPh>
    <rPh sb="7" eb="9">
      <t>シンニュウ</t>
    </rPh>
    <phoneticPr fontId="1"/>
  </si>
  <si>
    <t>稲毛東3丁目</t>
    <rPh sb="0" eb="3">
      <t>イナゲヒガシ</t>
    </rPh>
    <rPh sb="4" eb="6">
      <t>チョウメ</t>
    </rPh>
    <phoneticPr fontId="1"/>
  </si>
  <si>
    <t>無施錠の車内へ侵入し財布を窃取したもの。</t>
    <rPh sb="0" eb="1">
      <t>ム</t>
    </rPh>
    <rPh sb="1" eb="3">
      <t>セジョウ</t>
    </rPh>
    <rPh sb="4" eb="6">
      <t>シャナイ</t>
    </rPh>
    <rPh sb="7" eb="9">
      <t>シンニュウ</t>
    </rPh>
    <rPh sb="10" eb="12">
      <t>サイフ</t>
    </rPh>
    <rPh sb="13" eb="15">
      <t>セッシュ</t>
    </rPh>
    <phoneticPr fontId="1"/>
  </si>
  <si>
    <t>幸町2丁目</t>
    <rPh sb="0" eb="2">
      <t>サイワイチョウ</t>
    </rPh>
    <rPh sb="3" eb="5">
      <t>チョウメ</t>
    </rPh>
    <phoneticPr fontId="1"/>
  </si>
  <si>
    <t>無施錠で駐車中の車両を窃取したもの（無施錠）</t>
    <rPh sb="0" eb="1">
      <t>ム</t>
    </rPh>
    <rPh sb="1" eb="3">
      <t>セジョウ</t>
    </rPh>
    <rPh sb="4" eb="7">
      <t>チュウシャチュウ</t>
    </rPh>
    <rPh sb="8" eb="10">
      <t>シャリョウ</t>
    </rPh>
    <rPh sb="11" eb="13">
      <t>セッシュ</t>
    </rPh>
    <rPh sb="18" eb="19">
      <t>ム</t>
    </rPh>
    <rPh sb="19" eb="21">
      <t>セジョウ</t>
    </rPh>
    <phoneticPr fontId="1"/>
  </si>
  <si>
    <t>高浜1丁目</t>
    <rPh sb="0" eb="2">
      <t>タカハマ</t>
    </rPh>
    <rPh sb="3" eb="5">
      <t>チョウメ</t>
    </rPh>
    <phoneticPr fontId="1"/>
  </si>
  <si>
    <t>無施錠の自動車を窃取したもの</t>
    <rPh sb="0" eb="1">
      <t>ム</t>
    </rPh>
    <rPh sb="1" eb="3">
      <t>セジョウ</t>
    </rPh>
    <rPh sb="4" eb="7">
      <t>ジドウシャ</t>
    </rPh>
    <rPh sb="8" eb="10">
      <t>セッシュ</t>
    </rPh>
    <phoneticPr fontId="1"/>
  </si>
  <si>
    <t>高洲2丁目</t>
    <rPh sb="0" eb="2">
      <t>タカス</t>
    </rPh>
    <rPh sb="3" eb="5">
      <t>チョウメ</t>
    </rPh>
    <phoneticPr fontId="1"/>
  </si>
  <si>
    <t>個数 / 発生状況</t>
  </si>
  <si>
    <t>夜間</t>
    <rPh sb="0" eb="2">
      <t>ヤカン</t>
    </rPh>
    <phoneticPr fontId="1"/>
  </si>
  <si>
    <t>～</t>
    <phoneticPr fontId="1"/>
  </si>
  <si>
    <t>深夜</t>
    <rPh sb="0" eb="2">
      <t>シンヤ</t>
    </rPh>
    <phoneticPr fontId="1"/>
  </si>
  <si>
    <t>花見川区</t>
    <rPh sb="0" eb="4">
      <t>ハナミガワク</t>
    </rPh>
    <phoneticPr fontId="1"/>
  </si>
  <si>
    <t>柏井町</t>
    <rPh sb="0" eb="3">
      <t>カシワイチョウ</t>
    </rPh>
    <phoneticPr fontId="1"/>
  </si>
  <si>
    <t>会社敷地内</t>
    <rPh sb="0" eb="2">
      <t>カイシャ</t>
    </rPh>
    <rPh sb="2" eb="4">
      <t>シキチ</t>
    </rPh>
    <rPh sb="4" eb="5">
      <t>ナイ</t>
    </rPh>
    <phoneticPr fontId="1"/>
  </si>
  <si>
    <t>中型貨物自動車（施錠中）</t>
    <rPh sb="0" eb="2">
      <t>チュウガタ</t>
    </rPh>
    <rPh sb="2" eb="4">
      <t>カモツ</t>
    </rPh>
    <rPh sb="4" eb="7">
      <t>ジドウシャ</t>
    </rPh>
    <rPh sb="8" eb="10">
      <t>セジョウ</t>
    </rPh>
    <rPh sb="10" eb="11">
      <t>チュウ</t>
    </rPh>
    <phoneticPr fontId="1"/>
  </si>
  <si>
    <t>自動車盗</t>
    <rPh sb="0" eb="3">
      <t>ジドウシャ</t>
    </rPh>
    <rPh sb="3" eb="4">
      <t>トウ</t>
    </rPh>
    <phoneticPr fontId="1"/>
  </si>
  <si>
    <t>未明</t>
    <rPh sb="0" eb="2">
      <t>ミメイ</t>
    </rPh>
    <phoneticPr fontId="1"/>
  </si>
  <si>
    <t>明け方</t>
    <rPh sb="0" eb="1">
      <t>ア</t>
    </rPh>
    <rPh sb="2" eb="3">
      <t>ガタ</t>
    </rPh>
    <phoneticPr fontId="1"/>
  </si>
  <si>
    <t>中央区</t>
    <rPh sb="0" eb="3">
      <t>チュウオウク</t>
    </rPh>
    <phoneticPr fontId="1"/>
  </si>
  <si>
    <t>松ヶ丘町</t>
    <rPh sb="0" eb="3">
      <t>マツガオカ</t>
    </rPh>
    <rPh sb="3" eb="4">
      <t>マチ</t>
    </rPh>
    <phoneticPr fontId="1"/>
  </si>
  <si>
    <t>戸建住宅</t>
    <rPh sb="0" eb="2">
      <t>コダテ</t>
    </rPh>
    <rPh sb="2" eb="4">
      <t>ジュウタク</t>
    </rPh>
    <phoneticPr fontId="1"/>
  </si>
  <si>
    <t>居間の窓から侵入</t>
    <rPh sb="0" eb="2">
      <t>イマ</t>
    </rPh>
    <rPh sb="3" eb="4">
      <t>マド</t>
    </rPh>
    <rPh sb="6" eb="8">
      <t>シンニュウ</t>
    </rPh>
    <phoneticPr fontId="1"/>
  </si>
  <si>
    <t>忍び込み</t>
    <rPh sb="0" eb="1">
      <t>シノ</t>
    </rPh>
    <rPh sb="2" eb="3">
      <t>コ</t>
    </rPh>
    <phoneticPr fontId="1"/>
  </si>
  <si>
    <t>昼間</t>
    <rPh sb="0" eb="2">
      <t>ヒルマ</t>
    </rPh>
    <phoneticPr fontId="1"/>
  </si>
  <si>
    <t>花見川</t>
    <rPh sb="0" eb="3">
      <t>ハナミガワ</t>
    </rPh>
    <phoneticPr fontId="1"/>
  </si>
  <si>
    <t>集合住宅</t>
    <rPh sb="0" eb="2">
      <t>シュウゴウ</t>
    </rPh>
    <rPh sb="2" eb="4">
      <t>ジュウタク</t>
    </rPh>
    <phoneticPr fontId="1"/>
  </si>
  <si>
    <t>郵便局をかたり、口座を作る必要があるなどと言って、自宅を訪れキャッシュカードを騙し取る。</t>
    <rPh sb="0" eb="3">
      <t>ユウビンキョク</t>
    </rPh>
    <rPh sb="8" eb="10">
      <t>コウザ</t>
    </rPh>
    <rPh sb="11" eb="12">
      <t>ツク</t>
    </rPh>
    <rPh sb="13" eb="15">
      <t>ヒツヨウ</t>
    </rPh>
    <rPh sb="21" eb="22">
      <t>イ</t>
    </rPh>
    <rPh sb="25" eb="27">
      <t>ジタク</t>
    </rPh>
    <rPh sb="28" eb="29">
      <t>オトズ</t>
    </rPh>
    <rPh sb="39" eb="40">
      <t>ダマ</t>
    </rPh>
    <rPh sb="41" eb="42">
      <t>ト</t>
    </rPh>
    <phoneticPr fontId="1"/>
  </si>
  <si>
    <t>振り込め詐欺</t>
    <rPh sb="0" eb="1">
      <t>フ</t>
    </rPh>
    <rPh sb="2" eb="3">
      <t>コ</t>
    </rPh>
    <rPh sb="4" eb="6">
      <t>サギ</t>
    </rPh>
    <phoneticPr fontId="1"/>
  </si>
  <si>
    <t>昼過ぎ</t>
    <rPh sb="0" eb="2">
      <t>ヒルス</t>
    </rPh>
    <phoneticPr fontId="1"/>
  </si>
  <si>
    <t>稲毛区</t>
    <rPh sb="0" eb="3">
      <t>イナゲク</t>
    </rPh>
    <phoneticPr fontId="1"/>
  </si>
  <si>
    <t>天台４丁目</t>
    <rPh sb="0" eb="2">
      <t>テンダイ</t>
    </rPh>
    <rPh sb="3" eb="5">
      <t>チョウメ</t>
    </rPh>
    <phoneticPr fontId="1"/>
  </si>
  <si>
    <t>銀行をかたり、還付金があり、その手続きに必要だと言って自宅を訪れキャッシュカードを騙し取り、さらに現金に盗難保険をかける必要があると言って現金を騙し取る。</t>
    <phoneticPr fontId="1"/>
  </si>
  <si>
    <t>出洲港</t>
    <rPh sb="0" eb="3">
      <t>デズミナト</t>
    </rPh>
    <phoneticPr fontId="1"/>
  </si>
  <si>
    <t>市役所職員をかたり、手続きが必要と嘘を伝え、家に訪問した際にキャッシュカードをだまし取る。</t>
    <phoneticPr fontId="1"/>
  </si>
  <si>
    <t>夕方</t>
    <rPh sb="0" eb="2">
      <t>ユウガタ</t>
    </rPh>
    <phoneticPr fontId="1"/>
  </si>
  <si>
    <t>登戸４丁目</t>
    <rPh sb="0" eb="2">
      <t>ノブト</t>
    </rPh>
    <rPh sb="3" eb="5">
      <t>チョウメ</t>
    </rPh>
    <phoneticPr fontId="1"/>
  </si>
  <si>
    <t>市役所をかたり、還付金がある旨の電話をした後に自宅を訪れ、キャッシュカードが不良で交換が必要と嘘を言い、キャッシュカードをすり替えて騙し取る。</t>
    <rPh sb="0" eb="3">
      <t>シヤクショ</t>
    </rPh>
    <rPh sb="8" eb="11">
      <t>カンプキン</t>
    </rPh>
    <rPh sb="14" eb="15">
      <t>ムネ</t>
    </rPh>
    <rPh sb="16" eb="18">
      <t>デンワ</t>
    </rPh>
    <rPh sb="21" eb="22">
      <t>アト</t>
    </rPh>
    <rPh sb="23" eb="25">
      <t>ジタク</t>
    </rPh>
    <rPh sb="26" eb="27">
      <t>オトズ</t>
    </rPh>
    <rPh sb="38" eb="40">
      <t>フリョウ</t>
    </rPh>
    <rPh sb="41" eb="43">
      <t>コウカン</t>
    </rPh>
    <rPh sb="44" eb="46">
      <t>ヒツヨウ</t>
    </rPh>
    <rPh sb="47" eb="48">
      <t>ウソ</t>
    </rPh>
    <rPh sb="49" eb="50">
      <t>イ</t>
    </rPh>
    <rPh sb="63" eb="64">
      <t>カ</t>
    </rPh>
    <rPh sb="66" eb="67">
      <t>ダマ</t>
    </rPh>
    <rPh sb="68" eb="69">
      <t>ト</t>
    </rPh>
    <phoneticPr fontId="1"/>
  </si>
  <si>
    <t>夜遅く</t>
    <rPh sb="0" eb="1">
      <t>ヨル</t>
    </rPh>
    <rPh sb="1" eb="2">
      <t>オソ</t>
    </rPh>
    <phoneticPr fontId="1"/>
  </si>
  <si>
    <t>朝</t>
    <rPh sb="0" eb="1">
      <t>アサ</t>
    </rPh>
    <phoneticPr fontId="1"/>
  </si>
  <si>
    <t>若葉区</t>
    <rPh sb="0" eb="3">
      <t>ワカバク</t>
    </rPh>
    <phoneticPr fontId="1"/>
  </si>
  <si>
    <t>加曽利町</t>
    <rPh sb="0" eb="4">
      <t>カソリチョウ</t>
    </rPh>
    <phoneticPr fontId="1"/>
  </si>
  <si>
    <t>集合住宅駐車場</t>
    <rPh sb="0" eb="2">
      <t>シュウゴウ</t>
    </rPh>
    <rPh sb="2" eb="4">
      <t>ジュウタク</t>
    </rPh>
    <rPh sb="4" eb="7">
      <t>チュウシャジョウ</t>
    </rPh>
    <phoneticPr fontId="1"/>
  </si>
  <si>
    <t>ドアの窓ガラスを割る（施錠）</t>
    <rPh sb="3" eb="4">
      <t>マド</t>
    </rPh>
    <rPh sb="8" eb="9">
      <t>ワ</t>
    </rPh>
    <rPh sb="11" eb="13">
      <t>セジョウ</t>
    </rPh>
    <phoneticPr fontId="1"/>
  </si>
  <si>
    <t>車上ねらい</t>
    <rPh sb="0" eb="2">
      <t>シャジョウ</t>
    </rPh>
    <phoneticPr fontId="1"/>
  </si>
  <si>
    <t>美浜区</t>
    <rPh sb="0" eb="3">
      <t>ミハマク</t>
    </rPh>
    <phoneticPr fontId="1"/>
  </si>
  <si>
    <t>高浜４丁目</t>
    <rPh sb="0" eb="2">
      <t>タカハマ</t>
    </rPh>
    <rPh sb="3" eb="5">
      <t>チョウメ</t>
    </rPh>
    <phoneticPr fontId="1"/>
  </si>
  <si>
    <t>昼前</t>
    <rPh sb="0" eb="2">
      <t>ヒルマエ</t>
    </rPh>
    <phoneticPr fontId="1"/>
  </si>
  <si>
    <t>磯辺５丁目</t>
    <rPh sb="0" eb="2">
      <t>イソベ</t>
    </rPh>
    <rPh sb="3" eb="5">
      <t>チョウメ</t>
    </rPh>
    <phoneticPr fontId="1"/>
  </si>
  <si>
    <t>無施錠の車内に侵入</t>
    <rPh sb="0" eb="1">
      <t>ム</t>
    </rPh>
    <rPh sb="1" eb="3">
      <t>セジョウ</t>
    </rPh>
    <rPh sb="4" eb="6">
      <t>シャナイ</t>
    </rPh>
    <rPh sb="7" eb="9">
      <t>シンニュウ</t>
    </rPh>
    <phoneticPr fontId="1"/>
  </si>
  <si>
    <t>稲毛台町</t>
    <rPh sb="0" eb="2">
      <t>イナゲ</t>
    </rPh>
    <rPh sb="2" eb="3">
      <t>ダイ</t>
    </rPh>
    <rPh sb="3" eb="4">
      <t>マチ</t>
    </rPh>
    <phoneticPr fontId="1"/>
  </si>
  <si>
    <t>道路上</t>
    <rPh sb="0" eb="3">
      <t>ドウロジョウ</t>
    </rPh>
    <phoneticPr fontId="1"/>
  </si>
  <si>
    <t>幕張町５丁目</t>
    <rPh sb="0" eb="2">
      <t>マクハリ</t>
    </rPh>
    <rPh sb="2" eb="3">
      <t>チョウ</t>
    </rPh>
    <rPh sb="4" eb="6">
      <t>チョウメ</t>
    </rPh>
    <phoneticPr fontId="1"/>
  </si>
  <si>
    <t>ドアが開放中の車内に侵入</t>
    <rPh sb="3" eb="6">
      <t>カイホウチュウ</t>
    </rPh>
    <rPh sb="7" eb="9">
      <t>シャナイ</t>
    </rPh>
    <rPh sb="10" eb="12">
      <t>シンニュウ</t>
    </rPh>
    <phoneticPr fontId="1"/>
  </si>
  <si>
    <t>宮野木台１丁目</t>
    <rPh sb="0" eb="4">
      <t>ミヤノギダイ</t>
    </rPh>
    <rPh sb="5" eb="7">
      <t>チョウメ</t>
    </rPh>
    <phoneticPr fontId="1"/>
  </si>
  <si>
    <t>駐車場</t>
    <rPh sb="0" eb="3">
      <t>チュウシャジョウ</t>
    </rPh>
    <phoneticPr fontId="1"/>
  </si>
  <si>
    <t>普通自動車（施錠）</t>
    <rPh sb="0" eb="2">
      <t>フツウ</t>
    </rPh>
    <rPh sb="2" eb="5">
      <t>ジドウシャ</t>
    </rPh>
    <rPh sb="6" eb="8">
      <t>セジョウ</t>
    </rPh>
    <phoneticPr fontId="1"/>
  </si>
  <si>
    <t>不明</t>
    <rPh sb="0" eb="2">
      <t>フメイ</t>
    </rPh>
    <phoneticPr fontId="1"/>
  </si>
  <si>
    <t>大型貨物自動車（施錠中）</t>
    <rPh sb="0" eb="2">
      <t>オオガタ</t>
    </rPh>
    <rPh sb="2" eb="4">
      <t>カモツ</t>
    </rPh>
    <rPh sb="4" eb="7">
      <t>ジドウシャ</t>
    </rPh>
    <rPh sb="8" eb="10">
      <t>セジョウ</t>
    </rPh>
    <rPh sb="10" eb="11">
      <t>チュウ</t>
    </rPh>
    <phoneticPr fontId="1"/>
  </si>
  <si>
    <t>都賀３丁目</t>
    <rPh sb="0" eb="2">
      <t>ツガ</t>
    </rPh>
    <rPh sb="3" eb="5">
      <t>チョウメ</t>
    </rPh>
    <phoneticPr fontId="1"/>
  </si>
  <si>
    <t>駐輪場</t>
    <rPh sb="0" eb="3">
      <t>チュウリンジョウ</t>
    </rPh>
    <phoneticPr fontId="1"/>
  </si>
  <si>
    <t>駐輪中の原動機付自転車のシートカバー内からヘルメットを盗む</t>
    <rPh sb="0" eb="3">
      <t>チュウリンチュウ</t>
    </rPh>
    <rPh sb="4" eb="7">
      <t>ゲンドウキ</t>
    </rPh>
    <rPh sb="7" eb="8">
      <t>ツキ</t>
    </rPh>
    <rPh sb="8" eb="11">
      <t>ジテンシャ</t>
    </rPh>
    <rPh sb="18" eb="19">
      <t>ナイ</t>
    </rPh>
    <rPh sb="27" eb="28">
      <t>ヌス</t>
    </rPh>
    <phoneticPr fontId="1"/>
  </si>
  <si>
    <t>桜木８丁目</t>
    <rPh sb="0" eb="2">
      <t>サクラギ</t>
    </rPh>
    <rPh sb="3" eb="5">
      <t>チョウメ</t>
    </rPh>
    <phoneticPr fontId="1"/>
  </si>
  <si>
    <t>自転車で追い抜きざまに歩行者が持っていた手提げバッグをひったくる</t>
    <rPh sb="0" eb="3">
      <t>ジテンシャ</t>
    </rPh>
    <rPh sb="4" eb="5">
      <t>オ</t>
    </rPh>
    <rPh sb="6" eb="7">
      <t>ヌ</t>
    </rPh>
    <rPh sb="11" eb="14">
      <t>ホコウシャ</t>
    </rPh>
    <rPh sb="15" eb="16">
      <t>モ</t>
    </rPh>
    <rPh sb="20" eb="22">
      <t>テサ</t>
    </rPh>
    <phoneticPr fontId="1"/>
  </si>
  <si>
    <t>ひったくり</t>
    <phoneticPr fontId="1"/>
  </si>
  <si>
    <t>大宮町</t>
    <rPh sb="0" eb="3">
      <t>オオミヤチョウ</t>
    </rPh>
    <phoneticPr fontId="1"/>
  </si>
  <si>
    <t>施錠で駐車中</t>
    <rPh sb="0" eb="2">
      <t>セジョウ</t>
    </rPh>
    <rPh sb="3" eb="6">
      <t>チュウシャチュウ</t>
    </rPh>
    <phoneticPr fontId="1"/>
  </si>
  <si>
    <t>山王町</t>
    <rPh sb="0" eb="3">
      <t>サンノウチョウ</t>
    </rPh>
    <phoneticPr fontId="1"/>
  </si>
  <si>
    <t>息子を騙り、至急現金が必要になったと言って、別の者が自宅を訪れ現金を騙し取る。</t>
    <rPh sb="0" eb="2">
      <t>ムスコ</t>
    </rPh>
    <rPh sb="3" eb="4">
      <t>カタ</t>
    </rPh>
    <rPh sb="6" eb="8">
      <t>シキュウ</t>
    </rPh>
    <rPh sb="8" eb="10">
      <t>ゲンキン</t>
    </rPh>
    <rPh sb="11" eb="13">
      <t>ヒツヨウ</t>
    </rPh>
    <rPh sb="18" eb="19">
      <t>イ</t>
    </rPh>
    <rPh sb="22" eb="23">
      <t>ベツ</t>
    </rPh>
    <rPh sb="24" eb="25">
      <t>モノ</t>
    </rPh>
    <rPh sb="26" eb="28">
      <t>ジタク</t>
    </rPh>
    <rPh sb="29" eb="30">
      <t>オトズ</t>
    </rPh>
    <rPh sb="31" eb="33">
      <t>ゲンキン</t>
    </rPh>
    <rPh sb="34" eb="35">
      <t>ダマ</t>
    </rPh>
    <rPh sb="36" eb="37">
      <t>ト</t>
    </rPh>
    <phoneticPr fontId="1"/>
  </si>
  <si>
    <t>午前</t>
    <rPh sb="0" eb="2">
      <t>ゴゼン</t>
    </rPh>
    <phoneticPr fontId="1"/>
  </si>
  <si>
    <t>千葉寺町</t>
    <rPh sb="0" eb="4">
      <t>チバデラチョウ</t>
    </rPh>
    <phoneticPr fontId="1"/>
  </si>
  <si>
    <t>駐輪場内</t>
    <rPh sb="0" eb="3">
      <t>チュウリンジョウ</t>
    </rPh>
    <rPh sb="3" eb="4">
      <t>ナイ</t>
    </rPh>
    <phoneticPr fontId="1"/>
  </si>
  <si>
    <t>自転車の前かごから</t>
    <rPh sb="0" eb="3">
      <t>ジテンシャ</t>
    </rPh>
    <rPh sb="4" eb="5">
      <t>マエ</t>
    </rPh>
    <phoneticPr fontId="1"/>
  </si>
  <si>
    <t>夜のはじめごろ</t>
    <rPh sb="0" eb="1">
      <t>ヨル</t>
    </rPh>
    <phoneticPr fontId="1"/>
  </si>
  <si>
    <t>小倉台２丁目</t>
    <rPh sb="0" eb="3">
      <t>オグラダイ</t>
    </rPh>
    <rPh sb="4" eb="6">
      <t>チョウメ</t>
    </rPh>
    <phoneticPr fontId="1"/>
  </si>
  <si>
    <t>駐車中のトラックの荷台から工具を盗む（施錠）</t>
    <rPh sb="0" eb="3">
      <t>チュウシャチュウ</t>
    </rPh>
    <rPh sb="9" eb="11">
      <t>ニダイ</t>
    </rPh>
    <rPh sb="13" eb="15">
      <t>コウグ</t>
    </rPh>
    <rPh sb="16" eb="17">
      <t>ヌス</t>
    </rPh>
    <rPh sb="19" eb="21">
      <t>セジョウ</t>
    </rPh>
    <phoneticPr fontId="1"/>
  </si>
  <si>
    <t>昼前</t>
    <rPh sb="0" eb="2">
      <t>ヒルマエ</t>
    </rPh>
    <phoneticPr fontId="1"/>
  </si>
  <si>
    <t>若葉区</t>
    <rPh sb="0" eb="3">
      <t>ワカバク</t>
    </rPh>
    <phoneticPr fontId="1"/>
  </si>
  <si>
    <t>大宮町</t>
    <rPh sb="0" eb="3">
      <t>オオミヤチョウ</t>
    </rPh>
    <phoneticPr fontId="1"/>
  </si>
  <si>
    <t>会社駐車場</t>
    <rPh sb="0" eb="2">
      <t>カイシャ</t>
    </rPh>
    <rPh sb="2" eb="5">
      <t>チュウシャジョウ</t>
    </rPh>
    <phoneticPr fontId="1"/>
  </si>
  <si>
    <t>座席上から財布を盗む。（無施錠）</t>
    <rPh sb="0" eb="2">
      <t>ザセキ</t>
    </rPh>
    <rPh sb="2" eb="3">
      <t>ジョウ</t>
    </rPh>
    <rPh sb="5" eb="7">
      <t>サイフ</t>
    </rPh>
    <rPh sb="8" eb="9">
      <t>ヌス</t>
    </rPh>
    <rPh sb="12" eb="13">
      <t>ム</t>
    </rPh>
    <rPh sb="13" eb="15">
      <t>セジョウ</t>
    </rPh>
    <phoneticPr fontId="1"/>
  </si>
  <si>
    <t>車上ねらい</t>
    <rPh sb="0" eb="2">
      <t>シャジョウ</t>
    </rPh>
    <phoneticPr fontId="1"/>
  </si>
  <si>
    <t>中央区</t>
    <rPh sb="0" eb="3">
      <t>チュウオウク</t>
    </rPh>
    <phoneticPr fontId="1"/>
  </si>
  <si>
    <t>仁戸名町</t>
    <rPh sb="0" eb="4">
      <t>ニトナチョウ</t>
    </rPh>
    <phoneticPr fontId="1"/>
  </si>
  <si>
    <t>戸建住宅</t>
    <rPh sb="0" eb="2">
      <t>コダテ</t>
    </rPh>
    <rPh sb="2" eb="4">
      <t>ジュウタク</t>
    </rPh>
    <phoneticPr fontId="1"/>
  </si>
  <si>
    <t>市役所を騙り、医療費の還付金があると言ってATMに誘導し、操作させて送金させる。</t>
    <rPh sb="0" eb="3">
      <t>シヤクショ</t>
    </rPh>
    <rPh sb="4" eb="5">
      <t>カタ</t>
    </rPh>
    <rPh sb="7" eb="10">
      <t>イリョウヒ</t>
    </rPh>
    <rPh sb="11" eb="14">
      <t>カンプキン</t>
    </rPh>
    <rPh sb="18" eb="19">
      <t>イ</t>
    </rPh>
    <rPh sb="25" eb="27">
      <t>ユウドウ</t>
    </rPh>
    <rPh sb="29" eb="31">
      <t>ソウサ</t>
    </rPh>
    <rPh sb="34" eb="36">
      <t>ソウキン</t>
    </rPh>
    <phoneticPr fontId="1"/>
  </si>
  <si>
    <t>振り込め詐欺</t>
    <rPh sb="0" eb="1">
      <t>フ</t>
    </rPh>
    <rPh sb="2" eb="3">
      <t>コ</t>
    </rPh>
    <rPh sb="4" eb="6">
      <t>サギ</t>
    </rPh>
    <phoneticPr fontId="1"/>
  </si>
  <si>
    <t>夜間</t>
    <rPh sb="0" eb="2">
      <t>ヤカン</t>
    </rPh>
    <phoneticPr fontId="1"/>
  </si>
  <si>
    <t>登戸１丁目</t>
    <rPh sb="0" eb="2">
      <t>ノブト</t>
    </rPh>
    <rPh sb="3" eb="5">
      <t>チョウメ</t>
    </rPh>
    <phoneticPr fontId="1"/>
  </si>
  <si>
    <t>玄関の鍵を開錠して侵入（施錠）</t>
    <rPh sb="0" eb="2">
      <t>ゲンカン</t>
    </rPh>
    <rPh sb="3" eb="4">
      <t>カギ</t>
    </rPh>
    <rPh sb="5" eb="7">
      <t>カイジョウ</t>
    </rPh>
    <rPh sb="9" eb="11">
      <t>シンニュウ</t>
    </rPh>
    <rPh sb="12" eb="14">
      <t>セジョウ</t>
    </rPh>
    <phoneticPr fontId="1"/>
  </si>
  <si>
    <t>空き巣</t>
    <rPh sb="0" eb="1">
      <t>ア</t>
    </rPh>
    <rPh sb="2" eb="3">
      <t>ス</t>
    </rPh>
    <phoneticPr fontId="1"/>
  </si>
  <si>
    <t>稲荷町</t>
    <rPh sb="0" eb="3">
      <t>イナリチョウ</t>
    </rPh>
    <phoneticPr fontId="1"/>
  </si>
  <si>
    <t>銀行員を騙り、消費税の還付金があると言ってATMに誘導し、操作させて送金させる。</t>
    <rPh sb="0" eb="3">
      <t>ギンコウイン</t>
    </rPh>
    <rPh sb="4" eb="5">
      <t>カタ</t>
    </rPh>
    <rPh sb="7" eb="10">
      <t>ショウヒゼイ</t>
    </rPh>
    <rPh sb="11" eb="14">
      <t>カンプキン</t>
    </rPh>
    <rPh sb="18" eb="19">
      <t>イ</t>
    </rPh>
    <rPh sb="25" eb="27">
      <t>ユウドウ</t>
    </rPh>
    <rPh sb="29" eb="31">
      <t>ソウサ</t>
    </rPh>
    <rPh sb="34" eb="36">
      <t>ソウキン</t>
    </rPh>
    <phoneticPr fontId="1"/>
  </si>
  <si>
    <t>朝</t>
    <rPh sb="0" eb="1">
      <t>アサ</t>
    </rPh>
    <phoneticPr fontId="1"/>
  </si>
  <si>
    <t>美浜区</t>
    <rPh sb="0" eb="3">
      <t>ミハマク</t>
    </rPh>
    <phoneticPr fontId="1"/>
  </si>
  <si>
    <t>高浜１丁目</t>
    <rPh sb="0" eb="2">
      <t>タカハマ</t>
    </rPh>
    <rPh sb="3" eb="5">
      <t>チョウメ</t>
    </rPh>
    <phoneticPr fontId="1"/>
  </si>
  <si>
    <t>集合住宅駐車場</t>
    <rPh sb="0" eb="2">
      <t>シュウゴウ</t>
    </rPh>
    <rPh sb="2" eb="4">
      <t>ジュウタク</t>
    </rPh>
    <rPh sb="4" eb="7">
      <t>チュウシャジョウ</t>
    </rPh>
    <phoneticPr fontId="1"/>
  </si>
  <si>
    <t>無施錠の車内へ侵入</t>
    <rPh sb="0" eb="1">
      <t>ム</t>
    </rPh>
    <rPh sb="1" eb="3">
      <t>セジョウ</t>
    </rPh>
    <rPh sb="4" eb="6">
      <t>シャナイ</t>
    </rPh>
    <rPh sb="7" eb="9">
      <t>シンニュウ</t>
    </rPh>
    <phoneticPr fontId="1"/>
  </si>
  <si>
    <t>夜のはじめごろ</t>
    <rPh sb="0" eb="1">
      <t>ヨル</t>
    </rPh>
    <phoneticPr fontId="1"/>
  </si>
  <si>
    <t>高浜３丁目</t>
    <rPh sb="0" eb="2">
      <t>タカハマ</t>
    </rPh>
    <rPh sb="3" eb="5">
      <t>チョウメ</t>
    </rPh>
    <phoneticPr fontId="1"/>
  </si>
  <si>
    <t>道路上</t>
    <rPh sb="0" eb="3">
      <t>ドウロジョウ</t>
    </rPh>
    <phoneticPr fontId="1"/>
  </si>
  <si>
    <t>昼過ぎ</t>
    <rPh sb="0" eb="2">
      <t>ヒルス</t>
    </rPh>
    <phoneticPr fontId="1"/>
  </si>
  <si>
    <t>稲毛区</t>
    <rPh sb="0" eb="3">
      <t>イナゲク</t>
    </rPh>
    <phoneticPr fontId="1"/>
  </si>
  <si>
    <t>黒砂台３丁目</t>
    <rPh sb="0" eb="2">
      <t>クロスナ</t>
    </rPh>
    <rPh sb="2" eb="3">
      <t>ダイ</t>
    </rPh>
    <rPh sb="4" eb="6">
      <t>チョウメ</t>
    </rPh>
    <phoneticPr fontId="1"/>
  </si>
  <si>
    <t>集合住宅</t>
    <rPh sb="0" eb="2">
      <t>シュウゴウ</t>
    </rPh>
    <rPh sb="2" eb="4">
      <t>ジュウタク</t>
    </rPh>
    <phoneticPr fontId="1"/>
  </si>
  <si>
    <t>無施錠</t>
    <rPh sb="0" eb="1">
      <t>ム</t>
    </rPh>
    <rPh sb="1" eb="3">
      <t>セジョウ</t>
    </rPh>
    <phoneticPr fontId="1"/>
  </si>
  <si>
    <t>夕方</t>
    <rPh sb="0" eb="2">
      <t>ユウガタ</t>
    </rPh>
    <phoneticPr fontId="1"/>
  </si>
  <si>
    <t>～</t>
    <phoneticPr fontId="1"/>
  </si>
  <si>
    <t>作草部１丁目</t>
    <rPh sb="0" eb="3">
      <t>サクサベ</t>
    </rPh>
    <rPh sb="4" eb="6">
      <t>チョウメ</t>
    </rPh>
    <phoneticPr fontId="1"/>
  </si>
  <si>
    <t>パソコンを操作中「ウイルスが感染しました。解決するには〇〇に電話してください。」と表示させ、〇〇に電話した被害者にウイルスから守るために必要だと言って、近くのコンビニでプリペイドカードを購入させる。</t>
    <rPh sb="5" eb="8">
      <t>ソウサチュウ</t>
    </rPh>
    <rPh sb="14" eb="16">
      <t>カンセン</t>
    </rPh>
    <rPh sb="21" eb="23">
      <t>カイケツ</t>
    </rPh>
    <rPh sb="30" eb="32">
      <t>デンワ</t>
    </rPh>
    <rPh sb="41" eb="43">
      <t>ヒョウジ</t>
    </rPh>
    <rPh sb="49" eb="51">
      <t>デンワ</t>
    </rPh>
    <rPh sb="53" eb="56">
      <t>ヒガイシャ</t>
    </rPh>
    <rPh sb="63" eb="64">
      <t>マモ</t>
    </rPh>
    <rPh sb="68" eb="70">
      <t>ヒツヨウ</t>
    </rPh>
    <rPh sb="72" eb="73">
      <t>イ</t>
    </rPh>
    <rPh sb="76" eb="77">
      <t>チカ</t>
    </rPh>
    <rPh sb="93" eb="95">
      <t>コウニュウ</t>
    </rPh>
    <phoneticPr fontId="1"/>
  </si>
  <si>
    <t>高洲１丁目</t>
    <rPh sb="0" eb="2">
      <t>タカス</t>
    </rPh>
    <rPh sb="3" eb="5">
      <t>チョウメ</t>
    </rPh>
    <phoneticPr fontId="1"/>
  </si>
  <si>
    <t>ドアの窓ガラスを割る（施錠）</t>
    <rPh sb="3" eb="4">
      <t>マド</t>
    </rPh>
    <rPh sb="8" eb="9">
      <t>ワ</t>
    </rPh>
    <rPh sb="11" eb="13">
      <t>セジョウ</t>
    </rPh>
    <phoneticPr fontId="1"/>
  </si>
  <si>
    <t>幸町２丁目</t>
    <rPh sb="0" eb="2">
      <t>サイワイチョウ</t>
    </rPh>
    <rPh sb="3" eb="5">
      <t>チョウメ</t>
    </rPh>
    <phoneticPr fontId="1"/>
  </si>
  <si>
    <t>専用駐車場</t>
    <rPh sb="0" eb="2">
      <t>センヨウ</t>
    </rPh>
    <rPh sb="2" eb="5">
      <t>チュウシャジョウ</t>
    </rPh>
    <phoneticPr fontId="1"/>
  </si>
  <si>
    <t>新港</t>
    <rPh sb="0" eb="2">
      <t>シンミナト</t>
    </rPh>
    <phoneticPr fontId="1"/>
  </si>
  <si>
    <t>店舗駐車場</t>
    <rPh sb="0" eb="2">
      <t>テンポ</t>
    </rPh>
    <rPh sb="2" eb="5">
      <t>チュウシャジョウ</t>
    </rPh>
    <phoneticPr fontId="1"/>
  </si>
  <si>
    <t>自転車の前かごから</t>
    <rPh sb="0" eb="3">
      <t>ジテンシャ</t>
    </rPh>
    <rPh sb="4" eb="5">
      <t>マエ</t>
    </rPh>
    <phoneticPr fontId="1"/>
  </si>
  <si>
    <t>生実町</t>
    <rPh sb="0" eb="3">
      <t>オユミチョウ</t>
    </rPh>
    <phoneticPr fontId="1"/>
  </si>
  <si>
    <t>子を騙り、医療費の還付金があると言ってATMに誘導し、操作させて送金させる。</t>
    <rPh sb="0" eb="1">
      <t>コ</t>
    </rPh>
    <rPh sb="2" eb="3">
      <t>カタ</t>
    </rPh>
    <rPh sb="5" eb="8">
      <t>イリョウヒ</t>
    </rPh>
    <rPh sb="9" eb="12">
      <t>カンプキン</t>
    </rPh>
    <rPh sb="16" eb="17">
      <t>イ</t>
    </rPh>
    <rPh sb="23" eb="25">
      <t>ユウドウ</t>
    </rPh>
    <rPh sb="27" eb="29">
      <t>ソウサ</t>
    </rPh>
    <rPh sb="32" eb="34">
      <t>ソウキン</t>
    </rPh>
    <phoneticPr fontId="1"/>
  </si>
  <si>
    <t>明け方</t>
    <rPh sb="0" eb="1">
      <t>ア</t>
    </rPh>
    <rPh sb="2" eb="3">
      <t>ガタ</t>
    </rPh>
    <phoneticPr fontId="1"/>
  </si>
  <si>
    <t>中野町</t>
    <rPh sb="0" eb="3">
      <t>ナカノチョウ</t>
    </rPh>
    <phoneticPr fontId="1"/>
  </si>
  <si>
    <t>夜間</t>
    <rPh sb="0" eb="2">
      <t>ヤカン</t>
    </rPh>
    <phoneticPr fontId="1"/>
  </si>
  <si>
    <t>朝</t>
    <rPh sb="0" eb="1">
      <t>アサ</t>
    </rPh>
    <phoneticPr fontId="1"/>
  </si>
  <si>
    <t>花見川区</t>
    <rPh sb="0" eb="4">
      <t>ハナミガワク</t>
    </rPh>
    <phoneticPr fontId="1"/>
  </si>
  <si>
    <t>畑町</t>
    <rPh sb="0" eb="2">
      <t>ハタチョウ</t>
    </rPh>
    <phoneticPr fontId="1"/>
  </si>
  <si>
    <t>駐車場</t>
    <rPh sb="0" eb="3">
      <t>チュウシャジョウ</t>
    </rPh>
    <phoneticPr fontId="1"/>
  </si>
  <si>
    <t>完全施錠で駐車中の普通乗用車</t>
    <rPh sb="0" eb="2">
      <t>カンゼン</t>
    </rPh>
    <rPh sb="2" eb="4">
      <t>セジョウ</t>
    </rPh>
    <rPh sb="5" eb="8">
      <t>チュウシャチュウ</t>
    </rPh>
    <rPh sb="9" eb="11">
      <t>フツウ</t>
    </rPh>
    <rPh sb="11" eb="14">
      <t>ジョウヨウシャ</t>
    </rPh>
    <phoneticPr fontId="1"/>
  </si>
  <si>
    <t>自動車盗</t>
    <rPh sb="0" eb="3">
      <t>ジドウシャ</t>
    </rPh>
    <rPh sb="3" eb="4">
      <t>トウ</t>
    </rPh>
    <phoneticPr fontId="1"/>
  </si>
  <si>
    <t>昼前</t>
    <rPh sb="0" eb="2">
      <t>ヒルマエ</t>
    </rPh>
    <phoneticPr fontId="1"/>
  </si>
  <si>
    <t>美浜区</t>
    <rPh sb="0" eb="3">
      <t>ミハマク</t>
    </rPh>
    <phoneticPr fontId="1"/>
  </si>
  <si>
    <t>磯辺1丁目</t>
    <rPh sb="0" eb="2">
      <t>イソベ</t>
    </rPh>
    <rPh sb="3" eb="5">
      <t>チョウメ</t>
    </rPh>
    <phoneticPr fontId="1"/>
  </si>
  <si>
    <t>戸建住宅</t>
    <rPh sb="0" eb="2">
      <t>コダテ</t>
    </rPh>
    <rPh sb="2" eb="4">
      <t>ジュウタク</t>
    </rPh>
    <phoneticPr fontId="1"/>
  </si>
  <si>
    <t>弟を装って偽の電話をかけ、税金を納めるために至急お金が必要と嘘を言い、弁護士を名乗る者が被害者宅の近所を訪れて現金をだまし取る。</t>
    <phoneticPr fontId="1"/>
  </si>
  <si>
    <t>振り込め詐欺</t>
    <rPh sb="0" eb="1">
      <t>フ</t>
    </rPh>
    <rPh sb="2" eb="3">
      <t>コ</t>
    </rPh>
    <rPh sb="4" eb="6">
      <t>サギ</t>
    </rPh>
    <phoneticPr fontId="1"/>
  </si>
  <si>
    <t>幸町1丁目</t>
    <rPh sb="0" eb="2">
      <t>サイワイチョウ</t>
    </rPh>
    <rPh sb="3" eb="5">
      <t>チョウメ</t>
    </rPh>
    <phoneticPr fontId="1"/>
  </si>
  <si>
    <t>集合住宅</t>
    <rPh sb="0" eb="2">
      <t>シュウゴウ</t>
    </rPh>
    <rPh sb="2" eb="4">
      <t>ジュウタク</t>
    </rPh>
    <phoneticPr fontId="1"/>
  </si>
  <si>
    <t>孫を名乗って偽の電話をかけ、会社に与えた損害を弁償するために至急お金が必要と嘘を言い、上司の孫を名乗る者が被害者宅を訪れて現金をだまし取る。</t>
    <phoneticPr fontId="1"/>
  </si>
  <si>
    <t>未明</t>
    <rPh sb="0" eb="2">
      <t>ミメイ</t>
    </rPh>
    <phoneticPr fontId="1"/>
  </si>
  <si>
    <t>中央区</t>
    <rPh sb="0" eb="3">
      <t>チュウオウク</t>
    </rPh>
    <phoneticPr fontId="1"/>
  </si>
  <si>
    <t>浜野町</t>
    <rPh sb="0" eb="3">
      <t>ハマノチョウ</t>
    </rPh>
    <phoneticPr fontId="1"/>
  </si>
  <si>
    <t>集合住宅駐車場</t>
    <rPh sb="0" eb="2">
      <t>シュウゴウ</t>
    </rPh>
    <rPh sb="2" eb="4">
      <t>ジュウタク</t>
    </rPh>
    <rPh sb="4" eb="7">
      <t>チュウシャジョウ</t>
    </rPh>
    <phoneticPr fontId="1"/>
  </si>
  <si>
    <t>施錠中の普通乗用自動車を窃取し、いずれかへ逃走したもの</t>
    <rPh sb="0" eb="2">
      <t>セジョウ</t>
    </rPh>
    <rPh sb="2" eb="3">
      <t>チュウ</t>
    </rPh>
    <rPh sb="4" eb="6">
      <t>フツウ</t>
    </rPh>
    <rPh sb="6" eb="8">
      <t>ジョウヨウ</t>
    </rPh>
    <rPh sb="8" eb="11">
      <t>ジドウシャ</t>
    </rPh>
    <rPh sb="12" eb="14">
      <t>セッシュ</t>
    </rPh>
    <rPh sb="21" eb="23">
      <t>トウソウ</t>
    </rPh>
    <phoneticPr fontId="1"/>
  </si>
  <si>
    <t>葛城町3丁目</t>
    <rPh sb="0" eb="3">
      <t>カツラギチョウ</t>
    </rPh>
    <rPh sb="4" eb="6">
      <t>チョウメ</t>
    </rPh>
    <phoneticPr fontId="1"/>
  </si>
  <si>
    <t>運転席側のドアの窓ガラスを割る（施錠）</t>
    <rPh sb="0" eb="3">
      <t>ウンテンセキ</t>
    </rPh>
    <rPh sb="3" eb="4">
      <t>ガワ</t>
    </rPh>
    <rPh sb="8" eb="9">
      <t>マド</t>
    </rPh>
    <rPh sb="13" eb="14">
      <t>ワ</t>
    </rPh>
    <rPh sb="16" eb="18">
      <t>セジョウ</t>
    </rPh>
    <phoneticPr fontId="1"/>
  </si>
  <si>
    <t>車上ねらい</t>
    <rPh sb="0" eb="2">
      <t>シャジョウ</t>
    </rPh>
    <phoneticPr fontId="1"/>
  </si>
  <si>
    <t>仁戸名町</t>
    <rPh sb="0" eb="4">
      <t>ニトナチョウ</t>
    </rPh>
    <phoneticPr fontId="1"/>
  </si>
  <si>
    <t>戸建住宅駐車場</t>
    <rPh sb="0" eb="2">
      <t>コダテ</t>
    </rPh>
    <rPh sb="2" eb="4">
      <t>ジュウタク</t>
    </rPh>
    <rPh sb="4" eb="7">
      <t>チュウシャジョウ</t>
    </rPh>
    <phoneticPr fontId="1"/>
  </si>
  <si>
    <t>駐車中の普通乗用自動車から窃取（無施錠）</t>
    <rPh sb="0" eb="3">
      <t>チュウシャチュウ</t>
    </rPh>
    <rPh sb="4" eb="6">
      <t>フツウ</t>
    </rPh>
    <rPh sb="6" eb="8">
      <t>ジョウヨウ</t>
    </rPh>
    <rPh sb="8" eb="11">
      <t>ジドウシャ</t>
    </rPh>
    <rPh sb="13" eb="15">
      <t>セッシュ</t>
    </rPh>
    <rPh sb="16" eb="17">
      <t>ム</t>
    </rPh>
    <rPh sb="17" eb="19">
      <t>セジョウ</t>
    </rPh>
    <phoneticPr fontId="1"/>
  </si>
  <si>
    <t>深夜</t>
    <rPh sb="0" eb="2">
      <t>シンヤ</t>
    </rPh>
    <phoneticPr fontId="1"/>
  </si>
  <si>
    <t>矢作町</t>
    <rPh sb="0" eb="3">
      <t>ヤハギチョウ</t>
    </rPh>
    <phoneticPr fontId="1"/>
  </si>
  <si>
    <t>助手席側のドアの窓を外す（施錠）</t>
    <rPh sb="0" eb="3">
      <t>ジョシュセキ</t>
    </rPh>
    <rPh sb="3" eb="4">
      <t>ガワ</t>
    </rPh>
    <rPh sb="8" eb="9">
      <t>マド</t>
    </rPh>
    <rPh sb="10" eb="11">
      <t>ハズ</t>
    </rPh>
    <rPh sb="13" eb="15">
      <t>セジョウ</t>
    </rPh>
    <phoneticPr fontId="1"/>
  </si>
  <si>
    <t>昼過ぎ</t>
    <rPh sb="0" eb="2">
      <t>ヒルス</t>
    </rPh>
    <phoneticPr fontId="1"/>
  </si>
  <si>
    <t>稲毛区</t>
    <rPh sb="0" eb="3">
      <t>イナゲク</t>
    </rPh>
    <phoneticPr fontId="1"/>
  </si>
  <si>
    <t>園生町</t>
    <rPh sb="0" eb="3">
      <t>ソンノウチョウ</t>
    </rPh>
    <phoneticPr fontId="1"/>
  </si>
  <si>
    <t>ATM</t>
    <phoneticPr fontId="1"/>
  </si>
  <si>
    <t>還付金があると言ってATMに誘導し、操作させて送金させる。</t>
    <rPh sb="0" eb="3">
      <t>カンプキン</t>
    </rPh>
    <rPh sb="7" eb="8">
      <t>イ</t>
    </rPh>
    <rPh sb="14" eb="16">
      <t>ユウドウ</t>
    </rPh>
    <rPh sb="18" eb="20">
      <t>ソウサ</t>
    </rPh>
    <rPh sb="23" eb="25">
      <t>ソウキン</t>
    </rPh>
    <phoneticPr fontId="1"/>
  </si>
  <si>
    <t>不明</t>
    <rPh sb="0" eb="2">
      <t>フメイ</t>
    </rPh>
    <phoneticPr fontId="1"/>
  </si>
  <si>
    <t>長作町</t>
    <rPh sb="0" eb="3">
      <t>ナガサクチョウ</t>
    </rPh>
    <phoneticPr fontId="1"/>
  </si>
  <si>
    <t>医療費の還付金があると言ってATMに誘導し、操作させて送金させる。</t>
    <rPh sb="0" eb="3">
      <t>イリョウヒ</t>
    </rPh>
    <rPh sb="4" eb="7">
      <t>カンプキン</t>
    </rPh>
    <rPh sb="11" eb="12">
      <t>イ</t>
    </rPh>
    <rPh sb="18" eb="20">
      <t>ユウドウ</t>
    </rPh>
    <rPh sb="22" eb="24">
      <t>ソウサ</t>
    </rPh>
    <rPh sb="27" eb="29">
      <t>ソウキン</t>
    </rPh>
    <phoneticPr fontId="1"/>
  </si>
  <si>
    <t>朝方</t>
    <rPh sb="0" eb="2">
      <t>アサガタ</t>
    </rPh>
    <phoneticPr fontId="1"/>
  </si>
  <si>
    <t>神明町</t>
    <rPh sb="0" eb="3">
      <t>シンメイチョウ</t>
    </rPh>
    <phoneticPr fontId="1"/>
  </si>
  <si>
    <t>運転席側の窓ガラスを割る（施錠）</t>
    <rPh sb="0" eb="3">
      <t>ウンテンセキ</t>
    </rPh>
    <rPh sb="3" eb="4">
      <t>ガワ</t>
    </rPh>
    <rPh sb="5" eb="6">
      <t>マド</t>
    </rPh>
    <rPh sb="10" eb="11">
      <t>ワ</t>
    </rPh>
    <rPh sb="13" eb="15">
      <t>セジョウ</t>
    </rPh>
    <phoneticPr fontId="1"/>
  </si>
  <si>
    <t>路上</t>
    <rPh sb="0" eb="2">
      <t>ロジョウ</t>
    </rPh>
    <phoneticPr fontId="1"/>
  </si>
  <si>
    <t>打瀬1丁目</t>
    <rPh sb="0" eb="2">
      <t>ウタセ</t>
    </rPh>
    <rPh sb="3" eb="5">
      <t>チョウメ</t>
    </rPh>
    <phoneticPr fontId="1"/>
  </si>
  <si>
    <t>無施錠</t>
    <rPh sb="0" eb="1">
      <t>ム</t>
    </rPh>
    <rPh sb="1" eb="3">
      <t>セジョウ</t>
    </rPh>
    <phoneticPr fontId="1"/>
  </si>
  <si>
    <t>高洲3丁目</t>
    <rPh sb="0" eb="2">
      <t>タカス</t>
    </rPh>
    <rPh sb="3" eb="5">
      <t>チョウメ</t>
    </rPh>
    <phoneticPr fontId="1"/>
  </si>
  <si>
    <t>ドアの窓ガラスを割る（施錠）</t>
    <rPh sb="3" eb="4">
      <t>マド</t>
    </rPh>
    <rPh sb="8" eb="9">
      <t>ワ</t>
    </rPh>
    <rPh sb="11" eb="13">
      <t>セジョウ</t>
    </rPh>
    <phoneticPr fontId="1"/>
  </si>
  <si>
    <t>稲毛東3丁目</t>
    <rPh sb="0" eb="3">
      <t>イナゲヒガシ</t>
    </rPh>
    <rPh sb="4" eb="6">
      <t>チョウメ</t>
    </rPh>
    <phoneticPr fontId="1"/>
  </si>
  <si>
    <t>区役所および銀行のコールセンターを名乗って偽の電話をかけ、保険料の過払い分が返ってくるので手続きが必要と嘘を言って被害者をATMに誘導し、言うがままに操作させて預金を振り込ませる。</t>
    <phoneticPr fontId="1"/>
  </si>
  <si>
    <t>夕方</t>
    <rPh sb="0" eb="2">
      <t>ユウガタ</t>
    </rPh>
    <phoneticPr fontId="1"/>
  </si>
  <si>
    <t>若葉区</t>
    <rPh sb="0" eb="3">
      <t>ワカバク</t>
    </rPh>
    <phoneticPr fontId="1"/>
  </si>
  <si>
    <t>金親町</t>
    <rPh sb="0" eb="3">
      <t>カネオヤチョウ</t>
    </rPh>
    <phoneticPr fontId="1"/>
  </si>
  <si>
    <t>夜のはじめごろ</t>
    <rPh sb="0" eb="1">
      <t>ヨル</t>
    </rPh>
    <phoneticPr fontId="1"/>
  </si>
  <si>
    <t>明け方</t>
    <rPh sb="0" eb="1">
      <t>ア</t>
    </rPh>
    <rPh sb="2" eb="3">
      <t>ガタ</t>
    </rPh>
    <phoneticPr fontId="1"/>
  </si>
  <si>
    <t>御殿町</t>
    <rPh sb="0" eb="2">
      <t>ゴテン</t>
    </rPh>
    <rPh sb="2" eb="3">
      <t>チョウ</t>
    </rPh>
    <phoneticPr fontId="1"/>
  </si>
  <si>
    <t>店舗駐車場</t>
    <rPh sb="0" eb="2">
      <t>テンポ</t>
    </rPh>
    <rPh sb="2" eb="5">
      <t>チュウシャジョウ</t>
    </rPh>
    <phoneticPr fontId="1"/>
  </si>
  <si>
    <t>完全施錠中</t>
    <rPh sb="0" eb="2">
      <t>カンゼン</t>
    </rPh>
    <rPh sb="2" eb="4">
      <t>セジョウ</t>
    </rPh>
    <rPh sb="4" eb="5">
      <t>チュウ</t>
    </rPh>
    <phoneticPr fontId="1"/>
  </si>
  <si>
    <t>高浜6丁目</t>
    <rPh sb="0" eb="2">
      <t>タカハマ</t>
    </rPh>
    <rPh sb="3" eb="5">
      <t>チョウメ</t>
    </rPh>
    <phoneticPr fontId="1"/>
  </si>
  <si>
    <t>戸建住宅車庫</t>
    <rPh sb="0" eb="2">
      <t>コダテ</t>
    </rPh>
    <rPh sb="2" eb="4">
      <t>ジュウタク</t>
    </rPh>
    <rPh sb="4" eb="6">
      <t>シャコ</t>
    </rPh>
    <phoneticPr fontId="1"/>
  </si>
  <si>
    <t>無施錠の車内へ侵入</t>
    <rPh sb="0" eb="1">
      <t>ム</t>
    </rPh>
    <rPh sb="1" eb="3">
      <t>セジョウ</t>
    </rPh>
    <rPh sb="4" eb="6">
      <t>シャナイ</t>
    </rPh>
    <rPh sb="7" eb="9">
      <t>シンニュウ</t>
    </rPh>
    <phoneticPr fontId="1"/>
  </si>
  <si>
    <t>専用駐車場</t>
    <rPh sb="0" eb="2">
      <t>センヨウ</t>
    </rPh>
    <rPh sb="2" eb="5">
      <t>チュウシャジョウ</t>
    </rPh>
    <phoneticPr fontId="1"/>
  </si>
  <si>
    <t>完全施錠中、2台</t>
    <rPh sb="0" eb="2">
      <t>カンゼン</t>
    </rPh>
    <rPh sb="2" eb="4">
      <t>セジョウ</t>
    </rPh>
    <rPh sb="4" eb="5">
      <t>チュウ</t>
    </rPh>
    <rPh sb="7" eb="8">
      <t>ダイ</t>
    </rPh>
    <phoneticPr fontId="1"/>
  </si>
  <si>
    <t>昼間</t>
    <rPh sb="0" eb="2">
      <t>ヒルマ</t>
    </rPh>
    <phoneticPr fontId="1"/>
  </si>
  <si>
    <t>中瀬2丁目</t>
    <rPh sb="0" eb="2">
      <t>ナカセ</t>
    </rPh>
    <rPh sb="3" eb="5">
      <t>チョウメ</t>
    </rPh>
    <phoneticPr fontId="1"/>
  </si>
  <si>
    <t>市営駐輪場</t>
    <rPh sb="0" eb="2">
      <t>シエイ</t>
    </rPh>
    <rPh sb="2" eb="5">
      <t>チュウリンジョウ</t>
    </rPh>
    <phoneticPr fontId="1"/>
  </si>
  <si>
    <t>バイクの荷台から</t>
    <rPh sb="4" eb="6">
      <t>ニダイ</t>
    </rPh>
    <phoneticPr fontId="1"/>
  </si>
  <si>
    <t>みつわ台2丁目</t>
    <rPh sb="3" eb="4">
      <t>ダイ</t>
    </rPh>
    <rPh sb="5" eb="7">
      <t>チョウメ</t>
    </rPh>
    <phoneticPr fontId="1"/>
  </si>
  <si>
    <t>施錠中、何らかの方法で侵入</t>
    <rPh sb="0" eb="2">
      <t>セジョウ</t>
    </rPh>
    <rPh sb="2" eb="3">
      <t>チュウ</t>
    </rPh>
    <rPh sb="4" eb="5">
      <t>ナン</t>
    </rPh>
    <rPh sb="8" eb="10">
      <t>ホウホウ</t>
    </rPh>
    <rPh sb="11" eb="13">
      <t>シンニュウ</t>
    </rPh>
    <phoneticPr fontId="1"/>
  </si>
  <si>
    <t>空き巣</t>
    <rPh sb="0" eb="1">
      <t>ア</t>
    </rPh>
    <rPh sb="2" eb="3">
      <t>ス</t>
    </rPh>
    <phoneticPr fontId="1"/>
  </si>
  <si>
    <t>南生実町</t>
    <rPh sb="0" eb="1">
      <t>ミナミ</t>
    </rPh>
    <rPh sb="1" eb="4">
      <t>オユミチョウ</t>
    </rPh>
    <phoneticPr fontId="1"/>
  </si>
  <si>
    <t>助手席側のコンソールボックスから窃取</t>
    <rPh sb="0" eb="3">
      <t>ジョシュセキ</t>
    </rPh>
    <rPh sb="3" eb="4">
      <t>ガワ</t>
    </rPh>
    <rPh sb="16" eb="18">
      <t>セッシュ</t>
    </rPh>
    <phoneticPr fontId="1"/>
  </si>
  <si>
    <t>昼頃</t>
    <rPh sb="0" eb="1">
      <t>ヒル</t>
    </rPh>
    <rPh sb="1" eb="2">
      <t>ゴロ</t>
    </rPh>
    <phoneticPr fontId="1"/>
  </si>
  <si>
    <t>孫を騙り、現金が必要と誤信させ、自宅に訪れ現金を騙しとる。</t>
    <rPh sb="0" eb="1">
      <t>マゴ</t>
    </rPh>
    <rPh sb="2" eb="3">
      <t>カタ</t>
    </rPh>
    <rPh sb="5" eb="7">
      <t>ゲンキン</t>
    </rPh>
    <rPh sb="8" eb="10">
      <t>ヒツヨウ</t>
    </rPh>
    <rPh sb="11" eb="13">
      <t>ゴシン</t>
    </rPh>
    <rPh sb="16" eb="18">
      <t>ジタク</t>
    </rPh>
    <rPh sb="19" eb="20">
      <t>オトズ</t>
    </rPh>
    <rPh sb="21" eb="23">
      <t>ゲンキン</t>
    </rPh>
    <rPh sb="24" eb="25">
      <t>ダマ</t>
    </rPh>
    <phoneticPr fontId="1"/>
  </si>
  <si>
    <t>駐輪場</t>
    <rPh sb="0" eb="3">
      <t>チュウリンジョウ</t>
    </rPh>
    <phoneticPr fontId="1"/>
  </si>
  <si>
    <t>バイクの車載物件を窃取</t>
    <rPh sb="4" eb="6">
      <t>シャサイ</t>
    </rPh>
    <rPh sb="6" eb="8">
      <t>ブッケン</t>
    </rPh>
    <rPh sb="9" eb="11">
      <t>セッシュ</t>
    </rPh>
    <phoneticPr fontId="1"/>
  </si>
  <si>
    <t>郵便局・千葉西警察署・千葉県銀行協会を名乗って偽の電話をかけ、口座が詐欺に使われていると嘘を言って被害者宅を訪れ、キャッシュカードをだまし取る。</t>
    <phoneticPr fontId="1"/>
  </si>
  <si>
    <t>ノジマ電機及び千葉西警察署を名乗って偽の電話をかけ、カードが不正に使われていると嘘を言って被害者宅を訪れ、キャッシュカードが入った封筒をすり替えて盗み取る。</t>
    <phoneticPr fontId="1"/>
  </si>
  <si>
    <t>高洲4丁目</t>
    <rPh sb="0" eb="2">
      <t>タカス</t>
    </rPh>
    <rPh sb="3" eb="5">
      <t>チョウメ</t>
    </rPh>
    <phoneticPr fontId="1"/>
  </si>
  <si>
    <t>夜間</t>
    <rPh sb="0" eb="2">
      <t>ヤカン</t>
    </rPh>
    <phoneticPr fontId="1"/>
  </si>
  <si>
    <t>深夜</t>
    <rPh sb="0" eb="2">
      <t>シンヤ</t>
    </rPh>
    <phoneticPr fontId="1"/>
  </si>
  <si>
    <t>花見川区</t>
    <rPh sb="0" eb="4">
      <t>ハナミガワク</t>
    </rPh>
    <phoneticPr fontId="1"/>
  </si>
  <si>
    <t>作新台6丁目</t>
    <rPh sb="0" eb="3">
      <t>サクシンダイ</t>
    </rPh>
    <rPh sb="4" eb="6">
      <t>チョウメ</t>
    </rPh>
    <phoneticPr fontId="1"/>
  </si>
  <si>
    <t>駐車場</t>
    <rPh sb="0" eb="3">
      <t>チュウシャジョウ</t>
    </rPh>
    <phoneticPr fontId="1"/>
  </si>
  <si>
    <t>施錠中の普通乗用自動車</t>
    <rPh sb="0" eb="2">
      <t>セジョウ</t>
    </rPh>
    <rPh sb="2" eb="3">
      <t>チュウ</t>
    </rPh>
    <rPh sb="4" eb="6">
      <t>フツウ</t>
    </rPh>
    <rPh sb="6" eb="8">
      <t>ジョウヨウ</t>
    </rPh>
    <rPh sb="8" eb="11">
      <t>ジドウシャ</t>
    </rPh>
    <phoneticPr fontId="1"/>
  </si>
  <si>
    <t>自動車盗</t>
    <rPh sb="0" eb="3">
      <t>ジドウシャ</t>
    </rPh>
    <rPh sb="3" eb="4">
      <t>トウ</t>
    </rPh>
    <phoneticPr fontId="1"/>
  </si>
  <si>
    <t>朝</t>
    <rPh sb="0" eb="1">
      <t>アサ</t>
    </rPh>
    <phoneticPr fontId="1"/>
  </si>
  <si>
    <t>昼間</t>
    <rPh sb="0" eb="2">
      <t>ヒルマ</t>
    </rPh>
    <phoneticPr fontId="1"/>
  </si>
  <si>
    <t>犢橋町</t>
    <rPh sb="0" eb="3">
      <t>コテハシチョウ</t>
    </rPh>
    <phoneticPr fontId="1"/>
  </si>
  <si>
    <t>被害者方敷地内</t>
    <rPh sb="0" eb="3">
      <t>ヒガイシャ</t>
    </rPh>
    <rPh sb="3" eb="4">
      <t>カタ</t>
    </rPh>
    <rPh sb="4" eb="6">
      <t>シキチ</t>
    </rPh>
    <rPh sb="6" eb="7">
      <t>ナイ</t>
    </rPh>
    <phoneticPr fontId="1"/>
  </si>
  <si>
    <t>無施錠の車両内から現金などを盗む。</t>
    <rPh sb="0" eb="1">
      <t>ム</t>
    </rPh>
    <rPh sb="1" eb="3">
      <t>セジョウ</t>
    </rPh>
    <rPh sb="4" eb="6">
      <t>シャリョウ</t>
    </rPh>
    <rPh sb="6" eb="7">
      <t>ナイ</t>
    </rPh>
    <rPh sb="9" eb="11">
      <t>ゲンキン</t>
    </rPh>
    <rPh sb="14" eb="15">
      <t>ヌス</t>
    </rPh>
    <phoneticPr fontId="1"/>
  </si>
  <si>
    <t>車上ねらい</t>
    <rPh sb="0" eb="2">
      <t>シャジョウ</t>
    </rPh>
    <phoneticPr fontId="1"/>
  </si>
  <si>
    <t>中央区</t>
    <rPh sb="0" eb="3">
      <t>チュウオウク</t>
    </rPh>
    <phoneticPr fontId="1"/>
  </si>
  <si>
    <t>南生実町</t>
    <rPh sb="0" eb="1">
      <t>ミナミ</t>
    </rPh>
    <rPh sb="1" eb="4">
      <t>オユミチョウ</t>
    </rPh>
    <phoneticPr fontId="1"/>
  </si>
  <si>
    <t>戸建住宅駐車場</t>
    <rPh sb="0" eb="2">
      <t>コダテ</t>
    </rPh>
    <rPh sb="2" eb="4">
      <t>ジュウタク</t>
    </rPh>
    <rPh sb="4" eb="7">
      <t>チュウシャジョウ</t>
    </rPh>
    <phoneticPr fontId="1"/>
  </si>
  <si>
    <t>駐車中の自家用普通乗用自動車を窃取（無施錠）</t>
    <rPh sb="0" eb="3">
      <t>チュウシャチュウ</t>
    </rPh>
    <rPh sb="4" eb="7">
      <t>ジカヨウ</t>
    </rPh>
    <rPh sb="7" eb="9">
      <t>フツウ</t>
    </rPh>
    <rPh sb="9" eb="11">
      <t>ジョウヨウ</t>
    </rPh>
    <rPh sb="11" eb="14">
      <t>ジドウシャ</t>
    </rPh>
    <rPh sb="15" eb="17">
      <t>セッシュ</t>
    </rPh>
    <rPh sb="18" eb="19">
      <t>ム</t>
    </rPh>
    <rPh sb="19" eb="21">
      <t>セジョウ</t>
    </rPh>
    <phoneticPr fontId="1"/>
  </si>
  <si>
    <t>矢作町</t>
    <rPh sb="0" eb="3">
      <t>ヤハギチョウ</t>
    </rPh>
    <phoneticPr fontId="1"/>
  </si>
  <si>
    <t>助手席側ドアの窓ガラスを割る（施錠）</t>
    <rPh sb="0" eb="3">
      <t>ジョシュセキ</t>
    </rPh>
    <rPh sb="3" eb="4">
      <t>ガワ</t>
    </rPh>
    <rPh sb="7" eb="8">
      <t>マド</t>
    </rPh>
    <rPh sb="12" eb="13">
      <t>ワ</t>
    </rPh>
    <rPh sb="15" eb="17">
      <t>セジョウ</t>
    </rPh>
    <phoneticPr fontId="1"/>
  </si>
  <si>
    <t>未明</t>
    <rPh sb="0" eb="2">
      <t>ミメイ</t>
    </rPh>
    <phoneticPr fontId="1"/>
  </si>
  <si>
    <t>都町１丁目</t>
    <rPh sb="0" eb="2">
      <t>ミヤコチョウ</t>
    </rPh>
    <rPh sb="3" eb="5">
      <t>チョウメ</t>
    </rPh>
    <phoneticPr fontId="1"/>
  </si>
  <si>
    <t>集合住宅駐車場</t>
    <rPh sb="0" eb="2">
      <t>シュウゴウ</t>
    </rPh>
    <rPh sb="2" eb="4">
      <t>ジュウタク</t>
    </rPh>
    <rPh sb="4" eb="7">
      <t>チュウシャジョウ</t>
    </rPh>
    <phoneticPr fontId="1"/>
  </si>
  <si>
    <t>夕方</t>
    <rPh sb="0" eb="2">
      <t>ユウガタ</t>
    </rPh>
    <phoneticPr fontId="1"/>
  </si>
  <si>
    <t>明け方</t>
    <rPh sb="0" eb="1">
      <t>ア</t>
    </rPh>
    <rPh sb="2" eb="3">
      <t>ガタ</t>
    </rPh>
    <phoneticPr fontId="1"/>
  </si>
  <si>
    <t>若葉区</t>
    <rPh sb="0" eb="3">
      <t>ワカバク</t>
    </rPh>
    <phoneticPr fontId="1"/>
  </si>
  <si>
    <t>高根町</t>
    <rPh sb="0" eb="3">
      <t>タカネチョウ</t>
    </rPh>
    <phoneticPr fontId="1"/>
  </si>
  <si>
    <t>店舗駐車場</t>
    <rPh sb="0" eb="2">
      <t>テンポ</t>
    </rPh>
    <rPh sb="2" eb="5">
      <t>チュウシャジョウ</t>
    </rPh>
    <phoneticPr fontId="1"/>
  </si>
  <si>
    <t>完全施錠中に盗難被害</t>
    <rPh sb="0" eb="2">
      <t>カンゼン</t>
    </rPh>
    <rPh sb="2" eb="4">
      <t>セジョウ</t>
    </rPh>
    <rPh sb="4" eb="5">
      <t>チュウ</t>
    </rPh>
    <rPh sb="6" eb="8">
      <t>トウナン</t>
    </rPh>
    <rPh sb="8" eb="10">
      <t>ヒガイ</t>
    </rPh>
    <phoneticPr fontId="1"/>
  </si>
  <si>
    <t>昼過ぎ</t>
    <rPh sb="0" eb="2">
      <t>ヒルス</t>
    </rPh>
    <phoneticPr fontId="1"/>
  </si>
  <si>
    <t>美浜区</t>
    <rPh sb="0" eb="3">
      <t>ミハマク</t>
    </rPh>
    <phoneticPr fontId="1"/>
  </si>
  <si>
    <t>打瀬２丁目</t>
    <rPh sb="0" eb="2">
      <t>ウタセ</t>
    </rPh>
    <rPh sb="3" eb="5">
      <t>チョウメ</t>
    </rPh>
    <phoneticPr fontId="1"/>
  </si>
  <si>
    <t>集合住宅</t>
    <rPh sb="0" eb="2">
      <t>シュウゴウ</t>
    </rPh>
    <rPh sb="2" eb="4">
      <t>ジュウタク</t>
    </rPh>
    <phoneticPr fontId="1"/>
  </si>
  <si>
    <t>美浜区役所を名乗って偽の電話をかけ、還付金の入金のために通帳とカードが必要と嘘を言い、銀行員を名乗る者が被害者宅を訪れてキャッシュカードをだまし取る。</t>
    <phoneticPr fontId="1"/>
  </si>
  <si>
    <t>振り込め詐欺</t>
    <rPh sb="0" eb="1">
      <t>フ</t>
    </rPh>
    <rPh sb="2" eb="3">
      <t>コ</t>
    </rPh>
    <rPh sb="4" eb="6">
      <t>サギ</t>
    </rPh>
    <phoneticPr fontId="1"/>
  </si>
  <si>
    <t>新宿２丁目</t>
    <rPh sb="0" eb="2">
      <t>シンジュク</t>
    </rPh>
    <rPh sb="3" eb="5">
      <t>チョウメ</t>
    </rPh>
    <phoneticPr fontId="1"/>
  </si>
  <si>
    <t>戸建住宅</t>
    <rPh sb="0" eb="2">
      <t>コダテ</t>
    </rPh>
    <rPh sb="2" eb="4">
      <t>ジュウタク</t>
    </rPh>
    <phoneticPr fontId="1"/>
  </si>
  <si>
    <t>銀行員を騙り、詐欺の被害に遭っているとの嘘を言い、キャッシュカードの提出が必要だと誤信させてだまし取る。</t>
    <phoneticPr fontId="1"/>
  </si>
  <si>
    <t>昼前</t>
    <rPh sb="0" eb="2">
      <t>ヒルマエ</t>
    </rPh>
    <phoneticPr fontId="1"/>
  </si>
  <si>
    <t>高浜４丁目</t>
    <rPh sb="0" eb="2">
      <t>タカハマ</t>
    </rPh>
    <rPh sb="3" eb="5">
      <t>チョウメ</t>
    </rPh>
    <phoneticPr fontId="1"/>
  </si>
  <si>
    <t>孫及びJR遺失物係を名乗って偽の電話をかけ、孫が事故を起こしてお金が必要だと嘘を言い、孫の知人を名乗る者が被害者宅を訪れて現金をだまし取る。</t>
    <phoneticPr fontId="1"/>
  </si>
  <si>
    <t>不明</t>
    <rPh sb="0" eb="2">
      <t>フメイ</t>
    </rPh>
    <phoneticPr fontId="1"/>
  </si>
  <si>
    <t>高洲２丁目</t>
    <rPh sb="0" eb="2">
      <t>タカス</t>
    </rPh>
    <rPh sb="3" eb="5">
      <t>チョウメ</t>
    </rPh>
    <phoneticPr fontId="1"/>
  </si>
  <si>
    <t>無施錠</t>
    <rPh sb="0" eb="1">
      <t>ム</t>
    </rPh>
    <rPh sb="1" eb="3">
      <t>セジョウ</t>
    </rPh>
    <phoneticPr fontId="1"/>
  </si>
  <si>
    <t>ヨドバシカメラ及び千葉中央警察署を名乗って偽の電話をかけ、カードがスキミングされているかもしれないから確認したいと嘘を言って被害者宅を訪れ、キャッシュカードが入った封筒ごとすり替えて盗み取る。</t>
    <phoneticPr fontId="1"/>
  </si>
  <si>
    <t>施設駐車場</t>
    <rPh sb="0" eb="2">
      <t>シセツ</t>
    </rPh>
    <rPh sb="2" eb="5">
      <t>チュウシャジョウ</t>
    </rPh>
    <phoneticPr fontId="1"/>
  </si>
  <si>
    <t>駐車中の普通乗用自動車を窃盗（施錠）</t>
    <rPh sb="0" eb="3">
      <t>チュウシャチュウ</t>
    </rPh>
    <rPh sb="4" eb="6">
      <t>フツウ</t>
    </rPh>
    <rPh sb="6" eb="8">
      <t>ジョウヨウ</t>
    </rPh>
    <rPh sb="8" eb="11">
      <t>ジドウシャ</t>
    </rPh>
    <rPh sb="12" eb="14">
      <t>セットウ</t>
    </rPh>
    <rPh sb="15" eb="17">
      <t>セジョウ</t>
    </rPh>
    <phoneticPr fontId="1"/>
  </si>
  <si>
    <t>昼</t>
    <rPh sb="0" eb="1">
      <t>ヒル</t>
    </rPh>
    <phoneticPr fontId="1"/>
  </si>
  <si>
    <t>宮野木台２丁目</t>
    <rPh sb="0" eb="4">
      <t>ミヤノギダイ</t>
    </rPh>
    <rPh sb="5" eb="7">
      <t>チョウメ</t>
    </rPh>
    <phoneticPr fontId="1"/>
  </si>
  <si>
    <t>玄関ドアの鍵を開錠し、侵入（施錠）</t>
    <rPh sb="0" eb="2">
      <t>ゲンカン</t>
    </rPh>
    <rPh sb="5" eb="6">
      <t>カギ</t>
    </rPh>
    <rPh sb="7" eb="9">
      <t>カイジョウ</t>
    </rPh>
    <rPh sb="11" eb="13">
      <t>シンニュウ</t>
    </rPh>
    <rPh sb="14" eb="16">
      <t>セジョウ</t>
    </rPh>
    <phoneticPr fontId="1"/>
  </si>
  <si>
    <t>こてはし台４丁目</t>
    <rPh sb="4" eb="5">
      <t>ダイ</t>
    </rPh>
    <rPh sb="6" eb="8">
      <t>チョウメ</t>
    </rPh>
    <phoneticPr fontId="1"/>
  </si>
  <si>
    <t>家電量販店・警察官をかたり、カードをスキミングされたかもしれないと言って、自宅を訪れ、隙を見てキャッシュカードをだまし取る。</t>
    <phoneticPr fontId="1"/>
  </si>
  <si>
    <t>柏台</t>
    <rPh sb="0" eb="2">
      <t>カシワダイ</t>
    </rPh>
    <phoneticPr fontId="1"/>
  </si>
  <si>
    <t>息子をかたり、会社のお金が入った鞄を盗まれたと言って、自宅近くの公園に誘導し、息子と同じ会社を名乗る者が現金をだまし取る。</t>
    <phoneticPr fontId="1"/>
  </si>
  <si>
    <t>天戸町</t>
    <rPh sb="0" eb="3">
      <t>アマドチョウ</t>
    </rPh>
    <phoneticPr fontId="1"/>
  </si>
  <si>
    <t>完全施錠で駐車中の大型貨物自動車</t>
    <rPh sb="0" eb="2">
      <t>カンゼン</t>
    </rPh>
    <rPh sb="2" eb="4">
      <t>セジョウ</t>
    </rPh>
    <rPh sb="5" eb="8">
      <t>チュウシャチュウ</t>
    </rPh>
    <rPh sb="9" eb="11">
      <t>オオガタ</t>
    </rPh>
    <rPh sb="11" eb="13">
      <t>カモツ</t>
    </rPh>
    <rPh sb="13" eb="16">
      <t>ジドウシャ</t>
    </rPh>
    <phoneticPr fontId="1"/>
  </si>
  <si>
    <t>息子をかたり、仕事で必要な振込用紙をなくしてしまったと言って、自宅に訪れ、現金を騙し取る。</t>
    <phoneticPr fontId="1"/>
  </si>
  <si>
    <t>亥鼻１丁目</t>
    <rPh sb="0" eb="2">
      <t>イノハナ</t>
    </rPh>
    <rPh sb="3" eb="5">
      <t>チョウメ</t>
    </rPh>
    <phoneticPr fontId="1"/>
  </si>
  <si>
    <t>無施錠状態で駐車中の車両内からバッグ等を窃取</t>
    <rPh sb="0" eb="1">
      <t>ム</t>
    </rPh>
    <rPh sb="1" eb="3">
      <t>セジョウ</t>
    </rPh>
    <rPh sb="3" eb="5">
      <t>ジョウタイ</t>
    </rPh>
    <rPh sb="6" eb="9">
      <t>チュウシャチュウ</t>
    </rPh>
    <rPh sb="10" eb="12">
      <t>シャリョウ</t>
    </rPh>
    <rPh sb="12" eb="13">
      <t>ナイ</t>
    </rPh>
    <rPh sb="18" eb="19">
      <t>トウ</t>
    </rPh>
    <rPh sb="20" eb="22">
      <t>セッシュ</t>
    </rPh>
    <phoneticPr fontId="1"/>
  </si>
  <si>
    <t>ヨドバシカメラ及び千葉中央警察を名乗って偽の電話をかけ、「あなたのカードで買い物をしている人がいる」「カードがスキミングされているかもしれない」と嘘を言って被害者宅を訪れ、キャッシュカードが入った封筒をすり替えて盗み取る。</t>
    <rPh sb="7" eb="8">
      <t>オヨ</t>
    </rPh>
    <rPh sb="9" eb="11">
      <t>チバ</t>
    </rPh>
    <rPh sb="11" eb="13">
      <t>チュウオウ</t>
    </rPh>
    <rPh sb="13" eb="15">
      <t>ケイサツ</t>
    </rPh>
    <rPh sb="16" eb="18">
      <t>ナノ</t>
    </rPh>
    <rPh sb="20" eb="21">
      <t>ニセ</t>
    </rPh>
    <rPh sb="22" eb="24">
      <t>デンワ</t>
    </rPh>
    <rPh sb="37" eb="38">
      <t>カ</t>
    </rPh>
    <rPh sb="39" eb="40">
      <t>モノ</t>
    </rPh>
    <rPh sb="45" eb="46">
      <t>ヒト</t>
    </rPh>
    <rPh sb="73" eb="74">
      <t>ウソ</t>
    </rPh>
    <rPh sb="75" eb="76">
      <t>イ</t>
    </rPh>
    <rPh sb="78" eb="81">
      <t>ヒガイシャ</t>
    </rPh>
    <rPh sb="81" eb="82">
      <t>タク</t>
    </rPh>
    <rPh sb="83" eb="84">
      <t>オトズ</t>
    </rPh>
    <rPh sb="95" eb="96">
      <t>ハイ</t>
    </rPh>
    <rPh sb="98" eb="100">
      <t>フウトウ</t>
    </rPh>
    <rPh sb="103" eb="104">
      <t>カ</t>
    </rPh>
    <rPh sb="106" eb="107">
      <t>ヌス</t>
    </rPh>
    <rPh sb="108" eb="109">
      <t>ト</t>
    </rPh>
    <phoneticPr fontId="1"/>
  </si>
  <si>
    <t>無施錠の貨物自動車から物品を窃取</t>
    <rPh sb="0" eb="1">
      <t>ム</t>
    </rPh>
    <rPh sb="1" eb="3">
      <t>セジョウ</t>
    </rPh>
    <rPh sb="4" eb="6">
      <t>カモツ</t>
    </rPh>
    <rPh sb="6" eb="9">
      <t>ジドウシャ</t>
    </rPh>
    <rPh sb="11" eb="13">
      <t>ブッピン</t>
    </rPh>
    <rPh sb="14" eb="16">
      <t>セッシュ</t>
    </rPh>
    <phoneticPr fontId="1"/>
  </si>
  <si>
    <t>桜木北１丁目</t>
    <rPh sb="0" eb="2">
      <t>サクラギ</t>
    </rPh>
    <rPh sb="2" eb="3">
      <t>キタ</t>
    </rPh>
    <rPh sb="4" eb="6">
      <t>チョウメ</t>
    </rPh>
    <phoneticPr fontId="1"/>
  </si>
  <si>
    <t>ドアの鍵穴をこじ開ける。（施錠）</t>
    <rPh sb="3" eb="4">
      <t>カギ</t>
    </rPh>
    <rPh sb="4" eb="5">
      <t>アナ</t>
    </rPh>
    <rPh sb="8" eb="9">
      <t>ア</t>
    </rPh>
    <rPh sb="13" eb="15">
      <t>セジョウ</t>
    </rPh>
    <phoneticPr fontId="1"/>
  </si>
  <si>
    <t>磯辺３丁目</t>
    <rPh sb="0" eb="2">
      <t>イソベ</t>
    </rPh>
    <rPh sb="3" eb="5">
      <t>チョウメ</t>
    </rPh>
    <phoneticPr fontId="1"/>
  </si>
  <si>
    <t>ヨドバシカメラ及び千葉中央警察署を名乗って偽の電話をかけ、カードが不正に使われおり交換の必要があると嘘を言って被害者宅を訪れ、キャッシュカード等が入った封筒をすり替えて盗み取る。</t>
    <phoneticPr fontId="1"/>
  </si>
  <si>
    <t>稲毛東１丁目</t>
    <rPh sb="0" eb="3">
      <t>イナゲヒガシ</t>
    </rPh>
    <rPh sb="4" eb="6">
      <t>チョウメ</t>
    </rPh>
    <phoneticPr fontId="1"/>
  </si>
  <si>
    <t>下田町</t>
    <rPh sb="0" eb="3">
      <t>シモダチョウ</t>
    </rPh>
    <phoneticPr fontId="1"/>
  </si>
  <si>
    <t>千城台東２丁目</t>
    <rPh sb="0" eb="3">
      <t>チシロダイ</t>
    </rPh>
    <rPh sb="3" eb="4">
      <t>ヒガシ</t>
    </rPh>
    <rPh sb="5" eb="7">
      <t>チョウメ</t>
    </rPh>
    <phoneticPr fontId="1"/>
  </si>
  <si>
    <t>昼前</t>
    <rPh sb="0" eb="2">
      <t>ヒルマエ</t>
    </rPh>
    <phoneticPr fontId="1"/>
  </si>
  <si>
    <t>美浜区</t>
    <rPh sb="0" eb="3">
      <t>ミハマク</t>
    </rPh>
    <phoneticPr fontId="1"/>
  </si>
  <si>
    <t>高洲１丁目</t>
    <rPh sb="0" eb="2">
      <t>タカス</t>
    </rPh>
    <rPh sb="3" eb="5">
      <t>チョウメ</t>
    </rPh>
    <phoneticPr fontId="1"/>
  </si>
  <si>
    <t>集合住宅</t>
    <rPh sb="0" eb="2">
      <t>シュウゴウ</t>
    </rPh>
    <rPh sb="2" eb="4">
      <t>ジュウタク</t>
    </rPh>
    <phoneticPr fontId="1"/>
  </si>
  <si>
    <t>息子及び遺失物センターを名乗って偽の電話をかけ、仕事で至急お金が必要になったため貸してほしいと嘘を言い、息子の同僚を名乗る者が被害者宅を訪れて現金をだまし取る。</t>
    <phoneticPr fontId="1"/>
  </si>
  <si>
    <t>振り込め詐欺</t>
    <rPh sb="0" eb="1">
      <t>フ</t>
    </rPh>
    <rPh sb="2" eb="3">
      <t>コ</t>
    </rPh>
    <rPh sb="4" eb="6">
      <t>サギ</t>
    </rPh>
    <phoneticPr fontId="1"/>
  </si>
  <si>
    <t>不明</t>
    <rPh sb="0" eb="2">
      <t>フメイ</t>
    </rPh>
    <phoneticPr fontId="1"/>
  </si>
  <si>
    <t>稲毛区</t>
    <rPh sb="0" eb="3">
      <t>イナゲク</t>
    </rPh>
    <phoneticPr fontId="1"/>
  </si>
  <si>
    <t>稲毛町５丁目</t>
    <rPh sb="0" eb="2">
      <t>イナゲ</t>
    </rPh>
    <rPh sb="2" eb="3">
      <t>チョウ</t>
    </rPh>
    <rPh sb="4" eb="6">
      <t>チョウメ</t>
    </rPh>
    <phoneticPr fontId="1"/>
  </si>
  <si>
    <t>戸建住宅</t>
    <rPh sb="0" eb="2">
      <t>コダテ</t>
    </rPh>
    <rPh sb="2" eb="4">
      <t>ジュウタク</t>
    </rPh>
    <phoneticPr fontId="1"/>
  </si>
  <si>
    <t>はき出し窓のガラスを割り侵入（施錠）</t>
    <rPh sb="2" eb="3">
      <t>ダ</t>
    </rPh>
    <rPh sb="4" eb="5">
      <t>マド</t>
    </rPh>
    <rPh sb="10" eb="11">
      <t>ワ</t>
    </rPh>
    <rPh sb="12" eb="14">
      <t>シンニュウ</t>
    </rPh>
    <rPh sb="15" eb="17">
      <t>セジョウ</t>
    </rPh>
    <phoneticPr fontId="1"/>
  </si>
  <si>
    <t>空き巣</t>
    <rPh sb="0" eb="1">
      <t>ア</t>
    </rPh>
    <rPh sb="2" eb="3">
      <t>ス</t>
    </rPh>
    <phoneticPr fontId="1"/>
  </si>
  <si>
    <t>夜間</t>
    <rPh sb="0" eb="2">
      <t>ヤカン</t>
    </rPh>
    <phoneticPr fontId="1"/>
  </si>
  <si>
    <t>花見川区</t>
    <rPh sb="0" eb="4">
      <t>ハナミガワク</t>
    </rPh>
    <phoneticPr fontId="1"/>
  </si>
  <si>
    <t>幕張町１丁目</t>
    <rPh sb="0" eb="2">
      <t>マクハリ</t>
    </rPh>
    <rPh sb="2" eb="3">
      <t>チョウ</t>
    </rPh>
    <rPh sb="4" eb="6">
      <t>チョウメ</t>
    </rPh>
    <phoneticPr fontId="1"/>
  </si>
  <si>
    <t>店舗駐車場</t>
    <rPh sb="0" eb="2">
      <t>テンポ</t>
    </rPh>
    <rPh sb="2" eb="5">
      <t>チュウシャジョウ</t>
    </rPh>
    <phoneticPr fontId="1"/>
  </si>
  <si>
    <t>ドアの窓ガラスを割る（施錠）、ゴルフ用品盗難</t>
    <rPh sb="3" eb="4">
      <t>マド</t>
    </rPh>
    <rPh sb="8" eb="9">
      <t>ワ</t>
    </rPh>
    <rPh sb="11" eb="13">
      <t>セジョウ</t>
    </rPh>
    <rPh sb="18" eb="20">
      <t>ヨウヒン</t>
    </rPh>
    <rPh sb="20" eb="22">
      <t>トウナン</t>
    </rPh>
    <phoneticPr fontId="1"/>
  </si>
  <si>
    <t>車上ねらい</t>
    <rPh sb="0" eb="2">
      <t>シャジョウ</t>
    </rPh>
    <phoneticPr fontId="1"/>
  </si>
  <si>
    <t>真砂４丁目</t>
    <rPh sb="0" eb="2">
      <t>マサゴ</t>
    </rPh>
    <rPh sb="3" eb="5">
      <t>チョウメ</t>
    </rPh>
    <phoneticPr fontId="1"/>
  </si>
  <si>
    <t>専用駐車場</t>
    <rPh sb="0" eb="2">
      <t>センヨウ</t>
    </rPh>
    <rPh sb="2" eb="5">
      <t>チュウシャジョウ</t>
    </rPh>
    <phoneticPr fontId="1"/>
  </si>
  <si>
    <t>完全施錠中</t>
    <rPh sb="0" eb="2">
      <t>カンゼン</t>
    </rPh>
    <rPh sb="2" eb="4">
      <t>セジョウ</t>
    </rPh>
    <rPh sb="4" eb="5">
      <t>チュウ</t>
    </rPh>
    <phoneticPr fontId="1"/>
  </si>
  <si>
    <t>自動車盗</t>
    <rPh sb="0" eb="3">
      <t>ジドウシャ</t>
    </rPh>
    <rPh sb="3" eb="4">
      <t>トウ</t>
    </rPh>
    <phoneticPr fontId="1"/>
  </si>
  <si>
    <t>昼</t>
    <rPh sb="0" eb="1">
      <t>ヒル</t>
    </rPh>
    <phoneticPr fontId="1"/>
  </si>
  <si>
    <t>朝</t>
    <rPh sb="0" eb="1">
      <t>アサ</t>
    </rPh>
    <phoneticPr fontId="1"/>
  </si>
  <si>
    <t>小中台町</t>
    <rPh sb="0" eb="4">
      <t>コナカダイチョウ</t>
    </rPh>
    <phoneticPr fontId="1"/>
  </si>
  <si>
    <t>集合住宅駐車場</t>
    <rPh sb="0" eb="2">
      <t>シュウゴウ</t>
    </rPh>
    <rPh sb="2" eb="4">
      <t>ジュウタク</t>
    </rPh>
    <rPh sb="4" eb="7">
      <t>チュウシャジョウ</t>
    </rPh>
    <phoneticPr fontId="1"/>
  </si>
  <si>
    <t>真砂５丁目</t>
    <rPh sb="0" eb="2">
      <t>マサゴ</t>
    </rPh>
    <rPh sb="3" eb="5">
      <t>チョウメ</t>
    </rPh>
    <phoneticPr fontId="1"/>
  </si>
  <si>
    <t>居間の窓ガラスを割り侵入（施錠）</t>
    <rPh sb="0" eb="2">
      <t>イマ</t>
    </rPh>
    <rPh sb="3" eb="4">
      <t>マド</t>
    </rPh>
    <rPh sb="8" eb="9">
      <t>ワ</t>
    </rPh>
    <rPh sb="10" eb="12">
      <t>シンニュウ</t>
    </rPh>
    <rPh sb="13" eb="15">
      <t>セジョウ</t>
    </rPh>
    <phoneticPr fontId="1"/>
  </si>
  <si>
    <t>小仲台６丁目</t>
    <rPh sb="0" eb="3">
      <t>コナカダイ</t>
    </rPh>
    <rPh sb="4" eb="6">
      <t>チョウメ</t>
    </rPh>
    <phoneticPr fontId="1"/>
  </si>
  <si>
    <t>無施錠</t>
    <rPh sb="0" eb="1">
      <t>ム</t>
    </rPh>
    <rPh sb="1" eb="3">
      <t>セジョウ</t>
    </rPh>
    <phoneticPr fontId="1"/>
  </si>
  <si>
    <t>稲毛３丁目</t>
    <rPh sb="0" eb="2">
      <t>イナゲ</t>
    </rPh>
    <rPh sb="3" eb="5">
      <t>チョウメ</t>
    </rPh>
    <phoneticPr fontId="1"/>
  </si>
  <si>
    <t>ドアの窓ガラスを割る（施錠）</t>
    <rPh sb="3" eb="4">
      <t>マド</t>
    </rPh>
    <rPh sb="8" eb="9">
      <t>ワ</t>
    </rPh>
    <rPh sb="11" eb="13">
      <t>セジョウ</t>
    </rPh>
    <phoneticPr fontId="1"/>
  </si>
  <si>
    <t>深夜</t>
    <rPh sb="0" eb="2">
      <t>シンヤ</t>
    </rPh>
    <phoneticPr fontId="1"/>
  </si>
  <si>
    <t>花見川</t>
    <rPh sb="0" eb="3">
      <t>ハナミガワ</t>
    </rPh>
    <phoneticPr fontId="1"/>
  </si>
  <si>
    <t>駐車場</t>
    <rPh sb="0" eb="3">
      <t>チュウシャジョウ</t>
    </rPh>
    <phoneticPr fontId="1"/>
  </si>
  <si>
    <t>普通乗用車の窓ガラスを割り、車内に侵入（施錠）</t>
    <rPh sb="0" eb="2">
      <t>フツウ</t>
    </rPh>
    <rPh sb="2" eb="5">
      <t>ジョウヨウシャ</t>
    </rPh>
    <rPh sb="6" eb="7">
      <t>マド</t>
    </rPh>
    <rPh sb="11" eb="12">
      <t>ワ</t>
    </rPh>
    <rPh sb="14" eb="16">
      <t>シャナイ</t>
    </rPh>
    <rPh sb="17" eb="19">
      <t>シンニュウ</t>
    </rPh>
    <rPh sb="20" eb="22">
      <t>セジョウ</t>
    </rPh>
    <phoneticPr fontId="1"/>
  </si>
  <si>
    <t>～</t>
    <phoneticPr fontId="1"/>
  </si>
  <si>
    <t>千種町</t>
    <rPh sb="0" eb="3">
      <t>チグサチョウ</t>
    </rPh>
    <phoneticPr fontId="1"/>
  </si>
  <si>
    <t>軽貨物自動車の窓ガラスを割り、車内に侵入（施錠）</t>
    <rPh sb="0" eb="1">
      <t>ケイ</t>
    </rPh>
    <rPh sb="1" eb="3">
      <t>カモツ</t>
    </rPh>
    <rPh sb="3" eb="6">
      <t>ジドウシャ</t>
    </rPh>
    <rPh sb="7" eb="8">
      <t>マド</t>
    </rPh>
    <rPh sb="12" eb="13">
      <t>ワ</t>
    </rPh>
    <rPh sb="15" eb="17">
      <t>シャナイ</t>
    </rPh>
    <rPh sb="18" eb="20">
      <t>シンニュウ</t>
    </rPh>
    <rPh sb="21" eb="23">
      <t>セジョウ</t>
    </rPh>
    <phoneticPr fontId="1"/>
  </si>
  <si>
    <t>小仲台８丁目</t>
    <rPh sb="0" eb="3">
      <t>コナカダイ</t>
    </rPh>
    <rPh sb="4" eb="6">
      <t>チョウメ</t>
    </rPh>
    <phoneticPr fontId="1"/>
  </si>
  <si>
    <t>ドアの窓ガラスを割る（施錠）、電気ケーブル盗難</t>
    <rPh sb="3" eb="4">
      <t>マド</t>
    </rPh>
    <rPh sb="8" eb="9">
      <t>ワ</t>
    </rPh>
    <rPh sb="11" eb="13">
      <t>セジョウ</t>
    </rPh>
    <rPh sb="15" eb="17">
      <t>デンキ</t>
    </rPh>
    <rPh sb="21" eb="23">
      <t>トウナン</t>
    </rPh>
    <phoneticPr fontId="1"/>
  </si>
  <si>
    <t>昼過ぎ</t>
    <rPh sb="0" eb="2">
      <t>ヒルス</t>
    </rPh>
    <phoneticPr fontId="1"/>
  </si>
  <si>
    <t>幕張西３丁目</t>
    <rPh sb="0" eb="2">
      <t>マクハリ</t>
    </rPh>
    <rPh sb="2" eb="3">
      <t>ニシ</t>
    </rPh>
    <rPh sb="4" eb="6">
      <t>チョウメ</t>
    </rPh>
    <phoneticPr fontId="1"/>
  </si>
  <si>
    <t>千葉西警察署の警察官を名乗って偽の電話をかけ、カードが偽造されたと嘘を言って被害者宅を訪れ、キャッシュカードが入った封筒ごとすり替えて盗み取る。</t>
    <phoneticPr fontId="1"/>
  </si>
  <si>
    <t>夕方</t>
    <rPh sb="0" eb="2">
      <t>ユウガタ</t>
    </rPh>
    <phoneticPr fontId="1"/>
  </si>
  <si>
    <t>稲毛東１丁目</t>
    <rPh sb="0" eb="3">
      <t>イナゲヒガシ</t>
    </rPh>
    <rPh sb="4" eb="6">
      <t>チョウメ</t>
    </rPh>
    <phoneticPr fontId="1"/>
  </si>
  <si>
    <t>若葉区</t>
    <rPh sb="0" eb="3">
      <t>ワカバク</t>
    </rPh>
    <phoneticPr fontId="1"/>
  </si>
  <si>
    <t>愛生町</t>
    <rPh sb="0" eb="3">
      <t>アイオイチョウ</t>
    </rPh>
    <phoneticPr fontId="1"/>
  </si>
  <si>
    <t>源町</t>
    <rPh sb="0" eb="1">
      <t>ミナモト</t>
    </rPh>
    <rPh sb="1" eb="2">
      <t>チョウ</t>
    </rPh>
    <phoneticPr fontId="1"/>
  </si>
  <si>
    <t>幸町２丁目</t>
    <rPh sb="0" eb="2">
      <t>サイワイチョウ</t>
    </rPh>
    <rPh sb="3" eb="5">
      <t>チョウメ</t>
    </rPh>
    <phoneticPr fontId="1"/>
  </si>
  <si>
    <t>夜</t>
    <rPh sb="0" eb="1">
      <t>ヨル</t>
    </rPh>
    <phoneticPr fontId="1"/>
  </si>
  <si>
    <t>高洲２丁目</t>
    <rPh sb="0" eb="2">
      <t>タカス</t>
    </rPh>
    <rPh sb="3" eb="5">
      <t>チョウメ</t>
    </rPh>
    <phoneticPr fontId="1"/>
  </si>
  <si>
    <t>武石町１丁目</t>
    <rPh sb="0" eb="2">
      <t>タケイシ</t>
    </rPh>
    <rPh sb="2" eb="3">
      <t>チョウ</t>
    </rPh>
    <rPh sb="4" eb="6">
      <t>チョウメ</t>
    </rPh>
    <phoneticPr fontId="1"/>
  </si>
  <si>
    <t>店舗兼住宅</t>
    <rPh sb="0" eb="2">
      <t>テンポ</t>
    </rPh>
    <rPh sb="2" eb="3">
      <t>ケン</t>
    </rPh>
    <rPh sb="3" eb="5">
      <t>ジュウタク</t>
    </rPh>
    <phoneticPr fontId="1"/>
  </si>
  <si>
    <t>息子及び同僚を装って偽の電話をかけ、会社の書類をなくしたため補填金が必要と嘘を言い、息子の部下を名乗る者が被害者宅付近を訪れて現金をだまし取る。</t>
    <phoneticPr fontId="1"/>
  </si>
  <si>
    <t>明け方</t>
    <rPh sb="0" eb="1">
      <t>ア</t>
    </rPh>
    <rPh sb="2" eb="3">
      <t>ガタ</t>
    </rPh>
    <phoneticPr fontId="1"/>
  </si>
  <si>
    <t>みつわ台３丁目</t>
    <rPh sb="3" eb="4">
      <t>ダイ</t>
    </rPh>
    <rPh sb="5" eb="7">
      <t>チョウメ</t>
    </rPh>
    <phoneticPr fontId="1"/>
  </si>
  <si>
    <t>無施錠の腰高窓から侵入し、現金を盗む。</t>
    <rPh sb="0" eb="1">
      <t>ム</t>
    </rPh>
    <rPh sb="1" eb="3">
      <t>セジョウ</t>
    </rPh>
    <rPh sb="4" eb="6">
      <t>コシダカ</t>
    </rPh>
    <rPh sb="6" eb="7">
      <t>マド</t>
    </rPh>
    <rPh sb="9" eb="11">
      <t>シンニュウ</t>
    </rPh>
    <rPh sb="13" eb="15">
      <t>ゲンキン</t>
    </rPh>
    <rPh sb="16" eb="17">
      <t>ヌス</t>
    </rPh>
    <phoneticPr fontId="1"/>
  </si>
  <si>
    <t>稲毛海岸５丁目</t>
    <rPh sb="0" eb="2">
      <t>イナゲ</t>
    </rPh>
    <rPh sb="2" eb="4">
      <t>カイガン</t>
    </rPh>
    <rPh sb="5" eb="7">
      <t>チョウメ</t>
    </rPh>
    <phoneticPr fontId="1"/>
  </si>
  <si>
    <t>稲毛海岸２丁目</t>
    <rPh sb="0" eb="2">
      <t>イナゲ</t>
    </rPh>
    <rPh sb="2" eb="4">
      <t>カイガン</t>
    </rPh>
    <rPh sb="5" eb="7">
      <t>チョウメ</t>
    </rPh>
    <phoneticPr fontId="1"/>
  </si>
  <si>
    <t>健康保険センター及び千葉銀行コールセンターを名乗って偽の電話をかけ、保険料の過払い分の返金があり手続きの必要があると嘘を言ってATMに誘導し、言うがままに操作させて預金を送金させる。</t>
    <phoneticPr fontId="1"/>
  </si>
  <si>
    <t>午後</t>
    <rPh sb="0" eb="2">
      <t>ゴゴ</t>
    </rPh>
    <phoneticPr fontId="1"/>
  </si>
  <si>
    <t>中央区</t>
    <rPh sb="0" eb="3">
      <t>チュウオウク</t>
    </rPh>
    <phoneticPr fontId="1"/>
  </si>
  <si>
    <t>千葉港</t>
    <rPh sb="0" eb="2">
      <t>チバ</t>
    </rPh>
    <rPh sb="2" eb="3">
      <t>ミナト</t>
    </rPh>
    <phoneticPr fontId="1"/>
  </si>
  <si>
    <t>助手席に置いてある物品を窃取（無施錠）</t>
    <rPh sb="0" eb="3">
      <t>ジョシュセキ</t>
    </rPh>
    <rPh sb="4" eb="5">
      <t>オ</t>
    </rPh>
    <rPh sb="9" eb="11">
      <t>ブッピン</t>
    </rPh>
    <rPh sb="12" eb="14">
      <t>セッシュ</t>
    </rPh>
    <rPh sb="15" eb="16">
      <t>ム</t>
    </rPh>
    <rPh sb="16" eb="18">
      <t>セジョウ</t>
    </rPh>
    <phoneticPr fontId="1"/>
  </si>
  <si>
    <t>未明</t>
    <rPh sb="0" eb="2">
      <t>ミメイ</t>
    </rPh>
    <phoneticPr fontId="1"/>
  </si>
  <si>
    <t>葛城３丁目</t>
    <rPh sb="0" eb="2">
      <t>カツラギ</t>
    </rPh>
    <rPh sb="3" eb="5">
      <t>チョウメ</t>
    </rPh>
    <phoneticPr fontId="1"/>
  </si>
  <si>
    <t>助手席ドアの窓ガラスを割る（施錠）</t>
    <rPh sb="0" eb="3">
      <t>ジョシュセキ</t>
    </rPh>
    <rPh sb="6" eb="7">
      <t>マド</t>
    </rPh>
    <rPh sb="11" eb="12">
      <t>ワ</t>
    </rPh>
    <rPh sb="14" eb="16">
      <t>セジョウ</t>
    </rPh>
    <phoneticPr fontId="1"/>
  </si>
  <si>
    <t>鶴沢町</t>
    <rPh sb="0" eb="3">
      <t>ツルサワチョウ</t>
    </rPh>
    <phoneticPr fontId="1"/>
  </si>
  <si>
    <t>午前中</t>
    <rPh sb="0" eb="3">
      <t>ゴゼンチュウ</t>
    </rPh>
    <phoneticPr fontId="1"/>
  </si>
  <si>
    <t>矢作町</t>
    <rPh sb="0" eb="3">
      <t>ヤハギチョウ</t>
    </rPh>
    <phoneticPr fontId="1"/>
  </si>
  <si>
    <t>路上</t>
    <rPh sb="0" eb="2">
      <t>ロジョウ</t>
    </rPh>
    <phoneticPr fontId="1"/>
  </si>
  <si>
    <t>車内に在中する物品を窃取（無施錠）</t>
    <rPh sb="0" eb="2">
      <t>シャナイ</t>
    </rPh>
    <rPh sb="3" eb="5">
      <t>ザイチュウ</t>
    </rPh>
    <rPh sb="7" eb="9">
      <t>ブッピン</t>
    </rPh>
    <rPh sb="10" eb="12">
      <t>セッシュ</t>
    </rPh>
    <rPh sb="13" eb="14">
      <t>ム</t>
    </rPh>
    <rPh sb="14" eb="16">
      <t>セジョウ</t>
    </rPh>
    <phoneticPr fontId="1"/>
  </si>
  <si>
    <t>忍び込み</t>
    <rPh sb="0" eb="1">
      <t>シノ</t>
    </rPh>
    <rPh sb="2" eb="3">
      <t>コ</t>
    </rPh>
    <phoneticPr fontId="1"/>
  </si>
  <si>
    <t>月極駐車場</t>
    <rPh sb="0" eb="2">
      <t>ツキギメ</t>
    </rPh>
    <rPh sb="2" eb="5">
      <t>チュウシャジョウ</t>
    </rPh>
    <phoneticPr fontId="1"/>
  </si>
  <si>
    <t>集合住宅敷地内</t>
    <rPh sb="0" eb="2">
      <t>シュウゴウ</t>
    </rPh>
    <rPh sb="2" eb="4">
      <t>ジュウタク</t>
    </rPh>
    <rPh sb="4" eb="6">
      <t>シキチ</t>
    </rPh>
    <rPh sb="6" eb="7">
      <t>ナイ</t>
    </rPh>
    <phoneticPr fontId="1"/>
  </si>
  <si>
    <t>美浜１丁目</t>
    <rPh sb="0" eb="2">
      <t>ミハマ</t>
    </rPh>
    <rPh sb="3" eb="5">
      <t>チョウメ</t>
    </rPh>
    <phoneticPr fontId="1"/>
  </si>
  <si>
    <t>施設駐輪場</t>
    <rPh sb="0" eb="2">
      <t>シセツ</t>
    </rPh>
    <rPh sb="2" eb="5">
      <t>チュウリンジョウ</t>
    </rPh>
    <phoneticPr fontId="1"/>
  </si>
  <si>
    <t>バイクからヘルメット等を盗む</t>
    <rPh sb="10" eb="11">
      <t>トウ</t>
    </rPh>
    <rPh sb="12" eb="13">
      <t>ヌス</t>
    </rPh>
    <phoneticPr fontId="1"/>
  </si>
  <si>
    <t>若葉３丁目</t>
    <rPh sb="0" eb="2">
      <t>ワカバ</t>
    </rPh>
    <rPh sb="3" eb="5">
      <t>チョウメ</t>
    </rPh>
    <phoneticPr fontId="1"/>
  </si>
  <si>
    <t>工事現場駐車場</t>
    <rPh sb="0" eb="2">
      <t>コウジ</t>
    </rPh>
    <rPh sb="2" eb="4">
      <t>ゲンバ</t>
    </rPh>
    <rPh sb="4" eb="7">
      <t>チュウシャジョウ</t>
    </rPh>
    <phoneticPr fontId="1"/>
  </si>
  <si>
    <t>白旗２丁目</t>
    <rPh sb="0" eb="2">
      <t>シラハタ</t>
    </rPh>
    <rPh sb="3" eb="5">
      <t>チョウメ</t>
    </rPh>
    <phoneticPr fontId="1"/>
  </si>
  <si>
    <t>息子を騙り、現金が必要であると嘘をつき、息子の友人を装った者が自宅を訪れ現金を交付させる。</t>
    <rPh sb="0" eb="2">
      <t>ムスコ</t>
    </rPh>
    <rPh sb="3" eb="4">
      <t>カタ</t>
    </rPh>
    <rPh sb="6" eb="8">
      <t>ゲンキン</t>
    </rPh>
    <rPh sb="9" eb="11">
      <t>ヒツヨウ</t>
    </rPh>
    <rPh sb="15" eb="16">
      <t>ウソ</t>
    </rPh>
    <rPh sb="20" eb="22">
      <t>ムスコ</t>
    </rPh>
    <rPh sb="23" eb="25">
      <t>ユウジン</t>
    </rPh>
    <rPh sb="26" eb="27">
      <t>ヨソオ</t>
    </rPh>
    <rPh sb="29" eb="30">
      <t>モノ</t>
    </rPh>
    <rPh sb="31" eb="33">
      <t>ジタク</t>
    </rPh>
    <rPh sb="34" eb="35">
      <t>オトズ</t>
    </rPh>
    <rPh sb="36" eb="38">
      <t>ゲンキン</t>
    </rPh>
    <rPh sb="39" eb="41">
      <t>コウフ</t>
    </rPh>
    <phoneticPr fontId="1"/>
  </si>
  <si>
    <t>葛城２丁目</t>
    <rPh sb="0" eb="2">
      <t>カツラギ</t>
    </rPh>
    <rPh sb="3" eb="5">
      <t>チョウメ</t>
    </rPh>
    <phoneticPr fontId="1"/>
  </si>
  <si>
    <t>助手席側のドアの窓ガラスを割る（施錠）</t>
    <rPh sb="0" eb="3">
      <t>ジョシュセキ</t>
    </rPh>
    <rPh sb="3" eb="4">
      <t>ガワ</t>
    </rPh>
    <rPh sb="8" eb="9">
      <t>マド</t>
    </rPh>
    <rPh sb="13" eb="14">
      <t>ワ</t>
    </rPh>
    <rPh sb="16" eb="18">
      <t>セジョウ</t>
    </rPh>
    <phoneticPr fontId="1"/>
  </si>
  <si>
    <t>幕張本郷５丁目</t>
    <rPh sb="0" eb="4">
      <t>マクハリホンゴウ</t>
    </rPh>
    <rPh sb="5" eb="7">
      <t>チョウメ</t>
    </rPh>
    <phoneticPr fontId="1"/>
  </si>
  <si>
    <t>御成台３丁目</t>
    <rPh sb="0" eb="3">
      <t>オナリダイ</t>
    </rPh>
    <rPh sb="4" eb="6">
      <t>チョウメ</t>
    </rPh>
    <phoneticPr fontId="1"/>
  </si>
  <si>
    <t>戸建住宅敷地内</t>
    <rPh sb="0" eb="2">
      <t>コダテ</t>
    </rPh>
    <rPh sb="2" eb="4">
      <t>ジュウタク</t>
    </rPh>
    <rPh sb="4" eb="6">
      <t>シキチ</t>
    </rPh>
    <rPh sb="6" eb="7">
      <t>ナイ</t>
    </rPh>
    <phoneticPr fontId="1"/>
  </si>
  <si>
    <t>完全施錠中で駐車中に盗まれる。</t>
    <rPh sb="0" eb="2">
      <t>カンゼン</t>
    </rPh>
    <rPh sb="2" eb="4">
      <t>セジョウ</t>
    </rPh>
    <rPh sb="4" eb="5">
      <t>チュウ</t>
    </rPh>
    <rPh sb="6" eb="9">
      <t>チュウシャチュウ</t>
    </rPh>
    <rPh sb="10" eb="11">
      <t>ヌス</t>
    </rPh>
    <phoneticPr fontId="1"/>
  </si>
  <si>
    <t>道場南２丁目</t>
    <rPh sb="0" eb="2">
      <t>ドウジョウ</t>
    </rPh>
    <rPh sb="2" eb="3">
      <t>ミナミ</t>
    </rPh>
    <rPh sb="4" eb="6">
      <t>チョウメ</t>
    </rPh>
    <phoneticPr fontId="1"/>
  </si>
  <si>
    <t>銀行職員を騙って電話をかけ、カードの交換が必要と思わせた後にキャッシュカードをだまし取る。</t>
    <rPh sb="0" eb="2">
      <t>ギンコウ</t>
    </rPh>
    <rPh sb="2" eb="4">
      <t>ショクイン</t>
    </rPh>
    <rPh sb="5" eb="6">
      <t>カタ</t>
    </rPh>
    <rPh sb="8" eb="10">
      <t>デンワ</t>
    </rPh>
    <rPh sb="18" eb="20">
      <t>コウカン</t>
    </rPh>
    <rPh sb="21" eb="23">
      <t>ヒツヨウ</t>
    </rPh>
    <rPh sb="24" eb="25">
      <t>オモ</t>
    </rPh>
    <rPh sb="28" eb="29">
      <t>アト</t>
    </rPh>
    <rPh sb="42" eb="43">
      <t>ト</t>
    </rPh>
    <phoneticPr fontId="1"/>
  </si>
  <si>
    <t>新千葉１丁目</t>
    <rPh sb="0" eb="1">
      <t>シン</t>
    </rPh>
    <rPh sb="1" eb="3">
      <t>チバ</t>
    </rPh>
    <rPh sb="4" eb="6">
      <t>チョウメ</t>
    </rPh>
    <phoneticPr fontId="1"/>
  </si>
  <si>
    <t>市営自転車駐車場</t>
    <rPh sb="0" eb="2">
      <t>シエイ</t>
    </rPh>
    <rPh sb="2" eb="5">
      <t>ジテンシャ</t>
    </rPh>
    <rPh sb="5" eb="8">
      <t>チュウシャジョウ</t>
    </rPh>
    <phoneticPr fontId="1"/>
  </si>
  <si>
    <t>駐車中の自転車に結着のヘルメットを窃取</t>
    <rPh sb="0" eb="3">
      <t>チュウシャチュウ</t>
    </rPh>
    <rPh sb="4" eb="7">
      <t>ジテンシャ</t>
    </rPh>
    <rPh sb="8" eb="10">
      <t>ケッチャク</t>
    </rPh>
    <rPh sb="17" eb="19">
      <t>セッシュ</t>
    </rPh>
    <phoneticPr fontId="1"/>
  </si>
  <si>
    <t>本町１丁目</t>
    <rPh sb="0" eb="2">
      <t>ホンマチ</t>
    </rPh>
    <rPh sb="3" eb="5">
      <t>チョウメ</t>
    </rPh>
    <phoneticPr fontId="1"/>
  </si>
  <si>
    <t>区役所職員をかたり、還付金があると誤信させてATMでお金を振り込ませる。</t>
    <rPh sb="0" eb="3">
      <t>クヤクショ</t>
    </rPh>
    <rPh sb="3" eb="5">
      <t>ショクイン</t>
    </rPh>
    <rPh sb="10" eb="13">
      <t>カンプキン</t>
    </rPh>
    <rPh sb="17" eb="19">
      <t>ゴシン</t>
    </rPh>
    <rPh sb="27" eb="28">
      <t>カネ</t>
    </rPh>
    <rPh sb="29" eb="30">
      <t>フ</t>
    </rPh>
    <rPh sb="31" eb="32">
      <t>コ</t>
    </rPh>
    <phoneticPr fontId="1"/>
  </si>
  <si>
    <t>千城台南１丁目</t>
    <rPh sb="0" eb="3">
      <t>チシロダイ</t>
    </rPh>
    <rPh sb="3" eb="4">
      <t>ミナミ</t>
    </rPh>
    <rPh sb="5" eb="7">
      <t>チョウメ</t>
    </rPh>
    <phoneticPr fontId="1"/>
  </si>
  <si>
    <t>公園</t>
    <rPh sb="0" eb="2">
      <t>コウエン</t>
    </rPh>
    <phoneticPr fontId="1"/>
  </si>
  <si>
    <t>１階居間の掃き出し窓を割って侵入（施錠）</t>
    <rPh sb="1" eb="2">
      <t>カイ</t>
    </rPh>
    <rPh sb="2" eb="4">
      <t>イマ</t>
    </rPh>
    <rPh sb="5" eb="6">
      <t>ハ</t>
    </rPh>
    <rPh sb="7" eb="8">
      <t>ダ</t>
    </rPh>
    <rPh sb="9" eb="10">
      <t>マド</t>
    </rPh>
    <rPh sb="11" eb="12">
      <t>ワ</t>
    </rPh>
    <rPh sb="14" eb="16">
      <t>シンニュウ</t>
    </rPh>
    <rPh sb="17" eb="19">
      <t>セジョウ</t>
    </rPh>
    <phoneticPr fontId="1"/>
  </si>
  <si>
    <t>南生実町</t>
    <rPh sb="0" eb="4">
      <t>ミナミオユミチョウ</t>
    </rPh>
    <phoneticPr fontId="1"/>
  </si>
  <si>
    <t>２階居間の掃き出し窓ガラスを割って侵入（施錠）</t>
    <rPh sb="1" eb="2">
      <t>カイ</t>
    </rPh>
    <rPh sb="2" eb="4">
      <t>イマ</t>
    </rPh>
    <rPh sb="5" eb="6">
      <t>ハ</t>
    </rPh>
    <rPh sb="7" eb="8">
      <t>ダ</t>
    </rPh>
    <rPh sb="9" eb="10">
      <t>マド</t>
    </rPh>
    <rPh sb="14" eb="15">
      <t>ワ</t>
    </rPh>
    <rPh sb="17" eb="19">
      <t>シンニュウ</t>
    </rPh>
    <rPh sb="20" eb="22">
      <t>セジョウ</t>
    </rPh>
    <phoneticPr fontId="1"/>
  </si>
  <si>
    <t>小倉台６丁目</t>
    <rPh sb="0" eb="3">
      <t>オグラダイ</t>
    </rPh>
    <rPh sb="4" eb="6">
      <t>チョウメ</t>
    </rPh>
    <phoneticPr fontId="1"/>
  </si>
  <si>
    <t>完全施錠で駐車中</t>
    <rPh sb="0" eb="2">
      <t>カンゼン</t>
    </rPh>
    <rPh sb="2" eb="4">
      <t>セジョウ</t>
    </rPh>
    <rPh sb="5" eb="8">
      <t>チュウシャチュウ</t>
    </rPh>
    <phoneticPr fontId="1"/>
  </si>
  <si>
    <t>磯辺２丁目</t>
    <rPh sb="0" eb="2">
      <t>イソベ</t>
    </rPh>
    <rPh sb="3" eb="5">
      <t>チョウメ</t>
    </rPh>
    <phoneticPr fontId="1"/>
  </si>
  <si>
    <t>ヨドバシカメラ及び千葉中央警察署を名乗って電話をかけ、カードが不正に使われているかもしれないので交換する必要があると嘘を言って被害者宅を訪れ、キャッシュカードをだまし取る。</t>
    <rPh sb="7" eb="8">
      <t>オヨ</t>
    </rPh>
    <rPh sb="9" eb="11">
      <t>チバ</t>
    </rPh>
    <rPh sb="11" eb="13">
      <t>チュウオウ</t>
    </rPh>
    <rPh sb="13" eb="16">
      <t>ケイサツショ</t>
    </rPh>
    <rPh sb="17" eb="19">
      <t>ナノ</t>
    </rPh>
    <rPh sb="21" eb="23">
      <t>デンワ</t>
    </rPh>
    <rPh sb="31" eb="33">
      <t>フセイ</t>
    </rPh>
    <rPh sb="34" eb="35">
      <t>ツカ</t>
    </rPh>
    <rPh sb="48" eb="50">
      <t>コウカン</t>
    </rPh>
    <rPh sb="52" eb="54">
      <t>ヒツヨウ</t>
    </rPh>
    <rPh sb="58" eb="59">
      <t>ウソ</t>
    </rPh>
    <rPh sb="60" eb="61">
      <t>イ</t>
    </rPh>
    <rPh sb="63" eb="66">
      <t>ヒガイシャ</t>
    </rPh>
    <rPh sb="66" eb="67">
      <t>タク</t>
    </rPh>
    <rPh sb="68" eb="69">
      <t>オトズ</t>
    </rPh>
    <rPh sb="83" eb="84">
      <t>ト</t>
    </rPh>
    <phoneticPr fontId="1"/>
  </si>
  <si>
    <t>居間の掃き出し窓から侵入（施錠）</t>
    <rPh sb="0" eb="2">
      <t>イマ</t>
    </rPh>
    <rPh sb="3" eb="4">
      <t>ハ</t>
    </rPh>
    <rPh sb="5" eb="6">
      <t>ダ</t>
    </rPh>
    <rPh sb="7" eb="8">
      <t>マド</t>
    </rPh>
    <rPh sb="10" eb="12">
      <t>シンニュウ</t>
    </rPh>
    <rPh sb="13" eb="15">
      <t>セジョウ</t>
    </rPh>
    <phoneticPr fontId="1"/>
  </si>
  <si>
    <t>午後</t>
    <rPh sb="0" eb="2">
      <t>ゴゴ</t>
    </rPh>
    <phoneticPr fontId="1"/>
  </si>
  <si>
    <t>中央区</t>
    <rPh sb="0" eb="3">
      <t>チュウオウク</t>
    </rPh>
    <phoneticPr fontId="1"/>
  </si>
  <si>
    <t>椿森１丁目</t>
    <rPh sb="0" eb="2">
      <t>ツバキモリ</t>
    </rPh>
    <rPh sb="3" eb="5">
      <t>チョウメ</t>
    </rPh>
    <phoneticPr fontId="1"/>
  </si>
  <si>
    <t>戸建住宅</t>
    <rPh sb="0" eb="2">
      <t>コダテ</t>
    </rPh>
    <rPh sb="2" eb="4">
      <t>ジュウタク</t>
    </rPh>
    <phoneticPr fontId="1"/>
  </si>
  <si>
    <t>掃き出し窓を割り侵入</t>
    <rPh sb="0" eb="1">
      <t>ハ</t>
    </rPh>
    <rPh sb="2" eb="3">
      <t>ダ</t>
    </rPh>
    <rPh sb="4" eb="5">
      <t>マド</t>
    </rPh>
    <rPh sb="6" eb="7">
      <t>ワ</t>
    </rPh>
    <rPh sb="8" eb="10">
      <t>シンニュウ</t>
    </rPh>
    <phoneticPr fontId="1"/>
  </si>
  <si>
    <t>空き巣</t>
    <rPh sb="0" eb="1">
      <t>ア</t>
    </rPh>
    <rPh sb="2" eb="3">
      <t>ス</t>
    </rPh>
    <phoneticPr fontId="1"/>
  </si>
  <si>
    <t>不明</t>
    <rPh sb="0" eb="2">
      <t>フメイ</t>
    </rPh>
    <phoneticPr fontId="1"/>
  </si>
  <si>
    <t>～</t>
    <phoneticPr fontId="1"/>
  </si>
  <si>
    <t>松ヶ丘町</t>
    <rPh sb="0" eb="4">
      <t>マツガオカチョウ</t>
    </rPh>
    <phoneticPr fontId="1"/>
  </si>
  <si>
    <t>2階掃き出し窓を割り侵入</t>
    <rPh sb="1" eb="2">
      <t>カイ</t>
    </rPh>
    <rPh sb="2" eb="3">
      <t>ハ</t>
    </rPh>
    <rPh sb="4" eb="5">
      <t>ダ</t>
    </rPh>
    <rPh sb="6" eb="7">
      <t>マド</t>
    </rPh>
    <rPh sb="8" eb="9">
      <t>ワ</t>
    </rPh>
    <rPh sb="10" eb="12">
      <t>シンニュウ</t>
    </rPh>
    <phoneticPr fontId="1"/>
  </si>
  <si>
    <t>青葉町</t>
    <rPh sb="0" eb="2">
      <t>アオバ</t>
    </rPh>
    <rPh sb="2" eb="3">
      <t>チョウ</t>
    </rPh>
    <phoneticPr fontId="1"/>
  </si>
  <si>
    <t>掃き出し窓からリビングに侵入（施錠）</t>
    <rPh sb="0" eb="1">
      <t>ハ</t>
    </rPh>
    <rPh sb="2" eb="3">
      <t>ダ</t>
    </rPh>
    <rPh sb="4" eb="5">
      <t>マド</t>
    </rPh>
    <rPh sb="12" eb="14">
      <t>シンニュウ</t>
    </rPh>
    <rPh sb="15" eb="17">
      <t>セジョウ</t>
    </rPh>
    <phoneticPr fontId="1"/>
  </si>
  <si>
    <t>未明</t>
    <rPh sb="0" eb="2">
      <t>ミメイ</t>
    </rPh>
    <phoneticPr fontId="1"/>
  </si>
  <si>
    <t>松ヶ丘町</t>
    <rPh sb="0" eb="3">
      <t>マツガオカ</t>
    </rPh>
    <rPh sb="3" eb="4">
      <t>チョウ</t>
    </rPh>
    <phoneticPr fontId="1"/>
  </si>
  <si>
    <t>集合住宅駐車場内</t>
    <rPh sb="0" eb="2">
      <t>シュウゴウ</t>
    </rPh>
    <rPh sb="2" eb="4">
      <t>ジュウタク</t>
    </rPh>
    <rPh sb="4" eb="7">
      <t>チュウシャジョウ</t>
    </rPh>
    <rPh sb="7" eb="8">
      <t>ナイ</t>
    </rPh>
    <phoneticPr fontId="1"/>
  </si>
  <si>
    <t>助手席ドアの窓ガラスを割る</t>
    <rPh sb="0" eb="3">
      <t>ジョシュセキ</t>
    </rPh>
    <rPh sb="6" eb="7">
      <t>マド</t>
    </rPh>
    <rPh sb="11" eb="12">
      <t>ワ</t>
    </rPh>
    <phoneticPr fontId="1"/>
  </si>
  <si>
    <t>車上ねらい</t>
    <rPh sb="0" eb="2">
      <t>シャジョウ</t>
    </rPh>
    <phoneticPr fontId="1"/>
  </si>
  <si>
    <t>大巌寺町</t>
    <rPh sb="0" eb="4">
      <t>ダイガンジチョウ</t>
    </rPh>
    <phoneticPr fontId="1"/>
  </si>
  <si>
    <t>戸建住宅駐車場内</t>
    <rPh sb="0" eb="2">
      <t>コダテ</t>
    </rPh>
    <rPh sb="2" eb="4">
      <t>ジュウタク</t>
    </rPh>
    <rPh sb="4" eb="7">
      <t>チュウシャジョウ</t>
    </rPh>
    <rPh sb="7" eb="8">
      <t>ナイ</t>
    </rPh>
    <phoneticPr fontId="1"/>
  </si>
  <si>
    <t>助手席ドアの窓ガラスを割る（施錠）</t>
    <rPh sb="0" eb="3">
      <t>ジョシュセキ</t>
    </rPh>
    <rPh sb="6" eb="7">
      <t>マド</t>
    </rPh>
    <rPh sb="11" eb="12">
      <t>ワ</t>
    </rPh>
    <rPh sb="14" eb="16">
      <t>セジョウ</t>
    </rPh>
    <phoneticPr fontId="1"/>
  </si>
  <si>
    <t>末広２丁目</t>
    <rPh sb="0" eb="2">
      <t>スエヒロ</t>
    </rPh>
    <rPh sb="3" eb="5">
      <t>チョウメ</t>
    </rPh>
    <phoneticPr fontId="1"/>
  </si>
  <si>
    <t>無施錠状態の車両を物色する</t>
    <rPh sb="0" eb="1">
      <t>ム</t>
    </rPh>
    <rPh sb="1" eb="3">
      <t>セジョウ</t>
    </rPh>
    <rPh sb="3" eb="5">
      <t>ジョウタイ</t>
    </rPh>
    <rPh sb="6" eb="8">
      <t>シャリョウ</t>
    </rPh>
    <rPh sb="9" eb="11">
      <t>ブッショク</t>
    </rPh>
    <phoneticPr fontId="1"/>
  </si>
  <si>
    <t>都町６丁目</t>
    <rPh sb="0" eb="2">
      <t>ミヤコチョウ</t>
    </rPh>
    <rPh sb="3" eb="5">
      <t>チョウメ</t>
    </rPh>
    <phoneticPr fontId="1"/>
  </si>
  <si>
    <t>空き地</t>
    <rPh sb="0" eb="1">
      <t>ア</t>
    </rPh>
    <rPh sb="2" eb="3">
      <t>チ</t>
    </rPh>
    <phoneticPr fontId="1"/>
  </si>
  <si>
    <t>フロントガラスを割る（施錠）</t>
    <rPh sb="8" eb="9">
      <t>ワ</t>
    </rPh>
    <rPh sb="11" eb="13">
      <t>セジョウ</t>
    </rPh>
    <phoneticPr fontId="1"/>
  </si>
  <si>
    <t>夜</t>
    <rPh sb="0" eb="1">
      <t>ヨル</t>
    </rPh>
    <phoneticPr fontId="1"/>
  </si>
  <si>
    <t>生実町</t>
    <rPh sb="0" eb="3">
      <t>オユミチョウ</t>
    </rPh>
    <phoneticPr fontId="1"/>
  </si>
  <si>
    <t>集合住宅駐車場</t>
    <rPh sb="0" eb="2">
      <t>シュウゴウ</t>
    </rPh>
    <rPh sb="2" eb="4">
      <t>ジュウタク</t>
    </rPh>
    <rPh sb="4" eb="7">
      <t>チュウシャジョウ</t>
    </rPh>
    <phoneticPr fontId="1"/>
  </si>
  <si>
    <t>運転席ドアの窓ガラスを割る（施錠）</t>
    <rPh sb="0" eb="3">
      <t>ウンテンセキ</t>
    </rPh>
    <rPh sb="6" eb="7">
      <t>マド</t>
    </rPh>
    <rPh sb="11" eb="12">
      <t>ワ</t>
    </rPh>
    <rPh sb="14" eb="16">
      <t>セジョウ</t>
    </rPh>
    <phoneticPr fontId="1"/>
  </si>
  <si>
    <t>集合住宅駐車場</t>
    <rPh sb="0" eb="7">
      <t>シュウゴウジュウタクチュウシャジョウ</t>
    </rPh>
    <phoneticPr fontId="1"/>
  </si>
  <si>
    <t>昼</t>
    <rPh sb="0" eb="1">
      <t>ヒル</t>
    </rPh>
    <phoneticPr fontId="1"/>
  </si>
  <si>
    <t>中央港１丁目</t>
    <rPh sb="0" eb="2">
      <t>チュウオウ</t>
    </rPh>
    <rPh sb="2" eb="3">
      <t>コウ</t>
    </rPh>
    <rPh sb="4" eb="6">
      <t>チョウメ</t>
    </rPh>
    <phoneticPr fontId="1"/>
  </si>
  <si>
    <t>道路上</t>
    <rPh sb="0" eb="3">
      <t>ドウロジョウ</t>
    </rPh>
    <phoneticPr fontId="1"/>
  </si>
  <si>
    <t>無施錠の車両を物色</t>
    <rPh sb="0" eb="1">
      <t>ム</t>
    </rPh>
    <rPh sb="1" eb="3">
      <t>セジョウ</t>
    </rPh>
    <rPh sb="4" eb="6">
      <t>シャリョウ</t>
    </rPh>
    <rPh sb="7" eb="9">
      <t>ブッショク</t>
    </rPh>
    <phoneticPr fontId="1"/>
  </si>
  <si>
    <t>左後部座席ドアの窓ガラスを割る（施錠）</t>
    <rPh sb="0" eb="1">
      <t>ヒダリ</t>
    </rPh>
    <rPh sb="1" eb="3">
      <t>コウブ</t>
    </rPh>
    <rPh sb="3" eb="5">
      <t>ザセキ</t>
    </rPh>
    <rPh sb="8" eb="9">
      <t>マド</t>
    </rPh>
    <rPh sb="13" eb="14">
      <t>ワ</t>
    </rPh>
    <rPh sb="16" eb="18">
      <t>セジョウ</t>
    </rPh>
    <phoneticPr fontId="1"/>
  </si>
  <si>
    <t>夕方</t>
    <rPh sb="0" eb="2">
      <t>ユウガタ</t>
    </rPh>
    <phoneticPr fontId="1"/>
  </si>
  <si>
    <t>美浜区</t>
    <rPh sb="0" eb="3">
      <t>ミハマク</t>
    </rPh>
    <phoneticPr fontId="1"/>
  </si>
  <si>
    <t>真砂３丁目</t>
    <rPh sb="0" eb="2">
      <t>マサゴ</t>
    </rPh>
    <rPh sb="3" eb="5">
      <t>チョウメ</t>
    </rPh>
    <phoneticPr fontId="1"/>
  </si>
  <si>
    <t>集合住宅</t>
    <rPh sb="0" eb="2">
      <t>シュウゴウ</t>
    </rPh>
    <rPh sb="2" eb="4">
      <t>ジュウタク</t>
    </rPh>
    <phoneticPr fontId="1"/>
  </si>
  <si>
    <t>美浜区役所及び千葉銀行を名乗って電話をかけ、医療費の還付金の手続の案内をすると嘘を言ってATMに誘導し、言うがままに操作させて送金させる。</t>
    <rPh sb="0" eb="3">
      <t>ミハマク</t>
    </rPh>
    <rPh sb="3" eb="5">
      <t>ヤクショ</t>
    </rPh>
    <rPh sb="5" eb="6">
      <t>オヨ</t>
    </rPh>
    <rPh sb="7" eb="9">
      <t>チバ</t>
    </rPh>
    <rPh sb="9" eb="11">
      <t>ギンコウ</t>
    </rPh>
    <rPh sb="12" eb="14">
      <t>ナノ</t>
    </rPh>
    <rPh sb="16" eb="18">
      <t>デンワ</t>
    </rPh>
    <rPh sb="22" eb="25">
      <t>イリョウヒ</t>
    </rPh>
    <rPh sb="26" eb="28">
      <t>カンプ</t>
    </rPh>
    <rPh sb="28" eb="29">
      <t>キン</t>
    </rPh>
    <rPh sb="30" eb="32">
      <t>テツヅキ</t>
    </rPh>
    <rPh sb="33" eb="35">
      <t>アンナイ</t>
    </rPh>
    <rPh sb="39" eb="40">
      <t>ウソ</t>
    </rPh>
    <rPh sb="41" eb="42">
      <t>イ</t>
    </rPh>
    <rPh sb="48" eb="50">
      <t>ユウドウ</t>
    </rPh>
    <rPh sb="52" eb="53">
      <t>イ</t>
    </rPh>
    <rPh sb="58" eb="60">
      <t>ソウサ</t>
    </rPh>
    <rPh sb="63" eb="65">
      <t>ソウキン</t>
    </rPh>
    <phoneticPr fontId="1"/>
  </si>
  <si>
    <t>振り込め詐欺</t>
    <rPh sb="0" eb="1">
      <t>フ</t>
    </rPh>
    <rPh sb="2" eb="3">
      <t>コ</t>
    </rPh>
    <rPh sb="4" eb="6">
      <t>サギ</t>
    </rPh>
    <phoneticPr fontId="1"/>
  </si>
  <si>
    <t>星久喜町</t>
    <rPh sb="0" eb="1">
      <t>ホシ</t>
    </rPh>
    <rPh sb="1" eb="3">
      <t>クキ</t>
    </rPh>
    <rPh sb="3" eb="4">
      <t>チョウ</t>
    </rPh>
    <phoneticPr fontId="1"/>
  </si>
  <si>
    <t>介護保険料の還付金があると言ってATMに誘導し、操作させて送金させる。</t>
    <rPh sb="0" eb="2">
      <t>カイゴ</t>
    </rPh>
    <rPh sb="2" eb="5">
      <t>ホケンリョウ</t>
    </rPh>
    <rPh sb="6" eb="9">
      <t>カンプキン</t>
    </rPh>
    <rPh sb="13" eb="14">
      <t>イ</t>
    </rPh>
    <rPh sb="20" eb="22">
      <t>ユウドウ</t>
    </rPh>
    <rPh sb="24" eb="26">
      <t>ソウサ</t>
    </rPh>
    <rPh sb="29" eb="31">
      <t>ソウキン</t>
    </rPh>
    <phoneticPr fontId="1"/>
  </si>
  <si>
    <t>窓ガラスを割り、現金を窃取</t>
    <rPh sb="0" eb="1">
      <t>マド</t>
    </rPh>
    <rPh sb="5" eb="6">
      <t>ワ</t>
    </rPh>
    <rPh sb="8" eb="10">
      <t>ゲンキン</t>
    </rPh>
    <rPh sb="11" eb="13">
      <t>セッシュ</t>
    </rPh>
    <phoneticPr fontId="1"/>
  </si>
  <si>
    <t>中央３丁目</t>
    <rPh sb="0" eb="2">
      <t>チュウオウ</t>
    </rPh>
    <rPh sb="3" eb="5">
      <t>チョウメ</t>
    </rPh>
    <phoneticPr fontId="1"/>
  </si>
  <si>
    <t>ドアの窓ガラスを割る（施錠）</t>
    <rPh sb="3" eb="4">
      <t>マド</t>
    </rPh>
    <rPh sb="8" eb="9">
      <t>ワ</t>
    </rPh>
    <rPh sb="11" eb="13">
      <t>セジョウ</t>
    </rPh>
    <phoneticPr fontId="1"/>
  </si>
  <si>
    <t>仁戸名町</t>
    <rPh sb="0" eb="4">
      <t>ニトナチョウ</t>
    </rPh>
    <phoneticPr fontId="1"/>
  </si>
  <si>
    <t>夜間</t>
    <rPh sb="0" eb="2">
      <t>ヤカン</t>
    </rPh>
    <phoneticPr fontId="1"/>
  </si>
  <si>
    <t>中央１丁目</t>
    <rPh sb="0" eb="2">
      <t>チュウオウ</t>
    </rPh>
    <rPh sb="3" eb="5">
      <t>チョウメ</t>
    </rPh>
    <phoneticPr fontId="1"/>
  </si>
  <si>
    <t>公園内</t>
    <rPh sb="0" eb="2">
      <t>コウエン</t>
    </rPh>
    <rPh sb="2" eb="3">
      <t>ナイ</t>
    </rPh>
    <phoneticPr fontId="1"/>
  </si>
  <si>
    <t>前かごにおいてあるリュックサックを窃取</t>
    <rPh sb="0" eb="1">
      <t>マエ</t>
    </rPh>
    <rPh sb="17" eb="19">
      <t>セッシュ</t>
    </rPh>
    <phoneticPr fontId="1"/>
  </si>
  <si>
    <t>夜のはじめころ</t>
    <rPh sb="0" eb="1">
      <t>ヨル</t>
    </rPh>
    <phoneticPr fontId="1"/>
  </si>
  <si>
    <t>明け方</t>
    <rPh sb="0" eb="1">
      <t>ア</t>
    </rPh>
    <rPh sb="2" eb="3">
      <t>ガタ</t>
    </rPh>
    <phoneticPr fontId="1"/>
  </si>
  <si>
    <t>若葉区</t>
    <rPh sb="0" eb="3">
      <t>ワカバク</t>
    </rPh>
    <phoneticPr fontId="1"/>
  </si>
  <si>
    <t>大宮台５丁目</t>
    <rPh sb="0" eb="3">
      <t>オオミヤダイ</t>
    </rPh>
    <rPh sb="4" eb="6">
      <t>チョウメ</t>
    </rPh>
    <phoneticPr fontId="1"/>
  </si>
  <si>
    <t>戸建住宅駐車場</t>
    <rPh sb="0" eb="2">
      <t>コダテ</t>
    </rPh>
    <rPh sb="2" eb="4">
      <t>ジュウタク</t>
    </rPh>
    <rPh sb="4" eb="7">
      <t>チュウシャジョウ</t>
    </rPh>
    <phoneticPr fontId="1"/>
  </si>
  <si>
    <t>原町</t>
    <rPh sb="0" eb="2">
      <t>ハラマチ</t>
    </rPh>
    <phoneticPr fontId="1"/>
  </si>
  <si>
    <t>専用駐車場</t>
    <rPh sb="0" eb="5">
      <t>センヨウチュウシャジョウ</t>
    </rPh>
    <phoneticPr fontId="1"/>
  </si>
  <si>
    <t>完全施錠中</t>
    <rPh sb="0" eb="2">
      <t>カンゼン</t>
    </rPh>
    <rPh sb="2" eb="4">
      <t>セジョウ</t>
    </rPh>
    <rPh sb="4" eb="5">
      <t>チュウ</t>
    </rPh>
    <phoneticPr fontId="1"/>
  </si>
  <si>
    <t>自動車盗</t>
    <rPh sb="0" eb="3">
      <t>ジドウシャ</t>
    </rPh>
    <rPh sb="3" eb="4">
      <t>トウ</t>
    </rPh>
    <phoneticPr fontId="1"/>
  </si>
  <si>
    <t>昼過ぎ</t>
    <rPh sb="0" eb="2">
      <t>ヒルス</t>
    </rPh>
    <phoneticPr fontId="1"/>
  </si>
  <si>
    <t>磯辺７丁目</t>
    <rPh sb="0" eb="2">
      <t>イソベ</t>
    </rPh>
    <rPh sb="3" eb="5">
      <t>チョウメ</t>
    </rPh>
    <phoneticPr fontId="1"/>
  </si>
  <si>
    <t>千葉市役所及び千葉銀行を名乗って偽の電話をかけ、今日中に還付金の手続きをする必要があると嘘を言ってATMに誘導し、言うがままに操作させて送金させる。</t>
    <rPh sb="0" eb="5">
      <t>チバシヤクショ</t>
    </rPh>
    <rPh sb="5" eb="6">
      <t>オヨ</t>
    </rPh>
    <rPh sb="7" eb="9">
      <t>チバ</t>
    </rPh>
    <rPh sb="9" eb="11">
      <t>ギンコウ</t>
    </rPh>
    <rPh sb="12" eb="14">
      <t>ナノ</t>
    </rPh>
    <rPh sb="16" eb="17">
      <t>ニセ</t>
    </rPh>
    <rPh sb="18" eb="20">
      <t>デンワ</t>
    </rPh>
    <rPh sb="24" eb="26">
      <t>キョウ</t>
    </rPh>
    <rPh sb="26" eb="27">
      <t>ジュウ</t>
    </rPh>
    <rPh sb="28" eb="31">
      <t>カンプキン</t>
    </rPh>
    <rPh sb="32" eb="34">
      <t>テツヅ</t>
    </rPh>
    <rPh sb="38" eb="40">
      <t>ヒツヨウ</t>
    </rPh>
    <rPh sb="44" eb="45">
      <t>ウソ</t>
    </rPh>
    <rPh sb="46" eb="47">
      <t>イ</t>
    </rPh>
    <rPh sb="53" eb="55">
      <t>ユウドウ</t>
    </rPh>
    <rPh sb="57" eb="58">
      <t>イ</t>
    </rPh>
    <rPh sb="63" eb="65">
      <t>ソウサ</t>
    </rPh>
    <rPh sb="68" eb="70">
      <t>ソウキン</t>
    </rPh>
    <phoneticPr fontId="1"/>
  </si>
  <si>
    <t>高洲３丁目</t>
    <rPh sb="0" eb="2">
      <t>タカス</t>
    </rPh>
    <rPh sb="3" eb="5">
      <t>チョウメ</t>
    </rPh>
    <phoneticPr fontId="1"/>
  </si>
  <si>
    <t>美浜区役所及びみずほ銀行を名乗って偽の電話をかけ、今日中に医療費の還付金の手続きをする必要があると嘘を言ってATMに誘導し、言うがままに操作させて送金させる。</t>
    <rPh sb="0" eb="3">
      <t>ミハマク</t>
    </rPh>
    <rPh sb="3" eb="5">
      <t>ヤクショ</t>
    </rPh>
    <rPh sb="5" eb="6">
      <t>オヨ</t>
    </rPh>
    <rPh sb="10" eb="12">
      <t>ギンコウ</t>
    </rPh>
    <rPh sb="13" eb="15">
      <t>ナノ</t>
    </rPh>
    <rPh sb="17" eb="18">
      <t>ニセ</t>
    </rPh>
    <rPh sb="19" eb="21">
      <t>デンワ</t>
    </rPh>
    <rPh sb="25" eb="27">
      <t>キョウ</t>
    </rPh>
    <rPh sb="27" eb="28">
      <t>ジュウ</t>
    </rPh>
    <rPh sb="29" eb="32">
      <t>イリョウヒ</t>
    </rPh>
    <rPh sb="33" eb="36">
      <t>カンプキン</t>
    </rPh>
    <rPh sb="37" eb="39">
      <t>テツヅ</t>
    </rPh>
    <rPh sb="43" eb="45">
      <t>ヒツヨウ</t>
    </rPh>
    <rPh sb="49" eb="50">
      <t>ウソ</t>
    </rPh>
    <rPh sb="51" eb="52">
      <t>イ</t>
    </rPh>
    <rPh sb="58" eb="60">
      <t>ユウドウ</t>
    </rPh>
    <rPh sb="62" eb="63">
      <t>イ</t>
    </rPh>
    <rPh sb="68" eb="70">
      <t>ソウサ</t>
    </rPh>
    <rPh sb="73" eb="75">
      <t>ソウキン</t>
    </rPh>
    <phoneticPr fontId="1"/>
  </si>
  <si>
    <t>花見川区</t>
    <rPh sb="0" eb="4">
      <t>ハナミガワク</t>
    </rPh>
    <phoneticPr fontId="1"/>
  </si>
  <si>
    <t>西小中台</t>
    <rPh sb="0" eb="1">
      <t>ニシ</t>
    </rPh>
    <rPh sb="1" eb="4">
      <t>コナカダイ</t>
    </rPh>
    <phoneticPr fontId="1"/>
  </si>
  <si>
    <t>病院を名乗って「息子さんが病院に来ている」、息子を名乗って「携帯電話と財布をなくした。お金を振り込まないと会社をクビになる。いくら用意できる」等と嘘の電話をかけ、息子の知人を名乗る者が被害者宅を訪れて現金をだまし取る。</t>
    <rPh sb="0" eb="2">
      <t>ビョウイン</t>
    </rPh>
    <rPh sb="3" eb="5">
      <t>ナノ</t>
    </rPh>
    <rPh sb="8" eb="10">
      <t>ムスコ</t>
    </rPh>
    <rPh sb="13" eb="15">
      <t>ビョウイン</t>
    </rPh>
    <rPh sb="16" eb="17">
      <t>キ</t>
    </rPh>
    <rPh sb="22" eb="24">
      <t>ムスコ</t>
    </rPh>
    <rPh sb="25" eb="27">
      <t>ナノ</t>
    </rPh>
    <rPh sb="30" eb="32">
      <t>ケイタイ</t>
    </rPh>
    <rPh sb="32" eb="34">
      <t>デンワ</t>
    </rPh>
    <rPh sb="35" eb="37">
      <t>サイフ</t>
    </rPh>
    <rPh sb="44" eb="45">
      <t>カネ</t>
    </rPh>
    <rPh sb="46" eb="47">
      <t>フ</t>
    </rPh>
    <rPh sb="48" eb="49">
      <t>コ</t>
    </rPh>
    <rPh sb="53" eb="55">
      <t>カイシャ</t>
    </rPh>
    <rPh sb="65" eb="67">
      <t>ヨウイ</t>
    </rPh>
    <rPh sb="71" eb="72">
      <t>ナド</t>
    </rPh>
    <rPh sb="73" eb="74">
      <t>ウソ</t>
    </rPh>
    <rPh sb="75" eb="77">
      <t>デンワ</t>
    </rPh>
    <rPh sb="81" eb="83">
      <t>ムスコ</t>
    </rPh>
    <rPh sb="84" eb="86">
      <t>チジン</t>
    </rPh>
    <rPh sb="87" eb="89">
      <t>ナノ</t>
    </rPh>
    <rPh sb="90" eb="91">
      <t>モノ</t>
    </rPh>
    <rPh sb="92" eb="95">
      <t>ヒガイシャ</t>
    </rPh>
    <rPh sb="95" eb="96">
      <t>タク</t>
    </rPh>
    <rPh sb="97" eb="98">
      <t>オトズ</t>
    </rPh>
    <rPh sb="100" eb="102">
      <t>ゲンキン</t>
    </rPh>
    <rPh sb="106" eb="107">
      <t>ト</t>
    </rPh>
    <phoneticPr fontId="1"/>
  </si>
  <si>
    <t>昼前</t>
    <rPh sb="0" eb="2">
      <t>ヒルマエ</t>
    </rPh>
    <phoneticPr fontId="1"/>
  </si>
  <si>
    <t>幕張町３丁目</t>
    <rPh sb="0" eb="2">
      <t>マクハリ</t>
    </rPh>
    <rPh sb="2" eb="3">
      <t>チョウ</t>
    </rPh>
    <rPh sb="4" eb="6">
      <t>チョウメ</t>
    </rPh>
    <phoneticPr fontId="1"/>
  </si>
  <si>
    <t>息子を名乗って偽の電話をかけ、「荷物を忘れた」、「急いで仕事のお金を振り込まないといけない」等と嘘を言い、郵便局員を名乗る者が被害者宅の近所を訪れ現金をだまし取る。</t>
    <rPh sb="0" eb="2">
      <t>ムスコ</t>
    </rPh>
    <rPh sb="3" eb="5">
      <t>ナノ</t>
    </rPh>
    <rPh sb="7" eb="8">
      <t>ニセ</t>
    </rPh>
    <rPh sb="9" eb="11">
      <t>デンワ</t>
    </rPh>
    <rPh sb="16" eb="18">
      <t>ニモツ</t>
    </rPh>
    <rPh sb="19" eb="20">
      <t>ワス</t>
    </rPh>
    <rPh sb="25" eb="26">
      <t>イソ</t>
    </rPh>
    <rPh sb="28" eb="30">
      <t>シゴト</t>
    </rPh>
    <rPh sb="32" eb="33">
      <t>カネ</t>
    </rPh>
    <rPh sb="34" eb="35">
      <t>フ</t>
    </rPh>
    <rPh sb="36" eb="37">
      <t>コ</t>
    </rPh>
    <rPh sb="46" eb="47">
      <t>ナド</t>
    </rPh>
    <rPh sb="48" eb="49">
      <t>ウソ</t>
    </rPh>
    <rPh sb="50" eb="51">
      <t>イ</t>
    </rPh>
    <rPh sb="53" eb="55">
      <t>ユウビン</t>
    </rPh>
    <rPh sb="55" eb="57">
      <t>キョクイン</t>
    </rPh>
    <rPh sb="58" eb="60">
      <t>ナノ</t>
    </rPh>
    <rPh sb="61" eb="62">
      <t>モノ</t>
    </rPh>
    <rPh sb="63" eb="66">
      <t>ヒガイシャ</t>
    </rPh>
    <rPh sb="66" eb="67">
      <t>タク</t>
    </rPh>
    <rPh sb="68" eb="70">
      <t>キンジョ</t>
    </rPh>
    <rPh sb="71" eb="72">
      <t>オトズ</t>
    </rPh>
    <rPh sb="73" eb="75">
      <t>ゲンキン</t>
    </rPh>
    <rPh sb="79" eb="80">
      <t>ト</t>
    </rPh>
    <phoneticPr fontId="1"/>
  </si>
  <si>
    <t>夜のはじめごろ</t>
    <rPh sb="0" eb="1">
      <t>ヨル</t>
    </rPh>
    <phoneticPr fontId="1"/>
  </si>
  <si>
    <t>稲毛区</t>
    <rPh sb="0" eb="3">
      <t>イナゲク</t>
    </rPh>
    <phoneticPr fontId="1"/>
  </si>
  <si>
    <t>小仲台６丁目</t>
    <rPh sb="0" eb="3">
      <t>コナカダイ</t>
    </rPh>
    <rPh sb="4" eb="6">
      <t>チョウメ</t>
    </rPh>
    <phoneticPr fontId="1"/>
  </si>
  <si>
    <t>路上</t>
    <rPh sb="0" eb="2">
      <t>ロジョウ</t>
    </rPh>
    <phoneticPr fontId="1"/>
  </si>
  <si>
    <t>自転車の前かごから</t>
    <rPh sb="0" eb="3">
      <t>ジテンシャ</t>
    </rPh>
    <rPh sb="4" eb="5">
      <t>マエ</t>
    </rPh>
    <phoneticPr fontId="1"/>
  </si>
  <si>
    <t>息子を名乗って偽の電話をかけ、「携帯をなくした。会社のお金を払わないといけないからお金かキャッシュカードを貸してくれ」等と嘘を言って代理人を名乗る者が被害者宅を訪れ、キャッシュカードをだまし取る。</t>
    <rPh sb="0" eb="2">
      <t>ムスコ</t>
    </rPh>
    <rPh sb="3" eb="5">
      <t>ナノ</t>
    </rPh>
    <rPh sb="7" eb="8">
      <t>ニセ</t>
    </rPh>
    <rPh sb="9" eb="11">
      <t>デンワ</t>
    </rPh>
    <rPh sb="16" eb="18">
      <t>ケイタイ</t>
    </rPh>
    <rPh sb="24" eb="26">
      <t>カイシャ</t>
    </rPh>
    <rPh sb="28" eb="29">
      <t>カネ</t>
    </rPh>
    <rPh sb="30" eb="31">
      <t>ハラ</t>
    </rPh>
    <rPh sb="42" eb="43">
      <t>カネ</t>
    </rPh>
    <rPh sb="53" eb="54">
      <t>カ</t>
    </rPh>
    <rPh sb="59" eb="60">
      <t>ナド</t>
    </rPh>
    <rPh sb="61" eb="62">
      <t>ウソ</t>
    </rPh>
    <rPh sb="63" eb="64">
      <t>イ</t>
    </rPh>
    <rPh sb="66" eb="69">
      <t>ダイリニン</t>
    </rPh>
    <rPh sb="70" eb="72">
      <t>ナノ</t>
    </rPh>
    <rPh sb="73" eb="74">
      <t>モノ</t>
    </rPh>
    <rPh sb="75" eb="78">
      <t>ヒガイシャ</t>
    </rPh>
    <rPh sb="78" eb="79">
      <t>タク</t>
    </rPh>
    <rPh sb="80" eb="81">
      <t>オトズ</t>
    </rPh>
    <rPh sb="95" eb="96">
      <t>ト</t>
    </rPh>
    <phoneticPr fontId="1"/>
  </si>
  <si>
    <t>午前中</t>
    <rPh sb="0" eb="3">
      <t>ゴゼンチュウ</t>
    </rPh>
    <phoneticPr fontId="1"/>
  </si>
  <si>
    <t>幸町１丁目</t>
    <rPh sb="0" eb="2">
      <t>サイワイチョウ</t>
    </rPh>
    <rPh sb="3" eb="5">
      <t>チョウメ</t>
    </rPh>
    <phoneticPr fontId="1"/>
  </si>
  <si>
    <t>息子及び警察官、取引先職員を名乗って偽の電話をかけ、息子が駅で荷物をなくして取引のお金を必要としていると信じさせ、代理人を名乗る者が被害者宅近くを訪れて現金をだまし取る。</t>
    <phoneticPr fontId="1"/>
  </si>
  <si>
    <t>昼頃</t>
    <rPh sb="0" eb="1">
      <t>ヒル</t>
    </rPh>
    <rPh sb="1" eb="2">
      <t>ゴロ</t>
    </rPh>
    <phoneticPr fontId="1"/>
  </si>
  <si>
    <t>磯辺５丁目</t>
    <rPh sb="0" eb="2">
      <t>イソベ</t>
    </rPh>
    <rPh sb="3" eb="5">
      <t>チョウメ</t>
    </rPh>
    <phoneticPr fontId="1"/>
  </si>
  <si>
    <t>駅の遺失物係及び息子を名乗って偽の電話をかけ、息子がかばんをなくして駅に届けられており仕事上のお金の支払いのために現金を必要としていると信じさせ、郵送会社の職員を名乗る者が被害者宅を訪れ現金をだまし取る。</t>
    <phoneticPr fontId="1"/>
  </si>
  <si>
    <t>昼頃</t>
    <rPh sb="0" eb="1">
      <t>ヒル</t>
    </rPh>
    <rPh sb="1" eb="2">
      <t>ゴロ</t>
    </rPh>
    <phoneticPr fontId="1"/>
  </si>
  <si>
    <t>中央区</t>
    <rPh sb="0" eb="3">
      <t>チュウオウク</t>
    </rPh>
    <phoneticPr fontId="1"/>
  </si>
  <si>
    <t>東千葉３丁目</t>
    <phoneticPr fontId="1"/>
  </si>
  <si>
    <t>戸建住宅</t>
    <phoneticPr fontId="1"/>
  </si>
  <si>
    <t>振り込め詐欺</t>
    <phoneticPr fontId="1"/>
  </si>
  <si>
    <t>昼前</t>
    <rPh sb="0" eb="2">
      <t>ヒルマエ</t>
    </rPh>
    <phoneticPr fontId="1"/>
  </si>
  <si>
    <t>早朝</t>
    <rPh sb="0" eb="2">
      <t>ソウチョウ</t>
    </rPh>
    <phoneticPr fontId="1"/>
  </si>
  <si>
    <t>亀岡町</t>
    <rPh sb="0" eb="2">
      <t>カメオカ</t>
    </rPh>
    <rPh sb="2" eb="3">
      <t>マチ</t>
    </rPh>
    <phoneticPr fontId="1"/>
  </si>
  <si>
    <t>集合住宅駐車場</t>
    <rPh sb="0" eb="2">
      <t>シュウゴウ</t>
    </rPh>
    <rPh sb="2" eb="4">
      <t>ジュウタク</t>
    </rPh>
    <rPh sb="4" eb="7">
      <t>チュウシャジョウ</t>
    </rPh>
    <phoneticPr fontId="1"/>
  </si>
  <si>
    <t>運転席側ドアの窓ガラスを割る（施錠）</t>
    <phoneticPr fontId="1"/>
  </si>
  <si>
    <t>車上ねらい</t>
    <phoneticPr fontId="1"/>
  </si>
  <si>
    <t>未明</t>
    <rPh sb="0" eb="2">
      <t>ミメイ</t>
    </rPh>
    <phoneticPr fontId="1"/>
  </si>
  <si>
    <t>矢作町</t>
    <rPh sb="0" eb="3">
      <t>ヤハギチョウ</t>
    </rPh>
    <phoneticPr fontId="1"/>
  </si>
  <si>
    <t>助手席ドアの窓ガラスを割る（施錠）</t>
    <phoneticPr fontId="1"/>
  </si>
  <si>
    <t>美浜区</t>
    <rPh sb="0" eb="3">
      <t>ミハマク</t>
    </rPh>
    <phoneticPr fontId="1"/>
  </si>
  <si>
    <t>集合住宅</t>
    <rPh sb="0" eb="2">
      <t>シュウゴウ</t>
    </rPh>
    <rPh sb="2" eb="4">
      <t>ジュウタク</t>
    </rPh>
    <phoneticPr fontId="1"/>
  </si>
  <si>
    <t>市役所を名乗って偽の電話をかけ、還付金を入金する口座を確認する必要があると嘘を言い、千葉銀行の職員を名乗る者が被害者宅を訪れてキャッシュカードをだまし取る。</t>
    <phoneticPr fontId="1"/>
  </si>
  <si>
    <t>夕方</t>
    <rPh sb="0" eb="2">
      <t>ユウガタ</t>
    </rPh>
    <phoneticPr fontId="1"/>
  </si>
  <si>
    <t>朝</t>
    <rPh sb="0" eb="1">
      <t>アサ</t>
    </rPh>
    <phoneticPr fontId="1"/>
  </si>
  <si>
    <t>若葉区</t>
    <rPh sb="0" eb="3">
      <t>ワカバク</t>
    </rPh>
    <phoneticPr fontId="1"/>
  </si>
  <si>
    <t>野呂町</t>
    <rPh sb="0" eb="3">
      <t>ノロチョウ</t>
    </rPh>
    <phoneticPr fontId="1"/>
  </si>
  <si>
    <t>施設敷地内</t>
    <rPh sb="0" eb="2">
      <t>シセツ</t>
    </rPh>
    <rPh sb="2" eb="4">
      <t>シキチ</t>
    </rPh>
    <rPh sb="4" eb="5">
      <t>ナイ</t>
    </rPh>
    <phoneticPr fontId="1"/>
  </si>
  <si>
    <t>助手席ドアの鍵穴を壊して鍵をあける。（施錠）</t>
  </si>
  <si>
    <t>昼すぎ</t>
    <rPh sb="0" eb="1">
      <t>ヒル</t>
    </rPh>
    <phoneticPr fontId="1"/>
  </si>
  <si>
    <t>稲毛区</t>
    <rPh sb="0" eb="3">
      <t>イナゲク</t>
    </rPh>
    <phoneticPr fontId="1"/>
  </si>
  <si>
    <t>路上</t>
  </si>
  <si>
    <t>路上</t>
    <rPh sb="0" eb="2">
      <t>ロジョウ</t>
    </rPh>
    <phoneticPr fontId="1"/>
  </si>
  <si>
    <t>無施錠</t>
  </si>
  <si>
    <t>無施錠</t>
    <phoneticPr fontId="1"/>
  </si>
  <si>
    <t>不明</t>
    <rPh sb="0" eb="2">
      <t>フメイ</t>
    </rPh>
    <phoneticPr fontId="1"/>
  </si>
  <si>
    <t>花見川区</t>
    <rPh sb="0" eb="4">
      <t>ハナミガワク</t>
    </rPh>
    <phoneticPr fontId="1"/>
  </si>
  <si>
    <t>稲毛東４丁目</t>
    <rPh sb="0" eb="3">
      <t>イナゲヒガシ</t>
    </rPh>
    <phoneticPr fontId="1"/>
  </si>
  <si>
    <t>幸町２丁目</t>
    <rPh sb="0" eb="2">
      <t>サイワイチョウ</t>
    </rPh>
    <phoneticPr fontId="1"/>
  </si>
  <si>
    <t>柏井４丁目</t>
    <phoneticPr fontId="1"/>
  </si>
  <si>
    <t>和室の窓ガラスを割り侵入（施錠）</t>
    <phoneticPr fontId="1"/>
  </si>
  <si>
    <t>空き巣</t>
    <phoneticPr fontId="1"/>
  </si>
  <si>
    <t>大日町</t>
    <phoneticPr fontId="1"/>
  </si>
  <si>
    <t>駐車場</t>
    <phoneticPr fontId="1"/>
  </si>
  <si>
    <t>無施錠の軽乗用自動車</t>
    <phoneticPr fontId="1"/>
  </si>
  <si>
    <t>自動車盗</t>
    <phoneticPr fontId="1"/>
  </si>
  <si>
    <t>昼間</t>
    <rPh sb="0" eb="2">
      <t>ヒルマ</t>
    </rPh>
    <phoneticPr fontId="1"/>
  </si>
  <si>
    <t>柏井１丁目</t>
    <phoneticPr fontId="1"/>
  </si>
  <si>
    <t>和室の窓から侵入（無施錠）</t>
    <phoneticPr fontId="1"/>
  </si>
  <si>
    <t>夜間</t>
    <rPh sb="0" eb="2">
      <t>ヤカン</t>
    </rPh>
    <phoneticPr fontId="1"/>
  </si>
  <si>
    <t>集合住宅駐車場</t>
    <phoneticPr fontId="1"/>
  </si>
  <si>
    <t>完全施錠中</t>
    <phoneticPr fontId="1"/>
  </si>
  <si>
    <t>稲毛区</t>
    <phoneticPr fontId="1"/>
  </si>
  <si>
    <t>稲毛東３丁目</t>
    <phoneticPr fontId="1"/>
  </si>
  <si>
    <t>幸町２丁目</t>
    <phoneticPr fontId="1"/>
  </si>
  <si>
    <t>集合住宅</t>
    <phoneticPr fontId="1"/>
  </si>
  <si>
    <t>美浜区役所及び千葉銀行を名乗って偽の電話をかけ、税金の還付金の手続きのためにキャッシュカードを確認すると嘘を言って被害者宅を訪れ、カードをすり替えて盗み取る。</t>
    <phoneticPr fontId="1"/>
  </si>
  <si>
    <t>稲毛町５丁目</t>
    <phoneticPr fontId="1"/>
  </si>
  <si>
    <t>ドアの窓ガラスを割る（施錠）</t>
    <phoneticPr fontId="1"/>
  </si>
  <si>
    <t>真砂１丁目</t>
    <phoneticPr fontId="1"/>
  </si>
  <si>
    <t>社会保険事務局及び美浜郵便局を名乗って偽の電話をかけ、医療費の還付金の入金があるためキャッシュカードを確認する必要があると嘘を言って被害者宅を訪れ、キャッシュカードをだまし取る。</t>
    <phoneticPr fontId="1"/>
  </si>
  <si>
    <t>高洲２丁目</t>
    <phoneticPr fontId="1"/>
  </si>
  <si>
    <t>明け方</t>
    <rPh sb="0" eb="1">
      <t>ア</t>
    </rPh>
    <rPh sb="2" eb="3">
      <t>ガタ</t>
    </rPh>
    <phoneticPr fontId="1"/>
  </si>
  <si>
    <t>愛生町</t>
    <rPh sb="0" eb="2">
      <t>アイオイ</t>
    </rPh>
    <rPh sb="2" eb="3">
      <t>チョウ</t>
    </rPh>
    <phoneticPr fontId="1"/>
  </si>
  <si>
    <t>無施錠の窓から侵入</t>
    <phoneticPr fontId="1"/>
  </si>
  <si>
    <t>忍び込み</t>
    <phoneticPr fontId="1"/>
  </si>
  <si>
    <t>夜遅く</t>
    <rPh sb="0" eb="1">
      <t>ヨル</t>
    </rPh>
    <rPh sb="1" eb="2">
      <t>オソ</t>
    </rPh>
    <phoneticPr fontId="1"/>
  </si>
  <si>
    <t>多部田町</t>
    <rPh sb="0" eb="4">
      <t>タベタチョウ</t>
    </rPh>
    <phoneticPr fontId="1"/>
  </si>
  <si>
    <t>戸建住宅敷地内</t>
    <phoneticPr fontId="1"/>
  </si>
  <si>
    <t>無施錠で駐車中</t>
    <phoneticPr fontId="1"/>
  </si>
  <si>
    <t>市役所職員を騙り、キャッシュカードの交換が必要であると嘘の電話を架けた後、自宅を訪れてキャッシュカードを窃取する。</t>
    <phoneticPr fontId="1"/>
  </si>
  <si>
    <t>午前</t>
    <rPh sb="0" eb="2">
      <t>ゴゼン</t>
    </rPh>
    <phoneticPr fontId="1"/>
  </si>
  <si>
    <t>祐光１丁目</t>
    <phoneticPr fontId="1"/>
  </si>
  <si>
    <t>市役所職員を騙り、還付金があると嘘の電話を架けた後に自宅を訪れて、キャッシュカードを窃取する。</t>
    <phoneticPr fontId="1"/>
  </si>
  <si>
    <t>要町</t>
    <rPh sb="0" eb="1">
      <t>カナメ</t>
    </rPh>
    <rPh sb="1" eb="2">
      <t>マチ</t>
    </rPh>
    <phoneticPr fontId="1"/>
  </si>
  <si>
    <t>市役所職員を騙り、電話かけた後に自宅を訪れてキャッシュカードを窃取する。</t>
    <phoneticPr fontId="1"/>
  </si>
  <si>
    <t>都町６丁目</t>
    <phoneticPr fontId="1"/>
  </si>
  <si>
    <t>駐車中の普通乗用自動車を窃取する（施錠）</t>
    <phoneticPr fontId="1"/>
  </si>
  <si>
    <t>午後</t>
    <rPh sb="0" eb="2">
      <t>ゴゴ</t>
    </rPh>
    <phoneticPr fontId="1"/>
  </si>
  <si>
    <t>汐見丘町</t>
    <phoneticPr fontId="1"/>
  </si>
  <si>
    <t>無施錠の車両の助手席から物品を窃取する</t>
    <phoneticPr fontId="1"/>
  </si>
  <si>
    <t>都町１丁目</t>
  </si>
  <si>
    <t>集合駐車場</t>
    <phoneticPr fontId="1"/>
  </si>
  <si>
    <t>千葉寺町</t>
    <phoneticPr fontId="1"/>
  </si>
  <si>
    <t>侵入方法不明なるも、居室に所在する現金を窃取する。</t>
    <phoneticPr fontId="1"/>
  </si>
  <si>
    <t>昼前</t>
    <rPh sb="0" eb="1">
      <t>ヒル</t>
    </rPh>
    <rPh sb="1" eb="2">
      <t>マエ</t>
    </rPh>
    <phoneticPr fontId="1"/>
  </si>
  <si>
    <t>手口</t>
    <rPh sb="0" eb="2">
      <t>テグチ</t>
    </rPh>
    <phoneticPr fontId="1"/>
  </si>
  <si>
    <t>稲丘町</t>
  </si>
  <si>
    <t>昼すぎ</t>
    <rPh sb="0" eb="1">
      <t>ヒル</t>
    </rPh>
    <phoneticPr fontId="1"/>
  </si>
  <si>
    <t>昼前</t>
    <rPh sb="0" eb="2">
      <t>ヒルマエ</t>
    </rPh>
    <phoneticPr fontId="1"/>
  </si>
  <si>
    <t>夜間</t>
    <rPh sb="0" eb="2">
      <t>ヤカン</t>
    </rPh>
    <phoneticPr fontId="1"/>
  </si>
  <si>
    <t>車上ねらい</t>
    <phoneticPr fontId="1"/>
  </si>
  <si>
    <t>ドアの窓ガラスを割る（施錠）</t>
  </si>
  <si>
    <t>ドアの窓ガラスを割る（施錠）</t>
    <phoneticPr fontId="1"/>
  </si>
  <si>
    <t>夕方</t>
    <rPh sb="0" eb="2">
      <t>ユウガタ</t>
    </rPh>
    <phoneticPr fontId="1"/>
  </si>
  <si>
    <t>夜のはじめごろ</t>
    <rPh sb="0" eb="1">
      <t>ヨル</t>
    </rPh>
    <phoneticPr fontId="1"/>
  </si>
  <si>
    <t>花見川区</t>
    <rPh sb="3" eb="4">
      <t>ク</t>
    </rPh>
    <phoneticPr fontId="21"/>
  </si>
  <si>
    <t>幕張町４丁目</t>
    <phoneticPr fontId="1"/>
  </si>
  <si>
    <t>集合住宅</t>
    <phoneticPr fontId="1"/>
  </si>
  <si>
    <t>玄関戸のガラスを割り侵入（施錠）</t>
  </si>
  <si>
    <t>高根町</t>
    <phoneticPr fontId="1"/>
  </si>
  <si>
    <t>戸建住宅</t>
    <phoneticPr fontId="1"/>
  </si>
  <si>
    <t>夜遅く</t>
    <rPh sb="0" eb="1">
      <t>ヨル</t>
    </rPh>
    <rPh sb="1" eb="2">
      <t>オソ</t>
    </rPh>
    <phoneticPr fontId="1"/>
  </si>
  <si>
    <t>朝</t>
    <rPh sb="0" eb="1">
      <t>アサ</t>
    </rPh>
    <phoneticPr fontId="1"/>
  </si>
  <si>
    <t>無施錠の窓から侵入</t>
    <phoneticPr fontId="1"/>
  </si>
  <si>
    <t>忍び込み</t>
    <phoneticPr fontId="1"/>
  </si>
  <si>
    <t>明け方</t>
    <rPh sb="0" eb="1">
      <t>ア</t>
    </rPh>
    <rPh sb="2" eb="3">
      <t>ガタ</t>
    </rPh>
    <phoneticPr fontId="1"/>
  </si>
  <si>
    <t>桜木３丁目</t>
    <rPh sb="0" eb="2">
      <t>サクラギ</t>
    </rPh>
    <rPh sb="3" eb="5">
      <t>チョウメ</t>
    </rPh>
    <phoneticPr fontId="1"/>
  </si>
  <si>
    <t>窓から侵入しようとする。</t>
    <phoneticPr fontId="1"/>
  </si>
  <si>
    <t>空き巣</t>
    <phoneticPr fontId="1"/>
  </si>
  <si>
    <t>大宮台３丁目</t>
    <phoneticPr fontId="1"/>
  </si>
  <si>
    <t>未明</t>
    <rPh sb="0" eb="2">
      <t>ミメイ</t>
    </rPh>
    <phoneticPr fontId="1"/>
  </si>
  <si>
    <t>専用駐車場</t>
    <phoneticPr fontId="1"/>
  </si>
  <si>
    <t>完全施錠中</t>
    <phoneticPr fontId="1"/>
  </si>
  <si>
    <t>自動車盗</t>
    <phoneticPr fontId="1"/>
  </si>
  <si>
    <t>午前</t>
    <rPh sb="0" eb="2">
      <t>ゴゼン</t>
    </rPh>
    <phoneticPr fontId="1"/>
  </si>
  <si>
    <t>花園１丁目</t>
    <phoneticPr fontId="1"/>
  </si>
  <si>
    <t>路上</t>
    <phoneticPr fontId="1"/>
  </si>
  <si>
    <t>昼</t>
    <rPh sb="0" eb="1">
      <t>ヒル</t>
    </rPh>
    <phoneticPr fontId="1"/>
  </si>
  <si>
    <t>単独施設駐車場</t>
    <phoneticPr fontId="1"/>
  </si>
  <si>
    <t>千葉寺町</t>
    <rPh sb="0" eb="3">
      <t>チバデラ</t>
    </rPh>
    <rPh sb="3" eb="4">
      <t>チョウ</t>
    </rPh>
    <phoneticPr fontId="1"/>
  </si>
  <si>
    <t>無施錠の車両から物品を窃取</t>
  </si>
  <si>
    <t>戸建住宅駐車場</t>
    <phoneticPr fontId="1"/>
  </si>
  <si>
    <t>都町１丁目</t>
    <phoneticPr fontId="1"/>
  </si>
  <si>
    <t>右後部座席側ドアの窓ガラスを割る（施錠）</t>
    <phoneticPr fontId="1"/>
  </si>
  <si>
    <t>午後</t>
    <rPh sb="0" eb="2">
      <t>ゴゴ</t>
    </rPh>
    <phoneticPr fontId="1"/>
  </si>
  <si>
    <t>都町２丁目</t>
    <phoneticPr fontId="1"/>
  </si>
  <si>
    <t>飲食店駐車場</t>
    <phoneticPr fontId="1"/>
  </si>
  <si>
    <t>駐輪中の自転車の前かごから物品を窃取</t>
    <phoneticPr fontId="1"/>
  </si>
  <si>
    <t>集合住宅駐車場</t>
    <phoneticPr fontId="1"/>
  </si>
  <si>
    <t>運転席側ドアの窓ガラスを割る（施錠）</t>
    <phoneticPr fontId="1"/>
  </si>
  <si>
    <t>中央港１丁目</t>
  </si>
  <si>
    <t>公道</t>
    <phoneticPr fontId="1"/>
  </si>
  <si>
    <t>車内在中の物品を窃取（施錠）</t>
    <phoneticPr fontId="1"/>
  </si>
  <si>
    <t>高洲２丁目</t>
    <phoneticPr fontId="1"/>
  </si>
  <si>
    <t>高浜１丁目</t>
    <phoneticPr fontId="1"/>
  </si>
  <si>
    <t>夜</t>
    <rPh sb="0" eb="1">
      <t>ヨル</t>
    </rPh>
    <phoneticPr fontId="1"/>
  </si>
  <si>
    <t>昼ごろ</t>
    <rPh sb="0" eb="1">
      <t>ヒル</t>
    </rPh>
    <phoneticPr fontId="1"/>
  </si>
  <si>
    <t>幕張本郷７丁目</t>
    <phoneticPr fontId="1"/>
  </si>
  <si>
    <t>高浜４丁目</t>
    <phoneticPr fontId="1"/>
  </si>
  <si>
    <t>磯辺６丁目</t>
  </si>
  <si>
    <t>磯辺６丁目</t>
    <phoneticPr fontId="1"/>
  </si>
  <si>
    <t>無施錠</t>
    <phoneticPr fontId="1"/>
  </si>
  <si>
    <t>東寺山町</t>
    <phoneticPr fontId="1"/>
  </si>
  <si>
    <t>店舗駐車場</t>
  </si>
  <si>
    <t>無施錠で駐車中</t>
    <phoneticPr fontId="1"/>
  </si>
  <si>
    <t>桜木５丁目</t>
    <phoneticPr fontId="1"/>
  </si>
  <si>
    <t>完全施錠で駐車中</t>
    <phoneticPr fontId="1"/>
  </si>
  <si>
    <t>神明町</t>
    <phoneticPr fontId="1"/>
  </si>
  <si>
    <t>無施錠のドアから侵入</t>
    <phoneticPr fontId="1"/>
  </si>
  <si>
    <t>蘇我１丁目</t>
    <phoneticPr fontId="1"/>
  </si>
  <si>
    <t>駐車中の普通乗用自動車を窃取</t>
    <phoneticPr fontId="1"/>
  </si>
  <si>
    <t>早朝</t>
    <rPh sb="0" eb="2">
      <t>ソウチョウ</t>
    </rPh>
    <phoneticPr fontId="1"/>
  </si>
  <si>
    <t>中央４丁目</t>
    <phoneticPr fontId="1"/>
  </si>
  <si>
    <t>無施錠の自動車から物品を窃取</t>
  </si>
  <si>
    <t>生実町</t>
  </si>
  <si>
    <t>駐車中の車両の荷台から物品を窃取</t>
    <phoneticPr fontId="1"/>
  </si>
  <si>
    <t>昼すぎ</t>
    <rPh sb="0" eb="1">
      <t>ヒル</t>
    </rPh>
    <phoneticPr fontId="1"/>
  </si>
  <si>
    <t>美浜区</t>
    <rPh sb="0" eb="3">
      <t>ミハマク</t>
    </rPh>
    <phoneticPr fontId="1"/>
  </si>
  <si>
    <t>磯辺５丁目</t>
    <rPh sb="3" eb="5">
      <t>チョウメ</t>
    </rPh>
    <phoneticPr fontId="1"/>
  </si>
  <si>
    <t>未明</t>
    <rPh sb="0" eb="2">
      <t>ミメイ</t>
    </rPh>
    <phoneticPr fontId="1"/>
  </si>
  <si>
    <t>稲毛台町</t>
    <rPh sb="0" eb="2">
      <t>イナゲ</t>
    </rPh>
    <rPh sb="2" eb="4">
      <t>ダイマチ</t>
    </rPh>
    <phoneticPr fontId="1"/>
  </si>
  <si>
    <t>夜のはじめごろ</t>
    <rPh sb="0" eb="1">
      <t>ヨル</t>
    </rPh>
    <phoneticPr fontId="1"/>
  </si>
  <si>
    <t>桜木北３丁目</t>
    <rPh sb="0" eb="2">
      <t>サクラギ</t>
    </rPh>
    <rPh sb="2" eb="3">
      <t>キタ</t>
    </rPh>
    <rPh sb="4" eb="6">
      <t>チョウメ</t>
    </rPh>
    <phoneticPr fontId="1"/>
  </si>
  <si>
    <t>戸建住宅</t>
    <rPh sb="0" eb="2">
      <t>コダ</t>
    </rPh>
    <rPh sb="2" eb="4">
      <t>ジュウタク</t>
    </rPh>
    <phoneticPr fontId="1"/>
  </si>
  <si>
    <t>腰高窓の窓ガラスを割る（施錠）</t>
    <phoneticPr fontId="1"/>
  </si>
  <si>
    <t>千城台東１丁目</t>
    <rPh sb="0" eb="3">
      <t>チシロダイ</t>
    </rPh>
    <rPh sb="3" eb="4">
      <t>ヒガシ</t>
    </rPh>
    <rPh sb="5" eb="7">
      <t>チョウメ</t>
    </rPh>
    <phoneticPr fontId="1"/>
  </si>
  <si>
    <t>「ここのルールを知っているのか」等、因縁をつけてバイクの鍵を盗む。</t>
    <phoneticPr fontId="1"/>
  </si>
  <si>
    <t>路上強盗</t>
    <rPh sb="0" eb="2">
      <t>ロジョウ</t>
    </rPh>
    <rPh sb="2" eb="4">
      <t>ゴウトウ</t>
    </rPh>
    <phoneticPr fontId="1"/>
  </si>
  <si>
    <t>昼前</t>
    <rPh sb="0" eb="2">
      <t>ヒルマエ</t>
    </rPh>
    <phoneticPr fontId="1"/>
  </si>
  <si>
    <t>朝</t>
    <rPh sb="0" eb="1">
      <t>アサ</t>
    </rPh>
    <phoneticPr fontId="1"/>
  </si>
  <si>
    <t>登戸５丁目</t>
    <rPh sb="0" eb="2">
      <t>ノブト</t>
    </rPh>
    <rPh sb="3" eb="5">
      <t>チョウメ</t>
    </rPh>
    <phoneticPr fontId="1"/>
  </si>
  <si>
    <t>路上駐車中</t>
    <rPh sb="0" eb="2">
      <t>ロジョウ</t>
    </rPh>
    <rPh sb="2" eb="5">
      <t>チュウシャチュウ</t>
    </rPh>
    <phoneticPr fontId="1"/>
  </si>
  <si>
    <t>無施錠の車両から物品を窃取</t>
    <phoneticPr fontId="1"/>
  </si>
  <si>
    <t>蘇我３丁目</t>
    <rPh sb="3" eb="5">
      <t>チョウメ</t>
    </rPh>
    <phoneticPr fontId="1"/>
  </si>
  <si>
    <t>普通乗用自動車を窃取（施錠）</t>
    <phoneticPr fontId="1"/>
  </si>
  <si>
    <t>午前</t>
    <rPh sb="0" eb="2">
      <t>ゴゼン</t>
    </rPh>
    <phoneticPr fontId="1"/>
  </si>
  <si>
    <t>前部運転席側ドアの窓ガラスを割る（施錠）</t>
    <phoneticPr fontId="1"/>
  </si>
  <si>
    <t>都町2丁目</t>
    <rPh sb="0" eb="1">
      <t>ミヤコ</t>
    </rPh>
    <rPh sb="1" eb="2">
      <t>チョウ</t>
    </rPh>
    <rPh sb="3" eb="5">
      <t>チョウメ</t>
    </rPh>
    <phoneticPr fontId="1"/>
  </si>
  <si>
    <t>祐光４丁目</t>
    <phoneticPr fontId="1"/>
  </si>
  <si>
    <t>駐車中の車両から車内の物品を窃取</t>
    <phoneticPr fontId="1"/>
  </si>
  <si>
    <t>今井３丁目</t>
    <rPh sb="0" eb="2">
      <t>イマイ</t>
    </rPh>
    <rPh sb="3" eb="5">
      <t>チョウメ</t>
    </rPh>
    <phoneticPr fontId="1"/>
  </si>
  <si>
    <t>左後部ドアの窓ガラスを割る（施錠）</t>
    <phoneticPr fontId="1"/>
  </si>
  <si>
    <t>幕張町６丁目</t>
    <rPh sb="4" eb="6">
      <t>チョウメ</t>
    </rPh>
    <phoneticPr fontId="1"/>
  </si>
  <si>
    <t>息子及び医者を名乗る者が偽の電話をかけ、会社のお金を補填する必要があると嘘を言って被害者宅を訪れ、現金をだまし取る。</t>
    <phoneticPr fontId="1"/>
  </si>
  <si>
    <t>幕張本郷１丁目</t>
    <rPh sb="0" eb="2">
      <t>マクハリ</t>
    </rPh>
    <rPh sb="2" eb="4">
      <t>ホンゴウ</t>
    </rPh>
    <rPh sb="5" eb="7">
      <t>チョウメ</t>
    </rPh>
    <phoneticPr fontId="1"/>
  </si>
  <si>
    <t>稲毛東1丁目</t>
    <rPh sb="0" eb="3">
      <t>イナゲヒガシ</t>
    </rPh>
    <rPh sb="4" eb="6">
      <t>チョウメ</t>
    </rPh>
    <phoneticPr fontId="1"/>
  </si>
  <si>
    <t>幕張町２丁目</t>
    <rPh sb="0" eb="2">
      <t>マクハリ</t>
    </rPh>
    <rPh sb="2" eb="3">
      <t>チョウ</t>
    </rPh>
    <rPh sb="4" eb="6">
      <t>チョウメ</t>
    </rPh>
    <phoneticPr fontId="1"/>
  </si>
  <si>
    <t>区役所を名乗って偽の電話をかけ、厚生労働省の還付金の手続きが必要だと嘘を言って郵便局に誘導し、ATMを言うがままに操作させて送金させる。</t>
    <rPh sb="0" eb="3">
      <t>クヤクショ</t>
    </rPh>
    <rPh sb="4" eb="6">
      <t>ナノ</t>
    </rPh>
    <rPh sb="8" eb="9">
      <t>ニセ</t>
    </rPh>
    <rPh sb="10" eb="12">
      <t>デンワ</t>
    </rPh>
    <rPh sb="16" eb="18">
      <t>コウセイ</t>
    </rPh>
    <rPh sb="18" eb="21">
      <t>ロウドウショウ</t>
    </rPh>
    <rPh sb="22" eb="25">
      <t>カンプキン</t>
    </rPh>
    <rPh sb="26" eb="28">
      <t>テツヅ</t>
    </rPh>
    <rPh sb="30" eb="32">
      <t>ヒツヨウ</t>
    </rPh>
    <rPh sb="34" eb="35">
      <t>ウソ</t>
    </rPh>
    <rPh sb="36" eb="37">
      <t>イ</t>
    </rPh>
    <rPh sb="39" eb="42">
      <t>ユウビンキョク</t>
    </rPh>
    <rPh sb="43" eb="45">
      <t>ユウドウ</t>
    </rPh>
    <rPh sb="51" eb="52">
      <t>イ</t>
    </rPh>
    <rPh sb="57" eb="59">
      <t>ソウサ</t>
    </rPh>
    <rPh sb="62" eb="64">
      <t>ソウキン</t>
    </rPh>
    <phoneticPr fontId="1"/>
  </si>
  <si>
    <t>花園２丁目</t>
    <rPh sb="3" eb="5">
      <t>チョウメ</t>
    </rPh>
    <phoneticPr fontId="1"/>
  </si>
  <si>
    <t>稲毛台町</t>
    <rPh sb="0" eb="3">
      <t>イナゲダイ</t>
    </rPh>
    <rPh sb="3" eb="4">
      <t>チョウ</t>
    </rPh>
    <phoneticPr fontId="1"/>
  </si>
  <si>
    <t>富田町</t>
    <rPh sb="0" eb="2">
      <t>トミタ</t>
    </rPh>
    <rPh sb="2" eb="3">
      <t>チョウ</t>
    </rPh>
    <phoneticPr fontId="1"/>
  </si>
  <si>
    <t>完全施錠で駐車中</t>
    <rPh sb="0" eb="2">
      <t>カンゼン</t>
    </rPh>
    <rPh sb="2" eb="4">
      <t>セジョウ</t>
    </rPh>
    <rPh sb="5" eb="7">
      <t>チュウシャ</t>
    </rPh>
    <rPh sb="7" eb="8">
      <t>チュウ</t>
    </rPh>
    <phoneticPr fontId="1"/>
  </si>
  <si>
    <t>戸建住宅</t>
    <rPh sb="0" eb="4">
      <t>コダテジュウタク</t>
    </rPh>
    <phoneticPr fontId="1"/>
  </si>
  <si>
    <t>高洲３丁目</t>
    <rPh sb="3" eb="5">
      <t>チョウメ</t>
    </rPh>
    <phoneticPr fontId="1"/>
  </si>
  <si>
    <t>複数人で口を塞ぐなどの暴行をして荷物を奪い取る。</t>
    <rPh sb="0" eb="2">
      <t>フクスウ</t>
    </rPh>
    <rPh sb="2" eb="3">
      <t>ニン</t>
    </rPh>
    <rPh sb="4" eb="5">
      <t>クチ</t>
    </rPh>
    <rPh sb="6" eb="7">
      <t>フサ</t>
    </rPh>
    <rPh sb="11" eb="13">
      <t>ボウコウ</t>
    </rPh>
    <rPh sb="16" eb="18">
      <t>ニモツ</t>
    </rPh>
    <rPh sb="19" eb="20">
      <t>ウバ</t>
    </rPh>
    <rPh sb="21" eb="22">
      <t>ト</t>
    </rPh>
    <phoneticPr fontId="1"/>
  </si>
  <si>
    <t>息子を名乗って偽の電話をかけ、至急現金を必要としていると嘘を言って駅に呼び出し、息子のかわりを名乗る者が現金をだまし取る。</t>
    <phoneticPr fontId="1"/>
  </si>
  <si>
    <t>不明</t>
    <rPh sb="0" eb="2">
      <t>フメイ</t>
    </rPh>
    <phoneticPr fontId="1"/>
  </si>
  <si>
    <t>集合住宅</t>
    <rPh sb="0" eb="4">
      <t>シュウゴウジュウタク</t>
    </rPh>
    <phoneticPr fontId="1"/>
  </si>
  <si>
    <t>息子を名乗って偽の電話をかけ、至急現金を必要としていると嘘を言い、息子の同僚を名乗る者が被害者宅付近を訪れて２回にわたり現金をだまし取る。</t>
    <phoneticPr fontId="1"/>
  </si>
  <si>
    <t>小中台町</t>
    <rPh sb="0" eb="3">
      <t>コナカダイ</t>
    </rPh>
    <rPh sb="3" eb="4">
      <t>チョウ</t>
    </rPh>
    <phoneticPr fontId="1"/>
  </si>
  <si>
    <t>侵入方法不明なるも室内の物品を窃取</t>
    <phoneticPr fontId="1"/>
  </si>
  <si>
    <t>夜間</t>
    <rPh sb="0" eb="2">
      <t>ヤカン</t>
    </rPh>
    <phoneticPr fontId="1"/>
  </si>
  <si>
    <t>美浜区</t>
    <rPh sb="0" eb="3">
      <t>ミハマク</t>
    </rPh>
    <phoneticPr fontId="1"/>
  </si>
  <si>
    <t>高浜１丁目</t>
    <rPh sb="0" eb="2">
      <t>タカハマ</t>
    </rPh>
    <rPh sb="3" eb="5">
      <t>チョウメ</t>
    </rPh>
    <phoneticPr fontId="1"/>
  </si>
  <si>
    <t>集合住宅駐車場</t>
  </si>
  <si>
    <t>ドアの窓ガラスを割る（施錠）</t>
    <phoneticPr fontId="1"/>
  </si>
  <si>
    <t>車上ねらい</t>
    <rPh sb="0" eb="2">
      <t>シャジョウ</t>
    </rPh>
    <phoneticPr fontId="1"/>
  </si>
  <si>
    <t>中央区</t>
    <rPh sb="0" eb="3">
      <t>チュウオウク</t>
    </rPh>
    <phoneticPr fontId="19"/>
  </si>
  <si>
    <t>稲毛区</t>
    <rPh sb="0" eb="3">
      <t>イナゲク</t>
    </rPh>
    <phoneticPr fontId="19"/>
  </si>
  <si>
    <t>花見川区</t>
    <rPh sb="0" eb="4">
      <t>ハナミガワク</t>
    </rPh>
    <phoneticPr fontId="19"/>
  </si>
  <si>
    <t>緑区</t>
    <rPh sb="0" eb="2">
      <t>ミドリク</t>
    </rPh>
    <phoneticPr fontId="19"/>
  </si>
  <si>
    <t>若葉区</t>
    <rPh sb="0" eb="3">
      <t>ワカバク</t>
    </rPh>
    <phoneticPr fontId="19"/>
  </si>
  <si>
    <t>美浜区</t>
    <rPh sb="0" eb="3">
      <t>ミハマク</t>
    </rPh>
    <phoneticPr fontId="19"/>
  </si>
  <si>
    <t>夕方</t>
    <rPh sb="0" eb="2">
      <t>ユウガタ</t>
    </rPh>
    <phoneticPr fontId="1"/>
  </si>
  <si>
    <t>高洲２丁目</t>
    <rPh sb="0" eb="2">
      <t>タカス</t>
    </rPh>
    <rPh sb="3" eb="5">
      <t>チョウメ</t>
    </rPh>
    <phoneticPr fontId="1"/>
  </si>
  <si>
    <t>朝</t>
    <rPh sb="0" eb="1">
      <t>アサ</t>
    </rPh>
    <phoneticPr fontId="1"/>
  </si>
  <si>
    <t>夜遅く</t>
    <rPh sb="0" eb="1">
      <t>ヨル</t>
    </rPh>
    <rPh sb="1" eb="2">
      <t>オソ</t>
    </rPh>
    <phoneticPr fontId="1"/>
  </si>
  <si>
    <t>千城台西１丁目</t>
    <rPh sb="0" eb="3">
      <t>チシロダイ</t>
    </rPh>
    <rPh sb="3" eb="4">
      <t>ニシ</t>
    </rPh>
    <rPh sb="5" eb="6">
      <t>チョウ</t>
    </rPh>
    <rPh sb="6" eb="7">
      <t>メ</t>
    </rPh>
    <phoneticPr fontId="1"/>
  </si>
  <si>
    <t>洋間の窓ガラスを割り鍵を開けて侵入</t>
    <phoneticPr fontId="1"/>
  </si>
  <si>
    <t>未明</t>
    <rPh sb="0" eb="2">
      <t>ミメイ</t>
    </rPh>
    <phoneticPr fontId="1"/>
  </si>
  <si>
    <t>みつわ台３丁目</t>
    <rPh sb="3" eb="4">
      <t>ダイ</t>
    </rPh>
    <rPh sb="5" eb="7">
      <t>チョウメ</t>
    </rPh>
    <phoneticPr fontId="1"/>
  </si>
  <si>
    <t>完全施錠中</t>
    <phoneticPr fontId="1"/>
  </si>
  <si>
    <t>戸建住宅</t>
    <rPh sb="0" eb="4">
      <t>コダテジュウタク</t>
    </rPh>
    <phoneticPr fontId="1"/>
  </si>
  <si>
    <t>和室の腰高窓の窓ガラスをこじ破り侵入</t>
    <phoneticPr fontId="1"/>
  </si>
  <si>
    <t>昼</t>
    <rPh sb="0" eb="1">
      <t>ヒル</t>
    </rPh>
    <phoneticPr fontId="1"/>
  </si>
  <si>
    <t>幕張町５丁目</t>
    <rPh sb="0" eb="2">
      <t>マクハリ</t>
    </rPh>
    <rPh sb="2" eb="3">
      <t>チョウ</t>
    </rPh>
    <rPh sb="4" eb="6">
      <t>チョウメ</t>
    </rPh>
    <phoneticPr fontId="1"/>
  </si>
  <si>
    <t>空き地</t>
    <rPh sb="0" eb="1">
      <t>ア</t>
    </rPh>
    <rPh sb="2" eb="3">
      <t>チ</t>
    </rPh>
    <phoneticPr fontId="1"/>
  </si>
  <si>
    <t>無施錠</t>
    <rPh sb="0" eb="1">
      <t>ム</t>
    </rPh>
    <rPh sb="1" eb="3">
      <t>セジョウ</t>
    </rPh>
    <phoneticPr fontId="1"/>
  </si>
  <si>
    <t>深夜</t>
    <rPh sb="0" eb="2">
      <t>シンヤ</t>
    </rPh>
    <phoneticPr fontId="1"/>
  </si>
  <si>
    <t>昼前</t>
    <rPh sb="0" eb="2">
      <t>ヒルマエ</t>
    </rPh>
    <phoneticPr fontId="1"/>
  </si>
  <si>
    <t>小中台町</t>
    <rPh sb="0" eb="3">
      <t>コナカダイ</t>
    </rPh>
    <rPh sb="3" eb="4">
      <t>チョウ</t>
    </rPh>
    <phoneticPr fontId="1"/>
  </si>
  <si>
    <t>千城台東２丁目</t>
    <rPh sb="0" eb="3">
      <t>チシロダイ</t>
    </rPh>
    <rPh sb="3" eb="4">
      <t>ヒガシ</t>
    </rPh>
    <rPh sb="5" eb="7">
      <t>チョウメ</t>
    </rPh>
    <phoneticPr fontId="1"/>
  </si>
  <si>
    <t>掃き出し窓の窓ガラスを割る（施錠）</t>
    <phoneticPr fontId="1"/>
  </si>
  <si>
    <t>夜のはじめごろ</t>
    <rPh sb="0" eb="1">
      <t>ヨル</t>
    </rPh>
    <phoneticPr fontId="1"/>
  </si>
  <si>
    <t>加曽利町</t>
    <rPh sb="0" eb="3">
      <t>カソリ</t>
    </rPh>
    <rPh sb="3" eb="4">
      <t>チョウ</t>
    </rPh>
    <phoneticPr fontId="1"/>
  </si>
  <si>
    <t>夜</t>
    <rPh sb="0" eb="1">
      <t>ヨル</t>
    </rPh>
    <phoneticPr fontId="1"/>
  </si>
  <si>
    <t>稲毛東４丁目</t>
    <rPh sb="4" eb="6">
      <t>チョウメ</t>
    </rPh>
    <phoneticPr fontId="1"/>
  </si>
  <si>
    <t>夜間・深夜</t>
    <rPh sb="0" eb="2">
      <t>ヤカン</t>
    </rPh>
    <rPh sb="3" eb="5">
      <t>シンヤ</t>
    </rPh>
    <phoneticPr fontId="1"/>
  </si>
  <si>
    <t>あやめ台</t>
    <rPh sb="3" eb="4">
      <t>ダイ</t>
    </rPh>
    <phoneticPr fontId="1"/>
  </si>
  <si>
    <t>萩台町</t>
    <rPh sb="0" eb="2">
      <t>ハギダイ</t>
    </rPh>
    <rPh sb="2" eb="3">
      <t>チョウ</t>
    </rPh>
    <phoneticPr fontId="1"/>
  </si>
  <si>
    <t>原動機付自転車前かごから</t>
    <phoneticPr fontId="1"/>
  </si>
  <si>
    <t>ガソリンスタンド内</t>
    <rPh sb="8" eb="9">
      <t>ナイ</t>
    </rPh>
    <phoneticPr fontId="1"/>
  </si>
  <si>
    <t>駐車中の普通乗用自動車を窃取（無施錠）</t>
    <phoneticPr fontId="1"/>
  </si>
  <si>
    <t>東千葉３丁目</t>
    <rPh sb="4" eb="6">
      <t>チョウメ</t>
    </rPh>
    <phoneticPr fontId="1"/>
  </si>
  <si>
    <t>午前中</t>
    <rPh sb="0" eb="3">
      <t>ゴゼンチュウ</t>
    </rPh>
    <phoneticPr fontId="1"/>
  </si>
  <si>
    <t>無施錠の車両から物品を窃取する。</t>
    <phoneticPr fontId="1"/>
  </si>
  <si>
    <t>矢作町</t>
    <rPh sb="0" eb="2">
      <t>ヤハギ</t>
    </rPh>
    <rPh sb="2" eb="3">
      <t>チョウ</t>
    </rPh>
    <phoneticPr fontId="1"/>
  </si>
  <si>
    <t>助手席ドアの窓ガラスを割る（施錠）</t>
    <phoneticPr fontId="1"/>
  </si>
  <si>
    <t>鶴沢町</t>
    <rPh sb="0" eb="2">
      <t>ツルサワ</t>
    </rPh>
    <rPh sb="2" eb="3">
      <t>チョウ</t>
    </rPh>
    <phoneticPr fontId="1"/>
  </si>
  <si>
    <t>登戸５丁目</t>
    <rPh sb="0" eb="2">
      <t>ノブト</t>
    </rPh>
    <rPh sb="3" eb="4">
      <t>チョウ</t>
    </rPh>
    <rPh sb="4" eb="5">
      <t>メ</t>
    </rPh>
    <phoneticPr fontId="1"/>
  </si>
  <si>
    <t>無施錠の車両運転席から物品を窃取する</t>
    <phoneticPr fontId="1"/>
  </si>
  <si>
    <t>都町６丁目</t>
    <phoneticPr fontId="1"/>
  </si>
  <si>
    <t>助手席側ドアの窓ガラスを割る（施錠）</t>
  </si>
  <si>
    <t>青葉町</t>
    <phoneticPr fontId="1"/>
  </si>
  <si>
    <t>午前</t>
    <rPh sb="0" eb="2">
      <t>ゴゼン</t>
    </rPh>
    <phoneticPr fontId="1"/>
  </si>
  <si>
    <t>無施錠の車両の助手席から物品を窃取</t>
    <phoneticPr fontId="1"/>
  </si>
  <si>
    <t>稲毛３丁目</t>
    <rPh sb="0" eb="2">
      <t>イナゲ</t>
    </rPh>
    <rPh sb="3" eb="5">
      <t>チョウメ</t>
    </rPh>
    <phoneticPr fontId="1"/>
  </si>
  <si>
    <t>稲毛１丁目</t>
    <phoneticPr fontId="1"/>
  </si>
  <si>
    <t>昼すぎ</t>
    <rPh sb="0" eb="1">
      <t>ヒル</t>
    </rPh>
    <phoneticPr fontId="1"/>
  </si>
  <si>
    <t>武石町２丁目</t>
    <phoneticPr fontId="1"/>
  </si>
  <si>
    <t>医師及び息子を名乗って偽の電話をかけ、息子の具合が悪く至急現金を必要としていると信じ込ませ、息子の代理人を名乗る者が被害者宅を訪れ現金をだまし取る。</t>
    <phoneticPr fontId="1"/>
  </si>
  <si>
    <t>幕張西６丁目</t>
    <rPh sb="0" eb="2">
      <t>マクハリ</t>
    </rPh>
    <rPh sb="2" eb="3">
      <t>ニシ</t>
    </rPh>
    <rPh sb="4" eb="6">
      <t>チョウメ</t>
    </rPh>
    <phoneticPr fontId="1"/>
  </si>
  <si>
    <t>高洲１丁目</t>
  </si>
  <si>
    <t>高洲３丁目</t>
    <rPh sb="0" eb="2">
      <t>タカス</t>
    </rPh>
    <rPh sb="3" eb="5">
      <t>チョウメ</t>
    </rPh>
    <phoneticPr fontId="1"/>
  </si>
  <si>
    <t>集合住宅</t>
    <rPh sb="0" eb="2">
      <t>シュウゴウ</t>
    </rPh>
    <rPh sb="2" eb="4">
      <t>ジュウタク</t>
    </rPh>
    <phoneticPr fontId="1"/>
  </si>
  <si>
    <t>美浜区役所及びサポートコールセンターを名乗って偽の電話をかけ、医療費の還付金の手続をする必要があると嘘を言ってＡＴＭに誘導し、預金を送金させる。</t>
    <phoneticPr fontId="1"/>
  </si>
  <si>
    <t>高浜４丁目</t>
    <rPh sb="0" eb="2">
      <t>タカハマ</t>
    </rPh>
    <rPh sb="3" eb="5">
      <t>チョウメ</t>
    </rPh>
    <phoneticPr fontId="1"/>
  </si>
  <si>
    <t>医師及び警察（落とし物係）及び息子を名乗って偽の電話をかけ、息子が会社の契約金を紛失したと信じ込ませ、息子の知人を名乗る者が被害者宅の近くを訪れて現金をだまし取る。</t>
    <phoneticPr fontId="1"/>
  </si>
  <si>
    <t>幕張町４丁目</t>
    <phoneticPr fontId="1"/>
  </si>
  <si>
    <t>警視庁・三重県警察・検察官を名乗って偽の電話をかけ、犯罪の疑いを晴らすために振り込みが必要と信じ込ませて現金を振り込ませる。</t>
    <phoneticPr fontId="1"/>
  </si>
  <si>
    <t>稲毛町５丁目</t>
  </si>
  <si>
    <t>年金事務所及び銀行を名乗って偽の電話をかけ、還付金の手続きをする必要があると嘘を言ってＡＴＭに誘導し、言うがままに操作させて預金を送金させる。</t>
    <phoneticPr fontId="1"/>
  </si>
  <si>
    <t>稲毛東５丁目</t>
    <rPh sb="0" eb="2">
      <t>イナゲ</t>
    </rPh>
    <rPh sb="2" eb="3">
      <t>ヒガシ</t>
    </rPh>
    <rPh sb="4" eb="6">
      <t>チョウメ</t>
    </rPh>
    <phoneticPr fontId="1"/>
  </si>
  <si>
    <t>銀行職員を名乗って偽の電話をかけ、通帳とキャッシュカードを新しくする必要があると嘘を言って被害者宅を訪れ、キャッシュカードをすり替えて盗み取る。</t>
    <phoneticPr fontId="1"/>
  </si>
  <si>
    <t>貝塚町</t>
    <rPh sb="0" eb="3">
      <t>カイヅカチョウ</t>
    </rPh>
    <phoneticPr fontId="1"/>
  </si>
  <si>
    <t>運転席側の鍵穴を壊す。ドアの窓ガラスを割る（施錠）</t>
    <phoneticPr fontId="1"/>
  </si>
  <si>
    <t>駐車場</t>
    <rPh sb="0" eb="3">
      <t>チュウシャジョウ</t>
    </rPh>
    <phoneticPr fontId="1"/>
  </si>
  <si>
    <t>小中台町</t>
    <phoneticPr fontId="1"/>
  </si>
  <si>
    <t>稲毛東２丁目</t>
    <rPh sb="0" eb="3">
      <t>イナゲヒガシ</t>
    </rPh>
    <rPh sb="4" eb="6">
      <t>チョウメ</t>
    </rPh>
    <phoneticPr fontId="1"/>
  </si>
  <si>
    <t>不明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</si>
</sst>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theme="1"/>
      <name val="Meiryo UI"/>
      <family val="3"/>
      <charset val="128"/>
    </font>
    <font>
      <sz val="14"/>
      <color theme="1"/>
      <name val="Meiryo UI"/>
      <family val="3"/>
      <charset val="128"/>
    </font>
    <font>
      <b/>
      <sz val="11"/>
      <color theme="0"/>
      <name val="Meiryo UI"/>
      <family val="3"/>
      <charset val="128"/>
    </font>
    <font>
      <sz val="11"/>
      <color theme="0"/>
      <name val="Meiryo UI"/>
      <family val="3"/>
      <charset val="128"/>
    </font>
    <font>
      <sz val="9"/>
      <color theme="1"/>
      <name val="Meiryo UI"/>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249977111117893"/>
        <bgColor indexed="64"/>
      </patternFill>
    </fill>
    <fill>
      <patternFill patternType="solid">
        <fgColor theme="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0" borderId="0" applyNumberFormat="0" applyFill="0" applyBorder="0" applyAlignment="0" applyProtection="0">
      <alignment vertical="center"/>
    </xf>
    <xf numFmtId="0" fontId="5" fillId="26" borderId="2" applyNumberFormat="0" applyAlignment="0" applyProtection="0">
      <alignment vertical="center"/>
    </xf>
    <xf numFmtId="0" fontId="6" fillId="27" borderId="0" applyNumberFormat="0" applyBorder="0" applyAlignment="0" applyProtection="0">
      <alignment vertical="center"/>
    </xf>
    <xf numFmtId="0" fontId="2" fillId="28" borderId="3" applyNumberFormat="0" applyFont="0" applyAlignment="0" applyProtection="0">
      <alignment vertical="center"/>
    </xf>
    <xf numFmtId="0" fontId="7" fillId="0" borderId="4" applyNumberFormat="0" applyFill="0" applyAlignment="0" applyProtection="0">
      <alignment vertical="center"/>
    </xf>
    <xf numFmtId="0" fontId="8" fillId="29" borderId="0" applyNumberFormat="0" applyBorder="0" applyAlignment="0" applyProtection="0">
      <alignment vertical="center"/>
    </xf>
    <xf numFmtId="0" fontId="9" fillId="30" borderId="5" applyNumberFormat="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0" borderId="9" applyNumberFormat="0" applyFill="0" applyAlignment="0" applyProtection="0">
      <alignment vertical="center"/>
    </xf>
    <xf numFmtId="0" fontId="15" fillId="30" borderId="10" applyNumberFormat="0" applyAlignment="0" applyProtection="0">
      <alignment vertical="center"/>
    </xf>
    <xf numFmtId="0" fontId="16" fillId="0" borderId="0" applyNumberFormat="0" applyFill="0" applyBorder="0" applyAlignment="0" applyProtection="0">
      <alignment vertical="center"/>
    </xf>
    <xf numFmtId="0" fontId="17" fillId="31" borderId="5" applyNumberFormat="0" applyAlignment="0" applyProtection="0">
      <alignment vertical="center"/>
    </xf>
    <xf numFmtId="0" fontId="18" fillId="32" borderId="0" applyNumberFormat="0" applyBorder="0" applyAlignment="0" applyProtection="0">
      <alignment vertical="center"/>
    </xf>
  </cellStyleXfs>
  <cellXfs count="73">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33" borderId="1" xfId="0" applyFill="1" applyBorder="1">
      <alignment vertical="center"/>
    </xf>
    <xf numFmtId="0" fontId="0" fillId="0" borderId="0" xfId="0" applyNumberFormat="1">
      <alignment vertical="center"/>
    </xf>
    <xf numFmtId="0" fontId="0" fillId="0" borderId="0" xfId="0" pivotButton="1">
      <alignment vertical="center"/>
    </xf>
    <xf numFmtId="0" fontId="0" fillId="0" borderId="0" xfId="0" applyAlignment="1">
      <alignment horizontal="left" vertical="center"/>
    </xf>
    <xf numFmtId="0" fontId="20" fillId="0" borderId="1" xfId="0" applyFont="1" applyBorder="1" applyAlignment="1">
      <alignment vertical="center" wrapText="1"/>
    </xf>
    <xf numFmtId="0" fontId="21" fillId="0" borderId="11" xfId="0" applyFont="1" applyBorder="1" applyAlignment="1">
      <alignment vertical="center" wrapText="1"/>
    </xf>
    <xf numFmtId="0" fontId="20" fillId="0" borderId="0" xfId="0" applyFont="1" applyAlignment="1">
      <alignment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176" fontId="20" fillId="0" borderId="12" xfId="0" applyNumberFormat="1" applyFont="1" applyFill="1" applyBorder="1" applyAlignment="1">
      <alignment horizontal="right" vertical="center" wrapText="1"/>
    </xf>
    <xf numFmtId="14" fontId="20" fillId="0" borderId="13" xfId="0" applyNumberFormat="1" applyFont="1" applyFill="1" applyBorder="1" applyAlignment="1">
      <alignment horizontal="center" vertical="center" wrapText="1"/>
    </xf>
    <xf numFmtId="176" fontId="20" fillId="0" borderId="13" xfId="0" applyNumberFormat="1" applyFont="1" applyFill="1" applyBorder="1" applyAlignment="1">
      <alignment horizontal="right" vertical="center" wrapText="1"/>
    </xf>
    <xf numFmtId="0" fontId="20" fillId="0" borderId="23" xfId="0" applyFont="1" applyFill="1" applyBorder="1" applyAlignment="1">
      <alignment horizontal="center" vertical="center" wrapText="1"/>
    </xf>
    <xf numFmtId="176" fontId="20" fillId="0" borderId="23" xfId="0" applyNumberFormat="1" applyFont="1" applyFill="1" applyBorder="1" applyAlignment="1">
      <alignment horizontal="right" vertical="center" wrapText="1"/>
    </xf>
    <xf numFmtId="0" fontId="20" fillId="0"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11" xfId="0" applyFont="1" applyFill="1" applyBorder="1" applyAlignment="1">
      <alignment horizontal="left" vertical="center" wrapText="1"/>
    </xf>
    <xf numFmtId="56" fontId="20" fillId="0" borderId="1" xfId="0" applyNumberFormat="1"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11" xfId="0" applyFont="1" applyBorder="1" applyAlignment="1">
      <alignment vertical="center" wrapText="1"/>
    </xf>
    <xf numFmtId="0" fontId="21" fillId="0" borderId="11" xfId="0" applyFont="1" applyBorder="1" applyAlignment="1">
      <alignment vertical="center"/>
    </xf>
    <xf numFmtId="0" fontId="20" fillId="0" borderId="11" xfId="0" applyFont="1" applyBorder="1" applyAlignment="1">
      <alignment vertical="center"/>
    </xf>
    <xf numFmtId="0" fontId="21" fillId="34" borderId="11" xfId="0" applyFont="1" applyFill="1" applyBorder="1" applyAlignment="1">
      <alignment vertical="center" wrapText="1"/>
    </xf>
    <xf numFmtId="0" fontId="21" fillId="34" borderId="1" xfId="0" applyFont="1" applyFill="1" applyBorder="1" applyAlignment="1">
      <alignment vertical="center" wrapText="1"/>
    </xf>
    <xf numFmtId="0" fontId="20" fillId="34" borderId="1" xfId="0" applyFont="1" applyFill="1" applyBorder="1" applyAlignment="1">
      <alignmen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22" xfId="0" applyFont="1" applyFill="1" applyBorder="1" applyAlignment="1">
      <alignment horizontal="left" vertical="center" wrapText="1"/>
    </xf>
    <xf numFmtId="14" fontId="20" fillId="0" borderId="13" xfId="0" applyNumberFormat="1" applyFont="1" applyFill="1" applyBorder="1" applyAlignment="1">
      <alignment horizontal="left" vertical="center" wrapText="1"/>
    </xf>
    <xf numFmtId="176" fontId="20" fillId="0" borderId="17" xfId="0" applyNumberFormat="1" applyFont="1" applyFill="1" applyBorder="1" applyAlignment="1">
      <alignment horizontal="right"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4" fillId="0" borderId="17" xfId="0" applyFont="1" applyFill="1" applyBorder="1" applyAlignment="1">
      <alignment horizontal="center" vertical="center" wrapText="1"/>
    </xf>
    <xf numFmtId="56" fontId="20" fillId="0" borderId="1" xfId="0" applyNumberFormat="1" applyFont="1" applyFill="1" applyBorder="1" applyAlignment="1">
      <alignment vertical="center" wrapText="1"/>
    </xf>
    <xf numFmtId="0" fontId="23" fillId="0" borderId="28" xfId="0" applyFont="1" applyFill="1" applyBorder="1" applyAlignment="1">
      <alignment horizontal="center" vertical="center" wrapText="1"/>
    </xf>
    <xf numFmtId="176" fontId="20" fillId="0" borderId="16" xfId="0" applyNumberFormat="1" applyFont="1" applyFill="1" applyBorder="1" applyAlignment="1">
      <alignment horizontal="right" vertical="center" wrapText="1"/>
    </xf>
    <xf numFmtId="176" fontId="20" fillId="0" borderId="22" xfId="0" applyNumberFormat="1" applyFont="1" applyFill="1" applyBorder="1" applyAlignment="1">
      <alignment horizontal="center" vertical="center" wrapText="1"/>
    </xf>
    <xf numFmtId="14" fontId="20" fillId="0" borderId="17" xfId="0" applyNumberFormat="1" applyFont="1" applyFill="1" applyBorder="1" applyAlignment="1">
      <alignment horizontal="center" vertical="center" wrapText="1"/>
    </xf>
    <xf numFmtId="0" fontId="20" fillId="0" borderId="32" xfId="0" applyFont="1" applyFill="1" applyBorder="1" applyAlignment="1">
      <alignment vertical="center" wrapText="1"/>
    </xf>
    <xf numFmtId="0" fontId="20" fillId="0" borderId="19" xfId="0" applyFont="1" applyFill="1" applyBorder="1" applyAlignment="1">
      <alignment horizontal="right" vertical="center" wrapText="1"/>
    </xf>
    <xf numFmtId="0" fontId="20" fillId="0" borderId="25" xfId="0" applyFont="1" applyFill="1" applyBorder="1" applyAlignment="1">
      <alignment horizontal="right" vertical="center" wrapText="1"/>
    </xf>
    <xf numFmtId="0" fontId="20" fillId="0" borderId="32" xfId="0" applyFont="1" applyFill="1" applyBorder="1" applyAlignment="1">
      <alignment horizontal="right" vertical="center" wrapText="1"/>
    </xf>
    <xf numFmtId="176" fontId="20" fillId="0" borderId="22" xfId="0" applyNumberFormat="1" applyFont="1" applyFill="1" applyBorder="1" applyAlignment="1">
      <alignment horizontal="right" vertical="center" wrapText="1"/>
    </xf>
    <xf numFmtId="0" fontId="20" fillId="0" borderId="25" xfId="0" applyFont="1" applyFill="1" applyBorder="1" applyAlignment="1">
      <alignment vertical="center" wrapText="1"/>
    </xf>
    <xf numFmtId="56" fontId="20" fillId="0" borderId="0" xfId="0" applyNumberFormat="1" applyFont="1" applyFill="1" applyBorder="1" applyAlignment="1">
      <alignment vertical="center" wrapText="1"/>
    </xf>
    <xf numFmtId="0" fontId="20" fillId="0" borderId="21" xfId="0" applyFont="1" applyFill="1" applyBorder="1" applyAlignment="1">
      <alignment horizontal="right" vertical="center" wrapText="1"/>
    </xf>
    <xf numFmtId="14" fontId="20" fillId="0" borderId="23" xfId="0" applyNumberFormat="1" applyFont="1" applyFill="1" applyBorder="1" applyAlignment="1">
      <alignment horizontal="center" vertical="center" wrapText="1"/>
    </xf>
    <xf numFmtId="0" fontId="20" fillId="0" borderId="33" xfId="0" applyFont="1" applyFill="1" applyBorder="1" applyAlignment="1">
      <alignment horizontal="right" vertical="center" wrapText="1"/>
    </xf>
    <xf numFmtId="0" fontId="22" fillId="34" borderId="25" xfId="0" applyFont="1" applyFill="1" applyBorder="1" applyAlignment="1">
      <alignment horizontal="center" vertical="center"/>
    </xf>
    <xf numFmtId="0" fontId="22" fillId="34" borderId="26" xfId="0" applyFont="1" applyFill="1" applyBorder="1" applyAlignment="1">
      <alignment horizontal="center" vertical="center"/>
    </xf>
    <xf numFmtId="0" fontId="22" fillId="34" borderId="21" xfId="0" applyFont="1" applyFill="1" applyBorder="1" applyAlignment="1">
      <alignment horizontal="center" vertical="center"/>
    </xf>
    <xf numFmtId="0" fontId="22" fillId="34" borderId="27" xfId="0" applyFont="1" applyFill="1" applyBorder="1" applyAlignment="1">
      <alignment horizontal="center" vertical="center"/>
    </xf>
    <xf numFmtId="0" fontId="22" fillId="34" borderId="0" xfId="0" applyFont="1" applyFill="1" applyBorder="1" applyAlignment="1">
      <alignment horizontal="center" vertical="center"/>
    </xf>
    <xf numFmtId="0" fontId="20" fillId="0" borderId="0" xfId="0" applyFont="1" applyFill="1" applyBorder="1" applyAlignment="1">
      <alignment horizontal="right" vertical="center" wrapText="1"/>
    </xf>
    <xf numFmtId="0" fontId="20" fillId="0" borderId="11" xfId="0" applyFont="1" applyBorder="1" applyAlignment="1">
      <alignment horizontal="right" vertical="center" wrapText="1"/>
    </xf>
    <xf numFmtId="0" fontId="20" fillId="34" borderId="0"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0" xfId="0" applyFont="1" applyAlignment="1">
      <alignment horizontal="righ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9">
    <dxf>
      <font>
        <strike val="0"/>
        <outline val="0"/>
        <shadow val="0"/>
        <u val="none"/>
        <vertAlign val="baseline"/>
        <name val="Meiryo UI"/>
        <family val="3"/>
        <charset val="128"/>
        <scheme val="none"/>
      </font>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Meiryo UI"/>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Meiryo UI"/>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Meiryo UI"/>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left style="hair">
          <color indexed="64"/>
        </left>
        <right style="thin">
          <color indexed="64"/>
        </right>
        <top style="thin">
          <color indexed="64"/>
        </top>
        <bottom style="thin">
          <color indexed="64"/>
        </bottom>
        <vertical style="hair">
          <color indexed="64"/>
        </vertical>
      </border>
    </dxf>
    <dxf>
      <font>
        <strike val="0"/>
        <outline val="0"/>
        <shadow val="0"/>
        <u val="none"/>
        <vertAlign val="baseline"/>
        <name val="Meiryo UI"/>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left style="hair">
          <color indexed="64"/>
        </left>
        <right style="hair">
          <color indexed="64"/>
        </right>
        <top style="thin">
          <color indexed="64"/>
        </top>
        <bottom style="thin">
          <color indexed="64"/>
        </bottom>
        <vertical style="hair">
          <color indexed="64"/>
        </vertical>
      </border>
    </dxf>
    <dxf>
      <font>
        <strike val="0"/>
        <outline val="0"/>
        <shadow val="0"/>
        <u val="none"/>
        <vertAlign val="baseline"/>
        <name val="Meiryo UI"/>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hair">
          <color indexed="64"/>
        </right>
        <top style="thin">
          <color indexed="64"/>
        </top>
        <bottom style="thin">
          <color indexed="64"/>
        </bottom>
        <vertical style="hair">
          <color indexed="64"/>
        </vertical>
      </border>
    </dxf>
    <dxf>
      <font>
        <strike val="0"/>
        <outline val="0"/>
        <shadow val="0"/>
        <u val="none"/>
        <vertAlign val="baseline"/>
        <name val="Meiryo UI"/>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hair">
          <color indexed="64"/>
        </left>
        <right style="thin">
          <color indexed="64"/>
        </right>
        <top style="thin">
          <color indexed="64"/>
        </top>
        <bottom style="thin">
          <color indexed="64"/>
        </bottom>
      </border>
    </dxf>
    <dxf>
      <font>
        <strike val="0"/>
        <outline val="0"/>
        <shadow val="0"/>
        <u val="none"/>
        <vertAlign val="baseline"/>
        <name val="Meiryo UI"/>
        <family val="3"/>
        <charset val="128"/>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strike val="0"/>
        <outline val="0"/>
        <shadow val="0"/>
        <u val="none"/>
        <vertAlign val="baseline"/>
        <name val="Meiryo UI"/>
        <family val="3"/>
        <charset val="128"/>
        <scheme val="none"/>
      </font>
      <numFmt numFmtId="176" formatCode="m&quot;月&quot;d&quot;日&quot;;@"/>
      <fill>
        <patternFill patternType="none">
          <fgColor indexed="64"/>
          <bgColor indexed="65"/>
        </patternFill>
      </fill>
      <alignment horizontal="right" vertical="center"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strike val="0"/>
        <outline val="0"/>
        <shadow val="0"/>
        <u val="none"/>
        <vertAlign val="baseline"/>
        <name val="Meiryo UI"/>
        <family val="3"/>
        <charset val="128"/>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strike val="0"/>
        <outline val="0"/>
        <shadow val="0"/>
        <u val="none"/>
        <vertAlign val="baseline"/>
        <name val="Meiryo UI"/>
        <family val="3"/>
        <charset val="128"/>
        <scheme val="none"/>
      </font>
      <fill>
        <patternFill patternType="none">
          <fgColor indexed="64"/>
          <bgColor indexed="65"/>
        </patternFill>
      </fill>
      <alignment horizontal="left" vertical="center"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strike val="0"/>
        <outline val="0"/>
        <shadow val="0"/>
        <u val="none"/>
        <vertAlign val="baseline"/>
        <name val="Meiryo UI"/>
        <family val="3"/>
        <charset val="128"/>
        <scheme val="none"/>
      </font>
      <fill>
        <patternFill patternType="none">
          <fgColor indexed="64"/>
          <bgColor indexed="65"/>
        </patternFill>
      </fill>
      <alignment horizontal="center" vertical="center" textRotation="0" wrapText="1" indent="0" justifyLastLine="0" shrinkToFit="0" readingOrder="0"/>
      <border diagonalUp="0" diagonalDown="0" outline="0">
        <left style="hair">
          <color indexed="64"/>
        </left>
        <right style="hair">
          <color indexed="64"/>
        </right>
        <top style="thin">
          <color indexed="64"/>
        </top>
        <bottom style="thin">
          <color indexed="64"/>
        </bottom>
      </border>
    </dxf>
    <dxf>
      <font>
        <strike val="0"/>
        <outline val="0"/>
        <shadow val="0"/>
        <u val="none"/>
        <vertAlign val="baseline"/>
        <name val="Meiryo UI"/>
        <family val="3"/>
        <charset val="128"/>
        <scheme val="none"/>
      </font>
      <numFmt numFmtId="176" formatCode="m&quot;月&quot;d&quot;日&quot;;@"/>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hair">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遠藤　紗也" refreshedDate="45391.809985416665" createdVersion="6" refreshedVersion="6" minRefreshableVersion="3" recordCount="311" xr:uid="{22512A45-7441-494C-89C1-5F8333A72BF6}">
  <cacheSource type="worksheet">
    <worksheetSource name="テーブル1"/>
  </cacheSource>
  <cacheFields count="15">
    <cacheField name="No." numFmtId="0">
      <sharedItems containsSemiMixedTypes="0" containsString="0" containsNumber="1" containsInteger="1" minValue="1" maxValue="311"/>
    </cacheField>
    <cacheField name="日付" numFmtId="176">
      <sharedItems containsSemiMixedTypes="0" containsNonDate="0" containsDate="1" containsString="0" minDate="2023-04-01T00:00:00" maxDate="2025-01-01T00:00:00"/>
    </cacheField>
    <cacheField name="曜日" numFmtId="14">
      <sharedItems/>
    </cacheField>
    <cacheField name="時間帯" numFmtId="0">
      <sharedItems containsBlank="1"/>
    </cacheField>
    <cacheField name="～" numFmtId="0">
      <sharedItems containsBlank="1"/>
    </cacheField>
    <cacheField name="日付2" numFmtId="176">
      <sharedItems containsNonDate="0" containsDate="1" containsString="0" containsBlank="1" minDate="2023-04-02T00:00:00" maxDate="2024-04-04T00:00:00"/>
    </cacheField>
    <cacheField name="曜日2" numFmtId="0">
      <sharedItems containsBlank="1"/>
    </cacheField>
    <cacheField name="時間帯2" numFmtId="0">
      <sharedItems containsBlank="1"/>
    </cacheField>
    <cacheField name="区" numFmtId="0">
      <sharedItems containsBlank="1" count="6">
        <s v="稲毛区"/>
        <s v="若葉区"/>
        <s v="中央区"/>
        <s v="花見川区"/>
        <s v="美浜区"/>
        <m u="1"/>
      </sharedItems>
    </cacheField>
    <cacheField name="発生町丁" numFmtId="0">
      <sharedItems/>
    </cacheField>
    <cacheField name="発生場所" numFmtId="0">
      <sharedItems containsBlank="1"/>
    </cacheField>
    <cacheField name="発生状況" numFmtId="0">
      <sharedItems/>
    </cacheField>
    <cacheField name="手口" numFmtId="0">
      <sharedItems containsBlank="1" count="9">
        <s v="振り込め詐欺"/>
        <s v="自動車盗"/>
        <s v="車上ねらい"/>
        <s v="空き巣"/>
        <s v="ひったくり"/>
        <s v="忍び込み"/>
        <s v="路上強盗"/>
        <m u="1"/>
        <s v="忍込み" u="1"/>
      </sharedItems>
    </cacheField>
    <cacheField name="ニュースNo." numFmtId="0">
      <sharedItems containsString="0" containsBlank="1" containsNumber="1" containsInteger="1" minValue="773" maxValue="784" count="13">
        <n v="773"/>
        <n v="774"/>
        <n v="775"/>
        <n v="776"/>
        <n v="777"/>
        <n v="778"/>
        <n v="779"/>
        <n v="780"/>
        <n v="781"/>
        <n v="782"/>
        <m/>
        <n v="783"/>
        <n v="784"/>
      </sharedItems>
    </cacheField>
    <cacheField name="入力日" numFmtId="56">
      <sharedItems containsSemiMixedTypes="0" containsNonDate="0" containsDate="1" containsString="0" minDate="2023-04-10T00:00:00" maxDate="2024-04-10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1">
  <r>
    <n v="1"/>
    <d v="2023-04-01T00:00:00"/>
    <s v="土"/>
    <s v="昼前"/>
    <m/>
    <m/>
    <m/>
    <m/>
    <x v="0"/>
    <s v="小仲台１丁目"/>
    <s v="集合住宅"/>
    <s v="医療費の還付金名目の電話をかけ、ATMから振り込み入金させたもの。"/>
    <x v="0"/>
    <x v="0"/>
    <d v="2023-04-10T00:00:00"/>
  </r>
  <r>
    <n v="2"/>
    <d v="2023-04-01T00:00:00"/>
    <s v="土"/>
    <s v="不明"/>
    <s v="～"/>
    <d v="2023-04-02T00:00:00"/>
    <s v="日"/>
    <s v="不明"/>
    <x v="0"/>
    <s v="山王町"/>
    <s v="駐車場"/>
    <s v="完全施錠中で駐車中の普通乗用自動車"/>
    <x v="1"/>
    <x v="0"/>
    <d v="2023-05-11T00:00:00"/>
  </r>
  <r>
    <n v="3"/>
    <d v="2023-04-01T00:00:00"/>
    <s v="土"/>
    <s v="昼前"/>
    <m/>
    <m/>
    <s v=""/>
    <m/>
    <x v="0"/>
    <s v="小仲台1丁目"/>
    <s v="集合住宅"/>
    <s v="医療費の還付金名目の電話をかけ、ATMから振込入金をさせたもの。"/>
    <x v="0"/>
    <x v="0"/>
    <d v="2023-05-11T00:00:00"/>
  </r>
  <r>
    <n v="4"/>
    <d v="2023-04-01T00:00:00"/>
    <s v="土"/>
    <s v="昼前"/>
    <m/>
    <m/>
    <s v=""/>
    <m/>
    <x v="0"/>
    <s v="小仲台1丁目"/>
    <s v="集合住宅"/>
    <s v="稲毛区役所及び銀行を名乗って偽の電話をかけ、医療費の還付金の手続きがあると嘘を言ってＡＴＭに誘導し、言うがままに操作させて預金を送金させる。"/>
    <x v="0"/>
    <x v="0"/>
    <d v="2023-05-11T00:00:00"/>
  </r>
  <r>
    <n v="5"/>
    <d v="2023-04-06T00:00:00"/>
    <s v="木"/>
    <s v="夕方"/>
    <s v="～"/>
    <d v="2023-04-07T00:00:00"/>
    <s v="金"/>
    <s v="朝"/>
    <x v="1"/>
    <s v="貝塚町"/>
    <s v="集合住宅駐車場"/>
    <s v="ドアの窓ガラスを割る（施錠）"/>
    <x v="2"/>
    <x v="0"/>
    <d v="2023-05-11T00:00:00"/>
  </r>
  <r>
    <n v="6"/>
    <d v="2023-04-07T00:00:00"/>
    <s v="金"/>
    <s v="午前"/>
    <s v="～"/>
    <d v="2023-04-09T00:00:00"/>
    <s v="日"/>
    <s v="夕方"/>
    <x v="2"/>
    <s v="星久喜町"/>
    <s v="集合住宅"/>
    <s v="ベランダの窓を割って室内に侵入し、ゴルフバッグを窃取"/>
    <x v="3"/>
    <x v="0"/>
    <d v="2023-05-11T00:00:00"/>
  </r>
  <r>
    <n v="7"/>
    <d v="2023-04-10T00:00:00"/>
    <s v="月"/>
    <s v="昼過ぎ"/>
    <m/>
    <m/>
    <s v=""/>
    <m/>
    <x v="1"/>
    <s v="野呂町"/>
    <s v="道路上"/>
    <s v="無施錠の車内から財布・スマートフォンを盗む。"/>
    <x v="2"/>
    <x v="0"/>
    <d v="2023-05-11T00:00:00"/>
  </r>
  <r>
    <n v="8"/>
    <d v="2023-04-10T00:00:00"/>
    <s v="月"/>
    <s v="午後"/>
    <m/>
    <m/>
    <s v=""/>
    <m/>
    <x v="2"/>
    <s v="白旗1丁目"/>
    <s v="集合住宅"/>
    <s v="市役所職員をかたり、キャッシュカードを騙し取る。"/>
    <x v="0"/>
    <x v="0"/>
    <d v="2023-05-11T00:00:00"/>
  </r>
  <r>
    <n v="9"/>
    <d v="2023-04-11T00:00:00"/>
    <s v="火"/>
    <s v="夕方"/>
    <m/>
    <m/>
    <s v=""/>
    <m/>
    <x v="3"/>
    <s v="幕張町3丁目"/>
    <s v="戸建住宅"/>
    <s v="地方銀行の職員を名乗り電話をかけ、医療費の還付金を受け取る手続きと嘘を言い自宅まで赴き、キャッシュカードと通帳を交付させた。"/>
    <x v="0"/>
    <x v="0"/>
    <d v="2023-05-11T00:00:00"/>
  </r>
  <r>
    <n v="10"/>
    <d v="2023-04-16T00:00:00"/>
    <s v="日"/>
    <s v="夜のはじめごろ"/>
    <m/>
    <m/>
    <s v=""/>
    <m/>
    <x v="1"/>
    <s v="都賀3丁目"/>
    <s v="路上"/>
    <s v="自転車で追い抜きざまに歩行者が所持していたバッグをひったくる。"/>
    <x v="4"/>
    <x v="0"/>
    <d v="2023-05-11T00:00:00"/>
  </r>
  <r>
    <n v="11"/>
    <d v="2023-04-16T00:00:00"/>
    <s v="日"/>
    <s v="不明"/>
    <m/>
    <m/>
    <s v=""/>
    <m/>
    <x v="1"/>
    <s v="若松町"/>
    <s v="戸建住宅"/>
    <s v="掃き出し窓のガラスを割り侵入（施錠）"/>
    <x v="3"/>
    <x v="0"/>
    <d v="2023-05-11T00:00:00"/>
  </r>
  <r>
    <n v="12"/>
    <d v="2023-04-16T00:00:00"/>
    <s v="日"/>
    <s v="不明"/>
    <m/>
    <m/>
    <s v=""/>
    <m/>
    <x v="1"/>
    <s v="都賀の台1丁目"/>
    <s v="戸建住宅"/>
    <s v="掃き出し窓のクレセント錠付近のガラスを割り侵入（施錠）"/>
    <x v="3"/>
    <x v="0"/>
    <d v="2023-05-11T00:00:00"/>
  </r>
  <r>
    <n v="13"/>
    <d v="2023-04-18T00:00:00"/>
    <s v="火"/>
    <s v="夜遅く"/>
    <s v="～"/>
    <d v="2023-04-19T00:00:00"/>
    <s v="水"/>
    <s v="朝"/>
    <x v="1"/>
    <s v="桜木6丁目"/>
    <s v="集合住宅駐車場"/>
    <s v="ドアの窓ガラスを割る（施錠）"/>
    <x v="2"/>
    <x v="0"/>
    <d v="2023-05-11T00:00:00"/>
  </r>
  <r>
    <n v="14"/>
    <d v="2023-04-12T00:00:00"/>
    <s v="水"/>
    <s v="夕方"/>
    <m/>
    <m/>
    <s v=""/>
    <m/>
    <x v="4"/>
    <s v="高洲3丁目"/>
    <s v="集合住宅"/>
    <s v="千葉市役所及び美浜区役所の健康保険課並びに千葉銀行を名乗って偽の電話をかけ、医療費の還付金の手続をすると嘘を言ってＡＴＭに誘導し、言うがままに操作させて預金を送金させる。"/>
    <x v="0"/>
    <x v="0"/>
    <d v="2023-05-11T00:00:00"/>
  </r>
  <r>
    <n v="15"/>
    <d v="2023-04-11T00:00:00"/>
    <s v="火"/>
    <s v="不明"/>
    <m/>
    <m/>
    <s v=""/>
    <m/>
    <x v="4"/>
    <s v="真砂2丁目"/>
    <s v="集合住宅"/>
    <s v="千葉中央警察署の警察官等を名乗って偽の電話をかけ、クレジットカードが不正利用されたためキャッシュカードを確認する必要があると嘘を言って被害者宅を訪れ、カードの入った封筒をすり替えて盗み取る。"/>
    <x v="0"/>
    <x v="0"/>
    <d v="2023-05-11T00:00:00"/>
  </r>
  <r>
    <n v="16"/>
    <d v="2023-04-20T00:00:00"/>
    <s v="木"/>
    <s v="昼過ぎ"/>
    <m/>
    <m/>
    <s v=""/>
    <m/>
    <x v="4"/>
    <s v="幕張西2丁目"/>
    <s v="戸建住宅"/>
    <s v="千葉市役所介護保険課及び銀行関係者を名乗って偽の電話をかけ、介護保険料の還付手続きがあると嘘を言ってＡＴＭに誘導し、言うがままに操作させて預金を送金させる。"/>
    <x v="0"/>
    <x v="0"/>
    <d v="2023-05-11T00:00:00"/>
  </r>
  <r>
    <n v="17"/>
    <d v="2023-04-22T00:00:00"/>
    <s v="土"/>
    <s v="昼前"/>
    <m/>
    <m/>
    <s v=""/>
    <m/>
    <x v="4"/>
    <s v="高洲4丁目"/>
    <s v="集合住宅駐車場"/>
    <s v="完全施錠中の車両を盗難"/>
    <x v="1"/>
    <x v="0"/>
    <d v="2023-05-11T00:00:00"/>
  </r>
  <r>
    <n v="18"/>
    <d v="2023-04-22T00:00:00"/>
    <s v="土"/>
    <s v="昼前"/>
    <m/>
    <m/>
    <s v=""/>
    <m/>
    <x v="4"/>
    <s v="高浜3丁目"/>
    <s v="集合住宅駐車場"/>
    <s v="無施錠の普通乗用車内から運転免許証及びETCカードを窃取"/>
    <x v="2"/>
    <x v="0"/>
    <d v="2023-05-11T00:00:00"/>
  </r>
  <r>
    <n v="19"/>
    <d v="2023-04-23T00:00:00"/>
    <s v="日"/>
    <s v="未明"/>
    <s v="～"/>
    <d v="2023-04-24T00:00:00"/>
    <s v="月"/>
    <s v="朝"/>
    <x v="1"/>
    <s v="高品町"/>
    <s v="集合住宅駐車場"/>
    <s v="ドアの窓ガラスを割る（施錠）"/>
    <x v="2"/>
    <x v="0"/>
    <d v="2023-05-11T00:00:00"/>
  </r>
  <r>
    <n v="20"/>
    <d v="2023-04-28T00:00:00"/>
    <s v="金"/>
    <s v="昼間"/>
    <m/>
    <m/>
    <s v=""/>
    <m/>
    <x v="3"/>
    <s v="花見川"/>
    <s v="集合住宅"/>
    <s v="郵便局・銀行協会・警察を騙り、「あなたの口座からお金が引き出されている。被害にあったお金は全額返金されるので通帳を預かる。」と言って自宅を訪れ通帳を騙し取る。"/>
    <x v="0"/>
    <x v="0"/>
    <d v="2023-05-11T00:00:00"/>
  </r>
  <r>
    <n v="21"/>
    <d v="2023-04-28T00:00:00"/>
    <s v="金"/>
    <s v="昼間"/>
    <m/>
    <m/>
    <s v=""/>
    <m/>
    <x v="3"/>
    <s v="柏井町"/>
    <s v="戸建住宅"/>
    <s v="居間の窓ガラスを割り侵入"/>
    <x v="3"/>
    <x v="0"/>
    <d v="2023-05-11T00:00:00"/>
  </r>
  <r>
    <n v="22"/>
    <d v="2023-04-29T00:00:00"/>
    <s v="土"/>
    <s v="夕方"/>
    <s v="～"/>
    <d v="2023-04-30T00:00:00"/>
    <s v="日"/>
    <s v="明け方"/>
    <x v="1"/>
    <s v="みつわ台5丁目"/>
    <s v="集合住宅駐車場"/>
    <s v="ドアのカギを開錠し盗もうとするも未遂"/>
    <x v="1"/>
    <x v="0"/>
    <d v="2023-05-11T00:00:00"/>
  </r>
  <r>
    <n v="23"/>
    <d v="2023-04-29T00:00:00"/>
    <s v="土"/>
    <s v="昼前"/>
    <m/>
    <m/>
    <s v=""/>
    <m/>
    <x v="1"/>
    <s v="殿台町"/>
    <s v="戸建住宅"/>
    <s v="掃き出し窓の窓ガラスを割る（施錠）"/>
    <x v="3"/>
    <x v="0"/>
    <d v="2023-05-11T00:00:00"/>
  </r>
  <r>
    <n v="24"/>
    <d v="2023-05-01T00:00:00"/>
    <s v="月"/>
    <s v="昼過ぎ"/>
    <m/>
    <m/>
    <s v=""/>
    <m/>
    <x v="1"/>
    <s v="西都賀1丁目"/>
    <s v="道路上"/>
    <s v="無施錠で駐車中"/>
    <x v="2"/>
    <x v="1"/>
    <d v="2023-05-11T00:00:00"/>
  </r>
  <r>
    <n v="25"/>
    <d v="2023-05-01T00:00:00"/>
    <s v="月"/>
    <s v="昼間"/>
    <m/>
    <m/>
    <s v=""/>
    <m/>
    <x v="2"/>
    <s v="本町1丁目"/>
    <s v="銀行ATM"/>
    <s v="区役所をかたり、手続きが必要と言ってATMに誘導し、送金させる。"/>
    <x v="0"/>
    <x v="1"/>
    <d v="2023-05-11T00:00:00"/>
  </r>
  <r>
    <n v="26"/>
    <d v="2023-05-01T00:00:00"/>
    <s v="月"/>
    <s v="朝"/>
    <m/>
    <m/>
    <s v=""/>
    <m/>
    <x v="4"/>
    <s v="稲毛海岸3丁目"/>
    <s v="集合住宅駐車場"/>
    <s v="無施錠状態の車内に侵入"/>
    <x v="2"/>
    <x v="1"/>
    <d v="2023-05-11T00:00:00"/>
  </r>
  <r>
    <n v="27"/>
    <d v="2023-04-29T00:00:00"/>
    <s v="土"/>
    <s v="朝"/>
    <m/>
    <m/>
    <s v=""/>
    <m/>
    <x v="4"/>
    <s v="幸町1丁目"/>
    <s v="集合住宅駐車場"/>
    <s v="無施錠の車内に侵入"/>
    <x v="2"/>
    <x v="0"/>
    <d v="2023-05-11T00:00:00"/>
  </r>
  <r>
    <n v="28"/>
    <d v="2023-05-03T00:00:00"/>
    <s v="水"/>
    <s v="昼過ぎ"/>
    <m/>
    <m/>
    <s v=""/>
    <m/>
    <x v="0"/>
    <s v="稲毛東3丁目"/>
    <s v="道路上"/>
    <s v="無施錠の車内へ侵入し財布を窃取したもの。"/>
    <x v="2"/>
    <x v="1"/>
    <d v="2023-05-11T00:00:00"/>
  </r>
  <r>
    <n v="29"/>
    <d v="2023-04-29T00:00:00"/>
    <s v="土"/>
    <s v="朝"/>
    <m/>
    <m/>
    <s v=""/>
    <m/>
    <x v="4"/>
    <s v="幸町2丁目"/>
    <s v="集合住宅駐車場"/>
    <s v="無施錠で駐車中の車両を窃取したもの（無施錠）"/>
    <x v="2"/>
    <x v="0"/>
    <d v="2023-05-11T00:00:00"/>
  </r>
  <r>
    <n v="30"/>
    <d v="2023-05-05T00:00:00"/>
    <s v="金"/>
    <s v="朝"/>
    <m/>
    <m/>
    <s v=""/>
    <m/>
    <x v="4"/>
    <s v="高浜1丁目"/>
    <s v="集合住宅駐車場"/>
    <s v="無施錠の自動車を窃取したもの"/>
    <x v="1"/>
    <x v="1"/>
    <d v="2023-05-11T00:00:00"/>
  </r>
  <r>
    <n v="31"/>
    <d v="2023-05-08T00:00:00"/>
    <s v="月"/>
    <s v="夜遅く"/>
    <m/>
    <m/>
    <s v=""/>
    <m/>
    <x v="4"/>
    <s v="高洲2丁目"/>
    <s v="集合住宅駐車場"/>
    <s v="無施錠の自動車を窃取したもの"/>
    <x v="1"/>
    <x v="1"/>
    <d v="2023-05-11T00:00:00"/>
  </r>
  <r>
    <n v="32"/>
    <d v="2023-05-09T00:00:00"/>
    <s v="火"/>
    <s v="未明"/>
    <s v="～"/>
    <d v="2023-05-09T00:00:00"/>
    <s v="火"/>
    <s v="明け方"/>
    <x v="2"/>
    <s v="松ヶ丘町"/>
    <s v="戸建住宅"/>
    <s v="居間の窓から侵入"/>
    <x v="5"/>
    <x v="1"/>
    <d v="2023-06-08T00:00:00"/>
  </r>
  <r>
    <n v="33"/>
    <d v="2023-05-10T00:00:00"/>
    <s v="水"/>
    <s v="夜間"/>
    <s v="～"/>
    <d v="2023-05-11T00:00:00"/>
    <s v="木"/>
    <s v="深夜"/>
    <x v="3"/>
    <s v="柏井町"/>
    <s v="会社敷地内"/>
    <s v="中型貨物自動車（施錠中）"/>
    <x v="1"/>
    <x v="1"/>
    <d v="2023-06-08T00:00:00"/>
  </r>
  <r>
    <n v="34"/>
    <d v="2023-05-10T00:00:00"/>
    <s v="水"/>
    <s v="昼間"/>
    <s v="～"/>
    <d v="2023-05-10T00:00:00"/>
    <s v="水"/>
    <s v="夜間"/>
    <x v="3"/>
    <s v="花見川"/>
    <s v="集合住宅"/>
    <s v="郵便局をかたり、口座を作る必要があるなどと言って、自宅を訪れキャッシュカードを騙し取る。"/>
    <x v="0"/>
    <x v="1"/>
    <d v="2023-06-08T00:00:00"/>
  </r>
  <r>
    <n v="35"/>
    <d v="2023-05-11T00:00:00"/>
    <s v="木"/>
    <s v="昼過ぎ"/>
    <m/>
    <m/>
    <s v=""/>
    <m/>
    <x v="0"/>
    <s v="天台４丁目"/>
    <s v="戸建住宅"/>
    <s v="銀行をかたり、還付金があり、その手続きに必要だと言って自宅を訪れキャッシュカードを騙し取り、さらに現金に盗難保険をかける必要があると言って現金を騙し取る。"/>
    <x v="0"/>
    <x v="1"/>
    <d v="2023-06-08T00:00:00"/>
  </r>
  <r>
    <n v="36"/>
    <d v="2023-05-11T00:00:00"/>
    <s v="木"/>
    <s v="昼過ぎ"/>
    <m/>
    <m/>
    <s v=""/>
    <m/>
    <x v="2"/>
    <s v="出洲港"/>
    <s v="戸建住宅"/>
    <s v="市役所職員をかたり、手続きが必要と嘘を伝え、家に訪問した際にキャッシュカードをだまし取る。"/>
    <x v="0"/>
    <x v="1"/>
    <d v="2023-06-08T00:00:00"/>
  </r>
  <r>
    <n v="37"/>
    <d v="2023-05-12T00:00:00"/>
    <s v="金"/>
    <s v="夕方"/>
    <m/>
    <m/>
    <s v=""/>
    <m/>
    <x v="2"/>
    <s v="登戸４丁目"/>
    <s v="戸建住宅"/>
    <s v="市役所をかたり、還付金がある旨の電話をした後に自宅を訪れ、キャッシュカードが不良で交換が必要と嘘を言い、キャッシュカードをすり替えて騙し取る。"/>
    <x v="0"/>
    <x v="1"/>
    <d v="2023-06-08T00:00:00"/>
  </r>
  <r>
    <n v="38"/>
    <d v="2023-05-17T00:00:00"/>
    <s v="水"/>
    <s v="夜遅く"/>
    <s v="～"/>
    <d v="2023-05-18T00:00:00"/>
    <s v="木"/>
    <s v="朝"/>
    <x v="1"/>
    <s v="加曽利町"/>
    <s v="集合住宅駐車場"/>
    <s v="ドアの窓ガラスを割る（施錠）"/>
    <x v="2"/>
    <x v="1"/>
    <d v="2023-06-08T00:00:00"/>
  </r>
  <r>
    <n v="39"/>
    <d v="2023-05-20T00:00:00"/>
    <s v="土"/>
    <s v="朝"/>
    <m/>
    <m/>
    <s v=""/>
    <m/>
    <x v="4"/>
    <s v="高浜４丁目"/>
    <s v="集合住宅駐車場"/>
    <s v="ドアの窓ガラスを割る（施錠）"/>
    <x v="2"/>
    <x v="1"/>
    <d v="2023-06-08T00:00:00"/>
  </r>
  <r>
    <n v="40"/>
    <d v="2023-05-20T00:00:00"/>
    <s v="土"/>
    <s v="昼前"/>
    <m/>
    <m/>
    <s v=""/>
    <m/>
    <x v="4"/>
    <s v="磯辺５丁目"/>
    <s v="集合住宅駐車場"/>
    <s v="無施錠の車内に侵入"/>
    <x v="2"/>
    <x v="1"/>
    <d v="2023-06-08T00:00:00"/>
  </r>
  <r>
    <n v="41"/>
    <d v="2023-05-20T00:00:00"/>
    <s v="土"/>
    <s v="夕方"/>
    <m/>
    <m/>
    <s v=""/>
    <m/>
    <x v="0"/>
    <s v="稲毛台町"/>
    <s v="道路上"/>
    <s v="無施錠の車内に侵入"/>
    <x v="2"/>
    <x v="1"/>
    <d v="2023-06-08T00:00:00"/>
  </r>
  <r>
    <n v="42"/>
    <d v="2023-05-20T00:00:00"/>
    <s v="土"/>
    <s v="昼過ぎ"/>
    <m/>
    <m/>
    <s v=""/>
    <m/>
    <x v="3"/>
    <s v="幕張町５丁目"/>
    <s v="道路上"/>
    <s v="ドアが開放中の車内に侵入"/>
    <x v="2"/>
    <x v="1"/>
    <d v="2023-06-08T00:00:00"/>
  </r>
  <r>
    <n v="43"/>
    <d v="2023-05-22T00:00:00"/>
    <s v="月"/>
    <s v="夜間"/>
    <m/>
    <m/>
    <s v=""/>
    <m/>
    <x v="3"/>
    <s v="宮野木台１丁目"/>
    <s v="駐車場"/>
    <s v="普通自動車（施錠）"/>
    <x v="1"/>
    <x v="1"/>
    <d v="2023-06-08T00:00:00"/>
  </r>
  <r>
    <n v="44"/>
    <d v="2023-05-22T00:00:00"/>
    <s v="月"/>
    <s v="不明"/>
    <s v="～"/>
    <d v="2023-05-23T00:00:00"/>
    <s v="火"/>
    <s v="不明"/>
    <x v="3"/>
    <s v="柏井町"/>
    <s v="会社敷地内"/>
    <s v="大型貨物自動車（施錠中）"/>
    <x v="1"/>
    <x v="1"/>
    <d v="2023-06-08T00:00:00"/>
  </r>
  <r>
    <n v="45"/>
    <d v="2023-05-27T00:00:00"/>
    <s v="土"/>
    <s v="朝"/>
    <s v="～"/>
    <d v="2023-05-28T00:00:00"/>
    <s v="日"/>
    <s v="未明"/>
    <x v="1"/>
    <s v="都賀３丁目"/>
    <s v="駐輪場"/>
    <s v="駐輪中の原動機付自転車のシートカバー内からヘルメットを盗む"/>
    <x v="2"/>
    <x v="1"/>
    <d v="2023-06-08T00:00:00"/>
  </r>
  <r>
    <n v="46"/>
    <d v="2023-05-25T00:00:00"/>
    <s v="木"/>
    <s v="昼前"/>
    <m/>
    <m/>
    <s v=""/>
    <m/>
    <x v="1"/>
    <s v="桜木８丁目"/>
    <s v="道路上"/>
    <s v="自転車で追い抜きざまに歩行者が持っていた手提げバッグをひったくる"/>
    <x v="4"/>
    <x v="1"/>
    <d v="2023-06-08T00:00:00"/>
  </r>
  <r>
    <n v="47"/>
    <d v="2023-05-27T00:00:00"/>
    <s v="土"/>
    <s v="未明"/>
    <s v="～"/>
    <d v="2023-05-27T00:00:00"/>
    <s v="土"/>
    <s v="朝"/>
    <x v="1"/>
    <s v="大宮町"/>
    <s v="道路上"/>
    <s v="施錠で駐車中"/>
    <x v="1"/>
    <x v="1"/>
    <d v="2023-06-08T00:00:00"/>
  </r>
  <r>
    <n v="48"/>
    <d v="2023-05-25T00:00:00"/>
    <s v="木"/>
    <s v="昼間"/>
    <m/>
    <m/>
    <s v=""/>
    <m/>
    <x v="0"/>
    <s v="山王町"/>
    <s v="戸建住宅"/>
    <s v="息子を騙り、至急現金が必要になったと言って、別の者が自宅を訪れ現金を騙し取る。"/>
    <x v="0"/>
    <x v="1"/>
    <d v="2023-06-08T00:00:00"/>
  </r>
  <r>
    <n v="49"/>
    <d v="2023-05-30T00:00:00"/>
    <s v="火"/>
    <s v="午前"/>
    <m/>
    <m/>
    <s v=""/>
    <m/>
    <x v="2"/>
    <s v="千葉寺町"/>
    <s v="駐輪場内"/>
    <s v="自転車の前かごから"/>
    <x v="2"/>
    <x v="1"/>
    <d v="2023-06-08T00:00:00"/>
  </r>
  <r>
    <n v="50"/>
    <d v="2023-05-31T00:00:00"/>
    <s v="水"/>
    <s v="夜のはじめごろ"/>
    <s v="～"/>
    <d v="2023-06-01T00:00:00"/>
    <s v="木"/>
    <s v="明け方"/>
    <x v="1"/>
    <s v="小倉台２丁目"/>
    <s v="集合住宅駐車場"/>
    <s v="駐車中のトラックの荷台から工具を盗む（施錠）"/>
    <x v="2"/>
    <x v="1"/>
    <d v="2023-06-08T00:00:00"/>
  </r>
  <r>
    <n v="51"/>
    <d v="2023-06-07T00:00:00"/>
    <s v="水"/>
    <s v="昼前"/>
    <m/>
    <m/>
    <s v=""/>
    <m/>
    <x v="1"/>
    <s v="大宮町"/>
    <s v="会社駐車場"/>
    <s v="座席上から財布を盗む。（無施錠）"/>
    <x v="2"/>
    <x v="2"/>
    <d v="2023-07-10T00:00:00"/>
  </r>
  <r>
    <n v="52"/>
    <d v="2023-06-19T00:00:00"/>
    <s v="月"/>
    <s v="昼前"/>
    <m/>
    <m/>
    <s v=""/>
    <m/>
    <x v="2"/>
    <s v="仁戸名町"/>
    <s v="戸建住宅"/>
    <s v="市役所を騙り、医療費の還付金があると言ってATMに誘導し、操作させて送金させる。"/>
    <x v="0"/>
    <x v="2"/>
    <d v="2023-07-10T00:00:00"/>
  </r>
  <r>
    <n v="53"/>
    <d v="2023-06-20T00:00:00"/>
    <s v="火"/>
    <s v="夜間"/>
    <m/>
    <m/>
    <s v=""/>
    <m/>
    <x v="2"/>
    <s v="登戸１丁目"/>
    <s v="戸建住宅"/>
    <s v="玄関の鍵を開錠して侵入（施錠）"/>
    <x v="3"/>
    <x v="2"/>
    <d v="2023-07-10T00:00:00"/>
  </r>
  <r>
    <n v="54"/>
    <d v="2023-06-20T00:00:00"/>
    <s v="火"/>
    <s v="夜間"/>
    <m/>
    <m/>
    <s v=""/>
    <m/>
    <x v="2"/>
    <s v="稲荷町"/>
    <s v="戸建住宅"/>
    <s v="銀行員を騙り、消費税の還付金があると言ってATMに誘導し、操作させて送金させる。"/>
    <x v="0"/>
    <x v="2"/>
    <d v="2023-07-10T00:00:00"/>
  </r>
  <r>
    <n v="55"/>
    <d v="2023-06-21T00:00:00"/>
    <s v="水"/>
    <s v="朝"/>
    <m/>
    <m/>
    <s v=""/>
    <m/>
    <x v="4"/>
    <s v="高浜１丁目"/>
    <s v="集合住宅駐車場"/>
    <s v="無施錠の車内へ侵入"/>
    <x v="2"/>
    <x v="2"/>
    <d v="2023-07-10T00:00:00"/>
  </r>
  <r>
    <n v="56"/>
    <d v="2023-06-06T00:00:00"/>
    <s v="火"/>
    <s v="夜のはじめごろ"/>
    <m/>
    <m/>
    <s v=""/>
    <m/>
    <x v="4"/>
    <s v="高浜３丁目"/>
    <s v="道路上"/>
    <s v="無施錠の車内へ侵入"/>
    <x v="2"/>
    <x v="2"/>
    <d v="2023-07-10T00:00:00"/>
  </r>
  <r>
    <n v="57"/>
    <d v="2023-06-26T00:00:00"/>
    <s v="月"/>
    <s v="昼過ぎ"/>
    <m/>
    <m/>
    <s v=""/>
    <m/>
    <x v="0"/>
    <s v="黒砂台３丁目"/>
    <s v="集合住宅"/>
    <s v="無施錠"/>
    <x v="2"/>
    <x v="2"/>
    <d v="2023-07-10T00:00:00"/>
  </r>
  <r>
    <n v="58"/>
    <d v="2023-06-25T00:00:00"/>
    <s v="日"/>
    <s v="夕方"/>
    <s v="～"/>
    <d v="2023-06-26T00:00:00"/>
    <s v="月"/>
    <s v="昼前"/>
    <x v="0"/>
    <s v="作草部１丁目"/>
    <s v="集合住宅"/>
    <s v="パソコンを操作中「ウイルスが感染しました。解決するには〇〇に電話してください。」と表示させ、〇〇に電話した被害者にウイルスから守るために必要だと言って、近くのコンビニでプリペイドカードを購入させる。"/>
    <x v="0"/>
    <x v="2"/>
    <d v="2023-07-10T00:00:00"/>
  </r>
  <r>
    <n v="59"/>
    <d v="2023-06-20T00:00:00"/>
    <s v="火"/>
    <s v="夜間"/>
    <m/>
    <m/>
    <s v=""/>
    <m/>
    <x v="4"/>
    <s v="高洲１丁目"/>
    <s v="集合住宅駐車場"/>
    <s v="ドアの窓ガラスを割る（施錠）"/>
    <x v="2"/>
    <x v="2"/>
    <d v="2023-07-10T00:00:00"/>
  </r>
  <r>
    <n v="60"/>
    <d v="2023-06-24T00:00:00"/>
    <s v="土"/>
    <s v="夜間"/>
    <m/>
    <m/>
    <s v=""/>
    <m/>
    <x v="4"/>
    <s v="幸町２丁目"/>
    <s v="専用駐車場"/>
    <s v="ドアの窓ガラスを割る（施錠）"/>
    <x v="2"/>
    <x v="2"/>
    <d v="2023-07-10T00:00:00"/>
  </r>
  <r>
    <n v="61"/>
    <d v="2023-06-24T00:00:00"/>
    <s v="土"/>
    <s v="夜間"/>
    <m/>
    <m/>
    <s v=""/>
    <m/>
    <x v="4"/>
    <s v="幸町２丁目"/>
    <s v="専用駐車場"/>
    <s v="ドアの窓ガラスを割る（施錠）"/>
    <x v="2"/>
    <x v="2"/>
    <d v="2023-07-10T00:00:00"/>
  </r>
  <r>
    <n v="62"/>
    <d v="2023-06-25T00:00:00"/>
    <s v="日"/>
    <s v="夜のはじめごろ"/>
    <m/>
    <m/>
    <s v=""/>
    <m/>
    <x v="4"/>
    <s v="新港"/>
    <s v="店舗駐車場"/>
    <s v="自転車の前かごから"/>
    <x v="2"/>
    <x v="2"/>
    <d v="2023-07-10T00:00:00"/>
  </r>
  <r>
    <n v="63"/>
    <d v="2023-07-04T00:00:00"/>
    <s v="火"/>
    <s v="夕方"/>
    <m/>
    <m/>
    <s v=""/>
    <m/>
    <x v="2"/>
    <s v="生実町"/>
    <m/>
    <s v="子を騙り、医療費の還付金があると言ってATMに誘導し、操作させて送金させる。"/>
    <x v="0"/>
    <x v="3"/>
    <d v="2023-07-10T00:00:00"/>
  </r>
  <r>
    <n v="64"/>
    <d v="2023-07-06T00:00:00"/>
    <s v="木"/>
    <s v="明け方"/>
    <s v="～"/>
    <d v="2023-07-06T00:00:00"/>
    <s v="木"/>
    <s v="昼過ぎ"/>
    <x v="1"/>
    <s v="中野町"/>
    <s v="会社駐車場"/>
    <s v="ドアの窓ガラスを割る（施錠）"/>
    <x v="2"/>
    <x v="3"/>
    <d v="2023-07-10T00:00:00"/>
  </r>
  <r>
    <n v="65"/>
    <d v="2023-07-08T00:00:00"/>
    <s v="土"/>
    <s v="夜間"/>
    <s v="～"/>
    <d v="2023-07-09T00:00:00"/>
    <s v="日"/>
    <s v="朝"/>
    <x v="3"/>
    <s v="畑町"/>
    <s v="駐車場"/>
    <s v="完全施錠で駐車中の普通乗用車"/>
    <x v="1"/>
    <x v="3"/>
    <d v="2023-08-10T00:00:00"/>
  </r>
  <r>
    <n v="66"/>
    <d v="2023-07-05T00:00:00"/>
    <s v="水"/>
    <s v="昼前"/>
    <m/>
    <m/>
    <s v=""/>
    <m/>
    <x v="4"/>
    <s v="磯辺1丁目"/>
    <s v="戸建住宅"/>
    <s v="弟を装って偽の電話をかけ、税金を納めるために至急お金が必要と嘘を言い、弁護士を名乗る者が被害者宅の近所を訪れて現金をだまし取る。"/>
    <x v="0"/>
    <x v="3"/>
    <d v="2023-08-10T00:00:00"/>
  </r>
  <r>
    <n v="67"/>
    <d v="2023-07-11T00:00:00"/>
    <s v="火"/>
    <s v="昼前"/>
    <m/>
    <m/>
    <s v=""/>
    <m/>
    <x v="4"/>
    <s v="幸町1丁目"/>
    <s v="集合住宅"/>
    <s v="孫を名乗って偽の電話をかけ、会社に与えた損害を弁償するために至急お金が必要と嘘を言い、上司の孫を名乗る者が被害者宅を訪れて現金をだまし取る。"/>
    <x v="0"/>
    <x v="3"/>
    <d v="2023-08-10T00:00:00"/>
  </r>
  <r>
    <n v="68"/>
    <d v="2023-07-09T00:00:00"/>
    <s v="日"/>
    <s v="未明"/>
    <m/>
    <m/>
    <s v=""/>
    <m/>
    <x v="2"/>
    <s v="浜野町"/>
    <s v="集合住宅駐車場"/>
    <s v="施錠中の普通乗用自動車を窃取し、いずれかへ逃走したもの"/>
    <x v="1"/>
    <x v="3"/>
    <d v="2023-08-10T00:00:00"/>
  </r>
  <r>
    <n v="69"/>
    <d v="2023-07-02T00:00:00"/>
    <s v="日"/>
    <s v="夜間"/>
    <m/>
    <m/>
    <s v=""/>
    <m/>
    <x v="2"/>
    <s v="葛城町3丁目"/>
    <s v="集合住宅駐車場"/>
    <s v="運転席側のドアの窓ガラスを割る（施錠）"/>
    <x v="2"/>
    <x v="3"/>
    <d v="2023-08-10T00:00:00"/>
  </r>
  <r>
    <n v="70"/>
    <d v="2023-07-07T00:00:00"/>
    <s v="金"/>
    <s v="夜間"/>
    <m/>
    <m/>
    <s v=""/>
    <m/>
    <x v="2"/>
    <s v="仁戸名町"/>
    <s v="戸建住宅駐車場"/>
    <s v="駐車中の普通乗用自動車から窃取（無施錠）"/>
    <x v="2"/>
    <x v="3"/>
    <d v="2023-08-10T00:00:00"/>
  </r>
  <r>
    <n v="71"/>
    <d v="2023-07-13T00:00:00"/>
    <s v="木"/>
    <s v="深夜"/>
    <m/>
    <m/>
    <s v=""/>
    <m/>
    <x v="2"/>
    <s v="矢作町"/>
    <s v="集合住宅駐車場"/>
    <s v="助手席側のドアの窓を外す（施錠）"/>
    <x v="2"/>
    <x v="3"/>
    <d v="2023-08-10T00:00:00"/>
  </r>
  <r>
    <n v="72"/>
    <d v="2023-07-17T00:00:00"/>
    <s v="月"/>
    <s v="昼過ぎ"/>
    <m/>
    <m/>
    <s v=""/>
    <m/>
    <x v="0"/>
    <s v="園生町"/>
    <s v="ATM"/>
    <s v="還付金があると言ってATMに誘導し、操作させて送金させる。"/>
    <x v="0"/>
    <x v="3"/>
    <d v="2023-08-10T00:00:00"/>
  </r>
  <r>
    <n v="73"/>
    <d v="2023-07-13T00:00:00"/>
    <s v="木"/>
    <s v="不明"/>
    <s v="～"/>
    <d v="2023-07-17T00:00:00"/>
    <s v="月"/>
    <s v="昼過ぎ"/>
    <x v="3"/>
    <s v="長作町"/>
    <s v="ATM"/>
    <s v="医療費の還付金があると言ってATMに誘導し、操作させて送金させる。"/>
    <x v="0"/>
    <x v="3"/>
    <d v="2023-08-10T00:00:00"/>
  </r>
  <r>
    <n v="74"/>
    <d v="2023-07-18T00:00:00"/>
    <s v="火"/>
    <s v="朝方"/>
    <m/>
    <m/>
    <s v=""/>
    <m/>
    <x v="2"/>
    <s v="神明町"/>
    <s v="集合住宅駐車場"/>
    <s v="運転席側の窓ガラスを割る（施錠）"/>
    <x v="2"/>
    <x v="3"/>
    <d v="2023-08-10T00:00:00"/>
  </r>
  <r>
    <n v="75"/>
    <d v="2023-07-15T00:00:00"/>
    <s v="土"/>
    <s v="未明"/>
    <m/>
    <m/>
    <s v=""/>
    <m/>
    <x v="4"/>
    <s v="打瀬1丁目"/>
    <s v="路上"/>
    <s v="無施錠"/>
    <x v="2"/>
    <x v="3"/>
    <d v="2023-08-10T00:00:00"/>
  </r>
  <r>
    <n v="76"/>
    <d v="2023-07-14T00:00:00"/>
    <s v="金"/>
    <s v="不明"/>
    <s v="～"/>
    <d v="2023-07-16T00:00:00"/>
    <s v="日"/>
    <s v="不明"/>
    <x v="4"/>
    <s v="高洲3丁目"/>
    <s v="集合住宅駐車場"/>
    <s v="ドアの窓ガラスを割る（施錠）"/>
    <x v="2"/>
    <x v="3"/>
    <d v="2023-08-10T00:00:00"/>
  </r>
  <r>
    <n v="77"/>
    <d v="2023-07-17T00:00:00"/>
    <s v="月"/>
    <s v="昼過ぎ"/>
    <m/>
    <m/>
    <s v=""/>
    <m/>
    <x v="0"/>
    <s v="稲毛東3丁目"/>
    <s v="集合住宅"/>
    <s v="区役所および銀行のコールセンターを名乗って偽の電話をかけ、保険料の過払い分が返ってくるので手続きが必要と嘘を言って被害者をATMに誘導し、言うがままに操作させて預金を振り込ませる。"/>
    <x v="0"/>
    <x v="3"/>
    <d v="2023-08-10T00:00:00"/>
  </r>
  <r>
    <n v="78"/>
    <d v="2023-07-18T00:00:00"/>
    <s v="火"/>
    <s v="夕方"/>
    <s v="～"/>
    <d v="2023-07-20T00:00:00"/>
    <s v="木"/>
    <s v="朝"/>
    <x v="1"/>
    <s v="金親町"/>
    <s v="集合住宅駐車場"/>
    <s v="ドアの窓ガラスを割る（施錠）"/>
    <x v="2"/>
    <x v="3"/>
    <d v="2023-08-10T00:00:00"/>
  </r>
  <r>
    <n v="79"/>
    <d v="2023-07-19T00:00:00"/>
    <s v="水"/>
    <s v="夜のはじめごろ"/>
    <s v="～"/>
    <d v="2023-07-20T00:00:00"/>
    <s v="木"/>
    <s v="明け方"/>
    <x v="1"/>
    <s v="御殿町"/>
    <s v="店舗駐車場"/>
    <s v="完全施錠中"/>
    <x v="1"/>
    <x v="3"/>
    <d v="2023-08-10T00:00:00"/>
  </r>
  <r>
    <n v="80"/>
    <d v="2023-07-24T00:00:00"/>
    <s v="月"/>
    <s v="朝"/>
    <m/>
    <m/>
    <s v=""/>
    <m/>
    <x v="4"/>
    <s v="高浜6丁目"/>
    <s v="戸建住宅車庫"/>
    <s v="無施錠の車内へ侵入"/>
    <x v="2"/>
    <x v="3"/>
    <d v="2023-08-10T00:00:00"/>
  </r>
  <r>
    <n v="81"/>
    <d v="2023-07-25T00:00:00"/>
    <s v="火"/>
    <s v="夜間"/>
    <m/>
    <m/>
    <s v=""/>
    <m/>
    <x v="4"/>
    <s v="打瀬1丁目"/>
    <s v="専用駐車場"/>
    <s v="完全施錠中、2台"/>
    <x v="1"/>
    <x v="3"/>
    <d v="2023-08-10T00:00:00"/>
  </r>
  <r>
    <n v="82"/>
    <d v="2023-07-25T00:00:00"/>
    <s v="火"/>
    <s v="昼間"/>
    <m/>
    <m/>
    <s v=""/>
    <m/>
    <x v="4"/>
    <s v="中瀬2丁目"/>
    <s v="市営駐輪場"/>
    <s v="バイクの荷台から"/>
    <x v="2"/>
    <x v="3"/>
    <d v="2023-08-10T00:00:00"/>
  </r>
  <r>
    <n v="83"/>
    <d v="2023-06-22T00:00:00"/>
    <s v="木"/>
    <s v="不明"/>
    <s v="～"/>
    <d v="2023-07-22T00:00:00"/>
    <s v="土"/>
    <s v="不明"/>
    <x v="1"/>
    <s v="みつわ台2丁目"/>
    <s v="戸建住宅"/>
    <s v="施錠中、何らかの方法で侵入"/>
    <x v="3"/>
    <x v="3"/>
    <d v="2023-08-10T00:00:00"/>
  </r>
  <r>
    <n v="84"/>
    <d v="2023-07-27T00:00:00"/>
    <s v="木"/>
    <s v="深夜"/>
    <m/>
    <m/>
    <s v=""/>
    <m/>
    <x v="2"/>
    <s v="南生実町"/>
    <s v="戸建住宅駐車場"/>
    <s v="助手席側のコンソールボックスから窃取"/>
    <x v="2"/>
    <x v="3"/>
    <d v="2023-08-10T00:00:00"/>
  </r>
  <r>
    <n v="85"/>
    <d v="2023-07-18T00:00:00"/>
    <s v="火"/>
    <s v="昼頃"/>
    <m/>
    <m/>
    <s v=""/>
    <m/>
    <x v="2"/>
    <s v="矢作町"/>
    <s v="戸建住宅"/>
    <s v="孫を騙り、現金が必要と誤信させ、自宅に訪れ現金を騙しとる。"/>
    <x v="0"/>
    <x v="3"/>
    <d v="2023-08-10T00:00:00"/>
  </r>
  <r>
    <n v="86"/>
    <d v="2023-07-25T00:00:00"/>
    <s v="火"/>
    <s v="夕方"/>
    <m/>
    <m/>
    <s v=""/>
    <m/>
    <x v="4"/>
    <s v="中瀬2丁目"/>
    <s v="駐輪場"/>
    <s v="バイクの車載物件を窃取"/>
    <x v="2"/>
    <x v="3"/>
    <d v="2023-08-10T00:00:00"/>
  </r>
  <r>
    <n v="87"/>
    <d v="2023-07-27T00:00:00"/>
    <s v="木"/>
    <s v="昼前"/>
    <m/>
    <m/>
    <s v=""/>
    <m/>
    <x v="4"/>
    <s v="磯辺1丁目"/>
    <s v="戸建住宅"/>
    <s v="郵便局・千葉西警察署・千葉県銀行協会を名乗って偽の電話をかけ、口座が詐欺に使われていると嘘を言って被害者宅を訪れ、キャッシュカードをだまし取る。"/>
    <x v="0"/>
    <x v="3"/>
    <d v="2023-08-10T00:00:00"/>
  </r>
  <r>
    <n v="88"/>
    <d v="2023-08-02T00:00:00"/>
    <s v="水"/>
    <s v="夕方"/>
    <m/>
    <m/>
    <s v=""/>
    <m/>
    <x v="4"/>
    <s v="高洲4丁目"/>
    <s v="集合住宅"/>
    <s v="ノジマ電機及び千葉西警察署を名乗って偽の電話をかけ、カードが不正に使われていると嘘を言って被害者宅を訪れ、キャッシュカードが入った封筒をすり替えて盗み取る。"/>
    <x v="0"/>
    <x v="4"/>
    <d v="2023-08-10T00:00:00"/>
  </r>
  <r>
    <n v="89"/>
    <d v="2023-08-02T00:00:00"/>
    <s v="水"/>
    <s v="夜間"/>
    <s v="～"/>
    <d v="2023-08-03T00:00:00"/>
    <s v="木"/>
    <s v="深夜"/>
    <x v="3"/>
    <s v="作新台6丁目"/>
    <s v="駐車場"/>
    <s v="施錠中の普通乗用自動車"/>
    <x v="1"/>
    <x v="4"/>
    <d v="2023-08-10T00:00:00"/>
  </r>
  <r>
    <n v="90"/>
    <d v="2023-08-02T00:00:00"/>
    <s v="水"/>
    <s v="朝"/>
    <s v="～"/>
    <d v="2023-08-02T00:00:00"/>
    <s v="水"/>
    <s v="昼間"/>
    <x v="3"/>
    <s v="犢橋町"/>
    <s v="被害者方敷地内"/>
    <s v="無施錠の車両内から現金などを盗む。"/>
    <x v="2"/>
    <x v="4"/>
    <d v="2023-08-10T00:00:00"/>
  </r>
  <r>
    <n v="91"/>
    <d v="2023-08-05T00:00:00"/>
    <s v="土"/>
    <s v="深夜"/>
    <m/>
    <m/>
    <s v=""/>
    <m/>
    <x v="2"/>
    <s v="南生実町"/>
    <s v="戸建住宅駐車場"/>
    <s v="駐車中の自家用普通乗用自動車を窃取（無施錠）"/>
    <x v="1"/>
    <x v="4"/>
    <d v="2023-08-10T00:00:00"/>
  </r>
  <r>
    <n v="92"/>
    <d v="2023-08-05T00:00:00"/>
    <s v="土"/>
    <s v="深夜"/>
    <m/>
    <m/>
    <s v=""/>
    <m/>
    <x v="2"/>
    <s v="矢作町"/>
    <s v="戸建住宅駐車場"/>
    <s v="助手席側ドアの窓ガラスを割る（施錠）"/>
    <x v="2"/>
    <x v="4"/>
    <d v="2023-08-10T00:00:00"/>
  </r>
  <r>
    <n v="93"/>
    <d v="2023-08-07T00:00:00"/>
    <s v="月"/>
    <s v="未明"/>
    <m/>
    <m/>
    <s v=""/>
    <m/>
    <x v="2"/>
    <s v="都町１丁目"/>
    <s v="集合住宅駐車場"/>
    <s v="助手席側ドアの窓ガラスを割る（施錠）"/>
    <x v="2"/>
    <x v="4"/>
    <d v="2023-08-10T00:00:00"/>
  </r>
  <r>
    <n v="94"/>
    <d v="2023-08-06T00:00:00"/>
    <s v="日"/>
    <s v="夕方"/>
    <s v="～"/>
    <d v="2023-08-07T00:00:00"/>
    <s v="月"/>
    <s v="明け方"/>
    <x v="1"/>
    <s v="高根町"/>
    <s v="店舗駐車場"/>
    <s v="完全施錠中に盗難被害"/>
    <x v="1"/>
    <x v="4"/>
    <d v="2023-08-10T00:00:00"/>
  </r>
  <r>
    <n v="95"/>
    <d v="2023-08-03T00:00:00"/>
    <s v="木"/>
    <s v="昼過ぎ"/>
    <m/>
    <m/>
    <s v=""/>
    <m/>
    <x v="4"/>
    <s v="打瀬２丁目"/>
    <s v="集合住宅"/>
    <s v="美浜区役所を名乗って偽の電話をかけ、還付金の入金のために通帳とカードが必要と嘘を言い、銀行員を名乗る者が被害者宅を訪れてキャッシュカードをだまし取る。"/>
    <x v="0"/>
    <x v="4"/>
    <d v="2023-08-10T00:00:00"/>
  </r>
  <r>
    <n v="96"/>
    <d v="2023-08-08T00:00:00"/>
    <s v="火"/>
    <s v="夕方"/>
    <m/>
    <m/>
    <s v=""/>
    <m/>
    <x v="2"/>
    <s v="新宿２丁目"/>
    <s v="戸建住宅"/>
    <s v="銀行員を騙り、詐欺の被害に遭っているとの嘘を言い、キャッシュカードの提出が必要だと誤信させてだまし取る。"/>
    <x v="0"/>
    <x v="4"/>
    <d v="2023-08-10T00:00:00"/>
  </r>
  <r>
    <n v="97"/>
    <d v="2023-08-01T00:00:00"/>
    <s v="火"/>
    <s v="昼前"/>
    <m/>
    <m/>
    <s v=""/>
    <m/>
    <x v="4"/>
    <s v="高浜４丁目"/>
    <s v="集合住宅"/>
    <s v="孫及びJR遺失物係を名乗って偽の電話をかけ、孫が事故を起こしてお金が必要だと嘘を言い、孫の知人を名乗る者が被害者宅を訪れて現金をだまし取る。"/>
    <x v="0"/>
    <x v="4"/>
    <d v="2023-08-10T00:00:00"/>
  </r>
  <r>
    <n v="98"/>
    <d v="2023-08-04T00:00:00"/>
    <s v="金"/>
    <s v="不明"/>
    <s v="～"/>
    <d v="2023-08-06T00:00:00"/>
    <s v="日"/>
    <s v="不明"/>
    <x v="4"/>
    <s v="高洲２丁目"/>
    <s v="集合住宅駐車場"/>
    <s v="無施錠"/>
    <x v="2"/>
    <x v="4"/>
    <d v="2023-08-10T00:00:00"/>
  </r>
  <r>
    <n v="99"/>
    <d v="2023-08-11T00:00:00"/>
    <s v="金"/>
    <s v="夕方"/>
    <m/>
    <m/>
    <s v=""/>
    <m/>
    <x v="4"/>
    <s v="高洲１丁目"/>
    <s v="集合住宅"/>
    <s v="ヨドバシカメラ及び千葉中央警察署を名乗って偽の電話をかけ、カードがスキミングされているかもしれないから確認したいと嘘を言って被害者宅を訪れ、キャッシュカードが入った封筒ごとすり替えて盗み取る。"/>
    <x v="0"/>
    <x v="4"/>
    <d v="2023-09-07T00:00:00"/>
  </r>
  <r>
    <n v="100"/>
    <d v="2023-08-13T00:00:00"/>
    <s v="日"/>
    <s v="未明"/>
    <m/>
    <m/>
    <s v=""/>
    <m/>
    <x v="2"/>
    <s v="仁戸名町"/>
    <s v="施設駐車場"/>
    <s v="駐車中の普通乗用自動車を窃盗（施錠）"/>
    <x v="1"/>
    <x v="4"/>
    <d v="2023-09-07T00:00:00"/>
  </r>
  <r>
    <n v="101"/>
    <d v="2023-08-13T00:00:00"/>
    <s v="日"/>
    <s v="昼"/>
    <m/>
    <m/>
    <s v=""/>
    <m/>
    <x v="3"/>
    <s v="宮野木台２丁目"/>
    <s v="集合住宅"/>
    <s v="玄関ドアの鍵を開錠し、侵入（施錠）"/>
    <x v="3"/>
    <x v="4"/>
    <d v="2023-09-07T00:00:00"/>
  </r>
  <r>
    <n v="102"/>
    <d v="2023-08-10T00:00:00"/>
    <s v="木"/>
    <s v="夕方"/>
    <m/>
    <m/>
    <s v=""/>
    <m/>
    <x v="3"/>
    <s v="こてはし台４丁目"/>
    <s v="戸建住宅"/>
    <s v="家電量販店・警察官をかたり、カードをスキミングされたかもしれないと言って、自宅を訪れ、隙を見てキャッシュカードをだまし取る。"/>
    <x v="0"/>
    <x v="4"/>
    <d v="2023-09-07T00:00:00"/>
  </r>
  <r>
    <n v="103"/>
    <d v="2023-08-09T00:00:00"/>
    <s v="水"/>
    <s v="昼"/>
    <s v="～"/>
    <d v="2023-08-09T00:00:00"/>
    <s v="水"/>
    <s v="夕方"/>
    <x v="0"/>
    <s v="柏台"/>
    <s v="戸建住宅"/>
    <s v="息子をかたり、会社のお金が入った鞄を盗まれたと言って、自宅近くの公園に誘導し、息子と同じ会社を名乗る者が現金をだまし取る。"/>
    <x v="0"/>
    <x v="4"/>
    <d v="2023-09-07T00:00:00"/>
  </r>
  <r>
    <n v="104"/>
    <d v="2023-08-11T00:00:00"/>
    <s v="金"/>
    <s v="不明"/>
    <s v="～"/>
    <d v="2023-08-15T00:00:00"/>
    <s v="火"/>
    <s v="不明"/>
    <x v="3"/>
    <s v="天戸町"/>
    <s v="駐車場"/>
    <s v="完全施錠で駐車中の大型貨物自動車"/>
    <x v="1"/>
    <x v="4"/>
    <d v="2023-09-07T00:00:00"/>
  </r>
  <r>
    <n v="105"/>
    <d v="2023-08-16T00:00:00"/>
    <s v="水"/>
    <s v="夕方"/>
    <m/>
    <m/>
    <s v=""/>
    <m/>
    <x v="2"/>
    <s v="南生実町"/>
    <s v="戸建住宅"/>
    <s v="息子をかたり、仕事で必要な振込用紙をなくしてしまったと言って、自宅に訪れ、現金を騙し取る。"/>
    <x v="0"/>
    <x v="4"/>
    <d v="2023-09-07T00:00:00"/>
  </r>
  <r>
    <n v="106"/>
    <d v="2023-08-15T00:00:00"/>
    <s v="火"/>
    <s v="深夜"/>
    <m/>
    <m/>
    <s v=""/>
    <m/>
    <x v="2"/>
    <s v="亥鼻１丁目"/>
    <s v="集合住宅駐車場"/>
    <s v="無施錠状態で駐車中の車両内からバッグ等を窃取"/>
    <x v="2"/>
    <x v="4"/>
    <d v="2023-09-07T00:00:00"/>
  </r>
  <r>
    <n v="107"/>
    <d v="2023-08-17T00:00:00"/>
    <s v="木"/>
    <s v="夕方"/>
    <m/>
    <m/>
    <s v=""/>
    <m/>
    <x v="4"/>
    <s v="高洲１丁目"/>
    <s v="集合住宅"/>
    <s v="ヨドバシカメラ及び千葉中央警察を名乗って偽の電話をかけ、「あなたのカードで買い物をしている人がいる」「カードがスキミングされているかもしれない」と嘘を言って被害者宅を訪れ、キャッシュカードが入った封筒をすり替えて盗み取る。"/>
    <x v="0"/>
    <x v="4"/>
    <d v="2023-09-07T00:00:00"/>
  </r>
  <r>
    <n v="108"/>
    <d v="2023-08-18T00:00:00"/>
    <s v="金"/>
    <s v="夕方"/>
    <s v="～"/>
    <d v="2023-08-19T00:00:00"/>
    <s v="土"/>
    <s v="未明"/>
    <x v="2"/>
    <s v="星久喜町"/>
    <s v="戸建住宅駐車場"/>
    <s v="無施錠の貨物自動車から物品を窃取"/>
    <x v="2"/>
    <x v="4"/>
    <d v="2023-09-07T00:00:00"/>
  </r>
  <r>
    <n v="109"/>
    <d v="2023-08-18T00:00:00"/>
    <s v="金"/>
    <s v="夕方"/>
    <s v="～"/>
    <d v="2023-08-22T00:00:00"/>
    <s v="火"/>
    <s v="朝"/>
    <x v="1"/>
    <s v="桜木北１丁目"/>
    <s v="戸建住宅駐車場"/>
    <s v="ドアの鍵穴をこじ開ける。（施錠）"/>
    <x v="2"/>
    <x v="4"/>
    <d v="2023-09-07T00:00:00"/>
  </r>
  <r>
    <n v="110"/>
    <d v="2023-08-21T00:00:00"/>
    <s v="月"/>
    <s v="夕方"/>
    <m/>
    <m/>
    <s v=""/>
    <m/>
    <x v="4"/>
    <s v="磯辺３丁目"/>
    <s v="戸建住宅"/>
    <s v="ヨドバシカメラ及び千葉中央警察署を名乗って偽の電話をかけ、カードが不正に使われおり交換の必要があると嘘を言って被害者宅を訪れ、キャッシュカード等が入った封筒をすり替えて盗み取る。"/>
    <x v="0"/>
    <x v="4"/>
    <d v="2023-09-07T00:00:00"/>
  </r>
  <r>
    <n v="111"/>
    <d v="2023-08-25T00:00:00"/>
    <s v="金"/>
    <s v="夜間"/>
    <m/>
    <m/>
    <s v=""/>
    <m/>
    <x v="0"/>
    <s v="稲毛東１丁目"/>
    <s v="路上"/>
    <s v="ドアの窓ガラスを割る（施錠）"/>
    <x v="2"/>
    <x v="4"/>
    <d v="2023-09-07T00:00:00"/>
  </r>
  <r>
    <n v="112"/>
    <d v="2023-09-02T00:00:00"/>
    <s v="土"/>
    <s v="昼過ぎ"/>
    <s v="～"/>
    <d v="2023-09-03T00:00:00"/>
    <s v="日"/>
    <s v="朝"/>
    <x v="1"/>
    <s v="下田町"/>
    <s v="戸建住宅駐車場"/>
    <s v="無施錠で駐車中"/>
    <x v="2"/>
    <x v="5"/>
    <d v="2023-09-07T00:00:00"/>
  </r>
  <r>
    <n v="113"/>
    <d v="2023-09-04T00:00:00"/>
    <s v="月"/>
    <s v="夕方"/>
    <s v="～"/>
    <d v="2023-09-05T00:00:00"/>
    <s v="火"/>
    <s v="昼"/>
    <x v="1"/>
    <s v="千城台東２丁目"/>
    <s v="戸建住宅駐車場"/>
    <s v="無施錠で駐車中"/>
    <x v="2"/>
    <x v="5"/>
    <d v="2023-09-07T00:00:00"/>
  </r>
  <r>
    <n v="114"/>
    <d v="2023-09-04T00:00:00"/>
    <s v="月"/>
    <s v="昼前"/>
    <m/>
    <m/>
    <s v=""/>
    <m/>
    <x v="4"/>
    <s v="高洲１丁目"/>
    <s v="集合住宅"/>
    <s v="息子及び遺失物センターを名乗って偽の電話をかけ、仕事で至急お金が必要になったため貸してほしいと嘘を言い、息子の同僚を名乗る者が被害者宅を訪れて現金をだまし取る。"/>
    <x v="0"/>
    <x v="5"/>
    <d v="2023-10-16T00:00:00"/>
  </r>
  <r>
    <n v="115"/>
    <d v="2023-09-08T00:00:00"/>
    <s v="金"/>
    <s v="不明"/>
    <m/>
    <m/>
    <s v=""/>
    <m/>
    <x v="0"/>
    <s v="稲毛町５丁目"/>
    <s v="戸建住宅"/>
    <s v="はき出し窓のガラスを割り侵入（施錠）"/>
    <x v="3"/>
    <x v="5"/>
    <d v="2023-10-16T00:00:00"/>
  </r>
  <r>
    <n v="116"/>
    <d v="2023-09-13T00:00:00"/>
    <s v="水"/>
    <s v="夜間"/>
    <m/>
    <m/>
    <s v=""/>
    <m/>
    <x v="3"/>
    <s v="幕張町１丁目"/>
    <s v="店舗駐車場"/>
    <s v="ドアの窓ガラスを割る（施錠）、ゴルフ用品盗難"/>
    <x v="2"/>
    <x v="5"/>
    <d v="2023-10-16T00:00:00"/>
  </r>
  <r>
    <n v="117"/>
    <d v="2023-09-13T00:00:00"/>
    <s v="水"/>
    <m/>
    <m/>
    <m/>
    <s v=""/>
    <m/>
    <x v="4"/>
    <s v="真砂４丁目"/>
    <s v="専用駐車場"/>
    <s v="完全施錠中"/>
    <x v="1"/>
    <x v="5"/>
    <d v="2023-10-16T00:00:00"/>
  </r>
  <r>
    <n v="118"/>
    <d v="2023-09-12T00:00:00"/>
    <s v="火"/>
    <s v="昼"/>
    <s v="～"/>
    <d v="2023-09-14T00:00:00"/>
    <s v="木"/>
    <s v="朝"/>
    <x v="0"/>
    <s v="小中台町"/>
    <s v="集合住宅駐車場"/>
    <s v="ドアの窓ガラスを割る（施錠）、ゴルフ用品盗難"/>
    <x v="2"/>
    <x v="5"/>
    <d v="2023-10-16T00:00:00"/>
  </r>
  <r>
    <n v="119"/>
    <d v="2023-09-16T00:00:00"/>
    <s v="土"/>
    <s v="不明"/>
    <m/>
    <m/>
    <s v=""/>
    <m/>
    <x v="4"/>
    <s v="真砂５丁目"/>
    <s v="戸建住宅"/>
    <s v="居間の窓ガラスを割り侵入（施錠）"/>
    <x v="3"/>
    <x v="5"/>
    <d v="2023-10-16T00:00:00"/>
  </r>
  <r>
    <n v="120"/>
    <d v="2023-09-11T00:00:00"/>
    <s v="月"/>
    <s v="夜間"/>
    <m/>
    <m/>
    <s v=""/>
    <m/>
    <x v="0"/>
    <s v="小仲台６丁目"/>
    <s v="戸建住宅"/>
    <s v="無施錠"/>
    <x v="2"/>
    <x v="5"/>
    <d v="2023-10-16T00:00:00"/>
  </r>
  <r>
    <n v="121"/>
    <d v="2023-09-15T00:00:00"/>
    <s v="金"/>
    <s v="不明"/>
    <m/>
    <m/>
    <s v=""/>
    <m/>
    <x v="0"/>
    <s v="稲毛３丁目"/>
    <s v="専用駐車場"/>
    <s v="ドアの窓ガラスを割る（施錠）"/>
    <x v="2"/>
    <x v="5"/>
    <d v="2023-10-16T00:00:00"/>
  </r>
  <r>
    <n v="122"/>
    <d v="2023-09-15T00:00:00"/>
    <s v="金"/>
    <s v="夜間"/>
    <s v="～"/>
    <d v="2023-09-16T00:00:00"/>
    <s v="土"/>
    <s v="深夜"/>
    <x v="3"/>
    <s v="花見川"/>
    <s v="駐車場"/>
    <s v="普通乗用車の窓ガラスを割り、車内に侵入（施錠）"/>
    <x v="2"/>
    <x v="5"/>
    <d v="2023-10-16T00:00:00"/>
  </r>
  <r>
    <n v="123"/>
    <d v="2023-09-16T00:00:00"/>
    <s v="土"/>
    <s v="夜間"/>
    <s v="～"/>
    <d v="2023-09-17T00:00:00"/>
    <s v="日"/>
    <s v="深夜"/>
    <x v="3"/>
    <s v="千種町"/>
    <s v="駐車場"/>
    <s v="軽貨物自動車の窓ガラスを割り、車内に侵入（施錠）"/>
    <x v="2"/>
    <x v="5"/>
    <d v="2023-10-16T00:00:00"/>
  </r>
  <r>
    <n v="124"/>
    <d v="2023-09-12T00:00:00"/>
    <s v="火"/>
    <s v="不明"/>
    <s v="～"/>
    <d v="2023-09-19T00:00:00"/>
    <s v="火"/>
    <s v="不明"/>
    <x v="0"/>
    <s v="小仲台８丁目"/>
    <s v="専用駐車場"/>
    <s v="ドアの窓ガラスを割る（施錠）、電気ケーブル盗難"/>
    <x v="2"/>
    <x v="5"/>
    <d v="2023-10-16T00:00:00"/>
  </r>
  <r>
    <n v="125"/>
    <d v="2023-09-21T00:00:00"/>
    <s v="木"/>
    <s v="昼過ぎ"/>
    <m/>
    <m/>
    <s v=""/>
    <m/>
    <x v="4"/>
    <s v="幕張西３丁目"/>
    <s v="集合住宅"/>
    <s v="千葉西警察署の警察官を名乗って偽の電話をかけ、カードが偽造されたと嘘を言って被害者宅を訪れ、キャッシュカードが入った封筒ごとすり替えて盗み取る。"/>
    <x v="0"/>
    <x v="5"/>
    <d v="2023-10-16T00:00:00"/>
  </r>
  <r>
    <n v="126"/>
    <d v="2023-09-24T00:00:00"/>
    <s v="日"/>
    <s v="夕方"/>
    <s v="～"/>
    <d v="2023-09-25T00:00:00"/>
    <s v="月"/>
    <s v="朝"/>
    <x v="0"/>
    <s v="稲毛東１丁目"/>
    <s v="駐車場"/>
    <s v="ドアの窓ガラスを割る（施錠）"/>
    <x v="2"/>
    <x v="5"/>
    <d v="2023-10-16T00:00:00"/>
  </r>
  <r>
    <n v="127"/>
    <d v="2023-09-24T00:00:00"/>
    <s v="日"/>
    <s v="夕方"/>
    <s v="～"/>
    <d v="2023-09-25T00:00:00"/>
    <s v="月"/>
    <s v="朝"/>
    <x v="1"/>
    <s v="愛生町"/>
    <s v="専用駐車場"/>
    <s v="ドアの窓ガラスを割る（施錠）"/>
    <x v="2"/>
    <x v="5"/>
    <d v="2023-10-16T00:00:00"/>
  </r>
  <r>
    <n v="128"/>
    <d v="2023-09-21T00:00:00"/>
    <s v="木"/>
    <s v="夕方"/>
    <s v="～"/>
    <d v="2023-09-24T00:00:00"/>
    <s v="日"/>
    <s v="朝"/>
    <x v="1"/>
    <s v="源町"/>
    <s v="専用駐車場"/>
    <s v="ドアの窓ガラスを割る（施錠）"/>
    <x v="2"/>
    <x v="5"/>
    <d v="2023-10-16T00:00:00"/>
  </r>
  <r>
    <n v="129"/>
    <d v="2023-09-25T00:00:00"/>
    <s v="月"/>
    <s v="夕方"/>
    <s v="～"/>
    <d v="2023-09-25T00:00:00"/>
    <s v="月"/>
    <s v="夜間"/>
    <x v="4"/>
    <s v="幸町２丁目"/>
    <s v="集合住宅駐車場"/>
    <s v="ドアの窓ガラスを割る（施錠）"/>
    <x v="2"/>
    <x v="5"/>
    <d v="2023-10-16T00:00:00"/>
  </r>
  <r>
    <n v="130"/>
    <d v="2023-09-25T00:00:00"/>
    <s v="月"/>
    <s v="夜間"/>
    <m/>
    <m/>
    <s v=""/>
    <m/>
    <x v="4"/>
    <s v="幸町２丁目"/>
    <s v="専用駐車場"/>
    <s v="ドアの窓ガラスを割る（施錠）"/>
    <x v="2"/>
    <x v="5"/>
    <d v="2023-10-16T00:00:00"/>
  </r>
  <r>
    <n v="131"/>
    <d v="2023-09-25T00:00:00"/>
    <s v="月"/>
    <s v="夜"/>
    <s v="～"/>
    <d v="2023-09-26T00:00:00"/>
    <s v="火"/>
    <s v="昼前"/>
    <x v="4"/>
    <s v="高洲２丁目"/>
    <s v="集合住宅駐車場"/>
    <s v="ドアの窓ガラスを割る（施錠）"/>
    <x v="2"/>
    <x v="5"/>
    <d v="2023-10-16T00:00:00"/>
  </r>
  <r>
    <n v="132"/>
    <d v="2023-09-26T00:00:00"/>
    <s v="火"/>
    <s v="昼過ぎ"/>
    <m/>
    <m/>
    <s v=""/>
    <m/>
    <x v="3"/>
    <s v="武石町１丁目"/>
    <s v="戸建住宅"/>
    <s v="息子及び同僚を装って偽の電話をかけ、会社の書類をなくしたため補填金が必要と嘘を言い、息子の部下を名乗る者が被害者宅付近を訪れて現金をだまし取る。"/>
    <x v="0"/>
    <x v="5"/>
    <d v="2023-10-16T00:00:00"/>
  </r>
  <r>
    <n v="133"/>
    <d v="2023-09-27T00:00:00"/>
    <s v="水"/>
    <s v="明け方"/>
    <m/>
    <m/>
    <s v=""/>
    <m/>
    <x v="1"/>
    <s v="みつわ台３丁目"/>
    <s v="店舗兼住宅"/>
    <s v="無施錠の腰高窓から侵入し、現金を盗む。"/>
    <x v="5"/>
    <x v="5"/>
    <d v="2023-10-16T00:00:00"/>
  </r>
  <r>
    <n v="134"/>
    <d v="2023-09-28T00:00:00"/>
    <s v="木"/>
    <s v="昼前"/>
    <s v="～"/>
    <d v="2023-09-29T00:00:00"/>
    <s v="金"/>
    <s v="朝"/>
    <x v="3"/>
    <s v="幕張町１丁目"/>
    <s v="専用駐車場"/>
    <s v="完全施錠中"/>
    <x v="1"/>
    <x v="5"/>
    <d v="2023-10-16T00:00:00"/>
  </r>
  <r>
    <n v="135"/>
    <d v="2023-10-08T00:00:00"/>
    <s v="日"/>
    <s v="昼前"/>
    <m/>
    <m/>
    <s v=""/>
    <m/>
    <x v="4"/>
    <s v="稲毛海岸５丁目"/>
    <s v="店舗駐車場"/>
    <s v="無施錠"/>
    <x v="2"/>
    <x v="6"/>
    <d v="2023-10-16T00:00:00"/>
  </r>
  <r>
    <n v="136"/>
    <d v="2023-10-06T00:00:00"/>
    <s v="金"/>
    <s v="朝"/>
    <m/>
    <m/>
    <s v=""/>
    <m/>
    <x v="4"/>
    <s v="稲毛海岸２丁目"/>
    <s v="集合住宅"/>
    <s v="健康保険センター及び千葉銀行コールセンターを名乗って偽の電話をかけ、保険料の過払い分の返金があり手続きの必要があると嘘を言ってATMに誘導し、言うがままに操作させて預金を送金させる。"/>
    <x v="0"/>
    <x v="6"/>
    <d v="2023-10-16T00:00:00"/>
  </r>
  <r>
    <n v="137"/>
    <d v="2023-10-07T00:00:00"/>
    <s v="土"/>
    <s v="昼前"/>
    <m/>
    <m/>
    <s v=""/>
    <m/>
    <x v="4"/>
    <s v="幸町２丁目"/>
    <s v="集合住宅"/>
    <s v="健康保険センター及び千葉銀行コールセンターを名乗って偽の電話をかけ、保険料の過払い分の返金があり手続きの必要があると嘘を言ってATMに誘導し、言うがままに操作させて預金を送金させる。"/>
    <x v="0"/>
    <x v="6"/>
    <d v="2023-10-16T00:00:00"/>
  </r>
  <r>
    <n v="138"/>
    <d v="2023-10-08T00:00:00"/>
    <s v="日"/>
    <s v="午後"/>
    <m/>
    <m/>
    <s v=""/>
    <m/>
    <x v="2"/>
    <s v="千葉港"/>
    <s v="集合住宅駐車場"/>
    <s v="助手席に置いてある物品を窃取（無施錠）"/>
    <x v="2"/>
    <x v="6"/>
    <d v="2023-10-16T00:00:00"/>
  </r>
  <r>
    <n v="139"/>
    <d v="2023-10-09T00:00:00"/>
    <s v="月"/>
    <s v="未明"/>
    <m/>
    <m/>
    <s v=""/>
    <m/>
    <x v="2"/>
    <s v="葛城３丁目"/>
    <s v="集合住宅駐車場"/>
    <s v="助手席ドアの窓ガラスを割る（施錠）"/>
    <x v="2"/>
    <x v="6"/>
    <d v="2023-10-16T00:00:00"/>
  </r>
  <r>
    <n v="140"/>
    <d v="2023-10-09T00:00:00"/>
    <s v="月"/>
    <s v="未明"/>
    <m/>
    <m/>
    <s v=""/>
    <m/>
    <x v="2"/>
    <s v="鶴沢町"/>
    <s v="集合住宅駐車場"/>
    <s v="助手席ドアの窓ガラスを割る（施錠）"/>
    <x v="2"/>
    <x v="6"/>
    <d v="2023-10-16T00:00:00"/>
  </r>
  <r>
    <n v="141"/>
    <d v="2023-10-10T00:00:00"/>
    <s v="火"/>
    <s v="午前中"/>
    <m/>
    <m/>
    <s v=""/>
    <m/>
    <x v="2"/>
    <s v="矢作町"/>
    <s v="路上"/>
    <s v="車内に在中する物品を窃取（無施錠）"/>
    <x v="2"/>
    <x v="6"/>
    <d v="2023-10-16T00:00:00"/>
  </r>
  <r>
    <n v="142"/>
    <d v="2023-10-13T00:00:00"/>
    <s v="金"/>
    <s v="夕方"/>
    <s v="～"/>
    <d v="2023-10-14T00:00:00"/>
    <s v="土"/>
    <s v="夕方"/>
    <x v="1"/>
    <s v="桜木８丁目"/>
    <s v="専用駐車場"/>
    <s v="ドアの窓ガラスを割る（施錠）"/>
    <x v="2"/>
    <x v="6"/>
    <d v="2023-11-07T00:00:00"/>
  </r>
  <r>
    <n v="143"/>
    <d v="2023-10-14T00:00:00"/>
    <s v="土"/>
    <s v="夜間"/>
    <s v="～"/>
    <d v="2023-10-15T00:00:00"/>
    <s v="日"/>
    <s v="深夜"/>
    <x v="3"/>
    <s v="千種町"/>
    <s v="月極駐車場"/>
    <s v="ドアの窓ガラスを割る（施錠）"/>
    <x v="2"/>
    <x v="6"/>
    <d v="2023-11-07T00:00:00"/>
  </r>
  <r>
    <n v="144"/>
    <d v="2023-10-11T00:00:00"/>
    <s v="水"/>
    <s v="不明"/>
    <s v="～"/>
    <d v="2023-10-12T00:00:00"/>
    <s v="木"/>
    <s v="不明"/>
    <x v="3"/>
    <s v="犢橋町"/>
    <s v="駐車場"/>
    <s v="ドアの窓ガラスを割る（施錠）"/>
    <x v="2"/>
    <x v="6"/>
    <d v="2023-11-07T00:00:00"/>
  </r>
  <r>
    <n v="145"/>
    <d v="2023-10-14T00:00:00"/>
    <s v="土"/>
    <s v="夕方"/>
    <s v="～"/>
    <d v="2023-10-15T00:00:00"/>
    <s v="日"/>
    <s v="朝"/>
    <x v="1"/>
    <s v="源町"/>
    <s v="専用駐車場"/>
    <s v="ドアの窓ガラスを割る（施錠）"/>
    <x v="2"/>
    <x v="6"/>
    <d v="2023-11-07T00:00:00"/>
  </r>
  <r>
    <n v="146"/>
    <d v="2023-10-14T00:00:00"/>
    <s v="土"/>
    <s v="昼前"/>
    <m/>
    <m/>
    <s v=""/>
    <m/>
    <x v="4"/>
    <s v="稲毛海岸５丁目"/>
    <s v="集合住宅敷地内"/>
    <s v="無施錠"/>
    <x v="2"/>
    <x v="6"/>
    <d v="2023-11-07T00:00:00"/>
  </r>
  <r>
    <n v="147"/>
    <d v="2023-10-15T00:00:00"/>
    <s v="日"/>
    <s v="夕方"/>
    <s v="～"/>
    <d v="2023-10-15T00:00:00"/>
    <s v="日"/>
    <s v="夜間"/>
    <x v="4"/>
    <s v="美浜１丁目"/>
    <s v="施設駐輪場"/>
    <s v="バイクからヘルメット等を盗む"/>
    <x v="2"/>
    <x v="6"/>
    <d v="2023-11-07T00:00:00"/>
  </r>
  <r>
    <n v="148"/>
    <d v="2023-10-16T00:00:00"/>
    <s v="月"/>
    <s v="昼前"/>
    <m/>
    <m/>
    <s v=""/>
    <m/>
    <x v="4"/>
    <s v="若葉３丁目"/>
    <s v="工事現場駐車場"/>
    <s v="無施錠"/>
    <x v="2"/>
    <x v="6"/>
    <d v="2023-11-07T00:00:00"/>
  </r>
  <r>
    <n v="149"/>
    <d v="2023-10-12T00:00:00"/>
    <s v="木"/>
    <s v="午後"/>
    <m/>
    <m/>
    <s v=""/>
    <m/>
    <x v="2"/>
    <s v="白旗２丁目"/>
    <s v="戸建住宅"/>
    <s v="息子を騙り、現金が必要であると嘘をつき、息子の友人を装った者が自宅を訪れ現金を交付させる。"/>
    <x v="0"/>
    <x v="6"/>
    <d v="2023-11-07T00:00:00"/>
  </r>
  <r>
    <n v="150"/>
    <d v="2023-10-16T00:00:00"/>
    <s v="月"/>
    <s v="午後"/>
    <m/>
    <m/>
    <s v=""/>
    <m/>
    <x v="2"/>
    <s v="神明町"/>
    <s v="戸建住宅"/>
    <s v="居間の掃き出し窓から侵入（施錠）"/>
    <x v="3"/>
    <x v="6"/>
    <d v="2023-11-07T00:00:00"/>
  </r>
  <r>
    <n v="151"/>
    <d v="2023-10-18T00:00:00"/>
    <s v="水"/>
    <s v="未明"/>
    <m/>
    <m/>
    <s v=""/>
    <m/>
    <x v="2"/>
    <s v="葛城２丁目"/>
    <s v="集合住宅駐車場"/>
    <s v="助手席側のドアの窓ガラスを割る（施錠）"/>
    <x v="2"/>
    <x v="6"/>
    <d v="2023-11-07T00:00:00"/>
  </r>
  <r>
    <n v="152"/>
    <d v="2023-10-15T00:00:00"/>
    <s v="日"/>
    <s v="不明"/>
    <m/>
    <m/>
    <s v=""/>
    <m/>
    <x v="3"/>
    <s v="幕張本郷５丁目"/>
    <s v="集合住宅駐車場"/>
    <s v="無施錠"/>
    <x v="2"/>
    <x v="6"/>
    <d v="2023-11-07T00:00:00"/>
  </r>
  <r>
    <n v="153"/>
    <d v="2023-10-19T00:00:00"/>
    <s v="木"/>
    <s v="夜のはじめごろ"/>
    <s v="～"/>
    <d v="2023-10-20T00:00:00"/>
    <s v="金"/>
    <s v="未明"/>
    <x v="1"/>
    <s v="御成台３丁目"/>
    <s v="戸建住宅敷地内"/>
    <s v="完全施錠中で駐車中に盗まれる。"/>
    <x v="1"/>
    <x v="6"/>
    <d v="2023-11-07T00:00:00"/>
  </r>
  <r>
    <n v="154"/>
    <d v="2023-10-18T00:00:00"/>
    <s v="水"/>
    <s v="深夜"/>
    <m/>
    <m/>
    <s v=""/>
    <m/>
    <x v="2"/>
    <s v="葛城３丁目"/>
    <s v="集合住宅駐車場"/>
    <s v="助手席側ドアの窓ガラスを割る（施錠）"/>
    <x v="2"/>
    <x v="6"/>
    <d v="2023-11-07T00:00:00"/>
  </r>
  <r>
    <n v="155"/>
    <d v="2023-10-19T00:00:00"/>
    <s v="木"/>
    <s v="午後"/>
    <m/>
    <m/>
    <s v=""/>
    <m/>
    <x v="2"/>
    <s v="道場南２丁目"/>
    <s v="戸建住宅駐車場"/>
    <s v="銀行職員を騙って電話をかけ、カードの交換が必要と思わせた後にキャッシュカードをだまし取る。"/>
    <x v="0"/>
    <x v="6"/>
    <d v="2023-11-07T00:00:00"/>
  </r>
  <r>
    <n v="156"/>
    <d v="2023-10-20T00:00:00"/>
    <s v="金"/>
    <s v="午前中"/>
    <m/>
    <m/>
    <s v=""/>
    <m/>
    <x v="2"/>
    <s v="新千葉１丁目"/>
    <s v="市営自転車駐車場"/>
    <s v="駐車中の自転車に結着のヘルメットを窃取"/>
    <x v="2"/>
    <x v="6"/>
    <d v="2023-11-07T00:00:00"/>
  </r>
  <r>
    <n v="157"/>
    <d v="2023-10-22T00:00:00"/>
    <s v="日"/>
    <s v="午前中"/>
    <m/>
    <m/>
    <s v=""/>
    <m/>
    <x v="2"/>
    <s v="本町１丁目"/>
    <s v="戸建住宅"/>
    <s v="区役所職員をかたり、還付金があると誤信させてATMでお金を振り込ませる。"/>
    <x v="0"/>
    <x v="6"/>
    <d v="2023-11-07T00:00:00"/>
  </r>
  <r>
    <n v="158"/>
    <d v="2023-10-25T00:00:00"/>
    <s v="水"/>
    <s v="昼過ぎ"/>
    <m/>
    <m/>
    <s v=""/>
    <m/>
    <x v="1"/>
    <s v="千城台南１丁目"/>
    <s v="公園"/>
    <s v="無施錠で駐車中"/>
    <x v="2"/>
    <x v="6"/>
    <d v="2023-11-07T00:00:00"/>
  </r>
  <r>
    <n v="159"/>
    <d v="2023-10-28T00:00:00"/>
    <s v="土"/>
    <s v="夕方"/>
    <m/>
    <m/>
    <s v=""/>
    <m/>
    <x v="2"/>
    <s v="南生実町"/>
    <s v="戸建住宅"/>
    <s v="１階居間の掃き出し窓を割って侵入（施錠）"/>
    <x v="3"/>
    <x v="6"/>
    <d v="2023-11-07T00:00:00"/>
  </r>
  <r>
    <n v="160"/>
    <d v="2023-10-28T00:00:00"/>
    <s v="土"/>
    <s v="夜"/>
    <m/>
    <m/>
    <s v=""/>
    <m/>
    <x v="2"/>
    <s v="南生実町"/>
    <s v="戸建住宅"/>
    <s v="２階居間の掃き出し窓ガラスを割って侵入（施錠）"/>
    <x v="3"/>
    <x v="6"/>
    <d v="2023-11-07T00:00:00"/>
  </r>
  <r>
    <n v="161"/>
    <d v="2023-10-28T00:00:00"/>
    <s v="土"/>
    <s v="不明"/>
    <m/>
    <m/>
    <s v=""/>
    <m/>
    <x v="2"/>
    <s v="南生実町"/>
    <s v="戸建住宅"/>
    <s v="１階居間の掃き出し窓を割って侵入（施錠）"/>
    <x v="3"/>
    <x v="6"/>
    <d v="2023-11-07T00:00:00"/>
  </r>
  <r>
    <n v="162"/>
    <d v="2023-10-31T00:00:00"/>
    <s v="火"/>
    <s v="夕方"/>
    <s v="～"/>
    <d v="2023-11-01T00:00:00"/>
    <s v="水"/>
    <s v="朝"/>
    <x v="1"/>
    <s v="小倉台６丁目"/>
    <s v="専用駐車場"/>
    <s v="完全施錠で駐車中"/>
    <x v="1"/>
    <x v="6"/>
    <d v="2023-11-07T00:00:00"/>
  </r>
  <r>
    <n v="163"/>
    <d v="2023-11-02T00:00:00"/>
    <s v="木"/>
    <s v="夕方"/>
    <m/>
    <m/>
    <s v=""/>
    <m/>
    <x v="4"/>
    <s v="磯辺２丁目"/>
    <s v="戸建住宅"/>
    <s v="ヨドバシカメラ及び千葉中央警察署を名乗って電話をかけ、カードが不正に使われているかもしれないので交換する必要があると嘘を言って被害者宅を訪れ、キャッシュカードをだまし取る。"/>
    <x v="0"/>
    <x v="7"/>
    <d v="2023-11-07T00:00:00"/>
  </r>
  <r>
    <n v="164"/>
    <d v="2023-11-09T00:00:00"/>
    <s v="木"/>
    <s v="午後"/>
    <m/>
    <m/>
    <m/>
    <m/>
    <x v="2"/>
    <s v="椿森１丁目"/>
    <s v="戸建住宅"/>
    <s v="掃き出し窓を割り侵入"/>
    <x v="3"/>
    <x v="7"/>
    <d v="2023-12-07T00:00:00"/>
  </r>
  <r>
    <n v="165"/>
    <d v="2023-11-04T00:00:00"/>
    <s v="土"/>
    <s v="不明"/>
    <s v="～"/>
    <d v="2023-11-07T00:00:00"/>
    <s v="火"/>
    <s v="不明"/>
    <x v="2"/>
    <s v="松ヶ丘町"/>
    <s v="戸建住宅"/>
    <s v="2階掃き出し窓を割り侵入"/>
    <x v="3"/>
    <x v="7"/>
    <d v="2023-12-07T00:00:00"/>
  </r>
  <r>
    <n v="166"/>
    <d v="2023-11-07T00:00:00"/>
    <s v="火"/>
    <s v="午後"/>
    <m/>
    <m/>
    <m/>
    <m/>
    <x v="2"/>
    <s v="青葉町"/>
    <s v="戸建住宅"/>
    <s v="掃き出し窓からリビングに侵入（施錠）"/>
    <x v="3"/>
    <x v="7"/>
    <d v="2023-12-07T00:00:00"/>
  </r>
  <r>
    <n v="167"/>
    <d v="2023-11-07T00:00:00"/>
    <s v="火"/>
    <s v="未明"/>
    <m/>
    <m/>
    <m/>
    <m/>
    <x v="2"/>
    <s v="松ヶ丘町"/>
    <s v="集合住宅駐車場内"/>
    <s v="助手席ドアの窓ガラスを割る"/>
    <x v="2"/>
    <x v="7"/>
    <d v="2023-12-07T00:00:00"/>
  </r>
  <r>
    <n v="168"/>
    <d v="2023-11-02T00:00:00"/>
    <s v="木"/>
    <s v="未明"/>
    <m/>
    <m/>
    <m/>
    <m/>
    <x v="2"/>
    <s v="大巌寺町"/>
    <s v="戸建住宅駐車場内"/>
    <s v="助手席ドアの窓ガラスを割る（施錠）"/>
    <x v="2"/>
    <x v="7"/>
    <d v="2023-12-07T00:00:00"/>
  </r>
  <r>
    <n v="169"/>
    <d v="2023-11-05T00:00:00"/>
    <s v="日"/>
    <s v="午後"/>
    <m/>
    <m/>
    <m/>
    <m/>
    <x v="2"/>
    <s v="末広２丁目"/>
    <s v="集合住宅駐車場内"/>
    <s v="無施錠状態の車両を物色する"/>
    <x v="2"/>
    <x v="7"/>
    <d v="2023-12-07T00:00:00"/>
  </r>
  <r>
    <n v="170"/>
    <d v="2023-11-04T00:00:00"/>
    <s v="土"/>
    <s v="未明"/>
    <m/>
    <m/>
    <m/>
    <m/>
    <x v="2"/>
    <s v="都町６丁目"/>
    <s v="空き地"/>
    <s v="フロントガラスを割る（施錠）"/>
    <x v="2"/>
    <x v="7"/>
    <d v="2023-12-07T00:00:00"/>
  </r>
  <r>
    <n v="171"/>
    <d v="2023-11-03T00:00:00"/>
    <s v="金"/>
    <s v="夜"/>
    <m/>
    <m/>
    <m/>
    <m/>
    <x v="2"/>
    <s v="生実町"/>
    <s v="戸建住宅駐車場内"/>
    <s v="助手席ドアの窓ガラスを割る（施錠）"/>
    <x v="2"/>
    <x v="7"/>
    <d v="2023-12-07T00:00:00"/>
  </r>
  <r>
    <n v="172"/>
    <d v="2023-11-02T00:00:00"/>
    <s v="木"/>
    <s v="未明"/>
    <m/>
    <m/>
    <m/>
    <m/>
    <x v="2"/>
    <s v="生実町"/>
    <s v="集合住宅駐車場内"/>
    <s v="助手席ドアの窓ガラスを割る（施錠）"/>
    <x v="2"/>
    <x v="7"/>
    <d v="2023-12-07T00:00:00"/>
  </r>
  <r>
    <n v="173"/>
    <d v="2023-11-04T00:00:00"/>
    <s v="土"/>
    <s v="未明"/>
    <m/>
    <m/>
    <m/>
    <m/>
    <x v="2"/>
    <s v="生実町"/>
    <s v="集合住宅駐車場"/>
    <s v="運転席ドアの窓ガラスを割る（施錠）"/>
    <x v="2"/>
    <x v="7"/>
    <d v="2023-12-07T00:00:00"/>
  </r>
  <r>
    <n v="174"/>
    <d v="2023-11-03T00:00:00"/>
    <s v="金"/>
    <s v="夜"/>
    <m/>
    <m/>
    <m/>
    <m/>
    <x v="2"/>
    <s v="生実町"/>
    <s v="集合住宅駐車場"/>
    <s v="運転席ドアの窓ガラスを割る（施錠）"/>
    <x v="2"/>
    <x v="7"/>
    <d v="2023-12-07T00:00:00"/>
  </r>
  <r>
    <n v="175"/>
    <d v="2023-11-03T00:00:00"/>
    <s v="金"/>
    <s v="夜"/>
    <m/>
    <m/>
    <m/>
    <m/>
    <x v="2"/>
    <s v="生実町"/>
    <s v="集合住宅駐車場"/>
    <s v="助手席ドアの窓ガラスを割る（施錠）"/>
    <x v="2"/>
    <x v="7"/>
    <d v="2023-12-07T00:00:00"/>
  </r>
  <r>
    <n v="176"/>
    <d v="2023-11-01T00:00:00"/>
    <s v="水"/>
    <s v="昼"/>
    <m/>
    <m/>
    <m/>
    <m/>
    <x v="2"/>
    <s v="中央港１丁目"/>
    <s v="道路上"/>
    <s v="無施錠の車両を物色"/>
    <x v="2"/>
    <x v="7"/>
    <d v="2023-12-07T00:00:00"/>
  </r>
  <r>
    <n v="177"/>
    <d v="2023-11-03T00:00:00"/>
    <s v="金"/>
    <s v="夜"/>
    <m/>
    <m/>
    <m/>
    <m/>
    <x v="2"/>
    <s v="生実町"/>
    <s v="戸建住宅駐車場内"/>
    <s v="左後部座席ドアの窓ガラスを割る（施錠）"/>
    <x v="2"/>
    <x v="7"/>
    <d v="2023-12-07T00:00:00"/>
  </r>
  <r>
    <n v="178"/>
    <d v="2023-11-15T00:00:00"/>
    <s v="水"/>
    <s v="夕方"/>
    <m/>
    <m/>
    <m/>
    <m/>
    <x v="4"/>
    <s v="真砂３丁目"/>
    <s v="集合住宅"/>
    <s v="美浜区役所及び千葉銀行を名乗って電話をかけ、医療費の還付金の手続の案内をすると嘘を言ってATMに誘導し、言うがままに操作させて送金させる。"/>
    <x v="0"/>
    <x v="7"/>
    <d v="2023-12-07T00:00:00"/>
  </r>
  <r>
    <n v="179"/>
    <d v="2023-11-10T00:00:00"/>
    <s v="金"/>
    <s v="午後"/>
    <m/>
    <m/>
    <m/>
    <m/>
    <x v="2"/>
    <s v="星久喜町"/>
    <s v="戸建住宅"/>
    <s v="介護保険料の還付金があると言ってATMに誘導し、操作させて送金させる。"/>
    <x v="0"/>
    <x v="7"/>
    <d v="2023-12-07T00:00:00"/>
  </r>
  <r>
    <n v="180"/>
    <d v="2023-11-13T00:00:00"/>
    <s v="月"/>
    <s v="未明"/>
    <m/>
    <m/>
    <m/>
    <m/>
    <x v="2"/>
    <s v="星久喜町"/>
    <s v="集合住宅駐車場"/>
    <s v="窓ガラスを割り、現金を窃取"/>
    <x v="2"/>
    <x v="7"/>
    <d v="2023-12-07T00:00:00"/>
  </r>
  <r>
    <n v="181"/>
    <d v="2023-11-12T00:00:00"/>
    <s v="日"/>
    <s v="未明"/>
    <m/>
    <m/>
    <m/>
    <m/>
    <x v="2"/>
    <s v="中央３丁目"/>
    <s v="集合住宅駐車場"/>
    <s v="ドアの窓ガラスを割る（施錠）"/>
    <x v="2"/>
    <x v="7"/>
    <d v="2023-12-07T00:00:00"/>
  </r>
  <r>
    <n v="182"/>
    <d v="2023-11-20T00:00:00"/>
    <s v="月"/>
    <s v="未明"/>
    <m/>
    <m/>
    <m/>
    <m/>
    <x v="2"/>
    <s v="仁戸名町"/>
    <s v="集合住宅駐車場"/>
    <s v="助手席ドアの窓ガラスを割る（施錠）"/>
    <x v="2"/>
    <x v="7"/>
    <d v="2023-12-07T00:00:00"/>
  </r>
  <r>
    <n v="183"/>
    <d v="2023-11-19T00:00:00"/>
    <s v="日"/>
    <s v="夜間"/>
    <m/>
    <m/>
    <m/>
    <m/>
    <x v="2"/>
    <s v="中央１丁目"/>
    <s v="公園内"/>
    <s v="前かごにおいてあるリュックサックを窃取"/>
    <x v="2"/>
    <x v="7"/>
    <d v="2023-12-07T00:00:00"/>
  </r>
  <r>
    <n v="184"/>
    <d v="2023-11-19T00:00:00"/>
    <s v="日"/>
    <s v="夜のはじめころ"/>
    <s v="～"/>
    <d v="2023-11-20T00:00:00"/>
    <s v="月"/>
    <s v="明け方"/>
    <x v="1"/>
    <s v="大宮台５丁目"/>
    <s v="戸建住宅駐車場"/>
    <s v="ドアの窓ガラスを割る（施錠）"/>
    <x v="2"/>
    <x v="7"/>
    <d v="2023-12-07T00:00:00"/>
  </r>
  <r>
    <n v="185"/>
    <d v="2023-11-20T00:00:00"/>
    <s v="月"/>
    <s v="夕方"/>
    <s v="～"/>
    <d v="2023-11-21T00:00:00"/>
    <s v="火"/>
    <s v="明け方"/>
    <x v="1"/>
    <s v="原町"/>
    <s v="専用駐車場"/>
    <s v="完全施錠中"/>
    <x v="1"/>
    <x v="7"/>
    <d v="2023-12-07T00:00:00"/>
  </r>
  <r>
    <n v="186"/>
    <d v="2023-11-21T00:00:00"/>
    <s v="火"/>
    <s v="昼過ぎ"/>
    <m/>
    <m/>
    <m/>
    <m/>
    <x v="4"/>
    <s v="磯辺７丁目"/>
    <s v="戸建住宅"/>
    <s v="千葉市役所及び千葉銀行を名乗って偽の電話をかけ、今日中に還付金の手続きをする必要があると嘘を言ってATMに誘導し、言うがままに操作させて送金させる。"/>
    <x v="0"/>
    <x v="7"/>
    <d v="2023-12-07T00:00:00"/>
  </r>
  <r>
    <n v="187"/>
    <d v="2023-11-24T00:00:00"/>
    <s v="金"/>
    <s v="夕方"/>
    <m/>
    <m/>
    <m/>
    <m/>
    <x v="4"/>
    <s v="高洲３丁目"/>
    <s v="集合住宅"/>
    <s v="美浜区役所及びみずほ銀行を名乗って偽の電話をかけ、今日中に医療費の還付金の手続きをする必要があると嘘を言ってATMに誘導し、言うがままに操作させて送金させる。"/>
    <x v="0"/>
    <x v="7"/>
    <d v="2023-12-07T00:00:00"/>
  </r>
  <r>
    <n v="188"/>
    <d v="2023-11-23T00:00:00"/>
    <s v="木"/>
    <s v="昼過ぎ"/>
    <m/>
    <m/>
    <m/>
    <m/>
    <x v="3"/>
    <s v="西小中台"/>
    <s v="集合住宅"/>
    <s v="病院を名乗って「息子さんが病院に来ている」、息子を名乗って「携帯電話と財布をなくした。お金を振り込まないと会社をクビになる。いくら用意できる」等と嘘の電話をかけ、息子の知人を名乗る者が被害者宅を訪れて現金をだまし取る。"/>
    <x v="0"/>
    <x v="7"/>
    <d v="2023-12-07T00:00:00"/>
  </r>
  <r>
    <n v="189"/>
    <d v="2023-11-29T00:00:00"/>
    <s v="水"/>
    <s v="昼前"/>
    <m/>
    <m/>
    <m/>
    <m/>
    <x v="3"/>
    <s v="幕張町３丁目"/>
    <s v="戸建住宅"/>
    <s v="息子を名乗って偽の電話をかけ、「荷物を忘れた」、「急いで仕事のお金を振り込まないといけない」等と嘘を言い、郵便局員を名乗る者が被害者宅の近所を訪れ現金をだまし取る。"/>
    <x v="0"/>
    <x v="7"/>
    <d v="2023-12-07T00:00:00"/>
  </r>
  <r>
    <n v="190"/>
    <d v="2023-11-28T00:00:00"/>
    <s v="火"/>
    <s v="夜のはじめごろ"/>
    <m/>
    <m/>
    <m/>
    <m/>
    <x v="0"/>
    <s v="小仲台６丁目"/>
    <s v="路上"/>
    <s v="自転車の前かごから"/>
    <x v="2"/>
    <x v="7"/>
    <d v="2023-12-07T00:00:00"/>
  </r>
  <r>
    <n v="191"/>
    <d v="2023-11-29T00:00:00"/>
    <s v="水"/>
    <s v="夜のはじめごろ"/>
    <m/>
    <m/>
    <m/>
    <m/>
    <x v="0"/>
    <s v="小仲台６丁目"/>
    <s v="戸建住宅"/>
    <s v="息子を名乗って偽の電話をかけ、「携帯をなくした。会社のお金を払わないといけないからお金かキャッシュカードを貸してくれ」等と嘘を言って代理人を名乗る者が被害者宅を訪れ、キャッシュカードをだまし取る。"/>
    <x v="0"/>
    <x v="7"/>
    <d v="2023-12-07T00:00:00"/>
  </r>
  <r>
    <n v="192"/>
    <d v="2023-11-30T00:00:00"/>
    <s v="木"/>
    <s v="午前中"/>
    <m/>
    <m/>
    <m/>
    <m/>
    <x v="4"/>
    <s v="幸町１丁目"/>
    <s v="集合住宅"/>
    <s v="息子及び警察官、取引先職員を名乗って偽の電話をかけ、息子が駅で荷物をなくして取引のお金を必要としていると信じさせ、代理人を名乗る者が被害者宅近くを訪れて現金をだまし取る。"/>
    <x v="0"/>
    <x v="7"/>
    <d v="2023-12-07T00:00:00"/>
  </r>
  <r>
    <n v="193"/>
    <d v="2023-11-30T00:00:00"/>
    <s v="木"/>
    <s v="昼頃"/>
    <m/>
    <m/>
    <m/>
    <m/>
    <x v="4"/>
    <s v="磯辺５丁目"/>
    <s v="集合住宅"/>
    <s v="駅の遺失物係及び息子を名乗って偽の電話をかけ、息子がかばんをなくして駅に届けられており仕事上のお金の支払いのために現金を必要としていると信じさせ、郵送会社の職員を名乗る者が被害者宅を訪れ現金をだまし取る。"/>
    <x v="0"/>
    <x v="7"/>
    <d v="2023-12-07T00:00:00"/>
  </r>
  <r>
    <n v="194"/>
    <d v="2023-12-05T00:00:00"/>
    <s v="火"/>
    <s v="早朝"/>
    <m/>
    <m/>
    <m/>
    <m/>
    <x v="2"/>
    <s v="亀岡町"/>
    <s v="集合住宅駐車場"/>
    <s v="運転席側ドアの窓ガラスを割る（施錠）"/>
    <x v="2"/>
    <x v="8"/>
    <d v="2024-01-04T00:00:00"/>
  </r>
  <r>
    <n v="195"/>
    <d v="2023-12-05T00:00:00"/>
    <s v="火"/>
    <s v="未明"/>
    <m/>
    <m/>
    <m/>
    <m/>
    <x v="2"/>
    <s v="矢作町"/>
    <s v="集合住宅駐車場"/>
    <s v="助手席ドアの窓ガラスを割る（施錠）"/>
    <x v="2"/>
    <x v="8"/>
    <d v="2024-01-04T00:00:00"/>
  </r>
  <r>
    <n v="196"/>
    <d v="2023-12-04T00:00:00"/>
    <s v="月"/>
    <s v="昼前"/>
    <m/>
    <m/>
    <m/>
    <m/>
    <x v="4"/>
    <s v="幸町２丁目"/>
    <s v="集合住宅"/>
    <s v="市役所を名乗って偽の電話をかけ、還付金を入金する口座を確認する必要があると嘘を言い、千葉銀行の職員を名乗る者が被害者宅を訪れてキャッシュカードをだまし取る。"/>
    <x v="0"/>
    <x v="8"/>
    <d v="2024-01-04T00:00:00"/>
  </r>
  <r>
    <n v="197"/>
    <d v="2023-12-04T00:00:00"/>
    <s v="月"/>
    <s v="夕方"/>
    <s v="～"/>
    <d v="2023-12-05T00:00:00"/>
    <s v="火"/>
    <s v="朝"/>
    <x v="1"/>
    <s v="野呂町"/>
    <s v="施設敷地内"/>
    <s v="助手席ドアの鍵穴を壊して鍵をあける。（施錠）"/>
    <x v="2"/>
    <x v="8"/>
    <d v="2024-01-04T00:00:00"/>
  </r>
  <r>
    <n v="198"/>
    <d v="2023-12-08T00:00:00"/>
    <s v="金"/>
    <s v="昼すぎ"/>
    <m/>
    <m/>
    <m/>
    <m/>
    <x v="0"/>
    <s v="稲毛東４丁目"/>
    <s v="路上"/>
    <s v="無施錠"/>
    <x v="2"/>
    <x v="8"/>
    <d v="2024-01-04T00:00:00"/>
  </r>
  <r>
    <n v="199"/>
    <d v="2023-12-08T00:00:00"/>
    <s v="金"/>
    <m/>
    <s v="～"/>
    <d v="2023-12-10T00:00:00"/>
    <s v="日"/>
    <s v="不明"/>
    <x v="3"/>
    <s v="柏井４丁目"/>
    <s v="戸建住宅"/>
    <s v="和室の窓ガラスを割り侵入（施錠）"/>
    <x v="3"/>
    <x v="8"/>
    <d v="2024-01-04T00:00:00"/>
  </r>
  <r>
    <n v="200"/>
    <d v="2023-11-28T00:00:00"/>
    <s v="火"/>
    <m/>
    <s v="～"/>
    <d v="2023-12-07T00:00:00"/>
    <s v="木"/>
    <s v="不明"/>
    <x v="3"/>
    <s v="大日町"/>
    <s v="駐車場"/>
    <s v="無施錠の軽乗用自動車"/>
    <x v="1"/>
    <x v="8"/>
    <d v="2024-01-04T00:00:00"/>
  </r>
  <r>
    <n v="201"/>
    <d v="2023-12-08T00:00:00"/>
    <s v="金"/>
    <s v="昼間"/>
    <m/>
    <m/>
    <m/>
    <m/>
    <x v="3"/>
    <s v="柏井１丁目"/>
    <s v="戸建住宅"/>
    <s v="和室の窓から侵入（無施錠）"/>
    <x v="3"/>
    <x v="8"/>
    <d v="2024-01-04T00:00:00"/>
  </r>
  <r>
    <n v="202"/>
    <d v="2023-12-14T00:00:00"/>
    <s v="木"/>
    <s v="夜間"/>
    <m/>
    <m/>
    <m/>
    <m/>
    <x v="0"/>
    <s v="稲毛東３丁目"/>
    <s v="集合住宅駐車場"/>
    <s v="完全施錠中"/>
    <x v="1"/>
    <x v="8"/>
    <d v="2024-01-04T00:00:00"/>
  </r>
  <r>
    <n v="203"/>
    <d v="2023-12-14T00:00:00"/>
    <s v="木"/>
    <s v="昼すぎ"/>
    <m/>
    <m/>
    <m/>
    <m/>
    <x v="4"/>
    <s v="幸町２丁目"/>
    <s v="集合住宅"/>
    <s v="美浜区役所及び千葉銀行を名乗って偽の電話をかけ、税金の還付金の手続きのためにキャッシュカードを確認すると嘘を言って被害者宅を訪れ、カードをすり替えて盗み取る。"/>
    <x v="0"/>
    <x v="8"/>
    <d v="2024-01-04T00:00:00"/>
  </r>
  <r>
    <n v="204"/>
    <d v="2023-12-20T00:00:00"/>
    <s v="水"/>
    <s v="夜間"/>
    <m/>
    <m/>
    <m/>
    <m/>
    <x v="0"/>
    <s v="稲毛町５丁目"/>
    <s v="集合住宅駐車場"/>
    <s v="ドアの窓ガラスを割る（施錠）"/>
    <x v="2"/>
    <x v="8"/>
    <d v="2024-01-04T00:00:00"/>
  </r>
  <r>
    <n v="205"/>
    <d v="2023-12-20T00:00:00"/>
    <s v="水"/>
    <s v="夜間"/>
    <m/>
    <m/>
    <m/>
    <m/>
    <x v="4"/>
    <s v="真砂１丁目"/>
    <s v="集合住宅駐車場"/>
    <s v="ドアの窓ガラスを割る（施錠）"/>
    <x v="2"/>
    <x v="8"/>
    <d v="2024-01-04T00:00:00"/>
  </r>
  <r>
    <n v="206"/>
    <d v="2023-12-14T00:00:00"/>
    <s v="木"/>
    <s v="昼前"/>
    <m/>
    <m/>
    <m/>
    <m/>
    <x v="4"/>
    <s v="高洲２丁目"/>
    <s v="集合住宅"/>
    <s v="社会保険事務局及び美浜郵便局を名乗って偽の電話をかけ、医療費の還付金の入金があるためキャッシュカードを確認する必要があると嘘を言って被害者宅を訪れ、キャッシュカードをだまし取る。"/>
    <x v="0"/>
    <x v="8"/>
    <d v="2024-01-04T00:00:00"/>
  </r>
  <r>
    <n v="207"/>
    <d v="2023-12-22T00:00:00"/>
    <s v="金"/>
    <s v="明け方"/>
    <s v="～"/>
    <d v="2023-12-22T00:00:00"/>
    <s v="金"/>
    <s v="朝"/>
    <x v="1"/>
    <s v="愛生町"/>
    <s v="戸建住宅"/>
    <s v="無施錠の窓から侵入"/>
    <x v="5"/>
    <x v="8"/>
    <d v="2024-01-04T00:00:00"/>
  </r>
  <r>
    <n v="208"/>
    <d v="2023-12-17T00:00:00"/>
    <s v="日"/>
    <s v="未明"/>
    <s v="～"/>
    <d v="2023-12-22T00:00:00"/>
    <s v="金"/>
    <s v="夜遅く"/>
    <x v="1"/>
    <s v="多部田町"/>
    <s v="戸建住宅敷地内"/>
    <s v="無施錠で駐車中"/>
    <x v="2"/>
    <x v="8"/>
    <d v="2024-01-04T00:00:00"/>
  </r>
  <r>
    <n v="209"/>
    <d v="2023-12-14T00:00:00"/>
    <s v="木"/>
    <s v="昼頃"/>
    <m/>
    <m/>
    <s v=""/>
    <m/>
    <x v="2"/>
    <s v="東千葉３丁目"/>
    <s v="戸建住宅"/>
    <s v="市役所職員を騙り、キャッシュカードの交換が必要であると嘘の電話を架けた後、自宅を訪れてキャッシュカードを窃取する。"/>
    <x v="0"/>
    <x v="8"/>
    <d v="2024-01-04T00:00:00"/>
  </r>
  <r>
    <n v="210"/>
    <d v="2023-12-14T00:00:00"/>
    <s v="木"/>
    <s v="午前"/>
    <m/>
    <m/>
    <s v=""/>
    <m/>
    <x v="2"/>
    <s v="祐光１丁目"/>
    <s v="戸建住宅"/>
    <s v="市役所職員を騙り、還付金があると嘘の電話を架けた後に自宅を訪れて、キャッシュカードを窃取する。"/>
    <x v="0"/>
    <x v="8"/>
    <d v="2024-01-04T00:00:00"/>
  </r>
  <r>
    <n v="211"/>
    <d v="2023-12-14T00:00:00"/>
    <s v="木"/>
    <s v="午前"/>
    <m/>
    <m/>
    <s v=""/>
    <m/>
    <x v="2"/>
    <s v="要町"/>
    <s v="戸建住宅"/>
    <s v="市役所職員を騙り、電話かけた後に自宅を訪れてキャッシュカードを窃取する。"/>
    <x v="0"/>
    <x v="8"/>
    <d v="2024-01-04T00:00:00"/>
  </r>
  <r>
    <n v="212"/>
    <d v="2023-12-24T00:00:00"/>
    <s v="日"/>
    <s v="未明"/>
    <m/>
    <m/>
    <s v=""/>
    <m/>
    <x v="2"/>
    <s v="都町６丁目"/>
    <s v="集合住宅駐車場"/>
    <s v="駐車中の普通乗用自動車を窃取する（施錠）"/>
    <x v="1"/>
    <x v="8"/>
    <d v="2024-01-04T00:00:00"/>
  </r>
  <r>
    <n v="213"/>
    <d v="2023-12-22T00:00:00"/>
    <s v="金"/>
    <s v="午後"/>
    <m/>
    <m/>
    <s v=""/>
    <m/>
    <x v="2"/>
    <s v="汐見丘町"/>
    <s v="集合住宅駐車場"/>
    <s v="無施錠の車両の助手席から物品を窃取する"/>
    <x v="2"/>
    <x v="8"/>
    <d v="2024-01-04T00:00:00"/>
  </r>
  <r>
    <n v="214"/>
    <d v="2023-12-19T00:00:00"/>
    <s v="火"/>
    <s v="未明"/>
    <m/>
    <m/>
    <s v=""/>
    <m/>
    <x v="2"/>
    <s v="都町１丁目"/>
    <s v="集合駐車場"/>
    <s v="運転席側ドアの窓ガラスを割る（施錠）"/>
    <x v="2"/>
    <x v="8"/>
    <d v="2024-01-04T00:00:00"/>
  </r>
  <r>
    <n v="215"/>
    <d v="2023-12-14T00:00:00"/>
    <s v="木"/>
    <s v="未明"/>
    <m/>
    <m/>
    <s v=""/>
    <m/>
    <x v="2"/>
    <s v="千葉寺町"/>
    <s v="集合住宅"/>
    <s v="侵入方法不明なるも、居室に所在する現金を窃取する。"/>
    <x v="3"/>
    <x v="8"/>
    <d v="2024-01-04T00:00:00"/>
  </r>
  <r>
    <n v="216"/>
    <d v="2023-12-21T00:00:00"/>
    <s v="木"/>
    <s v="昼前"/>
    <m/>
    <m/>
    <s v=""/>
    <m/>
    <x v="0"/>
    <s v="稲丘町"/>
    <s v="路上"/>
    <s v="無施錠"/>
    <x v="2"/>
    <x v="8"/>
    <d v="2024-01-04T00:00:00"/>
  </r>
  <r>
    <n v="217"/>
    <d v="2024-01-07T00:00:00"/>
    <s v="日"/>
    <s v="夜間"/>
    <m/>
    <m/>
    <s v=""/>
    <m/>
    <x v="4"/>
    <s v="高洲２丁目"/>
    <s v="集合住宅駐車場"/>
    <s v="ドアの窓ガラスを割る（施錠）"/>
    <x v="2"/>
    <x v="9"/>
    <d v="2024-02-07T00:00:00"/>
  </r>
  <r>
    <n v="218"/>
    <d v="2024-01-07T00:00:00"/>
    <s v="日"/>
    <s v="夕方"/>
    <s v="～"/>
    <d v="2024-01-08T00:00:00"/>
    <s v="月"/>
    <s v="昼すぎ"/>
    <x v="4"/>
    <s v="幸町２丁目"/>
    <s v="集合住宅駐車場"/>
    <s v="ドアの窓ガラスを割る（施錠）"/>
    <x v="2"/>
    <x v="9"/>
    <d v="2024-02-07T00:00:00"/>
  </r>
  <r>
    <n v="219"/>
    <d v="2024-12-31T00:00:00"/>
    <s v="火"/>
    <s v="夜のはじめごろ"/>
    <s v="～"/>
    <d v="2024-01-01T00:00:00"/>
    <s v="月"/>
    <s v="昼すぎ"/>
    <x v="3"/>
    <s v="幕張町４丁目"/>
    <s v="集合住宅"/>
    <s v="玄関戸のガラスを割り侵入（施錠）"/>
    <x v="3"/>
    <x v="10"/>
    <d v="2024-02-07T00:00:00"/>
  </r>
  <r>
    <n v="220"/>
    <d v="2024-01-06T00:00:00"/>
    <s v="土"/>
    <s v="夜遅く"/>
    <s v="～"/>
    <d v="2024-01-07T00:00:00"/>
    <s v="日"/>
    <s v="朝"/>
    <x v="1"/>
    <s v="高根町"/>
    <s v="戸建住宅"/>
    <s v="無施錠の窓から侵入"/>
    <x v="5"/>
    <x v="9"/>
    <d v="2024-02-07T00:00:00"/>
  </r>
  <r>
    <n v="221"/>
    <d v="2024-01-15T00:00:00"/>
    <s v="月"/>
    <s v="明け方"/>
    <m/>
    <m/>
    <s v=""/>
    <m/>
    <x v="1"/>
    <s v="桜木３丁目"/>
    <s v="戸建住宅"/>
    <s v="窓から侵入しようとする。"/>
    <x v="5"/>
    <x v="9"/>
    <d v="2024-02-07T00:00:00"/>
  </r>
  <r>
    <n v="222"/>
    <d v="2024-01-12T00:00:00"/>
    <s v="金"/>
    <s v="未明"/>
    <s v="～"/>
    <d v="2024-01-12T00:00:00"/>
    <s v="金"/>
    <s v="明け方"/>
    <x v="1"/>
    <s v="大宮台３丁目"/>
    <s v="専用駐車場"/>
    <s v="完全施錠中"/>
    <x v="1"/>
    <x v="9"/>
    <d v="2024-02-07T00:00:00"/>
  </r>
  <r>
    <n v="223"/>
    <d v="2024-01-18T00:00:00"/>
    <s v="木"/>
    <s v="午前"/>
    <m/>
    <m/>
    <s v=""/>
    <m/>
    <x v="3"/>
    <s v="花園１丁目"/>
    <s v="路上"/>
    <s v="ドアの窓ガラスを割る（施錠）"/>
    <x v="2"/>
    <x v="9"/>
    <d v="2024-02-07T00:00:00"/>
  </r>
  <r>
    <n v="224"/>
    <d v="2024-01-07T00:00:00"/>
    <s v="日"/>
    <s v="昼"/>
    <m/>
    <m/>
    <s v=""/>
    <m/>
    <x v="2"/>
    <s v="千葉寺町"/>
    <s v="単独施設駐車場"/>
    <s v="無施錠の車両から物品を窃取"/>
    <x v="2"/>
    <x v="9"/>
    <d v="2024-02-07T00:00:00"/>
  </r>
  <r>
    <n v="225"/>
    <d v="2024-01-16T00:00:00"/>
    <s v="火"/>
    <s v="未明"/>
    <m/>
    <m/>
    <s v=""/>
    <m/>
    <x v="2"/>
    <s v="都町１丁目"/>
    <s v="戸建住宅駐車場"/>
    <s v="右後部座席側ドアの窓ガラスを割る（施錠）"/>
    <x v="2"/>
    <x v="9"/>
    <d v="2024-02-07T00:00:00"/>
  </r>
  <r>
    <n v="226"/>
    <d v="2024-01-10T00:00:00"/>
    <s v="水"/>
    <s v="午後"/>
    <m/>
    <m/>
    <s v=""/>
    <m/>
    <x v="2"/>
    <s v="都町２丁目"/>
    <s v="飲食店駐車場"/>
    <s v="駐輪中の自転車の前かごから物品を窃取"/>
    <x v="2"/>
    <x v="9"/>
    <d v="2024-02-07T00:00:00"/>
  </r>
  <r>
    <n v="227"/>
    <d v="2024-01-16T00:00:00"/>
    <s v="火"/>
    <s v="未明"/>
    <m/>
    <m/>
    <s v=""/>
    <m/>
    <x v="2"/>
    <s v="都町１丁目"/>
    <s v="集合住宅駐車場"/>
    <s v="運転席側ドアの窓ガラスを割る（施錠）"/>
    <x v="2"/>
    <x v="9"/>
    <d v="2024-02-07T00:00:00"/>
  </r>
  <r>
    <n v="228"/>
    <d v="2024-01-19T00:00:00"/>
    <s v="金"/>
    <s v="午前"/>
    <m/>
    <m/>
    <s v=""/>
    <m/>
    <x v="2"/>
    <s v="中央港１丁目"/>
    <s v="公道"/>
    <s v="車内在中の物品を窃取（施錠）"/>
    <x v="2"/>
    <x v="9"/>
    <d v="2024-02-07T00:00:00"/>
  </r>
  <r>
    <n v="229"/>
    <d v="2024-01-21T00:00:00"/>
    <s v="日"/>
    <s v="夜間"/>
    <m/>
    <m/>
    <s v=""/>
    <m/>
    <x v="4"/>
    <s v="高洲２丁目"/>
    <s v="集合住宅駐車場"/>
    <s v="ドアの窓ガラスを割る（施錠）"/>
    <x v="2"/>
    <x v="9"/>
    <d v="2024-02-07T00:00:00"/>
  </r>
  <r>
    <n v="230"/>
    <d v="2024-01-21T00:00:00"/>
    <s v="日"/>
    <s v="夜間"/>
    <s v="～"/>
    <m/>
    <m/>
    <m/>
    <x v="4"/>
    <s v="高浜１丁目"/>
    <s v="集合住宅駐車場"/>
    <s v="ドアの窓ガラスを割る（施錠）"/>
    <x v="2"/>
    <x v="9"/>
    <d v="2024-02-07T00:00:00"/>
  </r>
  <r>
    <n v="231"/>
    <d v="2024-01-22T00:00:00"/>
    <s v="月"/>
    <s v="夜"/>
    <s v="～"/>
    <d v="2024-01-23T00:00:00"/>
    <s v="火"/>
    <s v="昼ごろ"/>
    <x v="3"/>
    <s v="幕張本郷７丁目"/>
    <s v="集合住宅駐車場"/>
    <s v="完全施錠中"/>
    <x v="1"/>
    <x v="9"/>
    <d v="2024-02-07T00:00:00"/>
  </r>
  <r>
    <n v="232"/>
    <d v="2024-01-22T00:00:00"/>
    <s v="月"/>
    <s v="夜間"/>
    <m/>
    <m/>
    <s v=""/>
    <m/>
    <x v="4"/>
    <s v="高浜４丁目"/>
    <s v="集合住宅駐車場"/>
    <s v="ドアの窓ガラスを割る（施錠）"/>
    <x v="2"/>
    <x v="9"/>
    <d v="2024-02-07T00:00:00"/>
  </r>
  <r>
    <n v="233"/>
    <d v="2024-01-27T00:00:00"/>
    <s v="土"/>
    <s v="昼すぎ"/>
    <s v="～"/>
    <d v="2024-01-28T00:00:00"/>
    <s v="日"/>
    <s v="昼前"/>
    <x v="4"/>
    <s v="磯辺６丁目"/>
    <s v="集合住宅駐車場"/>
    <s v="無施錠"/>
    <x v="2"/>
    <x v="9"/>
    <d v="2024-02-07T00:00:00"/>
  </r>
  <r>
    <n v="234"/>
    <d v="2024-01-27T00:00:00"/>
    <s v="土"/>
    <s v="夜間"/>
    <m/>
    <m/>
    <s v=""/>
    <m/>
    <x v="4"/>
    <s v="磯辺６丁目"/>
    <s v="集合住宅駐車場"/>
    <s v="ドアの窓ガラスを割る（施錠）"/>
    <x v="2"/>
    <x v="9"/>
    <d v="2024-02-07T00:00:00"/>
  </r>
  <r>
    <n v="235"/>
    <d v="2024-01-28T00:00:00"/>
    <s v="日"/>
    <s v="夕方"/>
    <m/>
    <m/>
    <s v=""/>
    <m/>
    <x v="1"/>
    <s v="東寺山町"/>
    <s v="店舗駐車場"/>
    <s v="無施錠で駐車中"/>
    <x v="2"/>
    <x v="9"/>
    <d v="2024-02-07T00:00:00"/>
  </r>
  <r>
    <n v="236"/>
    <d v="2024-01-29T00:00:00"/>
    <s v="月"/>
    <s v="夜のはじめごろ"/>
    <s v="～"/>
    <d v="2024-01-30T00:00:00"/>
    <s v="火"/>
    <s v="朝"/>
    <x v="1"/>
    <s v="桜木５丁目"/>
    <s v="集合住宅駐車場"/>
    <s v="完全施錠で駐車中"/>
    <x v="1"/>
    <x v="9"/>
    <d v="2024-02-07T00:00:00"/>
  </r>
  <r>
    <n v="237"/>
    <d v="2024-01-23T00:00:00"/>
    <s v="火"/>
    <s v="未明"/>
    <m/>
    <m/>
    <s v=""/>
    <m/>
    <x v="2"/>
    <s v="神明町"/>
    <s v="集合住宅"/>
    <s v="無施錠のドアから侵入"/>
    <x v="3"/>
    <x v="9"/>
    <d v="2024-02-07T00:00:00"/>
  </r>
  <r>
    <n v="238"/>
    <d v="2024-01-30T00:00:00"/>
    <s v="火"/>
    <s v="未明"/>
    <m/>
    <m/>
    <s v=""/>
    <m/>
    <x v="2"/>
    <s v="蘇我１丁目"/>
    <s v="集合住宅駐車場"/>
    <s v="駐車中の普通乗用自動車を窃取"/>
    <x v="1"/>
    <x v="9"/>
    <d v="2024-02-07T00:00:00"/>
  </r>
  <r>
    <n v="239"/>
    <d v="2024-01-28T00:00:00"/>
    <s v="日"/>
    <s v="早朝"/>
    <m/>
    <m/>
    <s v=""/>
    <m/>
    <x v="2"/>
    <s v="中央４丁目"/>
    <s v="集合住宅駐車場"/>
    <s v="無施錠の自動車から物品を窃取"/>
    <x v="2"/>
    <x v="9"/>
    <d v="2024-02-07T00:00:00"/>
  </r>
  <r>
    <n v="240"/>
    <d v="2024-01-31T00:00:00"/>
    <s v="水"/>
    <s v="早朝"/>
    <m/>
    <m/>
    <s v=""/>
    <m/>
    <x v="2"/>
    <s v="生実町"/>
    <s v="集合住宅駐車場"/>
    <s v="駐車中の車両の荷台から物品を窃取"/>
    <x v="2"/>
    <x v="9"/>
    <d v="2024-02-07T00:00:00"/>
  </r>
  <r>
    <n v="241"/>
    <d v="2024-02-02T00:00:00"/>
    <s v="金"/>
    <s v="夜"/>
    <s v="～"/>
    <d v="2024-02-03T00:00:00"/>
    <s v="土"/>
    <s v="昼すぎ"/>
    <x v="4"/>
    <s v="磯辺５丁目"/>
    <s v="集合住宅駐車場"/>
    <s v="ドアの窓ガラスを割る（施錠）"/>
    <x v="2"/>
    <x v="11"/>
    <d v="2024-03-13T00:00:00"/>
  </r>
  <r>
    <n v="242"/>
    <d v="2024-02-03T00:00:00"/>
    <s v="土"/>
    <s v="未明"/>
    <m/>
    <m/>
    <m/>
    <m/>
    <x v="4"/>
    <s v="高洲３丁目"/>
    <s v="路上"/>
    <s v="ドアの窓ガラスを割る（施錠）"/>
    <x v="2"/>
    <x v="11"/>
    <d v="2024-03-13T00:00:00"/>
  </r>
  <r>
    <n v="243"/>
    <d v="2024-02-01T00:00:00"/>
    <s v="木"/>
    <s v="夜間"/>
    <m/>
    <m/>
    <m/>
    <m/>
    <x v="0"/>
    <s v="小中台町"/>
    <s v="集合住宅駐車場"/>
    <s v="完全施錠中"/>
    <x v="1"/>
    <x v="11"/>
    <d v="2024-03-13T00:00:00"/>
  </r>
  <r>
    <n v="244"/>
    <d v="2024-02-02T00:00:00"/>
    <s v="金"/>
    <s v="夕方"/>
    <s v="～"/>
    <d v="2024-02-05T00:00:00"/>
    <s v="月"/>
    <s v="未明"/>
    <x v="1"/>
    <s v="金親町"/>
    <s v="会社敷地内"/>
    <s v="完全施錠で駐車中"/>
    <x v="1"/>
    <x v="11"/>
    <d v="2024-03-13T00:00:00"/>
  </r>
  <r>
    <n v="245"/>
    <d v="2024-02-05T00:00:00"/>
    <s v="月"/>
    <s v="夜間"/>
    <m/>
    <m/>
    <s v=""/>
    <m/>
    <x v="0"/>
    <s v="稲毛台町"/>
    <s v="専用駐車場"/>
    <s v="無施錠"/>
    <x v="2"/>
    <x v="11"/>
    <d v="2024-03-13T00:00:00"/>
  </r>
  <r>
    <n v="246"/>
    <d v="2024-02-05T00:00:00"/>
    <s v="月"/>
    <s v="夜間"/>
    <m/>
    <m/>
    <s v=""/>
    <m/>
    <x v="4"/>
    <s v="高洲２丁目"/>
    <s v="集合住宅駐車場"/>
    <s v="ドアの窓ガラスを割る（施錠）"/>
    <x v="2"/>
    <x v="11"/>
    <d v="2024-03-13T00:00:00"/>
  </r>
  <r>
    <n v="247"/>
    <d v="2024-02-05T00:00:00"/>
    <s v="月"/>
    <s v="夜間"/>
    <m/>
    <m/>
    <s v=""/>
    <m/>
    <x v="4"/>
    <s v="高浜１丁目"/>
    <s v="集合住宅駐車場"/>
    <s v="ドアの窓ガラスを割る（施錠）"/>
    <x v="2"/>
    <x v="11"/>
    <d v="2024-03-13T00:00:00"/>
  </r>
  <r>
    <n v="248"/>
    <d v="2024-02-09T00:00:00"/>
    <s v="金"/>
    <s v="朝"/>
    <s v="～"/>
    <d v="2024-02-09T00:00:00"/>
    <s v="金"/>
    <s v="夜のはじめごろ"/>
    <x v="1"/>
    <s v="桜木北３丁目"/>
    <s v="戸建住宅"/>
    <s v="腰高窓の窓ガラスを割る（施錠）"/>
    <x v="3"/>
    <x v="11"/>
    <d v="2024-03-13T00:00:00"/>
  </r>
  <r>
    <n v="249"/>
    <d v="2024-02-12T00:00:00"/>
    <s v="月"/>
    <s v="未明"/>
    <m/>
    <m/>
    <s v=""/>
    <m/>
    <x v="1"/>
    <s v="千城台東１丁目"/>
    <s v="道路上"/>
    <s v="「ここのルールを知っているのか」等、因縁をつけてバイクの鍵を盗む。"/>
    <x v="6"/>
    <x v="11"/>
    <d v="2024-03-13T00:00:00"/>
  </r>
  <r>
    <n v="250"/>
    <d v="2024-02-08T00:00:00"/>
    <s v="木"/>
    <s v="昼前"/>
    <m/>
    <m/>
    <s v=""/>
    <m/>
    <x v="0"/>
    <s v="稲毛３丁目"/>
    <s v="路上"/>
    <s v="無施錠"/>
    <x v="2"/>
    <x v="11"/>
    <d v="2024-03-13T00:00:00"/>
  </r>
  <r>
    <n v="251"/>
    <d v="2024-02-09T00:00:00"/>
    <s v="金"/>
    <s v="昼すぎ"/>
    <s v="～"/>
    <d v="2024-02-11T00:00:00"/>
    <s v="日"/>
    <s v="昼前"/>
    <x v="4"/>
    <s v="高浜１丁目"/>
    <s v="集合住宅駐車場"/>
    <s v="ドアの窓ガラスを割る（施錠）"/>
    <x v="2"/>
    <x v="11"/>
    <d v="2024-03-13T00:00:00"/>
  </r>
  <r>
    <n v="252"/>
    <d v="2024-02-11T00:00:00"/>
    <s v="日"/>
    <s v="未明"/>
    <s v="～"/>
    <d v="2024-02-11T00:00:00"/>
    <s v="日"/>
    <s v="昼すぎ"/>
    <x v="4"/>
    <s v="高浜１丁目"/>
    <s v="集合住宅駐車場"/>
    <s v="ドアの窓ガラスを割る（施錠）"/>
    <x v="2"/>
    <x v="11"/>
    <d v="2024-03-13T00:00:00"/>
  </r>
  <r>
    <n v="253"/>
    <d v="2024-02-10T00:00:00"/>
    <s v="土"/>
    <s v="夕方"/>
    <s v="～"/>
    <d v="2024-02-11T00:00:00"/>
    <s v="日"/>
    <s v="朝"/>
    <x v="4"/>
    <s v="高洲２丁目"/>
    <s v="集合住宅駐車場"/>
    <s v="ドアの窓ガラスを割る（施錠）"/>
    <x v="2"/>
    <x v="11"/>
    <d v="2024-03-13T00:00:00"/>
  </r>
  <r>
    <n v="254"/>
    <d v="2024-02-11T00:00:00"/>
    <s v="日"/>
    <s v="午前"/>
    <m/>
    <m/>
    <s v=""/>
    <m/>
    <x v="2"/>
    <s v="登戸５丁目"/>
    <s v="路上駐車中"/>
    <s v="無施錠の車両から物品を窃取"/>
    <x v="2"/>
    <x v="11"/>
    <d v="2024-03-13T00:00:00"/>
  </r>
  <r>
    <n v="255"/>
    <d v="2024-02-09T00:00:00"/>
    <s v="金"/>
    <s v="午前"/>
    <m/>
    <m/>
    <s v=""/>
    <m/>
    <x v="2"/>
    <s v="蘇我３丁目"/>
    <s v="戸建住宅駐車場"/>
    <s v="普通乗用自動車を窃取（施錠）"/>
    <x v="1"/>
    <x v="11"/>
    <d v="2024-03-13T00:00:00"/>
  </r>
  <r>
    <n v="256"/>
    <d v="2024-02-02T00:00:00"/>
    <s v="金"/>
    <s v="午前"/>
    <s v="～"/>
    <d v="2024-02-08T00:00:00"/>
    <s v="木"/>
    <s v="午前"/>
    <x v="2"/>
    <s v="出洲港"/>
    <s v="集合住宅"/>
    <s v="侵入方法不明なるも室内の物品を窃取"/>
    <x v="3"/>
    <x v="11"/>
    <d v="2024-03-13T00:00:00"/>
  </r>
  <r>
    <n v="257"/>
    <d v="2024-02-08T00:00:00"/>
    <s v="木"/>
    <s v="未明"/>
    <m/>
    <m/>
    <s v=""/>
    <m/>
    <x v="2"/>
    <s v="都町2丁目"/>
    <s v="集合住宅駐車場"/>
    <s v="前部運転席側ドアの窓ガラスを割る（施錠）"/>
    <x v="2"/>
    <x v="11"/>
    <d v="2024-03-13T00:00:00"/>
  </r>
  <r>
    <n v="258"/>
    <d v="2024-02-06T00:00:00"/>
    <s v="火"/>
    <s v="未明"/>
    <m/>
    <m/>
    <s v=""/>
    <m/>
    <x v="2"/>
    <s v="矢作町"/>
    <s v="集合住宅駐車場"/>
    <s v="前部運転席側ドアの窓ガラスを割る（施錠）"/>
    <x v="2"/>
    <x v="11"/>
    <d v="2024-03-13T00:00:00"/>
  </r>
  <r>
    <n v="259"/>
    <d v="2024-02-04T00:00:00"/>
    <s v="日"/>
    <s v="未明"/>
    <m/>
    <m/>
    <s v=""/>
    <m/>
    <x v="2"/>
    <s v="星久喜町"/>
    <s v="集合住宅駐車場"/>
    <s v="前部運転席側ドアの窓ガラスを割る（施錠）"/>
    <x v="2"/>
    <x v="11"/>
    <d v="2024-03-13T00:00:00"/>
  </r>
  <r>
    <n v="260"/>
    <d v="2024-02-04T00:00:00"/>
    <s v="日"/>
    <s v="未明"/>
    <m/>
    <m/>
    <s v=""/>
    <m/>
    <x v="2"/>
    <s v="祐光４丁目"/>
    <s v="飲食店駐車場"/>
    <s v="駐車中の車両から車内の物品を窃取"/>
    <x v="2"/>
    <x v="11"/>
    <d v="2024-03-13T00:00:00"/>
  </r>
  <r>
    <n v="261"/>
    <d v="2024-02-02T00:00:00"/>
    <s v="金"/>
    <s v="未明"/>
    <m/>
    <m/>
    <s v=""/>
    <m/>
    <x v="2"/>
    <s v="今井３丁目"/>
    <s v="集合住宅駐車場"/>
    <s v="左後部ドアの窓ガラスを割る（施錠）"/>
    <x v="2"/>
    <x v="11"/>
    <d v="2024-03-13T00:00:00"/>
  </r>
  <r>
    <n v="262"/>
    <d v="2024-02-12T00:00:00"/>
    <s v="月"/>
    <s v="夜のはじめごろ"/>
    <m/>
    <m/>
    <s v=""/>
    <m/>
    <x v="3"/>
    <s v="幕張町６丁目"/>
    <s v="戸建住宅"/>
    <s v="息子及び医者を名乗る者が偽の電話をかけ、会社のお金を補填する必要があると嘘を言って被害者宅を訪れ、現金をだまし取る。"/>
    <x v="0"/>
    <x v="11"/>
    <d v="2024-03-13T00:00:00"/>
  </r>
  <r>
    <n v="263"/>
    <d v="2024-02-14T00:00:00"/>
    <s v="水"/>
    <s v="夜間"/>
    <m/>
    <m/>
    <s v=""/>
    <m/>
    <x v="3"/>
    <s v="幕張本郷１丁目"/>
    <s v="専用駐車場"/>
    <s v="完全施錠中"/>
    <x v="1"/>
    <x v="11"/>
    <d v="2024-03-13T00:00:00"/>
  </r>
  <r>
    <n v="264"/>
    <d v="2024-02-14T00:00:00"/>
    <s v="水"/>
    <s v="夜間"/>
    <m/>
    <m/>
    <s v=""/>
    <m/>
    <x v="0"/>
    <s v="稲毛東1丁目"/>
    <s v="戸建住宅"/>
    <s v="無施錠"/>
    <x v="2"/>
    <x v="11"/>
    <d v="2024-03-13T00:00:00"/>
  </r>
  <r>
    <n v="265"/>
    <d v="2024-02-17T00:00:00"/>
    <s v="土"/>
    <s v="昼前"/>
    <m/>
    <m/>
    <s v=""/>
    <m/>
    <x v="3"/>
    <s v="幕張町２丁目"/>
    <s v="集合住宅"/>
    <s v="区役所を名乗って偽の電話をかけ、厚生労働省の還付金の手続きが必要だと嘘を言って郵便局に誘導し、ATMを言うがままに操作させて送金させる。"/>
    <x v="0"/>
    <x v="11"/>
    <d v="2024-03-13T00:00:00"/>
  </r>
  <r>
    <n v="266"/>
    <d v="2024-02-19T00:00:00"/>
    <s v="月"/>
    <s v="夕方"/>
    <m/>
    <m/>
    <s v=""/>
    <m/>
    <x v="3"/>
    <s v="花園２丁目"/>
    <s v="路上"/>
    <s v="自転車の前かごから"/>
    <x v="2"/>
    <x v="11"/>
    <d v="2024-03-13T00:00:00"/>
  </r>
  <r>
    <n v="267"/>
    <d v="2024-02-19T00:00:00"/>
    <s v="月"/>
    <s v="昼前"/>
    <m/>
    <m/>
    <s v=""/>
    <m/>
    <x v="0"/>
    <s v="稲毛台町"/>
    <s v="路上"/>
    <s v="無施錠"/>
    <x v="2"/>
    <x v="11"/>
    <d v="2024-03-13T00:00:00"/>
  </r>
  <r>
    <n v="268"/>
    <d v="2024-02-20T00:00:00"/>
    <s v="火"/>
    <s v="夕方"/>
    <s v="～"/>
    <d v="2024-02-22T00:00:00"/>
    <s v="木"/>
    <s v="昼前"/>
    <x v="1"/>
    <s v="富田町"/>
    <s v="会社駐車場"/>
    <s v="完全施錠で駐車中"/>
    <x v="1"/>
    <x v="11"/>
    <d v="2024-03-13T00:00:00"/>
  </r>
  <r>
    <n v="269"/>
    <d v="2024-02-24T00:00:00"/>
    <s v="土"/>
    <s v="昼間"/>
    <m/>
    <m/>
    <s v=""/>
    <m/>
    <x v="4"/>
    <s v="稲毛海岸５丁目"/>
    <s v="戸建住宅"/>
    <s v="完全施錠中"/>
    <x v="1"/>
    <x v="11"/>
    <d v="2024-03-13T00:00:00"/>
  </r>
  <r>
    <n v="270"/>
    <d v="2024-02-11T00:00:00"/>
    <s v="日"/>
    <m/>
    <s v="～"/>
    <d v="2024-02-23T00:00:00"/>
    <s v="金"/>
    <m/>
    <x v="4"/>
    <s v="幸町２丁目"/>
    <s v="集合住宅駐車場"/>
    <s v="完全施錠中"/>
    <x v="1"/>
    <x v="11"/>
    <d v="2024-03-13T00:00:00"/>
  </r>
  <r>
    <n v="271"/>
    <d v="2024-02-11T00:00:00"/>
    <s v="日"/>
    <m/>
    <s v="～"/>
    <d v="2024-02-23T00:00:00"/>
    <s v="金"/>
    <m/>
    <x v="4"/>
    <s v="高洲３丁目"/>
    <s v="集合住宅駐車場"/>
    <s v="無施錠"/>
    <x v="2"/>
    <x v="11"/>
    <d v="2024-03-13T00:00:00"/>
  </r>
  <r>
    <n v="272"/>
    <d v="2024-02-26T00:00:00"/>
    <s v="月"/>
    <s v="未明"/>
    <m/>
    <m/>
    <s v=""/>
    <m/>
    <x v="3"/>
    <s v="幕張町６丁目"/>
    <s v="路上"/>
    <s v="複数人で口を塞ぐなどの暴行をして荷物を奪い取る。"/>
    <x v="6"/>
    <x v="11"/>
    <d v="2024-03-13T00:00:00"/>
  </r>
  <r>
    <n v="273"/>
    <d v="2024-02-29T00:00:00"/>
    <s v="木"/>
    <s v="未明"/>
    <m/>
    <m/>
    <s v=""/>
    <m/>
    <x v="4"/>
    <s v="幸町２丁目"/>
    <s v="集合住宅駐車場"/>
    <s v="ドアの窓ガラスを割る（施錠）"/>
    <x v="2"/>
    <x v="11"/>
    <d v="2024-03-13T00:00:00"/>
  </r>
  <r>
    <n v="274"/>
    <d v="2024-02-29T00:00:00"/>
    <s v="木"/>
    <s v="朝"/>
    <m/>
    <m/>
    <s v=""/>
    <m/>
    <x v="3"/>
    <s v="幕張町２丁目"/>
    <s v="戸建住宅"/>
    <s v="息子を名乗って偽の電話をかけ、至急現金を必要としていると嘘を言って駅に呼び出し、息子のかわりを名乗る者が現金をだまし取る。"/>
    <x v="0"/>
    <x v="11"/>
    <d v="2024-03-13T00:00:00"/>
  </r>
  <r>
    <n v="275"/>
    <d v="2024-02-28T00:00:00"/>
    <s v="水"/>
    <s v="不明"/>
    <m/>
    <m/>
    <s v=""/>
    <m/>
    <x v="4"/>
    <s v="幸町２丁目"/>
    <s v="集合住宅"/>
    <s v="息子を名乗って偽の電話をかけ、至急現金を必要としていると嘘を言い、息子の同僚を名乗る者が被害者宅付近を訪れて２回にわたり現金をだまし取る。"/>
    <x v="0"/>
    <x v="11"/>
    <d v="2024-03-13T00:00:00"/>
  </r>
  <r>
    <n v="276"/>
    <d v="2024-03-01T00:00:00"/>
    <s v="金"/>
    <s v="夜間"/>
    <m/>
    <m/>
    <s v=""/>
    <m/>
    <x v="4"/>
    <s v="高浜１丁目"/>
    <s v="集合住宅駐車場"/>
    <s v="ドアの窓ガラスを割る（施錠）"/>
    <x v="2"/>
    <x v="12"/>
    <d v="2024-04-09T00:00:00"/>
  </r>
  <r>
    <n v="277"/>
    <d v="2024-03-01T00:00:00"/>
    <s v="金"/>
    <s v="夕方"/>
    <s v="～"/>
    <d v="2024-03-04T00:00:00"/>
    <s v="月"/>
    <s v="朝"/>
    <x v="4"/>
    <s v="高洲２丁目"/>
    <s v="集合住宅駐車場"/>
    <s v="ドアの窓ガラスを割る（施錠）"/>
    <x v="2"/>
    <x v="12"/>
    <d v="2024-04-09T00:00:00"/>
  </r>
  <r>
    <n v="278"/>
    <d v="2024-03-04T00:00:00"/>
    <s v="月"/>
    <s v="朝"/>
    <m/>
    <m/>
    <s v=""/>
    <m/>
    <x v="4"/>
    <s v="高洲２丁目"/>
    <s v="集合住宅駐車場"/>
    <s v="ドアの窓ガラスを割る（施錠）"/>
    <x v="2"/>
    <x v="12"/>
    <d v="2024-04-09T00:00:00"/>
  </r>
  <r>
    <n v="279"/>
    <d v="2024-03-06T00:00:00"/>
    <s v="水"/>
    <s v="夜遅く"/>
    <s v="～"/>
    <d v="2024-03-07T00:00:00"/>
    <s v="木"/>
    <s v="朝"/>
    <x v="1"/>
    <s v="千城台西１丁目"/>
    <s v="戸建住宅"/>
    <s v="洋間の窓ガラスを割り鍵を開けて侵入"/>
    <x v="5"/>
    <x v="12"/>
    <d v="2024-04-09T00:00:00"/>
  </r>
  <r>
    <n v="280"/>
    <d v="2024-03-05T00:00:00"/>
    <s v="火"/>
    <s v="朝"/>
    <s v="～"/>
    <d v="2024-03-06T00:00:00"/>
    <s v="水"/>
    <s v="未明"/>
    <x v="1"/>
    <s v="みつわ台３丁目"/>
    <s v="専用駐車場"/>
    <s v="完全施錠中"/>
    <x v="1"/>
    <x v="12"/>
    <d v="2024-04-09T00:00:00"/>
  </r>
  <r>
    <n v="281"/>
    <d v="2024-03-11T00:00:00"/>
    <s v="月"/>
    <s v="朝"/>
    <s v="～"/>
    <d v="2024-03-12T00:00:00"/>
    <s v="火"/>
    <s v="未明"/>
    <x v="1"/>
    <s v="千城台東１丁目"/>
    <s v="戸建住宅"/>
    <s v="和室の腰高窓の窓ガラスをこじ破り侵入"/>
    <x v="3"/>
    <x v="12"/>
    <d v="2024-04-09T00:00:00"/>
  </r>
  <r>
    <n v="282"/>
    <d v="2024-03-13T00:00:00"/>
    <s v="水"/>
    <s v="朝"/>
    <s v="～"/>
    <d v="2024-03-13T00:00:00"/>
    <s v="水"/>
    <s v="昼"/>
    <x v="3"/>
    <s v="幕張町５丁目"/>
    <s v="空き地"/>
    <s v="無施錠"/>
    <x v="2"/>
    <x v="12"/>
    <d v="2024-04-09T00:00:00"/>
  </r>
  <r>
    <n v="283"/>
    <d v="2024-03-16T00:00:00"/>
    <s v="土"/>
    <s v="深夜"/>
    <s v="～"/>
    <d v="2024-03-17T00:00:00"/>
    <s v="日"/>
    <s v="昼前"/>
    <x v="0"/>
    <s v="小中台町"/>
    <s v="路上"/>
    <s v="ドアの窓ガラスを割る（施錠）"/>
    <x v="2"/>
    <x v="12"/>
    <d v="2024-04-09T00:00:00"/>
  </r>
  <r>
    <n v="284"/>
    <d v="2024-03-10T00:00:00"/>
    <s v="日"/>
    <s v="夜遅く"/>
    <s v="～"/>
    <d v="2024-03-15T00:00:00"/>
    <s v="金"/>
    <s v="未明"/>
    <x v="1"/>
    <s v="千城台東２丁目"/>
    <s v="戸建住宅"/>
    <s v="掃き出し窓の窓ガラスを割る（施錠）"/>
    <x v="3"/>
    <x v="12"/>
    <d v="2024-04-09T00:00:00"/>
  </r>
  <r>
    <n v="285"/>
    <d v="2024-03-14T00:00:00"/>
    <s v="木"/>
    <s v="夜のはじめごろ"/>
    <s v="～"/>
    <d v="2024-03-15T00:00:00"/>
    <s v="金"/>
    <s v="朝"/>
    <x v="1"/>
    <s v="加曽利町"/>
    <s v="集合住宅駐車場"/>
    <s v="ドアの窓ガラスを割る（施錠）"/>
    <x v="2"/>
    <x v="12"/>
    <d v="2024-04-09T00:00:00"/>
  </r>
  <r>
    <n v="286"/>
    <d v="2024-03-17T00:00:00"/>
    <s v="日"/>
    <s v="夜"/>
    <s v="～"/>
    <d v="2024-03-18T00:00:00"/>
    <s v="月"/>
    <s v="朝"/>
    <x v="0"/>
    <s v="稲毛東４丁目"/>
    <s v="専用駐車場"/>
    <s v="ドアの窓ガラスを割る（施錠）"/>
    <x v="2"/>
    <x v="12"/>
    <d v="2024-04-09T00:00:00"/>
  </r>
  <r>
    <n v="287"/>
    <d v="2024-03-19T00:00:00"/>
    <s v="火"/>
    <m/>
    <s v="～"/>
    <d v="2024-03-20T00:00:00"/>
    <s v="水"/>
    <s v="夜間・深夜"/>
    <x v="0"/>
    <s v="あやめ台"/>
    <s v="集合住宅駐車場"/>
    <s v="ドアの窓ガラスを割る（施錠）"/>
    <x v="2"/>
    <x v="12"/>
    <d v="2024-04-09T00:00:00"/>
  </r>
  <r>
    <n v="288"/>
    <d v="2024-03-19T00:00:00"/>
    <s v="火"/>
    <m/>
    <s v="～"/>
    <d v="2024-03-20T00:00:00"/>
    <s v="水"/>
    <s v="夜間・深夜"/>
    <x v="0"/>
    <s v="あやめ台"/>
    <s v="集合住宅駐車場"/>
    <s v="ドアの窓ガラスを割る（施錠）"/>
    <x v="2"/>
    <x v="12"/>
    <d v="2024-04-09T00:00:00"/>
  </r>
  <r>
    <n v="289"/>
    <d v="2024-03-19T00:00:00"/>
    <s v="火"/>
    <m/>
    <s v="～"/>
    <d v="2024-03-20T00:00:00"/>
    <s v="水"/>
    <s v="夜間・深夜"/>
    <x v="0"/>
    <s v="萩台町"/>
    <s v="戸建住宅"/>
    <s v="原動機付自転車前かごから"/>
    <x v="2"/>
    <x v="12"/>
    <d v="2024-04-09T00:00:00"/>
  </r>
  <r>
    <n v="290"/>
    <d v="2024-03-04T00:00:00"/>
    <s v="月"/>
    <s v="未明"/>
    <m/>
    <m/>
    <s v=""/>
    <m/>
    <x v="2"/>
    <s v="東千葉３丁目"/>
    <s v="ガソリンスタンド内"/>
    <s v="駐車中の普通乗用自動車を窃取（無施錠）"/>
    <x v="1"/>
    <x v="12"/>
    <d v="2024-04-09T00:00:00"/>
  </r>
  <r>
    <n v="291"/>
    <d v="2024-03-15T00:00:00"/>
    <s v="金"/>
    <s v="午前中"/>
    <m/>
    <m/>
    <s v=""/>
    <m/>
    <x v="2"/>
    <s v="汐見丘町"/>
    <s v="路上"/>
    <s v="無施錠の車両から物品を窃取する。"/>
    <x v="2"/>
    <x v="12"/>
    <d v="2024-04-09T00:00:00"/>
  </r>
  <r>
    <n v="292"/>
    <d v="2024-03-11T00:00:00"/>
    <s v="月"/>
    <s v="未明"/>
    <m/>
    <m/>
    <s v=""/>
    <m/>
    <x v="2"/>
    <s v="矢作町"/>
    <s v="集合住宅駐車場"/>
    <s v="助手席ドアの窓ガラスを割る（施錠）"/>
    <x v="2"/>
    <x v="12"/>
    <d v="2024-04-09T00:00:00"/>
  </r>
  <r>
    <n v="293"/>
    <d v="2024-03-09T00:00:00"/>
    <s v="土"/>
    <s v="未明"/>
    <m/>
    <m/>
    <s v=""/>
    <m/>
    <x v="2"/>
    <s v="矢作町"/>
    <s v="戸建住宅駐車場"/>
    <s v="助手席ドアの窓ガラスを割る（施錠）"/>
    <x v="2"/>
    <x v="12"/>
    <d v="2024-04-09T00:00:00"/>
  </r>
  <r>
    <n v="294"/>
    <d v="2024-03-08T00:00:00"/>
    <s v="金"/>
    <s v="未明"/>
    <m/>
    <m/>
    <s v=""/>
    <m/>
    <x v="2"/>
    <s v="鶴沢町"/>
    <s v="路上"/>
    <s v="無施錠の車両から物品を窃取する。"/>
    <x v="2"/>
    <x v="12"/>
    <d v="2024-04-09T00:00:00"/>
  </r>
  <r>
    <n v="295"/>
    <d v="2024-03-07T00:00:00"/>
    <s v="木"/>
    <s v="午前中"/>
    <m/>
    <m/>
    <s v=""/>
    <m/>
    <x v="2"/>
    <s v="登戸５丁目"/>
    <s v="路上"/>
    <s v="無施錠の車両運転席から物品を窃取する"/>
    <x v="2"/>
    <x v="12"/>
    <d v="2024-04-09T00:00:00"/>
  </r>
  <r>
    <n v="296"/>
    <d v="2024-03-01T00:00:00"/>
    <s v="金"/>
    <s v="未明"/>
    <m/>
    <m/>
    <s v=""/>
    <m/>
    <x v="2"/>
    <s v="都町６丁目"/>
    <s v="集合住宅駐車場"/>
    <s v="助手席側ドアの窓ガラスを割る（施錠）"/>
    <x v="2"/>
    <x v="12"/>
    <d v="2024-04-09T00:00:00"/>
  </r>
  <r>
    <n v="297"/>
    <d v="2024-03-06T00:00:00"/>
    <s v="水"/>
    <s v="午前"/>
    <m/>
    <m/>
    <s v=""/>
    <m/>
    <x v="2"/>
    <s v="青葉町"/>
    <s v="戸建住宅駐車場"/>
    <s v="無施錠の車両の助手席から物品を窃取"/>
    <x v="2"/>
    <x v="12"/>
    <d v="2024-04-09T00:00:00"/>
  </r>
  <r>
    <n v="298"/>
    <d v="2024-03-20T00:00:00"/>
    <s v="水"/>
    <s v="夜間"/>
    <m/>
    <m/>
    <s v=""/>
    <m/>
    <x v="0"/>
    <s v="稲毛３丁目"/>
    <s v="集合住宅駐車場"/>
    <s v="ドアの窓ガラスを割る（施錠）"/>
    <x v="2"/>
    <x v="12"/>
    <d v="2024-04-09T00:00:00"/>
  </r>
  <r>
    <n v="299"/>
    <d v="2024-03-21T00:00:00"/>
    <s v="木"/>
    <s v="昼前"/>
    <m/>
    <m/>
    <s v=""/>
    <m/>
    <x v="0"/>
    <s v="稲毛１丁目"/>
    <s v="専用駐車場"/>
    <s v="無施錠"/>
    <x v="2"/>
    <x v="12"/>
    <d v="2024-04-09T00:00:00"/>
  </r>
  <r>
    <n v="300"/>
    <d v="2024-03-19T00:00:00"/>
    <s v="火"/>
    <s v="昼すぎ"/>
    <m/>
    <m/>
    <s v=""/>
    <m/>
    <x v="3"/>
    <s v="武石町２丁目"/>
    <s v="戸建住宅"/>
    <s v="医師及び息子を名乗って偽の電話をかけ、息子の具合が悪く至急現金を必要としていると信じ込ませ、息子の代理人を名乗る者が被害者宅を訪れ現金をだまし取る。"/>
    <x v="0"/>
    <x v="12"/>
    <d v="2024-04-09T00:00:00"/>
  </r>
  <r>
    <n v="301"/>
    <d v="2024-03-20T00:00:00"/>
    <s v="水"/>
    <s v="夜間"/>
    <m/>
    <m/>
    <s v=""/>
    <m/>
    <x v="4"/>
    <s v="幕張西６丁目"/>
    <s v="集合住宅駐車場"/>
    <s v="完全施錠中"/>
    <x v="1"/>
    <x v="12"/>
    <d v="2024-04-09T00:00:00"/>
  </r>
  <r>
    <n v="302"/>
    <d v="2024-03-19T00:00:00"/>
    <s v="火"/>
    <s v="夜"/>
    <s v="～"/>
    <d v="2024-03-20T00:00:00"/>
    <s v="水"/>
    <s v="昼すぎ"/>
    <x v="4"/>
    <s v="高洲１丁目"/>
    <s v="集合住宅駐車場"/>
    <s v="ドアの窓ガラスを割る（施錠）"/>
    <x v="2"/>
    <x v="12"/>
    <d v="2024-04-09T00:00:00"/>
  </r>
  <r>
    <n v="303"/>
    <d v="2024-03-02T00:00:00"/>
    <s v="土"/>
    <s v="昼前"/>
    <m/>
    <m/>
    <s v=""/>
    <m/>
    <x v="4"/>
    <s v="高洲３丁目"/>
    <s v="集合住宅"/>
    <s v="美浜区役所及びサポートコールセンターを名乗って偽の電話をかけ、医療費の還付金の手続をする必要があると嘘を言ってＡＴＭに誘導し、預金を送金させる。"/>
    <x v="0"/>
    <x v="12"/>
    <d v="2024-04-09T00:00:00"/>
  </r>
  <r>
    <n v="304"/>
    <d v="2024-03-22T00:00:00"/>
    <s v="金"/>
    <s v="昼すぎ"/>
    <m/>
    <m/>
    <s v=""/>
    <m/>
    <x v="4"/>
    <s v="高浜４丁目"/>
    <s v="集合住宅"/>
    <s v="医師及び警察（落とし物係）及び息子を名乗って偽の電話をかけ、息子が会社の契約金を紛失したと信じ込ませ、息子の知人を名乗る者が被害者宅の近くを訪れて現金をだまし取る。"/>
    <x v="0"/>
    <x v="12"/>
    <d v="2024-04-09T00:00:00"/>
  </r>
  <r>
    <n v="305"/>
    <d v="2024-03-21T00:00:00"/>
    <s v="木"/>
    <s v="昼すぎ"/>
    <m/>
    <m/>
    <s v=""/>
    <m/>
    <x v="3"/>
    <s v="幕張町４丁目"/>
    <s v="戸建住宅"/>
    <s v="警視庁・三重県警察・検察官を名乗って偽の電話をかけ、犯罪の疑いを晴らすために振り込みが必要と信じ込ませて現金を振り込ませる。"/>
    <x v="0"/>
    <x v="12"/>
    <d v="2024-04-09T00:00:00"/>
  </r>
  <r>
    <n v="306"/>
    <d v="2024-03-23T00:00:00"/>
    <s v="土"/>
    <s v="昼前"/>
    <m/>
    <m/>
    <s v=""/>
    <m/>
    <x v="0"/>
    <s v="稲毛町５丁目"/>
    <s v="戸建住宅"/>
    <s v="年金事務所及び銀行を名乗って偽の電話をかけ、還付金の手続きをする必要があると嘘を言ってＡＴＭに誘導し、言うがままに操作させて預金を送金させる。"/>
    <x v="0"/>
    <x v="12"/>
    <d v="2024-04-09T00:00:00"/>
  </r>
  <r>
    <n v="307"/>
    <d v="2024-03-27T00:00:00"/>
    <s v="水"/>
    <s v="夕方"/>
    <m/>
    <m/>
    <s v=""/>
    <m/>
    <x v="0"/>
    <s v="稲毛東５丁目"/>
    <s v="戸建住宅"/>
    <s v="銀行職員を名乗って偽の電話をかけ、通帳とキャッシュカードを新しくする必要があると嘘を言って被害者宅を訪れ、キャッシュカードをすり替えて盗み取る。"/>
    <x v="0"/>
    <x v="12"/>
    <d v="2024-04-09T00:00:00"/>
  </r>
  <r>
    <n v="308"/>
    <d v="2024-03-23T00:00:00"/>
    <s v="土"/>
    <s v="夕方"/>
    <s v="～"/>
    <d v="2024-03-28T00:00:00"/>
    <s v="木"/>
    <s v="昼すぎ"/>
    <x v="1"/>
    <s v="貝塚町"/>
    <s v="戸建住宅駐車場"/>
    <s v="運転席側の鍵穴を壊す。ドアの窓ガラスを割る（施錠）"/>
    <x v="2"/>
    <x v="12"/>
    <d v="2024-04-09T00:00:00"/>
  </r>
  <r>
    <n v="309"/>
    <d v="2024-03-28T00:00:00"/>
    <s v="木"/>
    <s v="夜間"/>
    <m/>
    <m/>
    <s v=""/>
    <m/>
    <x v="4"/>
    <s v="幕張西６丁目"/>
    <s v="戸建住宅駐車場"/>
    <s v="完全施錠中"/>
    <x v="1"/>
    <x v="12"/>
    <d v="2024-04-09T00:00:00"/>
  </r>
  <r>
    <n v="310"/>
    <d v="2024-03-30T00:00:00"/>
    <s v="土"/>
    <m/>
    <s v="～"/>
    <d v="2024-04-01T00:00:00"/>
    <s v="月"/>
    <m/>
    <x v="0"/>
    <s v="小中台町"/>
    <s v="駐車場"/>
    <s v="無施錠"/>
    <x v="2"/>
    <x v="12"/>
    <d v="2024-04-09T00:00:00"/>
  </r>
  <r>
    <n v="311"/>
    <d v="2024-03-29T00:00:00"/>
    <s v="金"/>
    <m/>
    <s v="～"/>
    <d v="2024-04-03T00:00:00"/>
    <s v="水"/>
    <m/>
    <x v="0"/>
    <s v="稲毛東２丁目"/>
    <s v="集合住宅"/>
    <s v="不明"/>
    <x v="3"/>
    <x v="12"/>
    <d v="2024-04-09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4EC8E8-E4D3-4F12-86B5-CEE27889AAF0}" name="ピボットテーブル2" cacheId="10" applyNumberFormats="0" applyBorderFormats="0" applyFontFormats="0" applyPatternFormats="0" applyAlignmentFormats="0" applyWidthHeightFormats="1" dataCaption="値" updatedVersion="6" minRefreshableVersion="3" useAutoFormatting="1" itemPrintTitles="1" createdVersion="6" indent="0" outline="1" outlineData="1" multipleFieldFilters="0">
  <location ref="A3:G10" firstHeaderRow="1" firstDataRow="2" firstDataCol="1" rowPageCount="1" colPageCount="1"/>
  <pivotFields count="15">
    <pivotField showAll="0"/>
    <pivotField showAll="0"/>
    <pivotField showAll="0"/>
    <pivotField showAll="0"/>
    <pivotField showAll="0"/>
    <pivotField showAll="0"/>
    <pivotField showAll="0"/>
    <pivotField showAll="0"/>
    <pivotField axis="axisCol" showAll="0">
      <items count="7">
        <item x="0"/>
        <item x="3"/>
        <item x="1"/>
        <item x="2"/>
        <item x="4"/>
        <item m="1" x="5"/>
        <item t="default"/>
      </items>
    </pivotField>
    <pivotField showAll="0"/>
    <pivotField showAll="0"/>
    <pivotField dataField="1" showAll="0"/>
    <pivotField axis="axisRow" showAll="0">
      <items count="10">
        <item x="4"/>
        <item x="3"/>
        <item x="1"/>
        <item x="2"/>
        <item x="0"/>
        <item m="1" x="7"/>
        <item x="5"/>
        <item m="1" x="8"/>
        <item x="6"/>
        <item t="default"/>
      </items>
    </pivotField>
    <pivotField axis="axisPage" multipleItemSelectionAllowed="1" showAll="0">
      <items count="14">
        <item h="1" x="0"/>
        <item h="1" x="1"/>
        <item h="1" x="2"/>
        <item h="1" x="3"/>
        <item h="1" x="4"/>
        <item h="1" x="5"/>
        <item h="1" x="6"/>
        <item h="1" x="7"/>
        <item h="1" x="8"/>
        <item h="1" x="9"/>
        <item h="1" x="10"/>
        <item h="1" x="11"/>
        <item x="12"/>
        <item t="default"/>
      </items>
    </pivotField>
    <pivotField showAll="0"/>
  </pivotFields>
  <rowFields count="1">
    <field x="12"/>
  </rowFields>
  <rowItems count="6">
    <i>
      <x v="1"/>
    </i>
    <i>
      <x v="2"/>
    </i>
    <i>
      <x v="3"/>
    </i>
    <i>
      <x v="4"/>
    </i>
    <i>
      <x v="6"/>
    </i>
    <i t="grand">
      <x/>
    </i>
  </rowItems>
  <colFields count="1">
    <field x="8"/>
  </colFields>
  <colItems count="6">
    <i>
      <x/>
    </i>
    <i>
      <x v="1"/>
    </i>
    <i>
      <x v="2"/>
    </i>
    <i>
      <x v="3"/>
    </i>
    <i>
      <x v="4"/>
    </i>
    <i t="grand">
      <x/>
    </i>
  </colItems>
  <pageFields count="1">
    <pageField fld="13" hier="-1"/>
  </pageFields>
  <dataFields count="1">
    <dataField name="個数 / 発生状況"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0AE094-AA6B-4176-BABF-DD01F6D466B9}" name="テーブル1" displayName="テーブル1" ref="A3:O314" totalsRowShown="0" headerRowDxfId="18" dataDxfId="17" tableBorderDxfId="16" totalsRowBorderDxfId="15">
  <autoFilter ref="A3:O314" xr:uid="{21203758-DEA8-42A8-B289-331C60575904}"/>
  <sortState ref="A4:O36">
    <sortCondition ref="A3:A36"/>
  </sortState>
  <tableColumns count="15">
    <tableColumn id="1" xr3:uid="{52C731CA-35C4-4ABE-9CFE-3837B4C7B0AC}" name="No." dataDxfId="0"/>
    <tableColumn id="2" xr3:uid="{25DEC676-026B-4823-A1A2-2045F6F9A884}" name="日付" dataDxfId="14"/>
    <tableColumn id="3" xr3:uid="{A1E4B4C1-9643-4CFC-AD0E-938E17D87236}" name="曜日" dataDxfId="13"/>
    <tableColumn id="4" xr3:uid="{ECF46B9B-4E70-4946-B07E-0EF816248D84}" name="時間帯" dataDxfId="12"/>
    <tableColumn id="5" xr3:uid="{7BBDC2BD-AFC0-4F56-929B-F84E1A543083}" name="～" dataDxfId="11"/>
    <tableColumn id="6" xr3:uid="{CC03012C-56A3-4346-9EE4-427A6988B0C3}" name="日付2" dataDxfId="10"/>
    <tableColumn id="7" xr3:uid="{D0B5A571-E461-463C-9E53-0D7EF4BC3170}" name="曜日2" dataDxfId="9"/>
    <tableColumn id="8" xr3:uid="{87C5C7D4-7938-4CF1-86F8-41C7FD38AA07}" name="時間帯2" dataDxfId="8"/>
    <tableColumn id="14" xr3:uid="{0824552C-DB2E-4B2C-AD3B-67D41894BDE6}" name="区" dataDxfId="7"/>
    <tableColumn id="9" xr3:uid="{D43D7578-D021-463F-9EA7-006DB49FED93}" name="発生町丁" dataDxfId="6"/>
    <tableColumn id="10" xr3:uid="{B54CDC9D-4962-4414-B233-C3B6A3E6F323}" name="発生場所" dataDxfId="5"/>
    <tableColumn id="11" xr3:uid="{72B15A9B-73ED-4EA3-9B56-84D52D9A9C62}" name="発生状況" dataDxfId="4"/>
    <tableColumn id="12" xr3:uid="{C979C815-D8AB-485A-8634-2E004430A187}" name="手口" dataDxfId="3"/>
    <tableColumn id="13" xr3:uid="{866BD4B2-A116-4BA6-AD97-2EAD919FDDD4}" name="ニュースNo." dataDxfId="2"/>
    <tableColumn id="15" xr3:uid="{E969E5EA-693E-4DAC-BA3A-1ABC41AE7A93}" name="入力日" dataDxfId="1"/>
  </tableColumns>
  <tableStyleInfo name="TableStyleMedium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CC556-645C-4407-AB14-C9FF302EE77E}">
  <dimension ref="A1:G10"/>
  <sheetViews>
    <sheetView workbookViewId="0">
      <selection activeCell="D19" sqref="D19"/>
    </sheetView>
  </sheetViews>
  <sheetFormatPr defaultRowHeight="13.5" x14ac:dyDescent="0.15"/>
  <cols>
    <col min="1" max="1" width="17" bestFit="1" customWidth="1"/>
    <col min="2" max="2" width="11.125" bestFit="1" customWidth="1"/>
    <col min="3" max="3" width="9.75" bestFit="1" customWidth="1"/>
    <col min="4" max="6" width="7.75" bestFit="1" customWidth="1"/>
    <col min="7" max="8" width="5.75" bestFit="1" customWidth="1"/>
    <col min="9" max="9" width="9.625" bestFit="1" customWidth="1"/>
    <col min="10" max="13" width="7.75" bestFit="1" customWidth="1"/>
    <col min="14" max="14" width="9.625" bestFit="1" customWidth="1"/>
    <col min="15" max="15" width="5.75" bestFit="1" customWidth="1"/>
    <col min="16" max="16" width="11.125" bestFit="1" customWidth="1"/>
    <col min="17" max="17" width="7.75" bestFit="1" customWidth="1"/>
    <col min="18" max="18" width="14.25" bestFit="1" customWidth="1"/>
    <col min="19" max="19" width="11.125" bestFit="1" customWidth="1"/>
    <col min="20" max="20" width="14.25" bestFit="1" customWidth="1"/>
    <col min="21" max="21" width="11.125" bestFit="1" customWidth="1"/>
    <col min="22" max="22" width="14.25" bestFit="1" customWidth="1"/>
    <col min="23" max="23" width="11.125" bestFit="1" customWidth="1"/>
    <col min="24" max="24" width="14.25" bestFit="1" customWidth="1"/>
    <col min="25" max="25" width="11.125" bestFit="1" customWidth="1"/>
    <col min="26" max="26" width="14.25" bestFit="1" customWidth="1"/>
    <col min="27" max="27" width="11.125" bestFit="1" customWidth="1"/>
    <col min="28" max="28" width="14.25" bestFit="1" customWidth="1"/>
    <col min="29" max="29" width="11.125" bestFit="1" customWidth="1"/>
    <col min="30" max="30" width="14.25" bestFit="1" customWidth="1"/>
    <col min="31" max="31" width="11.125" bestFit="1" customWidth="1"/>
    <col min="32" max="32" width="14.25" bestFit="1" customWidth="1"/>
    <col min="33" max="33" width="11.125" bestFit="1" customWidth="1"/>
    <col min="34" max="34" width="7.75" bestFit="1" customWidth="1"/>
    <col min="35" max="35" width="14.25" bestFit="1" customWidth="1"/>
    <col min="36" max="36" width="9.625" bestFit="1" customWidth="1"/>
    <col min="37" max="37" width="10" bestFit="1" customWidth="1"/>
    <col min="38" max="39" width="7.75" bestFit="1" customWidth="1"/>
    <col min="40" max="40" width="13" bestFit="1" customWidth="1"/>
    <col min="41" max="41" width="10" bestFit="1" customWidth="1"/>
    <col min="42" max="42" width="13" bestFit="1" customWidth="1"/>
    <col min="43" max="43" width="10" bestFit="1" customWidth="1"/>
    <col min="44" max="44" width="13" bestFit="1" customWidth="1"/>
    <col min="45" max="45" width="10" bestFit="1" customWidth="1"/>
    <col min="46" max="46" width="13" bestFit="1" customWidth="1"/>
    <col min="47" max="47" width="9.625" bestFit="1" customWidth="1"/>
    <col min="48" max="48" width="5.75" bestFit="1" customWidth="1"/>
  </cols>
  <sheetData>
    <row r="1" spans="1:7" x14ac:dyDescent="0.15">
      <c r="A1" s="5" t="s">
        <v>24</v>
      </c>
      <c r="B1" s="6">
        <v>784</v>
      </c>
    </row>
    <row r="3" spans="1:7" x14ac:dyDescent="0.15">
      <c r="A3" s="5" t="s">
        <v>127</v>
      </c>
      <c r="B3" s="5" t="s">
        <v>23</v>
      </c>
    </row>
    <row r="4" spans="1:7" x14ac:dyDescent="0.15">
      <c r="A4" s="5" t="s">
        <v>21</v>
      </c>
      <c r="B4" t="s">
        <v>10</v>
      </c>
      <c r="C4" t="s">
        <v>9</v>
      </c>
      <c r="D4" t="s">
        <v>11</v>
      </c>
      <c r="E4" t="s">
        <v>8</v>
      </c>
      <c r="F4" t="s">
        <v>13</v>
      </c>
      <c r="G4" t="s">
        <v>22</v>
      </c>
    </row>
    <row r="5" spans="1:7" x14ac:dyDescent="0.15">
      <c r="A5" s="6" t="s">
        <v>2</v>
      </c>
      <c r="B5" s="4">
        <v>1</v>
      </c>
      <c r="C5" s="4"/>
      <c r="D5" s="4">
        <v>2</v>
      </c>
      <c r="E5" s="4"/>
      <c r="F5" s="4"/>
      <c r="G5" s="4">
        <v>3</v>
      </c>
    </row>
    <row r="6" spans="1:7" x14ac:dyDescent="0.15">
      <c r="A6" s="6" t="s">
        <v>3</v>
      </c>
      <c r="B6" s="4"/>
      <c r="C6" s="4"/>
      <c r="D6" s="4">
        <v>1</v>
      </c>
      <c r="E6" s="4">
        <v>1</v>
      </c>
      <c r="F6" s="4">
        <v>2</v>
      </c>
      <c r="G6" s="4">
        <v>4</v>
      </c>
    </row>
    <row r="7" spans="1:7" x14ac:dyDescent="0.15">
      <c r="A7" s="6" t="s">
        <v>1</v>
      </c>
      <c r="B7" s="4">
        <v>8</v>
      </c>
      <c r="C7" s="4">
        <v>1</v>
      </c>
      <c r="D7" s="4">
        <v>2</v>
      </c>
      <c r="E7" s="4">
        <v>7</v>
      </c>
      <c r="F7" s="4">
        <v>4</v>
      </c>
      <c r="G7" s="4">
        <v>22</v>
      </c>
    </row>
    <row r="8" spans="1:7" x14ac:dyDescent="0.15">
      <c r="A8" s="6" t="s">
        <v>6</v>
      </c>
      <c r="B8" s="4">
        <v>2</v>
      </c>
      <c r="C8" s="4">
        <v>2</v>
      </c>
      <c r="D8" s="4"/>
      <c r="E8" s="4"/>
      <c r="F8" s="4">
        <v>2</v>
      </c>
      <c r="G8" s="4">
        <v>6</v>
      </c>
    </row>
    <row r="9" spans="1:7" x14ac:dyDescent="0.15">
      <c r="A9" s="6" t="s">
        <v>4</v>
      </c>
      <c r="B9" s="4"/>
      <c r="C9" s="4"/>
      <c r="D9" s="4">
        <v>1</v>
      </c>
      <c r="E9" s="4"/>
      <c r="F9" s="4"/>
      <c r="G9" s="4">
        <v>1</v>
      </c>
    </row>
    <row r="10" spans="1:7" x14ac:dyDescent="0.15">
      <c r="A10" s="6" t="s">
        <v>22</v>
      </c>
      <c r="B10" s="4">
        <v>11</v>
      </c>
      <c r="C10" s="4">
        <v>3</v>
      </c>
      <c r="D10" s="4">
        <v>6</v>
      </c>
      <c r="E10" s="4">
        <v>8</v>
      </c>
      <c r="F10" s="4">
        <v>8</v>
      </c>
      <c r="G10" s="4">
        <v>36</v>
      </c>
    </row>
  </sheetData>
  <phoneticPr fontId="19"/>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14"/>
  <sheetViews>
    <sheetView tabSelected="1" view="pageBreakPreview" zoomScaleNormal="100" zoomScaleSheetLayoutView="100" workbookViewId="0">
      <pane ySplit="3" topLeftCell="A292" activePane="bottomLeft" state="frozen"/>
      <selection pane="bottomLeft" activeCell="F320" sqref="F320"/>
    </sheetView>
  </sheetViews>
  <sheetFormatPr defaultColWidth="9" defaultRowHeight="15.75" x14ac:dyDescent="0.15"/>
  <cols>
    <col min="1" max="1" width="5.75" style="72" customWidth="1"/>
    <col min="2" max="2" width="10.875" style="9" customWidth="1"/>
    <col min="3" max="3" width="3.125" style="9" customWidth="1"/>
    <col min="4" max="4" width="7.5" style="9" customWidth="1"/>
    <col min="5" max="5" width="3.5" style="9" customWidth="1"/>
    <col min="6" max="6" width="11.125" style="9" customWidth="1"/>
    <col min="7" max="7" width="3.125" style="9" customWidth="1"/>
    <col min="8" max="9" width="8.5" style="9" customWidth="1"/>
    <col min="10" max="10" width="14.625" style="9" customWidth="1"/>
    <col min="11" max="11" width="14.875" style="9" customWidth="1"/>
    <col min="12" max="12" width="73.75" style="9" customWidth="1"/>
    <col min="13" max="13" width="13.875" style="9" customWidth="1"/>
    <col min="14" max="14" width="6.75" style="9" customWidth="1"/>
    <col min="15" max="15" width="9.25" style="9" customWidth="1"/>
    <col min="16" max="16384" width="9" style="9"/>
  </cols>
  <sheetData>
    <row r="1" spans="1:15" ht="19.5" x14ac:dyDescent="0.15">
      <c r="A1" s="69"/>
      <c r="B1" s="28" t="s">
        <v>29</v>
      </c>
      <c r="C1" s="28"/>
      <c r="D1" s="28"/>
      <c r="E1" s="28"/>
      <c r="F1" s="28"/>
      <c r="G1" s="27"/>
      <c r="H1" s="29" t="s">
        <v>16</v>
      </c>
      <c r="I1" s="29"/>
      <c r="J1" s="8"/>
      <c r="K1" s="8"/>
      <c r="L1" s="8"/>
      <c r="M1" s="8"/>
    </row>
    <row r="2" spans="1:15" ht="14.25" customHeight="1" x14ac:dyDescent="0.15">
      <c r="A2" s="70"/>
      <c r="B2" s="63" t="s">
        <v>41</v>
      </c>
      <c r="C2" s="64"/>
      <c r="D2" s="64"/>
      <c r="E2" s="64"/>
      <c r="F2" s="64"/>
      <c r="G2" s="64"/>
      <c r="H2" s="65"/>
      <c r="I2" s="66" t="s">
        <v>42</v>
      </c>
      <c r="J2" s="67"/>
      <c r="K2" s="67"/>
      <c r="L2" s="30"/>
      <c r="M2" s="31"/>
      <c r="N2" s="32"/>
      <c r="O2" s="7"/>
    </row>
    <row r="3" spans="1:15" ht="33" customHeight="1" x14ac:dyDescent="0.15">
      <c r="A3" s="68" t="s">
        <v>43</v>
      </c>
      <c r="B3" s="10" t="s">
        <v>36</v>
      </c>
      <c r="C3" s="11" t="s">
        <v>35</v>
      </c>
      <c r="D3" s="11" t="s">
        <v>37</v>
      </c>
      <c r="E3" s="11" t="s">
        <v>32</v>
      </c>
      <c r="F3" s="11" t="s">
        <v>38</v>
      </c>
      <c r="G3" s="47" t="s">
        <v>39</v>
      </c>
      <c r="H3" s="12" t="s">
        <v>40</v>
      </c>
      <c r="I3" s="44" t="s">
        <v>33</v>
      </c>
      <c r="J3" s="45" t="s">
        <v>17</v>
      </c>
      <c r="K3" s="46" t="s">
        <v>18</v>
      </c>
      <c r="L3" s="14" t="s">
        <v>0</v>
      </c>
      <c r="M3" s="16" t="s">
        <v>653</v>
      </c>
      <c r="N3" s="15" t="s">
        <v>19</v>
      </c>
      <c r="O3" s="49" t="s">
        <v>20</v>
      </c>
    </row>
    <row r="4" spans="1:15" x14ac:dyDescent="0.15">
      <c r="A4" s="71">
        <v>1</v>
      </c>
      <c r="B4" s="50">
        <v>45017</v>
      </c>
      <c r="C4" s="52" t="str">
        <f t="shared" ref="C4:C68" si="0">TEXT(B4,"aaa")</f>
        <v>土</v>
      </c>
      <c r="D4" s="34" t="s">
        <v>30</v>
      </c>
      <c r="E4" s="11"/>
      <c r="F4" s="43"/>
      <c r="G4" s="11"/>
      <c r="H4" s="35"/>
      <c r="I4" s="33" t="s">
        <v>34</v>
      </c>
      <c r="J4" s="34" t="s">
        <v>27</v>
      </c>
      <c r="K4" s="35" t="s">
        <v>25</v>
      </c>
      <c r="L4" s="36" t="s">
        <v>28</v>
      </c>
      <c r="M4" s="36" t="s">
        <v>26</v>
      </c>
      <c r="N4" s="54">
        <v>773</v>
      </c>
      <c r="O4" s="25">
        <v>45026</v>
      </c>
    </row>
    <row r="5" spans="1:15" x14ac:dyDescent="0.15">
      <c r="A5" s="60">
        <v>2</v>
      </c>
      <c r="B5" s="17">
        <v>45017</v>
      </c>
      <c r="C5" s="18" t="str">
        <f t="shared" si="0"/>
        <v>土</v>
      </c>
      <c r="D5" s="42" t="s">
        <v>31</v>
      </c>
      <c r="E5" s="18" t="s">
        <v>32</v>
      </c>
      <c r="F5" s="19">
        <v>45018</v>
      </c>
      <c r="G5" s="13" t="str">
        <f>IF(テーブル1[[#This Row],[～]]="～",TEXT(F5,"aaa"),"")</f>
        <v>日</v>
      </c>
      <c r="H5" s="39" t="s">
        <v>31</v>
      </c>
      <c r="I5" s="37" t="s">
        <v>34</v>
      </c>
      <c r="J5" s="38" t="s">
        <v>44</v>
      </c>
      <c r="K5" s="39" t="s">
        <v>45</v>
      </c>
      <c r="L5" s="40" t="s">
        <v>46</v>
      </c>
      <c r="M5" s="40" t="s">
        <v>47</v>
      </c>
      <c r="N5" s="55">
        <v>773</v>
      </c>
      <c r="O5" s="48">
        <v>45057</v>
      </c>
    </row>
    <row r="6" spans="1:15" x14ac:dyDescent="0.15">
      <c r="A6" s="60">
        <v>3</v>
      </c>
      <c r="B6" s="17">
        <v>45017</v>
      </c>
      <c r="C6" s="18" t="str">
        <f t="shared" si="0"/>
        <v>土</v>
      </c>
      <c r="D6" s="38" t="s">
        <v>30</v>
      </c>
      <c r="E6" s="13"/>
      <c r="F6" s="19"/>
      <c r="G6" s="13" t="str">
        <f>IF(テーブル1[[#This Row],[～]]="～",TEXT(F6,"aaa"),"")</f>
        <v/>
      </c>
      <c r="H6" s="39"/>
      <c r="I6" s="37" t="s">
        <v>34</v>
      </c>
      <c r="J6" s="38" t="s">
        <v>48</v>
      </c>
      <c r="K6" s="39" t="s">
        <v>49</v>
      </c>
      <c r="L6" s="40" t="s">
        <v>50</v>
      </c>
      <c r="M6" s="40" t="s">
        <v>51</v>
      </c>
      <c r="N6" s="55">
        <v>773</v>
      </c>
      <c r="O6" s="48">
        <v>45057</v>
      </c>
    </row>
    <row r="7" spans="1:15" ht="31.5" x14ac:dyDescent="0.15">
      <c r="A7" s="60">
        <v>4</v>
      </c>
      <c r="B7" s="17">
        <v>45017</v>
      </c>
      <c r="C7" s="18" t="str">
        <f t="shared" si="0"/>
        <v>土</v>
      </c>
      <c r="D7" s="38" t="s">
        <v>30</v>
      </c>
      <c r="E7" s="13"/>
      <c r="F7" s="19"/>
      <c r="G7" s="13" t="str">
        <f>IF(テーブル1[[#This Row],[～]]="～",TEXT(F7,"aaa"),"")</f>
        <v/>
      </c>
      <c r="H7" s="39"/>
      <c r="I7" s="37" t="s">
        <v>34</v>
      </c>
      <c r="J7" s="38" t="s">
        <v>48</v>
      </c>
      <c r="K7" s="39" t="s">
        <v>49</v>
      </c>
      <c r="L7" s="40" t="s">
        <v>52</v>
      </c>
      <c r="M7" s="40" t="s">
        <v>51</v>
      </c>
      <c r="N7" s="55">
        <v>773</v>
      </c>
      <c r="O7" s="48">
        <v>45057</v>
      </c>
    </row>
    <row r="8" spans="1:15" x14ac:dyDescent="0.15">
      <c r="A8" s="60">
        <v>5</v>
      </c>
      <c r="B8" s="17">
        <v>45022</v>
      </c>
      <c r="C8" s="18" t="str">
        <f t="shared" si="0"/>
        <v>木</v>
      </c>
      <c r="D8" s="38" t="s">
        <v>53</v>
      </c>
      <c r="E8" s="13" t="s">
        <v>32</v>
      </c>
      <c r="F8" s="19">
        <v>45023</v>
      </c>
      <c r="G8" s="13" t="str">
        <f>IF(テーブル1[[#This Row],[～]]="～",TEXT(F8,"aaa"),"")</f>
        <v>金</v>
      </c>
      <c r="H8" s="39" t="s">
        <v>54</v>
      </c>
      <c r="I8" s="37" t="s">
        <v>55</v>
      </c>
      <c r="J8" s="38" t="s">
        <v>56</v>
      </c>
      <c r="K8" s="39" t="s">
        <v>57</v>
      </c>
      <c r="L8" s="40" t="s">
        <v>58</v>
      </c>
      <c r="M8" s="40" t="s">
        <v>59</v>
      </c>
      <c r="N8" s="55">
        <v>773</v>
      </c>
      <c r="O8" s="48">
        <v>45057</v>
      </c>
    </row>
    <row r="9" spans="1:15" x14ac:dyDescent="0.15">
      <c r="A9" s="60">
        <v>6</v>
      </c>
      <c r="B9" s="17">
        <v>45023</v>
      </c>
      <c r="C9" s="18" t="str">
        <f t="shared" si="0"/>
        <v>金</v>
      </c>
      <c r="D9" s="38" t="s">
        <v>60</v>
      </c>
      <c r="E9" s="13" t="s">
        <v>32</v>
      </c>
      <c r="F9" s="19">
        <v>45025</v>
      </c>
      <c r="G9" s="13" t="str">
        <f>IF(テーブル1[[#This Row],[～]]="～",TEXT(F9,"aaa"),"")</f>
        <v>日</v>
      </c>
      <c r="H9" s="39" t="s">
        <v>53</v>
      </c>
      <c r="I9" s="37" t="s">
        <v>61</v>
      </c>
      <c r="J9" s="38" t="s">
        <v>62</v>
      </c>
      <c r="K9" s="39" t="s">
        <v>49</v>
      </c>
      <c r="L9" s="40" t="s">
        <v>63</v>
      </c>
      <c r="M9" s="40" t="s">
        <v>64</v>
      </c>
      <c r="N9" s="55">
        <v>773</v>
      </c>
      <c r="O9" s="48">
        <v>45057</v>
      </c>
    </row>
    <row r="10" spans="1:15" x14ac:dyDescent="0.15">
      <c r="A10" s="60">
        <v>7</v>
      </c>
      <c r="B10" s="17">
        <v>45026</v>
      </c>
      <c r="C10" s="18" t="str">
        <f t="shared" si="0"/>
        <v>月</v>
      </c>
      <c r="D10" s="38" t="s">
        <v>65</v>
      </c>
      <c r="E10" s="13"/>
      <c r="F10" s="19"/>
      <c r="G10" s="13" t="str">
        <f>IF(テーブル1[[#This Row],[～]]="～",TEXT(F10,"aaa"),"")</f>
        <v/>
      </c>
      <c r="H10" s="39"/>
      <c r="I10" s="37" t="s">
        <v>55</v>
      </c>
      <c r="J10" s="38" t="s">
        <v>66</v>
      </c>
      <c r="K10" s="39" t="s">
        <v>67</v>
      </c>
      <c r="L10" s="40" t="s">
        <v>68</v>
      </c>
      <c r="M10" s="40" t="s">
        <v>59</v>
      </c>
      <c r="N10" s="55">
        <v>773</v>
      </c>
      <c r="O10" s="48">
        <v>45057</v>
      </c>
    </row>
    <row r="11" spans="1:15" x14ac:dyDescent="0.15">
      <c r="A11" s="60">
        <v>8</v>
      </c>
      <c r="B11" s="17">
        <v>45026</v>
      </c>
      <c r="C11" s="18" t="str">
        <f t="shared" si="0"/>
        <v>月</v>
      </c>
      <c r="D11" s="38" t="s">
        <v>69</v>
      </c>
      <c r="E11" s="13"/>
      <c r="F11" s="19"/>
      <c r="G11" s="13" t="str">
        <f>IF(テーブル1[[#This Row],[～]]="～",TEXT(F11,"aaa"),"")</f>
        <v/>
      </c>
      <c r="H11" s="39"/>
      <c r="I11" s="37" t="s">
        <v>61</v>
      </c>
      <c r="J11" s="38" t="s">
        <v>70</v>
      </c>
      <c r="K11" s="39" t="s">
        <v>49</v>
      </c>
      <c r="L11" s="40" t="s">
        <v>71</v>
      </c>
      <c r="M11" s="40" t="s">
        <v>51</v>
      </c>
      <c r="N11" s="55">
        <v>773</v>
      </c>
      <c r="O11" s="48">
        <v>45057</v>
      </c>
    </row>
    <row r="12" spans="1:15" ht="31.5" x14ac:dyDescent="0.15">
      <c r="A12" s="60">
        <v>9</v>
      </c>
      <c r="B12" s="17">
        <v>45027</v>
      </c>
      <c r="C12" s="18" t="str">
        <f t="shared" si="0"/>
        <v>火</v>
      </c>
      <c r="D12" s="38" t="s">
        <v>53</v>
      </c>
      <c r="E12" s="13"/>
      <c r="F12" s="19"/>
      <c r="G12" s="13" t="str">
        <f>IF(テーブル1[[#This Row],[～]]="～",TEXT(F12,"aaa"),"")</f>
        <v/>
      </c>
      <c r="H12" s="39"/>
      <c r="I12" s="37" t="s">
        <v>72</v>
      </c>
      <c r="J12" s="38" t="s">
        <v>73</v>
      </c>
      <c r="K12" s="39" t="s">
        <v>74</v>
      </c>
      <c r="L12" s="40" t="s">
        <v>75</v>
      </c>
      <c r="M12" s="40" t="s">
        <v>51</v>
      </c>
      <c r="N12" s="55">
        <v>773</v>
      </c>
      <c r="O12" s="48">
        <v>45057</v>
      </c>
    </row>
    <row r="13" spans="1:15" ht="31.5" x14ac:dyDescent="0.15">
      <c r="A13" s="60">
        <v>10</v>
      </c>
      <c r="B13" s="17">
        <v>45032</v>
      </c>
      <c r="C13" s="18" t="str">
        <f t="shared" si="0"/>
        <v>日</v>
      </c>
      <c r="D13" s="38" t="s">
        <v>76</v>
      </c>
      <c r="E13" s="13"/>
      <c r="F13" s="19"/>
      <c r="G13" s="13" t="str">
        <f>IF(テーブル1[[#This Row],[～]]="～",TEXT(F13,"aaa"),"")</f>
        <v/>
      </c>
      <c r="H13" s="39"/>
      <c r="I13" s="37" t="s">
        <v>55</v>
      </c>
      <c r="J13" s="38" t="s">
        <v>77</v>
      </c>
      <c r="K13" s="39" t="s">
        <v>78</v>
      </c>
      <c r="L13" s="40" t="s">
        <v>79</v>
      </c>
      <c r="M13" s="40" t="s">
        <v>80</v>
      </c>
      <c r="N13" s="55">
        <v>773</v>
      </c>
      <c r="O13" s="48">
        <v>45057</v>
      </c>
    </row>
    <row r="14" spans="1:15" x14ac:dyDescent="0.15">
      <c r="A14" s="60">
        <v>11</v>
      </c>
      <c r="B14" s="17">
        <v>45032</v>
      </c>
      <c r="C14" s="18" t="str">
        <f t="shared" si="0"/>
        <v>日</v>
      </c>
      <c r="D14" s="38" t="s">
        <v>31</v>
      </c>
      <c r="E14" s="13"/>
      <c r="F14" s="19"/>
      <c r="G14" s="13" t="str">
        <f>IF(テーブル1[[#This Row],[～]]="～",TEXT(F14,"aaa"),"")</f>
        <v/>
      </c>
      <c r="H14" s="39"/>
      <c r="I14" s="37" t="s">
        <v>55</v>
      </c>
      <c r="J14" s="38" t="s">
        <v>81</v>
      </c>
      <c r="K14" s="39" t="s">
        <v>74</v>
      </c>
      <c r="L14" s="40" t="s">
        <v>82</v>
      </c>
      <c r="M14" s="40" t="s">
        <v>64</v>
      </c>
      <c r="N14" s="55">
        <v>773</v>
      </c>
      <c r="O14" s="48">
        <v>45057</v>
      </c>
    </row>
    <row r="15" spans="1:15" x14ac:dyDescent="0.15">
      <c r="A15" s="60">
        <v>12</v>
      </c>
      <c r="B15" s="17">
        <v>45032</v>
      </c>
      <c r="C15" s="18" t="str">
        <f t="shared" si="0"/>
        <v>日</v>
      </c>
      <c r="D15" s="38" t="s">
        <v>31</v>
      </c>
      <c r="E15" s="13"/>
      <c r="F15" s="19"/>
      <c r="G15" s="13" t="str">
        <f>IF(テーブル1[[#This Row],[～]]="～",TEXT(F15,"aaa"),"")</f>
        <v/>
      </c>
      <c r="H15" s="39"/>
      <c r="I15" s="37" t="s">
        <v>55</v>
      </c>
      <c r="J15" s="38" t="s">
        <v>83</v>
      </c>
      <c r="K15" s="39" t="s">
        <v>74</v>
      </c>
      <c r="L15" s="40" t="s">
        <v>84</v>
      </c>
      <c r="M15" s="40" t="s">
        <v>64</v>
      </c>
      <c r="N15" s="55">
        <v>773</v>
      </c>
      <c r="O15" s="48">
        <v>45057</v>
      </c>
    </row>
    <row r="16" spans="1:15" x14ac:dyDescent="0.15">
      <c r="A16" s="60">
        <v>13</v>
      </c>
      <c r="B16" s="17">
        <v>45034</v>
      </c>
      <c r="C16" s="18" t="str">
        <f t="shared" si="0"/>
        <v>火</v>
      </c>
      <c r="D16" s="38" t="s">
        <v>85</v>
      </c>
      <c r="E16" s="13" t="s">
        <v>32</v>
      </c>
      <c r="F16" s="19">
        <v>45035</v>
      </c>
      <c r="G16" s="13" t="str">
        <f>IF(テーブル1[[#This Row],[～]]="～",TEXT(F16,"aaa"),"")</f>
        <v>水</v>
      </c>
      <c r="H16" s="39" t="s">
        <v>54</v>
      </c>
      <c r="I16" s="37" t="s">
        <v>55</v>
      </c>
      <c r="J16" s="38" t="s">
        <v>86</v>
      </c>
      <c r="K16" s="39" t="s">
        <v>57</v>
      </c>
      <c r="L16" s="40" t="s">
        <v>58</v>
      </c>
      <c r="M16" s="40" t="s">
        <v>59</v>
      </c>
      <c r="N16" s="55">
        <v>773</v>
      </c>
      <c r="O16" s="48">
        <v>45057</v>
      </c>
    </row>
    <row r="17" spans="1:15" ht="31.5" x14ac:dyDescent="0.15">
      <c r="A17" s="60">
        <v>14</v>
      </c>
      <c r="B17" s="17">
        <v>45028</v>
      </c>
      <c r="C17" s="18" t="str">
        <f t="shared" si="0"/>
        <v>水</v>
      </c>
      <c r="D17" s="38" t="s">
        <v>53</v>
      </c>
      <c r="E17" s="13"/>
      <c r="F17" s="19"/>
      <c r="G17" s="13" t="str">
        <f>IF(テーブル1[[#This Row],[～]]="～",TEXT(F17,"aaa"),"")</f>
        <v/>
      </c>
      <c r="H17" s="39"/>
      <c r="I17" s="37" t="s">
        <v>87</v>
      </c>
      <c r="J17" s="38" t="s">
        <v>88</v>
      </c>
      <c r="K17" s="39" t="s">
        <v>49</v>
      </c>
      <c r="L17" s="40" t="s">
        <v>89</v>
      </c>
      <c r="M17" s="40" t="s">
        <v>51</v>
      </c>
      <c r="N17" s="55">
        <v>773</v>
      </c>
      <c r="O17" s="48">
        <v>45057</v>
      </c>
    </row>
    <row r="18" spans="1:15" ht="47.25" x14ac:dyDescent="0.15">
      <c r="A18" s="60">
        <v>15</v>
      </c>
      <c r="B18" s="17">
        <v>45027</v>
      </c>
      <c r="C18" s="18" t="str">
        <f t="shared" si="0"/>
        <v>火</v>
      </c>
      <c r="D18" s="38" t="s">
        <v>31</v>
      </c>
      <c r="E18" s="13"/>
      <c r="F18" s="19"/>
      <c r="G18" s="13" t="str">
        <f>IF(テーブル1[[#This Row],[～]]="～",TEXT(F18,"aaa"),"")</f>
        <v/>
      </c>
      <c r="H18" s="39"/>
      <c r="I18" s="37" t="s">
        <v>87</v>
      </c>
      <c r="J18" s="38" t="s">
        <v>92</v>
      </c>
      <c r="K18" s="39" t="s">
        <v>49</v>
      </c>
      <c r="L18" s="40" t="s">
        <v>90</v>
      </c>
      <c r="M18" s="40" t="s">
        <v>51</v>
      </c>
      <c r="N18" s="55">
        <v>773</v>
      </c>
      <c r="O18" s="48">
        <v>45057</v>
      </c>
    </row>
    <row r="19" spans="1:15" ht="31.5" x14ac:dyDescent="0.15">
      <c r="A19" s="60">
        <v>16</v>
      </c>
      <c r="B19" s="17">
        <v>45036</v>
      </c>
      <c r="C19" s="18" t="str">
        <f t="shared" si="0"/>
        <v>木</v>
      </c>
      <c r="D19" s="38" t="s">
        <v>65</v>
      </c>
      <c r="E19" s="13"/>
      <c r="F19" s="19"/>
      <c r="G19" s="13" t="str">
        <f>IF(テーブル1[[#This Row],[～]]="～",TEXT(F19,"aaa"),"")</f>
        <v/>
      </c>
      <c r="H19" s="39"/>
      <c r="I19" s="37" t="s">
        <v>87</v>
      </c>
      <c r="J19" s="38" t="s">
        <v>93</v>
      </c>
      <c r="K19" s="39" t="s">
        <v>74</v>
      </c>
      <c r="L19" s="40" t="s">
        <v>91</v>
      </c>
      <c r="M19" s="40" t="s">
        <v>51</v>
      </c>
      <c r="N19" s="55">
        <v>773</v>
      </c>
      <c r="O19" s="48">
        <v>45057</v>
      </c>
    </row>
    <row r="20" spans="1:15" x14ac:dyDescent="0.15">
      <c r="A20" s="60">
        <v>17</v>
      </c>
      <c r="B20" s="17">
        <v>45038</v>
      </c>
      <c r="C20" s="18" t="str">
        <f t="shared" si="0"/>
        <v>土</v>
      </c>
      <c r="D20" s="38" t="s">
        <v>30</v>
      </c>
      <c r="E20" s="13"/>
      <c r="F20" s="19"/>
      <c r="G20" s="13" t="str">
        <f>IF(テーブル1[[#This Row],[～]]="～",TEXT(F20,"aaa"),"")</f>
        <v/>
      </c>
      <c r="H20" s="39"/>
      <c r="I20" s="37" t="s">
        <v>87</v>
      </c>
      <c r="J20" s="38" t="s">
        <v>94</v>
      </c>
      <c r="K20" s="39" t="s">
        <v>57</v>
      </c>
      <c r="L20" s="40" t="s">
        <v>95</v>
      </c>
      <c r="M20" s="40" t="s">
        <v>47</v>
      </c>
      <c r="N20" s="55">
        <v>773</v>
      </c>
      <c r="O20" s="48">
        <v>45057</v>
      </c>
    </row>
    <row r="21" spans="1:15" x14ac:dyDescent="0.15">
      <c r="A21" s="60">
        <v>18</v>
      </c>
      <c r="B21" s="17">
        <v>45038</v>
      </c>
      <c r="C21" s="18" t="str">
        <f t="shared" si="0"/>
        <v>土</v>
      </c>
      <c r="D21" s="38" t="s">
        <v>30</v>
      </c>
      <c r="E21" s="13"/>
      <c r="F21" s="19"/>
      <c r="G21" s="13" t="str">
        <f>IF(テーブル1[[#This Row],[～]]="～",TEXT(F21,"aaa"),"")</f>
        <v/>
      </c>
      <c r="H21" s="39"/>
      <c r="I21" s="37" t="s">
        <v>87</v>
      </c>
      <c r="J21" s="38" t="s">
        <v>96</v>
      </c>
      <c r="K21" s="39" t="s">
        <v>57</v>
      </c>
      <c r="L21" s="40" t="s">
        <v>97</v>
      </c>
      <c r="M21" s="40" t="s">
        <v>59</v>
      </c>
      <c r="N21" s="55">
        <v>773</v>
      </c>
      <c r="O21" s="48">
        <v>45057</v>
      </c>
    </row>
    <row r="22" spans="1:15" x14ac:dyDescent="0.15">
      <c r="A22" s="60">
        <v>19</v>
      </c>
      <c r="B22" s="17">
        <v>45039</v>
      </c>
      <c r="C22" s="18" t="str">
        <f t="shared" si="0"/>
        <v>日</v>
      </c>
      <c r="D22" s="38" t="s">
        <v>98</v>
      </c>
      <c r="E22" s="13" t="s">
        <v>32</v>
      </c>
      <c r="F22" s="19">
        <v>45040</v>
      </c>
      <c r="G22" s="13" t="str">
        <f>IF(テーブル1[[#This Row],[～]]="～",TEXT(F22,"aaa"),"")</f>
        <v>月</v>
      </c>
      <c r="H22" s="39" t="s">
        <v>54</v>
      </c>
      <c r="I22" s="37" t="s">
        <v>55</v>
      </c>
      <c r="J22" s="38" t="s">
        <v>99</v>
      </c>
      <c r="K22" s="39" t="s">
        <v>57</v>
      </c>
      <c r="L22" s="40" t="s">
        <v>58</v>
      </c>
      <c r="M22" s="40" t="s">
        <v>59</v>
      </c>
      <c r="N22" s="55">
        <v>773</v>
      </c>
      <c r="O22" s="48">
        <v>45057</v>
      </c>
    </row>
    <row r="23" spans="1:15" ht="31.5" x14ac:dyDescent="0.15">
      <c r="A23" s="60">
        <v>20</v>
      </c>
      <c r="B23" s="17">
        <v>45044</v>
      </c>
      <c r="C23" s="18" t="str">
        <f t="shared" si="0"/>
        <v>金</v>
      </c>
      <c r="D23" s="38" t="s">
        <v>100</v>
      </c>
      <c r="E23" s="13"/>
      <c r="F23" s="19"/>
      <c r="G23" s="13" t="str">
        <f>IF(テーブル1[[#This Row],[～]]="～",TEXT(F23,"aaa"),"")</f>
        <v/>
      </c>
      <c r="H23" s="39"/>
      <c r="I23" s="37" t="s">
        <v>72</v>
      </c>
      <c r="J23" s="38" t="s">
        <v>101</v>
      </c>
      <c r="K23" s="39" t="s">
        <v>49</v>
      </c>
      <c r="L23" s="40" t="s">
        <v>102</v>
      </c>
      <c r="M23" s="40" t="s">
        <v>51</v>
      </c>
      <c r="N23" s="55">
        <v>773</v>
      </c>
      <c r="O23" s="48">
        <v>45057</v>
      </c>
    </row>
    <row r="24" spans="1:15" x14ac:dyDescent="0.15">
      <c r="A24" s="60">
        <v>21</v>
      </c>
      <c r="B24" s="17">
        <v>45044</v>
      </c>
      <c r="C24" s="18" t="str">
        <f t="shared" si="0"/>
        <v>金</v>
      </c>
      <c r="D24" s="38" t="s">
        <v>100</v>
      </c>
      <c r="E24" s="13"/>
      <c r="F24" s="19"/>
      <c r="G24" s="13" t="str">
        <f>IF(テーブル1[[#This Row],[～]]="～",TEXT(F24,"aaa"),"")</f>
        <v/>
      </c>
      <c r="H24" s="39"/>
      <c r="I24" s="37" t="s">
        <v>72</v>
      </c>
      <c r="J24" s="38" t="s">
        <v>103</v>
      </c>
      <c r="K24" s="39" t="s">
        <v>74</v>
      </c>
      <c r="L24" s="40" t="s">
        <v>104</v>
      </c>
      <c r="M24" s="40" t="s">
        <v>64</v>
      </c>
      <c r="N24" s="55">
        <v>773</v>
      </c>
      <c r="O24" s="48">
        <v>45057</v>
      </c>
    </row>
    <row r="25" spans="1:15" x14ac:dyDescent="0.15">
      <c r="A25" s="60">
        <v>22</v>
      </c>
      <c r="B25" s="17">
        <v>45045</v>
      </c>
      <c r="C25" s="18" t="str">
        <f t="shared" si="0"/>
        <v>土</v>
      </c>
      <c r="D25" s="38" t="s">
        <v>53</v>
      </c>
      <c r="E25" s="13" t="s">
        <v>32</v>
      </c>
      <c r="F25" s="19">
        <v>45046</v>
      </c>
      <c r="G25" s="13" t="str">
        <f>IF(テーブル1[[#This Row],[～]]="～",TEXT(F25,"aaa"),"")</f>
        <v>日</v>
      </c>
      <c r="H25" s="39" t="s">
        <v>105</v>
      </c>
      <c r="I25" s="37" t="s">
        <v>55</v>
      </c>
      <c r="J25" s="38" t="s">
        <v>106</v>
      </c>
      <c r="K25" s="39" t="s">
        <v>57</v>
      </c>
      <c r="L25" s="40" t="s">
        <v>107</v>
      </c>
      <c r="M25" s="40" t="s">
        <v>47</v>
      </c>
      <c r="N25" s="55">
        <v>773</v>
      </c>
      <c r="O25" s="48">
        <v>45057</v>
      </c>
    </row>
    <row r="26" spans="1:15" x14ac:dyDescent="0.15">
      <c r="A26" s="60">
        <v>23</v>
      </c>
      <c r="B26" s="17">
        <v>45045</v>
      </c>
      <c r="C26" s="18" t="str">
        <f t="shared" si="0"/>
        <v>土</v>
      </c>
      <c r="D26" s="38" t="s">
        <v>30</v>
      </c>
      <c r="E26" s="13"/>
      <c r="F26" s="19"/>
      <c r="G26" s="13" t="str">
        <f>IF(テーブル1[[#This Row],[～]]="～",TEXT(F26,"aaa"),"")</f>
        <v/>
      </c>
      <c r="H26" s="39"/>
      <c r="I26" s="37" t="s">
        <v>55</v>
      </c>
      <c r="J26" s="38" t="s">
        <v>108</v>
      </c>
      <c r="K26" s="39" t="s">
        <v>74</v>
      </c>
      <c r="L26" s="40" t="s">
        <v>109</v>
      </c>
      <c r="M26" s="40" t="s">
        <v>64</v>
      </c>
      <c r="N26" s="55">
        <v>773</v>
      </c>
      <c r="O26" s="48">
        <v>45057</v>
      </c>
    </row>
    <row r="27" spans="1:15" x14ac:dyDescent="0.15">
      <c r="A27" s="60">
        <v>24</v>
      </c>
      <c r="B27" s="17">
        <v>45047</v>
      </c>
      <c r="C27" s="18" t="str">
        <f t="shared" si="0"/>
        <v>月</v>
      </c>
      <c r="D27" s="38" t="s">
        <v>65</v>
      </c>
      <c r="E27" s="13"/>
      <c r="F27" s="19"/>
      <c r="G27" s="13" t="str">
        <f>IF(テーブル1[[#This Row],[～]]="～",TEXT(F27,"aaa"),"")</f>
        <v/>
      </c>
      <c r="H27" s="39"/>
      <c r="I27" s="37" t="s">
        <v>55</v>
      </c>
      <c r="J27" s="38" t="s">
        <v>110</v>
      </c>
      <c r="K27" s="39" t="s">
        <v>67</v>
      </c>
      <c r="L27" s="40" t="s">
        <v>111</v>
      </c>
      <c r="M27" s="40" t="s">
        <v>59</v>
      </c>
      <c r="N27" s="55">
        <v>774</v>
      </c>
      <c r="O27" s="48">
        <v>45057</v>
      </c>
    </row>
    <row r="28" spans="1:15" x14ac:dyDescent="0.15">
      <c r="A28" s="60">
        <v>25</v>
      </c>
      <c r="B28" s="17">
        <v>45047</v>
      </c>
      <c r="C28" s="18" t="str">
        <f t="shared" si="0"/>
        <v>月</v>
      </c>
      <c r="D28" s="38" t="s">
        <v>100</v>
      </c>
      <c r="E28" s="13"/>
      <c r="F28" s="19"/>
      <c r="G28" s="13" t="str">
        <f>IF(テーブル1[[#This Row],[～]]="～",TEXT(F28,"aaa"),"")</f>
        <v/>
      </c>
      <c r="H28" s="39"/>
      <c r="I28" s="37" t="s">
        <v>61</v>
      </c>
      <c r="J28" s="38" t="s">
        <v>112</v>
      </c>
      <c r="K28" s="39" t="s">
        <v>113</v>
      </c>
      <c r="L28" s="40" t="s">
        <v>114</v>
      </c>
      <c r="M28" s="40" t="s">
        <v>51</v>
      </c>
      <c r="N28" s="55">
        <v>774</v>
      </c>
      <c r="O28" s="48">
        <v>45057</v>
      </c>
    </row>
    <row r="29" spans="1:15" x14ac:dyDescent="0.15">
      <c r="A29" s="60">
        <v>26</v>
      </c>
      <c r="B29" s="17">
        <v>45047</v>
      </c>
      <c r="C29" s="18" t="str">
        <f t="shared" si="0"/>
        <v>月</v>
      </c>
      <c r="D29" s="38" t="s">
        <v>54</v>
      </c>
      <c r="E29" s="13"/>
      <c r="F29" s="19"/>
      <c r="G29" s="13" t="str">
        <f>IF(テーブル1[[#This Row],[～]]="～",TEXT(F29,"aaa"),"")</f>
        <v/>
      </c>
      <c r="H29" s="39"/>
      <c r="I29" s="37" t="s">
        <v>87</v>
      </c>
      <c r="J29" s="38" t="s">
        <v>115</v>
      </c>
      <c r="K29" s="39" t="s">
        <v>57</v>
      </c>
      <c r="L29" s="40" t="s">
        <v>116</v>
      </c>
      <c r="M29" s="40" t="s">
        <v>59</v>
      </c>
      <c r="N29" s="55">
        <v>774</v>
      </c>
      <c r="O29" s="48">
        <v>45057</v>
      </c>
    </row>
    <row r="30" spans="1:15" x14ac:dyDescent="0.15">
      <c r="A30" s="60">
        <v>27</v>
      </c>
      <c r="B30" s="17">
        <v>45045</v>
      </c>
      <c r="C30" s="18" t="str">
        <f t="shared" si="0"/>
        <v>土</v>
      </c>
      <c r="D30" s="38" t="s">
        <v>54</v>
      </c>
      <c r="E30" s="13"/>
      <c r="F30" s="19"/>
      <c r="G30" s="13" t="str">
        <f>IF(テーブル1[[#This Row],[～]]="～",TEXT(F30,"aaa"),"")</f>
        <v/>
      </c>
      <c r="H30" s="39"/>
      <c r="I30" s="37" t="s">
        <v>87</v>
      </c>
      <c r="J30" s="38" t="s">
        <v>117</v>
      </c>
      <c r="K30" s="39" t="s">
        <v>118</v>
      </c>
      <c r="L30" s="40" t="s">
        <v>119</v>
      </c>
      <c r="M30" s="40" t="s">
        <v>59</v>
      </c>
      <c r="N30" s="55">
        <v>773</v>
      </c>
      <c r="O30" s="48">
        <v>45057</v>
      </c>
    </row>
    <row r="31" spans="1:15" x14ac:dyDescent="0.15">
      <c r="A31" s="60">
        <v>28</v>
      </c>
      <c r="B31" s="17">
        <v>45049</v>
      </c>
      <c r="C31" s="18" t="str">
        <f t="shared" si="0"/>
        <v>水</v>
      </c>
      <c r="D31" s="38" t="s">
        <v>65</v>
      </c>
      <c r="E31" s="13"/>
      <c r="F31" s="19"/>
      <c r="G31" s="13" t="str">
        <f>IF(テーブル1[[#This Row],[～]]="～",TEXT(F31,"aaa"),"")</f>
        <v/>
      </c>
      <c r="H31" s="39"/>
      <c r="I31" s="37" t="s">
        <v>34</v>
      </c>
      <c r="J31" s="38" t="s">
        <v>120</v>
      </c>
      <c r="K31" s="39" t="s">
        <v>67</v>
      </c>
      <c r="L31" s="40" t="s">
        <v>121</v>
      </c>
      <c r="M31" s="40" t="s">
        <v>59</v>
      </c>
      <c r="N31" s="55">
        <v>774</v>
      </c>
      <c r="O31" s="48">
        <v>45057</v>
      </c>
    </row>
    <row r="32" spans="1:15" x14ac:dyDescent="0.15">
      <c r="A32" s="60">
        <v>29</v>
      </c>
      <c r="B32" s="17">
        <v>45045</v>
      </c>
      <c r="C32" s="18" t="str">
        <f t="shared" si="0"/>
        <v>土</v>
      </c>
      <c r="D32" s="38" t="s">
        <v>54</v>
      </c>
      <c r="E32" s="13"/>
      <c r="F32" s="19"/>
      <c r="G32" s="13" t="str">
        <f>IF(テーブル1[[#This Row],[～]]="～",TEXT(F32,"aaa"),"")</f>
        <v/>
      </c>
      <c r="H32" s="39"/>
      <c r="I32" s="37" t="s">
        <v>87</v>
      </c>
      <c r="J32" s="38" t="s">
        <v>122</v>
      </c>
      <c r="K32" s="39" t="s">
        <v>57</v>
      </c>
      <c r="L32" s="40" t="s">
        <v>123</v>
      </c>
      <c r="M32" s="40" t="s">
        <v>59</v>
      </c>
      <c r="N32" s="55">
        <v>773</v>
      </c>
      <c r="O32" s="48">
        <v>45057</v>
      </c>
    </row>
    <row r="33" spans="1:15" x14ac:dyDescent="0.15">
      <c r="A33" s="60">
        <v>30</v>
      </c>
      <c r="B33" s="17">
        <v>45051</v>
      </c>
      <c r="C33" s="18" t="str">
        <f t="shared" si="0"/>
        <v>金</v>
      </c>
      <c r="D33" s="38" t="s">
        <v>54</v>
      </c>
      <c r="E33" s="13"/>
      <c r="F33" s="19"/>
      <c r="G33" s="13" t="str">
        <f>IF(テーブル1[[#This Row],[～]]="～",TEXT(F33,"aaa"),"")</f>
        <v/>
      </c>
      <c r="H33" s="39"/>
      <c r="I33" s="37" t="s">
        <v>87</v>
      </c>
      <c r="J33" s="38" t="s">
        <v>124</v>
      </c>
      <c r="K33" s="39" t="s">
        <v>118</v>
      </c>
      <c r="L33" s="40" t="s">
        <v>125</v>
      </c>
      <c r="M33" s="40" t="s">
        <v>47</v>
      </c>
      <c r="N33" s="55">
        <v>774</v>
      </c>
      <c r="O33" s="48">
        <v>45057</v>
      </c>
    </row>
    <row r="34" spans="1:15" x14ac:dyDescent="0.15">
      <c r="A34" s="60">
        <v>31</v>
      </c>
      <c r="B34" s="17">
        <v>45054</v>
      </c>
      <c r="C34" s="18" t="str">
        <f t="shared" si="0"/>
        <v>月</v>
      </c>
      <c r="D34" s="38" t="s">
        <v>85</v>
      </c>
      <c r="E34" s="13"/>
      <c r="F34" s="19"/>
      <c r="G34" s="13" t="str">
        <f>IF(テーブル1[[#This Row],[～]]="～",TEXT(F34,"aaa"),"")</f>
        <v/>
      </c>
      <c r="H34" s="39"/>
      <c r="I34" s="37" t="s">
        <v>87</v>
      </c>
      <c r="J34" s="38" t="s">
        <v>126</v>
      </c>
      <c r="K34" s="39" t="s">
        <v>118</v>
      </c>
      <c r="L34" s="40" t="s">
        <v>125</v>
      </c>
      <c r="M34" s="40" t="s">
        <v>47</v>
      </c>
      <c r="N34" s="55">
        <v>774</v>
      </c>
      <c r="O34" s="48">
        <v>45057</v>
      </c>
    </row>
    <row r="35" spans="1:15" x14ac:dyDescent="0.15">
      <c r="A35" s="60">
        <v>32</v>
      </c>
      <c r="B35" s="17">
        <v>45055</v>
      </c>
      <c r="C35" s="18" t="str">
        <f t="shared" si="0"/>
        <v>火</v>
      </c>
      <c r="D35" s="38" t="s">
        <v>136</v>
      </c>
      <c r="E35" s="20" t="s">
        <v>129</v>
      </c>
      <c r="F35" s="19">
        <v>45055</v>
      </c>
      <c r="G35" s="13" t="str">
        <f>IF(テーブル1[[#This Row],[～]]="～",TEXT(F35,"aaa"),"")</f>
        <v>火</v>
      </c>
      <c r="H35" s="39" t="s">
        <v>137</v>
      </c>
      <c r="I35" s="37" t="s">
        <v>138</v>
      </c>
      <c r="J35" s="38" t="s">
        <v>139</v>
      </c>
      <c r="K35" s="39" t="s">
        <v>140</v>
      </c>
      <c r="L35" s="40" t="s">
        <v>141</v>
      </c>
      <c r="M35" s="40" t="s">
        <v>142</v>
      </c>
      <c r="N35" s="56">
        <v>774</v>
      </c>
      <c r="O35" s="48">
        <v>45085</v>
      </c>
    </row>
    <row r="36" spans="1:15" s="26" customFormat="1" x14ac:dyDescent="0.15">
      <c r="A36" s="60">
        <v>33</v>
      </c>
      <c r="B36" s="51">
        <v>45056</v>
      </c>
      <c r="C36" s="18" t="str">
        <f t="shared" si="0"/>
        <v>水</v>
      </c>
      <c r="D36" s="22" t="s">
        <v>128</v>
      </c>
      <c r="E36" s="20" t="s">
        <v>129</v>
      </c>
      <c r="F36" s="21">
        <v>45057</v>
      </c>
      <c r="G36" s="13" t="str">
        <f>IF(テーブル1[[#This Row],[～]]="～",TEXT(F36,"aaa"),"")</f>
        <v>木</v>
      </c>
      <c r="H36" s="23" t="s">
        <v>130</v>
      </c>
      <c r="I36" s="41" t="s">
        <v>131</v>
      </c>
      <c r="J36" s="22" t="s">
        <v>132</v>
      </c>
      <c r="K36" s="23" t="s">
        <v>133</v>
      </c>
      <c r="L36" s="24" t="s">
        <v>134</v>
      </c>
      <c r="M36" s="24" t="s">
        <v>135</v>
      </c>
      <c r="N36" s="56">
        <v>774</v>
      </c>
      <c r="O36" s="48">
        <v>45085</v>
      </c>
    </row>
    <row r="37" spans="1:15" x14ac:dyDescent="0.15">
      <c r="A37" s="60">
        <v>34</v>
      </c>
      <c r="B37" s="51">
        <v>45056</v>
      </c>
      <c r="C37" s="18" t="str">
        <f t="shared" si="0"/>
        <v>水</v>
      </c>
      <c r="D37" s="22" t="s">
        <v>143</v>
      </c>
      <c r="E37" s="20" t="s">
        <v>129</v>
      </c>
      <c r="F37" s="21">
        <v>45056</v>
      </c>
      <c r="G37" s="13" t="str">
        <f>IF(テーブル1[[#This Row],[～]]="～",TEXT(F37,"aaa"),"")</f>
        <v>水</v>
      </c>
      <c r="H37" s="23" t="s">
        <v>128</v>
      </c>
      <c r="I37" s="41" t="s">
        <v>131</v>
      </c>
      <c r="J37" s="22" t="s">
        <v>144</v>
      </c>
      <c r="K37" s="23" t="s">
        <v>145</v>
      </c>
      <c r="L37" s="24" t="s">
        <v>146</v>
      </c>
      <c r="M37" s="24" t="s">
        <v>147</v>
      </c>
      <c r="N37" s="56">
        <v>774</v>
      </c>
      <c r="O37" s="48">
        <v>45085</v>
      </c>
    </row>
    <row r="38" spans="1:15" ht="31.5" x14ac:dyDescent="0.15">
      <c r="A38" s="60">
        <v>35</v>
      </c>
      <c r="B38" s="51">
        <v>45057</v>
      </c>
      <c r="C38" s="18" t="str">
        <f t="shared" si="0"/>
        <v>木</v>
      </c>
      <c r="D38" s="22" t="s">
        <v>148</v>
      </c>
      <c r="E38" s="20"/>
      <c r="F38" s="21"/>
      <c r="G38" s="13" t="str">
        <f>IF(テーブル1[[#This Row],[～]]="～",TEXT(F38,"aaa"),"")</f>
        <v/>
      </c>
      <c r="H38" s="23"/>
      <c r="I38" s="41" t="s">
        <v>149</v>
      </c>
      <c r="J38" s="22" t="s">
        <v>150</v>
      </c>
      <c r="K38" s="23" t="s">
        <v>140</v>
      </c>
      <c r="L38" s="24" t="s">
        <v>151</v>
      </c>
      <c r="M38" s="24" t="s">
        <v>147</v>
      </c>
      <c r="N38" s="56">
        <v>774</v>
      </c>
      <c r="O38" s="48">
        <v>45085</v>
      </c>
    </row>
    <row r="39" spans="1:15" x14ac:dyDescent="0.15">
      <c r="A39" s="60">
        <v>36</v>
      </c>
      <c r="B39" s="51">
        <v>45057</v>
      </c>
      <c r="C39" s="18" t="str">
        <f t="shared" si="0"/>
        <v>木</v>
      </c>
      <c r="D39" s="22" t="s">
        <v>148</v>
      </c>
      <c r="E39" s="20"/>
      <c r="F39" s="21"/>
      <c r="G39" s="13" t="str">
        <f>IF(テーブル1[[#This Row],[～]]="～",TEXT(F39,"aaa"),"")</f>
        <v/>
      </c>
      <c r="H39" s="23"/>
      <c r="I39" s="41" t="s">
        <v>138</v>
      </c>
      <c r="J39" s="22" t="s">
        <v>152</v>
      </c>
      <c r="K39" s="23" t="s">
        <v>140</v>
      </c>
      <c r="L39" s="24" t="s">
        <v>153</v>
      </c>
      <c r="M39" s="24" t="s">
        <v>147</v>
      </c>
      <c r="N39" s="53">
        <v>774</v>
      </c>
      <c r="O39" s="48">
        <v>45085</v>
      </c>
    </row>
    <row r="40" spans="1:15" ht="31.5" x14ac:dyDescent="0.15">
      <c r="A40" s="60">
        <v>37</v>
      </c>
      <c r="B40" s="51">
        <v>45058</v>
      </c>
      <c r="C40" s="18" t="str">
        <f t="shared" si="0"/>
        <v>金</v>
      </c>
      <c r="D40" s="22" t="s">
        <v>154</v>
      </c>
      <c r="E40" s="20"/>
      <c r="F40" s="21"/>
      <c r="G40" s="13" t="str">
        <f>IF(テーブル1[[#This Row],[～]]="～",TEXT(F40,"aaa"),"")</f>
        <v/>
      </c>
      <c r="H40" s="23"/>
      <c r="I40" s="41" t="s">
        <v>138</v>
      </c>
      <c r="J40" s="22" t="s">
        <v>155</v>
      </c>
      <c r="K40" s="23" t="s">
        <v>140</v>
      </c>
      <c r="L40" s="24" t="s">
        <v>156</v>
      </c>
      <c r="M40" s="24" t="s">
        <v>147</v>
      </c>
      <c r="N40" s="53">
        <v>774</v>
      </c>
      <c r="O40" s="48">
        <v>45085</v>
      </c>
    </row>
    <row r="41" spans="1:15" x14ac:dyDescent="0.15">
      <c r="A41" s="60">
        <v>38</v>
      </c>
      <c r="B41" s="51">
        <v>45063</v>
      </c>
      <c r="C41" s="18" t="str">
        <f t="shared" si="0"/>
        <v>水</v>
      </c>
      <c r="D41" s="22" t="s">
        <v>157</v>
      </c>
      <c r="E41" s="20" t="s">
        <v>129</v>
      </c>
      <c r="F41" s="21">
        <v>45064</v>
      </c>
      <c r="G41" s="13" t="str">
        <f>IF(テーブル1[[#This Row],[～]]="～",TEXT(F41,"aaa"),"")</f>
        <v>木</v>
      </c>
      <c r="H41" s="23" t="s">
        <v>158</v>
      </c>
      <c r="I41" s="41" t="s">
        <v>159</v>
      </c>
      <c r="J41" s="22" t="s">
        <v>160</v>
      </c>
      <c r="K41" s="23" t="s">
        <v>161</v>
      </c>
      <c r="L41" s="24" t="s">
        <v>162</v>
      </c>
      <c r="M41" s="24" t="s">
        <v>163</v>
      </c>
      <c r="N41" s="53">
        <v>774</v>
      </c>
      <c r="O41" s="48">
        <v>45085</v>
      </c>
    </row>
    <row r="42" spans="1:15" x14ac:dyDescent="0.15">
      <c r="A42" s="60">
        <v>39</v>
      </c>
      <c r="B42" s="51">
        <v>45066</v>
      </c>
      <c r="C42" s="18" t="str">
        <f t="shared" si="0"/>
        <v>土</v>
      </c>
      <c r="D42" s="22" t="s">
        <v>158</v>
      </c>
      <c r="E42" s="20"/>
      <c r="F42" s="21"/>
      <c r="G42" s="13" t="str">
        <f>IF(テーブル1[[#This Row],[～]]="～",TEXT(F42,"aaa"),"")</f>
        <v/>
      </c>
      <c r="H42" s="23"/>
      <c r="I42" s="41" t="s">
        <v>164</v>
      </c>
      <c r="J42" s="22" t="s">
        <v>165</v>
      </c>
      <c r="K42" s="23" t="s">
        <v>161</v>
      </c>
      <c r="L42" s="24" t="s">
        <v>162</v>
      </c>
      <c r="M42" s="24" t="s">
        <v>163</v>
      </c>
      <c r="N42" s="53">
        <v>774</v>
      </c>
      <c r="O42" s="48">
        <v>45085</v>
      </c>
    </row>
    <row r="43" spans="1:15" x14ac:dyDescent="0.15">
      <c r="A43" s="60">
        <v>40</v>
      </c>
      <c r="B43" s="51">
        <v>45066</v>
      </c>
      <c r="C43" s="18" t="str">
        <f t="shared" si="0"/>
        <v>土</v>
      </c>
      <c r="D43" s="22" t="s">
        <v>166</v>
      </c>
      <c r="E43" s="20"/>
      <c r="F43" s="21"/>
      <c r="G43" s="13" t="str">
        <f>IF(テーブル1[[#This Row],[～]]="～",TEXT(F43,"aaa"),"")</f>
        <v/>
      </c>
      <c r="H43" s="23"/>
      <c r="I43" s="41" t="s">
        <v>164</v>
      </c>
      <c r="J43" s="22" t="s">
        <v>167</v>
      </c>
      <c r="K43" s="23" t="s">
        <v>161</v>
      </c>
      <c r="L43" s="24" t="s">
        <v>168</v>
      </c>
      <c r="M43" s="24" t="s">
        <v>163</v>
      </c>
      <c r="N43" s="53">
        <v>774</v>
      </c>
      <c r="O43" s="48">
        <v>45085</v>
      </c>
    </row>
    <row r="44" spans="1:15" x14ac:dyDescent="0.15">
      <c r="A44" s="60">
        <v>41</v>
      </c>
      <c r="B44" s="51">
        <v>45066</v>
      </c>
      <c r="C44" s="18" t="str">
        <f t="shared" si="0"/>
        <v>土</v>
      </c>
      <c r="D44" s="22" t="s">
        <v>154</v>
      </c>
      <c r="E44" s="20"/>
      <c r="F44" s="21"/>
      <c r="G44" s="13" t="str">
        <f>IF(テーブル1[[#This Row],[～]]="～",TEXT(F44,"aaa"),"")</f>
        <v/>
      </c>
      <c r="H44" s="23"/>
      <c r="I44" s="41" t="s">
        <v>149</v>
      </c>
      <c r="J44" s="22" t="s">
        <v>169</v>
      </c>
      <c r="K44" s="23" t="s">
        <v>170</v>
      </c>
      <c r="L44" s="24" t="s">
        <v>168</v>
      </c>
      <c r="M44" s="24" t="s">
        <v>163</v>
      </c>
      <c r="N44" s="53">
        <v>774</v>
      </c>
      <c r="O44" s="48">
        <v>45085</v>
      </c>
    </row>
    <row r="45" spans="1:15" x14ac:dyDescent="0.15">
      <c r="A45" s="60">
        <v>42</v>
      </c>
      <c r="B45" s="51">
        <v>45066</v>
      </c>
      <c r="C45" s="18" t="str">
        <f t="shared" si="0"/>
        <v>土</v>
      </c>
      <c r="D45" s="22" t="s">
        <v>148</v>
      </c>
      <c r="E45" s="20"/>
      <c r="F45" s="21"/>
      <c r="G45" s="13" t="str">
        <f>IF(テーブル1[[#This Row],[～]]="～",TEXT(F45,"aaa"),"")</f>
        <v/>
      </c>
      <c r="H45" s="23"/>
      <c r="I45" s="41" t="s">
        <v>131</v>
      </c>
      <c r="J45" s="22" t="s">
        <v>171</v>
      </c>
      <c r="K45" s="23" t="s">
        <v>170</v>
      </c>
      <c r="L45" s="24" t="s">
        <v>172</v>
      </c>
      <c r="M45" s="24" t="s">
        <v>163</v>
      </c>
      <c r="N45" s="53">
        <v>774</v>
      </c>
      <c r="O45" s="48">
        <v>45085</v>
      </c>
    </row>
    <row r="46" spans="1:15" x14ac:dyDescent="0.15">
      <c r="A46" s="60">
        <v>43</v>
      </c>
      <c r="B46" s="51">
        <v>45068</v>
      </c>
      <c r="C46" s="18" t="str">
        <f t="shared" si="0"/>
        <v>月</v>
      </c>
      <c r="D46" s="22" t="s">
        <v>128</v>
      </c>
      <c r="E46" s="20"/>
      <c r="F46" s="21"/>
      <c r="G46" s="13" t="str">
        <f>IF(テーブル1[[#This Row],[～]]="～",TEXT(F46,"aaa"),"")</f>
        <v/>
      </c>
      <c r="H46" s="23"/>
      <c r="I46" s="41" t="s">
        <v>131</v>
      </c>
      <c r="J46" s="22" t="s">
        <v>173</v>
      </c>
      <c r="K46" s="23" t="s">
        <v>174</v>
      </c>
      <c r="L46" s="24" t="s">
        <v>175</v>
      </c>
      <c r="M46" s="24" t="s">
        <v>135</v>
      </c>
      <c r="N46" s="53">
        <v>774</v>
      </c>
      <c r="O46" s="48">
        <v>45085</v>
      </c>
    </row>
    <row r="47" spans="1:15" x14ac:dyDescent="0.15">
      <c r="A47" s="60">
        <v>44</v>
      </c>
      <c r="B47" s="51">
        <v>45068</v>
      </c>
      <c r="C47" s="18" t="str">
        <f t="shared" si="0"/>
        <v>月</v>
      </c>
      <c r="D47" s="22" t="s">
        <v>176</v>
      </c>
      <c r="E47" s="20" t="s">
        <v>129</v>
      </c>
      <c r="F47" s="21">
        <v>45069</v>
      </c>
      <c r="G47" s="13" t="str">
        <f>IF(テーブル1[[#This Row],[～]]="～",TEXT(F47,"aaa"),"")</f>
        <v>火</v>
      </c>
      <c r="H47" s="23" t="s">
        <v>176</v>
      </c>
      <c r="I47" s="41" t="s">
        <v>131</v>
      </c>
      <c r="J47" s="22" t="s">
        <v>132</v>
      </c>
      <c r="K47" s="23" t="s">
        <v>133</v>
      </c>
      <c r="L47" s="24" t="s">
        <v>177</v>
      </c>
      <c r="M47" s="24" t="s">
        <v>135</v>
      </c>
      <c r="N47" s="53">
        <v>774</v>
      </c>
      <c r="O47" s="48">
        <v>45085</v>
      </c>
    </row>
    <row r="48" spans="1:15" x14ac:dyDescent="0.15">
      <c r="A48" s="60">
        <v>45</v>
      </c>
      <c r="B48" s="51">
        <v>45073</v>
      </c>
      <c r="C48" s="18" t="str">
        <f t="shared" si="0"/>
        <v>土</v>
      </c>
      <c r="D48" s="22" t="s">
        <v>158</v>
      </c>
      <c r="E48" s="20" t="s">
        <v>129</v>
      </c>
      <c r="F48" s="21">
        <v>45074</v>
      </c>
      <c r="G48" s="13" t="str">
        <f>IF(テーブル1[[#This Row],[～]]="～",TEXT(F48,"aaa"),"")</f>
        <v>日</v>
      </c>
      <c r="H48" s="23" t="s">
        <v>136</v>
      </c>
      <c r="I48" s="41" t="s">
        <v>159</v>
      </c>
      <c r="J48" s="22" t="s">
        <v>178</v>
      </c>
      <c r="K48" s="23" t="s">
        <v>179</v>
      </c>
      <c r="L48" s="24" t="s">
        <v>180</v>
      </c>
      <c r="M48" s="24" t="s">
        <v>163</v>
      </c>
      <c r="N48" s="53">
        <v>774</v>
      </c>
      <c r="O48" s="48">
        <v>45085</v>
      </c>
    </row>
    <row r="49" spans="1:15" x14ac:dyDescent="0.15">
      <c r="A49" s="60">
        <v>46</v>
      </c>
      <c r="B49" s="51">
        <v>45071</v>
      </c>
      <c r="C49" s="18" t="str">
        <f t="shared" si="0"/>
        <v>木</v>
      </c>
      <c r="D49" s="22" t="s">
        <v>166</v>
      </c>
      <c r="E49" s="20"/>
      <c r="F49" s="21"/>
      <c r="G49" s="13" t="str">
        <f>IF(テーブル1[[#This Row],[～]]="～",TEXT(F49,"aaa"),"")</f>
        <v/>
      </c>
      <c r="H49" s="23"/>
      <c r="I49" s="41" t="s">
        <v>159</v>
      </c>
      <c r="J49" s="22" t="s">
        <v>181</v>
      </c>
      <c r="K49" s="23" t="s">
        <v>170</v>
      </c>
      <c r="L49" s="24" t="s">
        <v>182</v>
      </c>
      <c r="M49" s="24" t="s">
        <v>183</v>
      </c>
      <c r="N49" s="53">
        <v>774</v>
      </c>
      <c r="O49" s="48">
        <v>45085</v>
      </c>
    </row>
    <row r="50" spans="1:15" x14ac:dyDescent="0.15">
      <c r="A50" s="60">
        <v>47</v>
      </c>
      <c r="B50" s="51">
        <v>45073</v>
      </c>
      <c r="C50" s="18" t="str">
        <f t="shared" si="0"/>
        <v>土</v>
      </c>
      <c r="D50" s="22" t="s">
        <v>136</v>
      </c>
      <c r="E50" s="20" t="s">
        <v>129</v>
      </c>
      <c r="F50" s="21">
        <v>45073</v>
      </c>
      <c r="G50" s="13" t="str">
        <f>IF(テーブル1[[#This Row],[～]]="～",TEXT(F50,"aaa"),"")</f>
        <v>土</v>
      </c>
      <c r="H50" s="23" t="s">
        <v>158</v>
      </c>
      <c r="I50" s="41" t="s">
        <v>159</v>
      </c>
      <c r="J50" s="22" t="s">
        <v>184</v>
      </c>
      <c r="K50" s="23" t="s">
        <v>170</v>
      </c>
      <c r="L50" s="24" t="s">
        <v>185</v>
      </c>
      <c r="M50" s="24" t="s">
        <v>135</v>
      </c>
      <c r="N50" s="53">
        <v>774</v>
      </c>
      <c r="O50" s="48">
        <v>45085</v>
      </c>
    </row>
    <row r="51" spans="1:15" x14ac:dyDescent="0.15">
      <c r="A51" s="60">
        <v>48</v>
      </c>
      <c r="B51" s="51">
        <v>45071</v>
      </c>
      <c r="C51" s="18" t="str">
        <f t="shared" si="0"/>
        <v>木</v>
      </c>
      <c r="D51" s="22" t="s">
        <v>143</v>
      </c>
      <c r="E51" s="20"/>
      <c r="F51" s="21"/>
      <c r="G51" s="13" t="str">
        <f>IF(テーブル1[[#This Row],[～]]="～",TEXT(F51,"aaa"),"")</f>
        <v/>
      </c>
      <c r="H51" s="23"/>
      <c r="I51" s="41" t="s">
        <v>149</v>
      </c>
      <c r="J51" s="22" t="s">
        <v>186</v>
      </c>
      <c r="K51" s="23" t="s">
        <v>140</v>
      </c>
      <c r="L51" s="24" t="s">
        <v>187</v>
      </c>
      <c r="M51" s="24" t="s">
        <v>147</v>
      </c>
      <c r="N51" s="53">
        <v>774</v>
      </c>
      <c r="O51" s="48">
        <v>45085</v>
      </c>
    </row>
    <row r="52" spans="1:15" x14ac:dyDescent="0.15">
      <c r="A52" s="60">
        <v>49</v>
      </c>
      <c r="B52" s="51">
        <v>45076</v>
      </c>
      <c r="C52" s="18" t="str">
        <f t="shared" si="0"/>
        <v>火</v>
      </c>
      <c r="D52" s="22" t="s">
        <v>188</v>
      </c>
      <c r="E52" s="20"/>
      <c r="F52" s="21"/>
      <c r="G52" s="13" t="str">
        <f>IF(テーブル1[[#This Row],[～]]="～",TEXT(F52,"aaa"),"")</f>
        <v/>
      </c>
      <c r="H52" s="23"/>
      <c r="I52" s="41" t="s">
        <v>138</v>
      </c>
      <c r="J52" s="22" t="s">
        <v>189</v>
      </c>
      <c r="K52" s="23" t="s">
        <v>190</v>
      </c>
      <c r="L52" s="24" t="s">
        <v>191</v>
      </c>
      <c r="M52" s="24" t="s">
        <v>163</v>
      </c>
      <c r="N52" s="53">
        <v>774</v>
      </c>
      <c r="O52" s="48">
        <v>45085</v>
      </c>
    </row>
    <row r="53" spans="1:15" ht="31.5" x14ac:dyDescent="0.15">
      <c r="A53" s="60">
        <v>50</v>
      </c>
      <c r="B53" s="51">
        <v>45077</v>
      </c>
      <c r="C53" s="18" t="str">
        <f t="shared" si="0"/>
        <v>水</v>
      </c>
      <c r="D53" s="22" t="s">
        <v>192</v>
      </c>
      <c r="E53" s="20" t="s">
        <v>129</v>
      </c>
      <c r="F53" s="21">
        <v>45078</v>
      </c>
      <c r="G53" s="13" t="str">
        <f>IF(テーブル1[[#This Row],[～]]="～",TEXT(F53,"aaa"),"")</f>
        <v>木</v>
      </c>
      <c r="H53" s="23" t="s">
        <v>137</v>
      </c>
      <c r="I53" s="41" t="s">
        <v>159</v>
      </c>
      <c r="J53" s="22" t="s">
        <v>193</v>
      </c>
      <c r="K53" s="23" t="s">
        <v>161</v>
      </c>
      <c r="L53" s="24" t="s">
        <v>194</v>
      </c>
      <c r="M53" s="24" t="s">
        <v>163</v>
      </c>
      <c r="N53" s="53">
        <v>774</v>
      </c>
      <c r="O53" s="48">
        <v>45085</v>
      </c>
    </row>
    <row r="54" spans="1:15" x14ac:dyDescent="0.15">
      <c r="A54" s="60">
        <v>51</v>
      </c>
      <c r="B54" s="51">
        <v>45084</v>
      </c>
      <c r="C54" s="18" t="str">
        <f t="shared" si="0"/>
        <v>水</v>
      </c>
      <c r="D54" s="22" t="s">
        <v>195</v>
      </c>
      <c r="E54" s="20"/>
      <c r="F54" s="21"/>
      <c r="G54" s="13" t="str">
        <f>IF(テーブル1[[#This Row],[～]]="～",TEXT(F54,"aaa"),"")</f>
        <v/>
      </c>
      <c r="H54" s="23"/>
      <c r="I54" s="41" t="s">
        <v>196</v>
      </c>
      <c r="J54" s="22" t="s">
        <v>197</v>
      </c>
      <c r="K54" s="23" t="s">
        <v>198</v>
      </c>
      <c r="L54" s="24" t="s">
        <v>199</v>
      </c>
      <c r="M54" s="24" t="s">
        <v>200</v>
      </c>
      <c r="N54" s="53">
        <v>775</v>
      </c>
      <c r="O54" s="48">
        <v>45117</v>
      </c>
    </row>
    <row r="55" spans="1:15" x14ac:dyDescent="0.15">
      <c r="A55" s="60">
        <v>52</v>
      </c>
      <c r="B55" s="51">
        <v>45096</v>
      </c>
      <c r="C55" s="18" t="str">
        <f t="shared" si="0"/>
        <v>月</v>
      </c>
      <c r="D55" s="22" t="s">
        <v>195</v>
      </c>
      <c r="E55" s="20"/>
      <c r="F55" s="21"/>
      <c r="G55" s="13" t="str">
        <f>IF(テーブル1[[#This Row],[～]]="～",TEXT(F55,"aaa"),"")</f>
        <v/>
      </c>
      <c r="H55" s="23"/>
      <c r="I55" s="41" t="s">
        <v>201</v>
      </c>
      <c r="J55" s="22" t="s">
        <v>202</v>
      </c>
      <c r="K55" s="23" t="s">
        <v>203</v>
      </c>
      <c r="L55" s="24" t="s">
        <v>204</v>
      </c>
      <c r="M55" s="24" t="s">
        <v>205</v>
      </c>
      <c r="N55" s="53">
        <v>775</v>
      </c>
      <c r="O55" s="48">
        <v>45117</v>
      </c>
    </row>
    <row r="56" spans="1:15" x14ac:dyDescent="0.15">
      <c r="A56" s="60">
        <v>53</v>
      </c>
      <c r="B56" s="51">
        <v>45097</v>
      </c>
      <c r="C56" s="18" t="str">
        <f t="shared" si="0"/>
        <v>火</v>
      </c>
      <c r="D56" s="22" t="s">
        <v>206</v>
      </c>
      <c r="E56" s="20"/>
      <c r="F56" s="21"/>
      <c r="G56" s="13" t="str">
        <f>IF(テーブル1[[#This Row],[～]]="～",TEXT(F56,"aaa"),"")</f>
        <v/>
      </c>
      <c r="H56" s="23"/>
      <c r="I56" s="41" t="s">
        <v>201</v>
      </c>
      <c r="J56" s="22" t="s">
        <v>207</v>
      </c>
      <c r="K56" s="23" t="s">
        <v>203</v>
      </c>
      <c r="L56" s="24" t="s">
        <v>208</v>
      </c>
      <c r="M56" s="24" t="s">
        <v>209</v>
      </c>
      <c r="N56" s="53">
        <v>775</v>
      </c>
      <c r="O56" s="48">
        <v>45117</v>
      </c>
    </row>
    <row r="57" spans="1:15" x14ac:dyDescent="0.15">
      <c r="A57" s="60">
        <v>54</v>
      </c>
      <c r="B57" s="51">
        <v>45097</v>
      </c>
      <c r="C57" s="18" t="str">
        <f t="shared" si="0"/>
        <v>火</v>
      </c>
      <c r="D57" s="22" t="s">
        <v>206</v>
      </c>
      <c r="E57" s="20"/>
      <c r="F57" s="21"/>
      <c r="G57" s="13" t="str">
        <f>IF(テーブル1[[#This Row],[～]]="～",TEXT(F57,"aaa"),"")</f>
        <v/>
      </c>
      <c r="H57" s="23"/>
      <c r="I57" s="41" t="s">
        <v>201</v>
      </c>
      <c r="J57" s="22" t="s">
        <v>210</v>
      </c>
      <c r="K57" s="23" t="s">
        <v>203</v>
      </c>
      <c r="L57" s="24" t="s">
        <v>211</v>
      </c>
      <c r="M57" s="24" t="s">
        <v>205</v>
      </c>
      <c r="N57" s="53">
        <v>775</v>
      </c>
      <c r="O57" s="48">
        <v>45117</v>
      </c>
    </row>
    <row r="58" spans="1:15" x14ac:dyDescent="0.15">
      <c r="A58" s="60">
        <v>55</v>
      </c>
      <c r="B58" s="51">
        <v>45098</v>
      </c>
      <c r="C58" s="18" t="str">
        <f t="shared" si="0"/>
        <v>水</v>
      </c>
      <c r="D58" s="22" t="s">
        <v>212</v>
      </c>
      <c r="E58" s="20"/>
      <c r="F58" s="21"/>
      <c r="G58" s="13" t="str">
        <f>IF(テーブル1[[#This Row],[～]]="～",TEXT(F58,"aaa"),"")</f>
        <v/>
      </c>
      <c r="H58" s="23"/>
      <c r="I58" s="41" t="s">
        <v>213</v>
      </c>
      <c r="J58" s="22" t="s">
        <v>214</v>
      </c>
      <c r="K58" s="23" t="s">
        <v>215</v>
      </c>
      <c r="L58" s="24" t="s">
        <v>216</v>
      </c>
      <c r="M58" s="24" t="s">
        <v>200</v>
      </c>
      <c r="N58" s="53">
        <v>775</v>
      </c>
      <c r="O58" s="48">
        <v>45117</v>
      </c>
    </row>
    <row r="59" spans="1:15" ht="31.5" x14ac:dyDescent="0.15">
      <c r="A59" s="60">
        <v>56</v>
      </c>
      <c r="B59" s="51">
        <v>45083</v>
      </c>
      <c r="C59" s="18" t="str">
        <f t="shared" si="0"/>
        <v>火</v>
      </c>
      <c r="D59" s="22" t="s">
        <v>76</v>
      </c>
      <c r="E59" s="20"/>
      <c r="F59" s="21"/>
      <c r="G59" s="13" t="str">
        <f>IF(テーブル1[[#This Row],[～]]="～",TEXT(F59,"aaa"),"")</f>
        <v/>
      </c>
      <c r="H59" s="23"/>
      <c r="I59" s="41" t="s">
        <v>213</v>
      </c>
      <c r="J59" s="22" t="s">
        <v>218</v>
      </c>
      <c r="K59" s="23" t="s">
        <v>219</v>
      </c>
      <c r="L59" s="24" t="s">
        <v>216</v>
      </c>
      <c r="M59" s="24" t="s">
        <v>200</v>
      </c>
      <c r="N59" s="53">
        <v>775</v>
      </c>
      <c r="O59" s="48">
        <v>45117</v>
      </c>
    </row>
    <row r="60" spans="1:15" x14ac:dyDescent="0.15">
      <c r="A60" s="60">
        <v>57</v>
      </c>
      <c r="B60" s="51">
        <v>45103</v>
      </c>
      <c r="C60" s="18" t="str">
        <f t="shared" si="0"/>
        <v>月</v>
      </c>
      <c r="D60" s="22" t="s">
        <v>220</v>
      </c>
      <c r="E60" s="20"/>
      <c r="F60" s="21"/>
      <c r="G60" s="13" t="str">
        <f>IF(テーブル1[[#This Row],[～]]="～",TEXT(F60,"aaa"),"")</f>
        <v/>
      </c>
      <c r="H60" s="23"/>
      <c r="I60" s="41" t="s">
        <v>221</v>
      </c>
      <c r="J60" s="22" t="s">
        <v>222</v>
      </c>
      <c r="K60" s="23" t="s">
        <v>223</v>
      </c>
      <c r="L60" s="24" t="s">
        <v>224</v>
      </c>
      <c r="M60" s="24" t="s">
        <v>200</v>
      </c>
      <c r="N60" s="53">
        <v>775</v>
      </c>
      <c r="O60" s="48">
        <v>45117</v>
      </c>
    </row>
    <row r="61" spans="1:15" ht="47.25" x14ac:dyDescent="0.15">
      <c r="A61" s="60">
        <v>58</v>
      </c>
      <c r="B61" s="51">
        <v>45102</v>
      </c>
      <c r="C61" s="18" t="str">
        <f t="shared" si="0"/>
        <v>日</v>
      </c>
      <c r="D61" s="22" t="s">
        <v>225</v>
      </c>
      <c r="E61" s="20" t="s">
        <v>226</v>
      </c>
      <c r="F61" s="21">
        <v>45103</v>
      </c>
      <c r="G61" s="13" t="str">
        <f>IF(テーブル1[[#This Row],[～]]="～",TEXT(F61,"aaa"),"")</f>
        <v>月</v>
      </c>
      <c r="H61" s="23" t="s">
        <v>195</v>
      </c>
      <c r="I61" s="41" t="s">
        <v>221</v>
      </c>
      <c r="J61" s="22" t="s">
        <v>227</v>
      </c>
      <c r="K61" s="23" t="s">
        <v>223</v>
      </c>
      <c r="L61" s="24" t="s">
        <v>228</v>
      </c>
      <c r="M61" s="24" t="s">
        <v>205</v>
      </c>
      <c r="N61" s="53">
        <v>775</v>
      </c>
      <c r="O61" s="48">
        <v>45117</v>
      </c>
    </row>
    <row r="62" spans="1:15" x14ac:dyDescent="0.15">
      <c r="A62" s="60">
        <v>59</v>
      </c>
      <c r="B62" s="51">
        <v>45097</v>
      </c>
      <c r="C62" s="18" t="str">
        <f t="shared" si="0"/>
        <v>火</v>
      </c>
      <c r="D62" s="22" t="s">
        <v>206</v>
      </c>
      <c r="E62" s="20"/>
      <c r="F62" s="21"/>
      <c r="G62" s="13" t="str">
        <f>IF(テーブル1[[#This Row],[～]]="～",TEXT(F62,"aaa"),"")</f>
        <v/>
      </c>
      <c r="H62" s="23"/>
      <c r="I62" s="41" t="s">
        <v>213</v>
      </c>
      <c r="J62" s="22" t="s">
        <v>229</v>
      </c>
      <c r="K62" s="23" t="s">
        <v>215</v>
      </c>
      <c r="L62" s="24" t="s">
        <v>230</v>
      </c>
      <c r="M62" s="24" t="s">
        <v>200</v>
      </c>
      <c r="N62" s="53">
        <v>775</v>
      </c>
      <c r="O62" s="48">
        <v>45117</v>
      </c>
    </row>
    <row r="63" spans="1:15" x14ac:dyDescent="0.15">
      <c r="A63" s="60">
        <v>60</v>
      </c>
      <c r="B63" s="51">
        <v>45101</v>
      </c>
      <c r="C63" s="18" t="str">
        <f t="shared" si="0"/>
        <v>土</v>
      </c>
      <c r="D63" s="22" t="s">
        <v>206</v>
      </c>
      <c r="E63" s="20"/>
      <c r="F63" s="21"/>
      <c r="G63" s="13" t="str">
        <f>IF(テーブル1[[#This Row],[～]]="～",TEXT(F63,"aaa"),"")</f>
        <v/>
      </c>
      <c r="H63" s="23"/>
      <c r="I63" s="41" t="s">
        <v>213</v>
      </c>
      <c r="J63" s="22" t="s">
        <v>231</v>
      </c>
      <c r="K63" s="23" t="s">
        <v>232</v>
      </c>
      <c r="L63" s="24" t="s">
        <v>230</v>
      </c>
      <c r="M63" s="24" t="s">
        <v>200</v>
      </c>
      <c r="N63" s="53">
        <v>775</v>
      </c>
      <c r="O63" s="48">
        <v>45117</v>
      </c>
    </row>
    <row r="64" spans="1:15" x14ac:dyDescent="0.15">
      <c r="A64" s="60">
        <v>61</v>
      </c>
      <c r="B64" s="51">
        <v>45101</v>
      </c>
      <c r="C64" s="18" t="str">
        <f t="shared" si="0"/>
        <v>土</v>
      </c>
      <c r="D64" s="22" t="s">
        <v>206</v>
      </c>
      <c r="E64" s="20"/>
      <c r="F64" s="21"/>
      <c r="G64" s="13" t="str">
        <f>IF(テーブル1[[#This Row],[～]]="～",TEXT(F64,"aaa"),"")</f>
        <v/>
      </c>
      <c r="H64" s="23"/>
      <c r="I64" s="41" t="s">
        <v>213</v>
      </c>
      <c r="J64" s="22" t="s">
        <v>231</v>
      </c>
      <c r="K64" s="23" t="s">
        <v>232</v>
      </c>
      <c r="L64" s="24" t="s">
        <v>230</v>
      </c>
      <c r="M64" s="24" t="s">
        <v>200</v>
      </c>
      <c r="N64" s="53">
        <v>775</v>
      </c>
      <c r="O64" s="48">
        <v>45117</v>
      </c>
    </row>
    <row r="65" spans="1:15" ht="31.5" x14ac:dyDescent="0.15">
      <c r="A65" s="60">
        <v>62</v>
      </c>
      <c r="B65" s="51">
        <v>45102</v>
      </c>
      <c r="C65" s="18" t="str">
        <f t="shared" si="0"/>
        <v>日</v>
      </c>
      <c r="D65" s="22" t="s">
        <v>217</v>
      </c>
      <c r="E65" s="20"/>
      <c r="F65" s="21"/>
      <c r="G65" s="13" t="str">
        <f>IF(テーブル1[[#This Row],[～]]="～",TEXT(F65,"aaa"),"")</f>
        <v/>
      </c>
      <c r="H65" s="23"/>
      <c r="I65" s="41" t="s">
        <v>213</v>
      </c>
      <c r="J65" s="22" t="s">
        <v>233</v>
      </c>
      <c r="K65" s="23" t="s">
        <v>234</v>
      </c>
      <c r="L65" s="24" t="s">
        <v>235</v>
      </c>
      <c r="M65" s="24" t="s">
        <v>200</v>
      </c>
      <c r="N65" s="53">
        <v>775</v>
      </c>
      <c r="O65" s="48">
        <v>45117</v>
      </c>
    </row>
    <row r="66" spans="1:15" x14ac:dyDescent="0.15">
      <c r="A66" s="60">
        <v>63</v>
      </c>
      <c r="B66" s="51">
        <v>45111</v>
      </c>
      <c r="C66" s="18" t="str">
        <f t="shared" si="0"/>
        <v>火</v>
      </c>
      <c r="D66" s="22" t="s">
        <v>225</v>
      </c>
      <c r="E66" s="20"/>
      <c r="F66" s="21"/>
      <c r="G66" s="13" t="str">
        <f>IF(テーブル1[[#This Row],[～]]="～",TEXT(F66,"aaa"),"")</f>
        <v/>
      </c>
      <c r="H66" s="23"/>
      <c r="I66" s="41" t="s">
        <v>201</v>
      </c>
      <c r="J66" s="22" t="s">
        <v>236</v>
      </c>
      <c r="K66" s="23"/>
      <c r="L66" s="24" t="s">
        <v>237</v>
      </c>
      <c r="M66" s="24" t="s">
        <v>205</v>
      </c>
      <c r="N66" s="53">
        <v>776</v>
      </c>
      <c r="O66" s="48">
        <v>45117</v>
      </c>
    </row>
    <row r="67" spans="1:15" x14ac:dyDescent="0.15">
      <c r="A67" s="60">
        <v>64</v>
      </c>
      <c r="B67" s="51">
        <v>45113</v>
      </c>
      <c r="C67" s="18" t="str">
        <f t="shared" si="0"/>
        <v>木</v>
      </c>
      <c r="D67" s="22" t="s">
        <v>238</v>
      </c>
      <c r="E67" s="20" t="s">
        <v>226</v>
      </c>
      <c r="F67" s="21">
        <v>45113</v>
      </c>
      <c r="G67" s="13" t="str">
        <f>IF(テーブル1[[#This Row],[～]]="～",TEXT(F67,"aaa"),"")</f>
        <v>木</v>
      </c>
      <c r="H67" s="23" t="s">
        <v>220</v>
      </c>
      <c r="I67" s="41" t="s">
        <v>196</v>
      </c>
      <c r="J67" s="22" t="s">
        <v>239</v>
      </c>
      <c r="K67" s="23" t="s">
        <v>198</v>
      </c>
      <c r="L67" s="24" t="s">
        <v>230</v>
      </c>
      <c r="M67" s="24" t="s">
        <v>200</v>
      </c>
      <c r="N67" s="53">
        <v>776</v>
      </c>
      <c r="O67" s="48">
        <v>45117</v>
      </c>
    </row>
    <row r="68" spans="1:15" x14ac:dyDescent="0.15">
      <c r="A68" s="60">
        <v>65</v>
      </c>
      <c r="B68" s="51">
        <v>45115</v>
      </c>
      <c r="C68" s="18" t="str">
        <f t="shared" si="0"/>
        <v>土</v>
      </c>
      <c r="D68" s="22" t="s">
        <v>240</v>
      </c>
      <c r="E68" s="20" t="s">
        <v>32</v>
      </c>
      <c r="F68" s="21">
        <v>45116</v>
      </c>
      <c r="G68" s="13" t="str">
        <f>IF(テーブル1[[#This Row],[～]]="～",TEXT(F68,"aaa"),"")</f>
        <v>日</v>
      </c>
      <c r="H68" s="23" t="s">
        <v>241</v>
      </c>
      <c r="I68" s="41" t="s">
        <v>242</v>
      </c>
      <c r="J68" s="22" t="s">
        <v>243</v>
      </c>
      <c r="K68" s="23" t="s">
        <v>244</v>
      </c>
      <c r="L68" s="24" t="s">
        <v>245</v>
      </c>
      <c r="M68" s="24" t="s">
        <v>246</v>
      </c>
      <c r="N68" s="53">
        <v>776</v>
      </c>
      <c r="O68" s="59">
        <v>45148</v>
      </c>
    </row>
    <row r="69" spans="1:15" ht="31.5" x14ac:dyDescent="0.15">
      <c r="A69" s="60">
        <v>66</v>
      </c>
      <c r="B69" s="51">
        <v>45112</v>
      </c>
      <c r="C69" s="18" t="str">
        <f t="shared" ref="C69:C132" si="1">TEXT(B69,"aaa")</f>
        <v>水</v>
      </c>
      <c r="D69" s="22" t="s">
        <v>247</v>
      </c>
      <c r="E69" s="20"/>
      <c r="F69" s="21"/>
      <c r="G69" s="13" t="str">
        <f>IF(テーブル1[[#This Row],[～]]="～",TEXT(F69,"aaa"),"")</f>
        <v/>
      </c>
      <c r="H69" s="23"/>
      <c r="I69" s="41" t="s">
        <v>248</v>
      </c>
      <c r="J69" s="22" t="s">
        <v>249</v>
      </c>
      <c r="K69" s="23" t="s">
        <v>250</v>
      </c>
      <c r="L69" s="24" t="s">
        <v>251</v>
      </c>
      <c r="M69" s="24" t="s">
        <v>252</v>
      </c>
      <c r="N69" s="53">
        <v>776</v>
      </c>
      <c r="O69" s="59">
        <v>45148</v>
      </c>
    </row>
    <row r="70" spans="1:15" ht="31.5" x14ac:dyDescent="0.15">
      <c r="A70" s="60">
        <v>67</v>
      </c>
      <c r="B70" s="51">
        <v>45118</v>
      </c>
      <c r="C70" s="18" t="str">
        <f t="shared" si="1"/>
        <v>火</v>
      </c>
      <c r="D70" s="22" t="s">
        <v>247</v>
      </c>
      <c r="E70" s="20"/>
      <c r="F70" s="21"/>
      <c r="G70" s="13" t="str">
        <f>IF(テーブル1[[#This Row],[～]]="～",TEXT(F70,"aaa"),"")</f>
        <v/>
      </c>
      <c r="H70" s="23"/>
      <c r="I70" s="41" t="s">
        <v>248</v>
      </c>
      <c r="J70" s="22" t="s">
        <v>253</v>
      </c>
      <c r="K70" s="23" t="s">
        <v>254</v>
      </c>
      <c r="L70" s="24" t="s">
        <v>255</v>
      </c>
      <c r="M70" s="24" t="s">
        <v>252</v>
      </c>
      <c r="N70" s="53">
        <v>776</v>
      </c>
      <c r="O70" s="59">
        <v>45148</v>
      </c>
    </row>
    <row r="71" spans="1:15" x14ac:dyDescent="0.15">
      <c r="A71" s="60">
        <v>68</v>
      </c>
      <c r="B71" s="51">
        <v>45116</v>
      </c>
      <c r="C71" s="18" t="str">
        <f t="shared" si="1"/>
        <v>日</v>
      </c>
      <c r="D71" s="22" t="s">
        <v>256</v>
      </c>
      <c r="E71" s="20"/>
      <c r="F71" s="21"/>
      <c r="G71" s="13" t="str">
        <f>IF(テーブル1[[#This Row],[～]]="～",TEXT(F71,"aaa"),"")</f>
        <v/>
      </c>
      <c r="H71" s="23"/>
      <c r="I71" s="41" t="s">
        <v>257</v>
      </c>
      <c r="J71" s="22" t="s">
        <v>258</v>
      </c>
      <c r="K71" s="23" t="s">
        <v>259</v>
      </c>
      <c r="L71" s="24" t="s">
        <v>260</v>
      </c>
      <c r="M71" s="24" t="s">
        <v>246</v>
      </c>
      <c r="N71" s="53">
        <v>776</v>
      </c>
      <c r="O71" s="59">
        <v>45148</v>
      </c>
    </row>
    <row r="72" spans="1:15" x14ac:dyDescent="0.15">
      <c r="A72" s="60">
        <v>69</v>
      </c>
      <c r="B72" s="51">
        <v>45109</v>
      </c>
      <c r="C72" s="18" t="str">
        <f t="shared" si="1"/>
        <v>日</v>
      </c>
      <c r="D72" s="22" t="s">
        <v>240</v>
      </c>
      <c r="E72" s="20"/>
      <c r="F72" s="21"/>
      <c r="G72" s="13" t="str">
        <f>IF(テーブル1[[#This Row],[～]]="～",TEXT(F72,"aaa"),"")</f>
        <v/>
      </c>
      <c r="H72" s="23"/>
      <c r="I72" s="41" t="s">
        <v>257</v>
      </c>
      <c r="J72" s="22" t="s">
        <v>261</v>
      </c>
      <c r="K72" s="23" t="s">
        <v>259</v>
      </c>
      <c r="L72" s="24" t="s">
        <v>262</v>
      </c>
      <c r="M72" s="24" t="s">
        <v>263</v>
      </c>
      <c r="N72" s="53">
        <v>776</v>
      </c>
      <c r="O72" s="59">
        <v>45148</v>
      </c>
    </row>
    <row r="73" spans="1:15" x14ac:dyDescent="0.15">
      <c r="A73" s="60">
        <v>70</v>
      </c>
      <c r="B73" s="51">
        <v>45114</v>
      </c>
      <c r="C73" s="18" t="str">
        <f t="shared" si="1"/>
        <v>金</v>
      </c>
      <c r="D73" s="22" t="s">
        <v>240</v>
      </c>
      <c r="E73" s="20"/>
      <c r="F73" s="21"/>
      <c r="G73" s="13" t="str">
        <f>IF(テーブル1[[#This Row],[～]]="～",TEXT(F73,"aaa"),"")</f>
        <v/>
      </c>
      <c r="H73" s="23"/>
      <c r="I73" s="41" t="s">
        <v>257</v>
      </c>
      <c r="J73" s="22" t="s">
        <v>264</v>
      </c>
      <c r="K73" s="23" t="s">
        <v>265</v>
      </c>
      <c r="L73" s="24" t="s">
        <v>266</v>
      </c>
      <c r="M73" s="24" t="s">
        <v>263</v>
      </c>
      <c r="N73" s="53">
        <v>776</v>
      </c>
      <c r="O73" s="59">
        <v>45148</v>
      </c>
    </row>
    <row r="74" spans="1:15" x14ac:dyDescent="0.15">
      <c r="A74" s="60">
        <v>71</v>
      </c>
      <c r="B74" s="51">
        <v>45120</v>
      </c>
      <c r="C74" s="18" t="str">
        <f t="shared" si="1"/>
        <v>木</v>
      </c>
      <c r="D74" s="22" t="s">
        <v>267</v>
      </c>
      <c r="E74" s="20"/>
      <c r="F74" s="21"/>
      <c r="G74" s="13" t="str">
        <f>IF(テーブル1[[#This Row],[～]]="～",TEXT(F74,"aaa"),"")</f>
        <v/>
      </c>
      <c r="H74" s="23"/>
      <c r="I74" s="41" t="s">
        <v>257</v>
      </c>
      <c r="J74" s="22" t="s">
        <v>268</v>
      </c>
      <c r="K74" s="23" t="s">
        <v>259</v>
      </c>
      <c r="L74" s="24" t="s">
        <v>269</v>
      </c>
      <c r="M74" s="24" t="s">
        <v>263</v>
      </c>
      <c r="N74" s="53">
        <v>776</v>
      </c>
      <c r="O74" s="59">
        <v>45148</v>
      </c>
    </row>
    <row r="75" spans="1:15" x14ac:dyDescent="0.15">
      <c r="A75" s="60">
        <v>72</v>
      </c>
      <c r="B75" s="51">
        <v>45124</v>
      </c>
      <c r="C75" s="18" t="str">
        <f t="shared" si="1"/>
        <v>月</v>
      </c>
      <c r="D75" s="22" t="s">
        <v>270</v>
      </c>
      <c r="E75" s="20"/>
      <c r="F75" s="21"/>
      <c r="G75" s="13" t="str">
        <f>IF(テーブル1[[#This Row],[～]]="～",TEXT(F75,"aaa"),"")</f>
        <v/>
      </c>
      <c r="H75" s="23"/>
      <c r="I75" s="41" t="s">
        <v>271</v>
      </c>
      <c r="J75" s="22" t="s">
        <v>272</v>
      </c>
      <c r="K75" s="23" t="s">
        <v>273</v>
      </c>
      <c r="L75" s="24" t="s">
        <v>274</v>
      </c>
      <c r="M75" s="24" t="s">
        <v>252</v>
      </c>
      <c r="N75" s="53">
        <v>776</v>
      </c>
      <c r="O75" s="59">
        <v>45148</v>
      </c>
    </row>
    <row r="76" spans="1:15" x14ac:dyDescent="0.15">
      <c r="A76" s="60">
        <v>73</v>
      </c>
      <c r="B76" s="51">
        <v>45120</v>
      </c>
      <c r="C76" s="18" t="str">
        <f t="shared" si="1"/>
        <v>木</v>
      </c>
      <c r="D76" s="22" t="s">
        <v>275</v>
      </c>
      <c r="E76" s="20" t="s">
        <v>32</v>
      </c>
      <c r="F76" s="21">
        <v>45124</v>
      </c>
      <c r="G76" s="13" t="str">
        <f>IF(テーブル1[[#This Row],[～]]="～",TEXT(F76,"aaa"),"")</f>
        <v>月</v>
      </c>
      <c r="H76" s="23" t="s">
        <v>270</v>
      </c>
      <c r="I76" s="41" t="s">
        <v>242</v>
      </c>
      <c r="J76" s="22" t="s">
        <v>276</v>
      </c>
      <c r="K76" s="23" t="s">
        <v>273</v>
      </c>
      <c r="L76" s="24" t="s">
        <v>277</v>
      </c>
      <c r="M76" s="24" t="s">
        <v>252</v>
      </c>
      <c r="N76" s="53">
        <v>776</v>
      </c>
      <c r="O76" s="59">
        <v>45148</v>
      </c>
    </row>
    <row r="77" spans="1:15" x14ac:dyDescent="0.15">
      <c r="A77" s="60">
        <v>74</v>
      </c>
      <c r="B77" s="51">
        <v>45125</v>
      </c>
      <c r="C77" s="18" t="str">
        <f t="shared" si="1"/>
        <v>火</v>
      </c>
      <c r="D77" s="22" t="s">
        <v>278</v>
      </c>
      <c r="E77" s="20"/>
      <c r="F77" s="21"/>
      <c r="G77" s="13" t="str">
        <f>IF(テーブル1[[#This Row],[～]]="～",TEXT(F77,"aaa"),"")</f>
        <v/>
      </c>
      <c r="H77" s="23"/>
      <c r="I77" s="41" t="s">
        <v>257</v>
      </c>
      <c r="J77" s="22" t="s">
        <v>279</v>
      </c>
      <c r="K77" s="23" t="s">
        <v>259</v>
      </c>
      <c r="L77" s="24" t="s">
        <v>280</v>
      </c>
      <c r="M77" s="24" t="s">
        <v>263</v>
      </c>
      <c r="N77" s="53">
        <v>776</v>
      </c>
      <c r="O77" s="59">
        <v>45148</v>
      </c>
    </row>
    <row r="78" spans="1:15" x14ac:dyDescent="0.15">
      <c r="A78" s="60">
        <v>75</v>
      </c>
      <c r="B78" s="51">
        <v>45122</v>
      </c>
      <c r="C78" s="18" t="str">
        <f t="shared" si="1"/>
        <v>土</v>
      </c>
      <c r="D78" s="22" t="s">
        <v>256</v>
      </c>
      <c r="E78" s="20"/>
      <c r="F78" s="21"/>
      <c r="G78" s="13" t="str">
        <f>IF(テーブル1[[#This Row],[～]]="～",TEXT(F78,"aaa"),"")</f>
        <v/>
      </c>
      <c r="H78" s="23"/>
      <c r="I78" s="41" t="s">
        <v>248</v>
      </c>
      <c r="J78" s="22" t="s">
        <v>282</v>
      </c>
      <c r="K78" s="23" t="s">
        <v>281</v>
      </c>
      <c r="L78" s="24" t="s">
        <v>283</v>
      </c>
      <c r="M78" s="24" t="s">
        <v>263</v>
      </c>
      <c r="N78" s="53">
        <v>776</v>
      </c>
      <c r="O78" s="59">
        <v>45148</v>
      </c>
    </row>
    <row r="79" spans="1:15" x14ac:dyDescent="0.15">
      <c r="A79" s="60">
        <v>76</v>
      </c>
      <c r="B79" s="51">
        <v>45121</v>
      </c>
      <c r="C79" s="18" t="str">
        <f t="shared" si="1"/>
        <v>金</v>
      </c>
      <c r="D79" s="22" t="s">
        <v>275</v>
      </c>
      <c r="E79" s="20" t="s">
        <v>32</v>
      </c>
      <c r="F79" s="21">
        <v>45123</v>
      </c>
      <c r="G79" s="13" t="str">
        <f>IF(テーブル1[[#This Row],[～]]="～",TEXT(F79,"aaa"),"")</f>
        <v>日</v>
      </c>
      <c r="H79" s="23" t="s">
        <v>275</v>
      </c>
      <c r="I79" s="41" t="s">
        <v>248</v>
      </c>
      <c r="J79" s="22" t="s">
        <v>284</v>
      </c>
      <c r="K79" s="23" t="s">
        <v>259</v>
      </c>
      <c r="L79" s="24" t="s">
        <v>285</v>
      </c>
      <c r="M79" s="24" t="s">
        <v>263</v>
      </c>
      <c r="N79" s="53">
        <v>776</v>
      </c>
      <c r="O79" s="59">
        <v>45148</v>
      </c>
    </row>
    <row r="80" spans="1:15" ht="31.5" x14ac:dyDescent="0.15">
      <c r="A80" s="60">
        <v>77</v>
      </c>
      <c r="B80" s="51">
        <v>45124</v>
      </c>
      <c r="C80" s="18" t="str">
        <f t="shared" si="1"/>
        <v>月</v>
      </c>
      <c r="D80" s="22" t="s">
        <v>270</v>
      </c>
      <c r="E80" s="20"/>
      <c r="F80" s="21"/>
      <c r="G80" s="13" t="str">
        <f>IF(テーブル1[[#This Row],[～]]="～",TEXT(F80,"aaa"),"")</f>
        <v/>
      </c>
      <c r="H80" s="23"/>
      <c r="I80" s="41" t="s">
        <v>271</v>
      </c>
      <c r="J80" s="22" t="s">
        <v>286</v>
      </c>
      <c r="K80" s="23" t="s">
        <v>254</v>
      </c>
      <c r="L80" s="24" t="s">
        <v>287</v>
      </c>
      <c r="M80" s="24" t="s">
        <v>252</v>
      </c>
      <c r="N80" s="53">
        <v>776</v>
      </c>
      <c r="O80" s="59">
        <v>45148</v>
      </c>
    </row>
    <row r="81" spans="1:15" x14ac:dyDescent="0.15">
      <c r="A81" s="60">
        <v>78</v>
      </c>
      <c r="B81" s="51">
        <v>45125</v>
      </c>
      <c r="C81" s="18" t="str">
        <f t="shared" si="1"/>
        <v>火</v>
      </c>
      <c r="D81" s="22" t="s">
        <v>288</v>
      </c>
      <c r="E81" s="20" t="s">
        <v>32</v>
      </c>
      <c r="F81" s="21">
        <v>45127</v>
      </c>
      <c r="G81" s="13" t="str">
        <f>IF(テーブル1[[#This Row],[～]]="～",TEXT(F81,"aaa"),"")</f>
        <v>木</v>
      </c>
      <c r="H81" s="23" t="s">
        <v>241</v>
      </c>
      <c r="I81" s="41" t="s">
        <v>289</v>
      </c>
      <c r="J81" s="22" t="s">
        <v>290</v>
      </c>
      <c r="K81" s="23" t="s">
        <v>259</v>
      </c>
      <c r="L81" s="24" t="s">
        <v>285</v>
      </c>
      <c r="M81" s="24" t="s">
        <v>263</v>
      </c>
      <c r="N81" s="53">
        <v>776</v>
      </c>
      <c r="O81" s="59">
        <v>45148</v>
      </c>
    </row>
    <row r="82" spans="1:15" ht="31.5" x14ac:dyDescent="0.15">
      <c r="A82" s="60">
        <v>79</v>
      </c>
      <c r="B82" s="51">
        <v>45126</v>
      </c>
      <c r="C82" s="18" t="str">
        <f t="shared" si="1"/>
        <v>水</v>
      </c>
      <c r="D82" s="22" t="s">
        <v>291</v>
      </c>
      <c r="E82" s="20" t="s">
        <v>32</v>
      </c>
      <c r="F82" s="21">
        <v>45127</v>
      </c>
      <c r="G82" s="13" t="str">
        <f>IF(テーブル1[[#This Row],[～]]="～",TEXT(F82,"aaa"),"")</f>
        <v>木</v>
      </c>
      <c r="H82" s="23" t="s">
        <v>292</v>
      </c>
      <c r="I82" s="41" t="s">
        <v>289</v>
      </c>
      <c r="J82" s="22" t="s">
        <v>293</v>
      </c>
      <c r="K82" s="23" t="s">
        <v>294</v>
      </c>
      <c r="L82" s="24" t="s">
        <v>295</v>
      </c>
      <c r="M82" s="24" t="s">
        <v>246</v>
      </c>
      <c r="N82" s="53">
        <v>776</v>
      </c>
      <c r="O82" s="59">
        <v>45148</v>
      </c>
    </row>
    <row r="83" spans="1:15" x14ac:dyDescent="0.15">
      <c r="A83" s="60">
        <v>80</v>
      </c>
      <c r="B83" s="51">
        <v>45131</v>
      </c>
      <c r="C83" s="18" t="str">
        <f t="shared" si="1"/>
        <v>月</v>
      </c>
      <c r="D83" s="22" t="s">
        <v>241</v>
      </c>
      <c r="E83" s="20"/>
      <c r="F83" s="21"/>
      <c r="G83" s="13" t="str">
        <f>IF(テーブル1[[#This Row],[～]]="～",TEXT(F83,"aaa"),"")</f>
        <v/>
      </c>
      <c r="H83" s="23"/>
      <c r="I83" s="41" t="s">
        <v>248</v>
      </c>
      <c r="J83" s="22" t="s">
        <v>296</v>
      </c>
      <c r="K83" s="23" t="s">
        <v>297</v>
      </c>
      <c r="L83" s="24" t="s">
        <v>298</v>
      </c>
      <c r="M83" s="24" t="s">
        <v>263</v>
      </c>
      <c r="N83" s="53">
        <v>776</v>
      </c>
      <c r="O83" s="59">
        <v>45148</v>
      </c>
    </row>
    <row r="84" spans="1:15" x14ac:dyDescent="0.15">
      <c r="A84" s="60">
        <v>81</v>
      </c>
      <c r="B84" s="51">
        <v>45132</v>
      </c>
      <c r="C84" s="18" t="str">
        <f t="shared" si="1"/>
        <v>火</v>
      </c>
      <c r="D84" s="22" t="s">
        <v>240</v>
      </c>
      <c r="E84" s="20"/>
      <c r="F84" s="21"/>
      <c r="G84" s="13" t="str">
        <f>IF(テーブル1[[#This Row],[～]]="～",TEXT(F84,"aaa"),"")</f>
        <v/>
      </c>
      <c r="H84" s="23"/>
      <c r="I84" s="41" t="s">
        <v>248</v>
      </c>
      <c r="J84" s="22" t="s">
        <v>282</v>
      </c>
      <c r="K84" s="23" t="s">
        <v>299</v>
      </c>
      <c r="L84" s="24" t="s">
        <v>300</v>
      </c>
      <c r="M84" s="24" t="s">
        <v>246</v>
      </c>
      <c r="N84" s="53">
        <v>776</v>
      </c>
      <c r="O84" s="59">
        <v>45148</v>
      </c>
    </row>
    <row r="85" spans="1:15" x14ac:dyDescent="0.15">
      <c r="A85" s="60">
        <v>82</v>
      </c>
      <c r="B85" s="51">
        <v>45132</v>
      </c>
      <c r="C85" s="18" t="str">
        <f t="shared" si="1"/>
        <v>火</v>
      </c>
      <c r="D85" s="22" t="s">
        <v>301</v>
      </c>
      <c r="E85" s="20"/>
      <c r="F85" s="21"/>
      <c r="G85" s="13" t="str">
        <f>IF(テーブル1[[#This Row],[～]]="～",TEXT(F85,"aaa"),"")</f>
        <v/>
      </c>
      <c r="H85" s="23"/>
      <c r="I85" s="41" t="s">
        <v>248</v>
      </c>
      <c r="J85" s="22" t="s">
        <v>302</v>
      </c>
      <c r="K85" s="23" t="s">
        <v>303</v>
      </c>
      <c r="L85" s="24" t="s">
        <v>304</v>
      </c>
      <c r="M85" s="24" t="s">
        <v>263</v>
      </c>
      <c r="N85" s="53">
        <v>776</v>
      </c>
      <c r="O85" s="59">
        <v>45148</v>
      </c>
    </row>
    <row r="86" spans="1:15" x14ac:dyDescent="0.15">
      <c r="A86" s="60">
        <v>83</v>
      </c>
      <c r="B86" s="51">
        <v>45099</v>
      </c>
      <c r="C86" s="18" t="str">
        <f t="shared" si="1"/>
        <v>木</v>
      </c>
      <c r="D86" s="22" t="s">
        <v>275</v>
      </c>
      <c r="E86" s="20" t="s">
        <v>32</v>
      </c>
      <c r="F86" s="21">
        <v>45129</v>
      </c>
      <c r="G86" s="13" t="str">
        <f>IF(テーブル1[[#This Row],[～]]="～",TEXT(F86,"aaa"),"")</f>
        <v>土</v>
      </c>
      <c r="H86" s="23" t="s">
        <v>275</v>
      </c>
      <c r="I86" s="41" t="s">
        <v>289</v>
      </c>
      <c r="J86" s="22" t="s">
        <v>305</v>
      </c>
      <c r="K86" s="23" t="s">
        <v>250</v>
      </c>
      <c r="L86" s="24" t="s">
        <v>306</v>
      </c>
      <c r="M86" s="24" t="s">
        <v>307</v>
      </c>
      <c r="N86" s="53">
        <v>776</v>
      </c>
      <c r="O86" s="59">
        <v>45148</v>
      </c>
    </row>
    <row r="87" spans="1:15" x14ac:dyDescent="0.15">
      <c r="A87" s="60">
        <v>84</v>
      </c>
      <c r="B87" s="51">
        <v>45134</v>
      </c>
      <c r="C87" s="18" t="str">
        <f t="shared" si="1"/>
        <v>木</v>
      </c>
      <c r="D87" s="22" t="s">
        <v>267</v>
      </c>
      <c r="E87" s="20"/>
      <c r="F87" s="21"/>
      <c r="G87" s="13" t="str">
        <f>IF(テーブル1[[#This Row],[～]]="～",TEXT(F87,"aaa"),"")</f>
        <v/>
      </c>
      <c r="H87" s="23"/>
      <c r="I87" s="41" t="s">
        <v>257</v>
      </c>
      <c r="J87" s="22" t="s">
        <v>308</v>
      </c>
      <c r="K87" s="23" t="s">
        <v>265</v>
      </c>
      <c r="L87" s="24" t="s">
        <v>309</v>
      </c>
      <c r="M87" s="24" t="s">
        <v>263</v>
      </c>
      <c r="N87" s="53">
        <v>776</v>
      </c>
      <c r="O87" s="59">
        <v>45148</v>
      </c>
    </row>
    <row r="88" spans="1:15" x14ac:dyDescent="0.15">
      <c r="A88" s="60">
        <v>85</v>
      </c>
      <c r="B88" s="51">
        <v>45125</v>
      </c>
      <c r="C88" s="18" t="str">
        <f t="shared" si="1"/>
        <v>火</v>
      </c>
      <c r="D88" s="22" t="s">
        <v>310</v>
      </c>
      <c r="E88" s="20"/>
      <c r="F88" s="21"/>
      <c r="G88" s="13" t="str">
        <f>IF(テーブル1[[#This Row],[～]]="～",TEXT(F88,"aaa"),"")</f>
        <v/>
      </c>
      <c r="H88" s="23"/>
      <c r="I88" s="41" t="s">
        <v>257</v>
      </c>
      <c r="J88" s="22" t="s">
        <v>268</v>
      </c>
      <c r="K88" s="23" t="s">
        <v>250</v>
      </c>
      <c r="L88" s="24" t="s">
        <v>311</v>
      </c>
      <c r="M88" s="24" t="s">
        <v>252</v>
      </c>
      <c r="N88" s="53">
        <v>776</v>
      </c>
      <c r="O88" s="59">
        <v>45148</v>
      </c>
    </row>
    <row r="89" spans="1:15" x14ac:dyDescent="0.15">
      <c r="A89" s="60">
        <v>86</v>
      </c>
      <c r="B89" s="51">
        <v>45132</v>
      </c>
      <c r="C89" s="18" t="str">
        <f t="shared" si="1"/>
        <v>火</v>
      </c>
      <c r="D89" s="22" t="s">
        <v>288</v>
      </c>
      <c r="E89" s="20"/>
      <c r="F89" s="21"/>
      <c r="G89" s="13" t="str">
        <f>IF(テーブル1[[#This Row],[～]]="～",TEXT(F89,"aaa"),"")</f>
        <v/>
      </c>
      <c r="H89" s="23"/>
      <c r="I89" s="41" t="s">
        <v>248</v>
      </c>
      <c r="J89" s="22" t="s">
        <v>302</v>
      </c>
      <c r="K89" s="23" t="s">
        <v>312</v>
      </c>
      <c r="L89" s="24" t="s">
        <v>313</v>
      </c>
      <c r="M89" s="24" t="s">
        <v>263</v>
      </c>
      <c r="N89" s="53">
        <v>776</v>
      </c>
      <c r="O89" s="59">
        <v>45148</v>
      </c>
    </row>
    <row r="90" spans="1:15" ht="31.5" x14ac:dyDescent="0.15">
      <c r="A90" s="60">
        <v>87</v>
      </c>
      <c r="B90" s="51">
        <v>45134</v>
      </c>
      <c r="C90" s="18" t="str">
        <f t="shared" si="1"/>
        <v>木</v>
      </c>
      <c r="D90" s="22" t="s">
        <v>247</v>
      </c>
      <c r="E90" s="20"/>
      <c r="F90" s="21"/>
      <c r="G90" s="13" t="str">
        <f>IF(テーブル1[[#This Row],[～]]="～",TEXT(F90,"aaa"),"")</f>
        <v/>
      </c>
      <c r="H90" s="23"/>
      <c r="I90" s="41" t="s">
        <v>248</v>
      </c>
      <c r="J90" s="22" t="s">
        <v>249</v>
      </c>
      <c r="K90" s="23" t="s">
        <v>250</v>
      </c>
      <c r="L90" s="24" t="s">
        <v>314</v>
      </c>
      <c r="M90" s="24" t="s">
        <v>252</v>
      </c>
      <c r="N90" s="53">
        <v>776</v>
      </c>
      <c r="O90" s="59">
        <v>45148</v>
      </c>
    </row>
    <row r="91" spans="1:15" ht="31.5" x14ac:dyDescent="0.15">
      <c r="A91" s="60">
        <v>88</v>
      </c>
      <c r="B91" s="51">
        <v>45140</v>
      </c>
      <c r="C91" s="18" t="str">
        <f t="shared" si="1"/>
        <v>水</v>
      </c>
      <c r="D91" s="22" t="s">
        <v>288</v>
      </c>
      <c r="E91" s="20"/>
      <c r="F91" s="21"/>
      <c r="G91" s="13" t="str">
        <f>IF(テーブル1[[#This Row],[～]]="～",TEXT(F91,"aaa"),"")</f>
        <v/>
      </c>
      <c r="H91" s="23"/>
      <c r="I91" s="41" t="s">
        <v>248</v>
      </c>
      <c r="J91" s="22" t="s">
        <v>316</v>
      </c>
      <c r="K91" s="23" t="s">
        <v>254</v>
      </c>
      <c r="L91" s="24" t="s">
        <v>315</v>
      </c>
      <c r="M91" s="24" t="s">
        <v>252</v>
      </c>
      <c r="N91" s="53">
        <v>777</v>
      </c>
      <c r="O91" s="59">
        <v>45148</v>
      </c>
    </row>
    <row r="92" spans="1:15" x14ac:dyDescent="0.15">
      <c r="A92" s="60">
        <v>89</v>
      </c>
      <c r="B92" s="51">
        <v>45140</v>
      </c>
      <c r="C92" s="18" t="str">
        <f t="shared" si="1"/>
        <v>水</v>
      </c>
      <c r="D92" s="22" t="s">
        <v>317</v>
      </c>
      <c r="E92" s="20" t="s">
        <v>32</v>
      </c>
      <c r="F92" s="21">
        <v>45141</v>
      </c>
      <c r="G92" s="13" t="str">
        <f>IF(テーブル1[[#This Row],[～]]="～",TEXT(F92,"aaa"),"")</f>
        <v>木</v>
      </c>
      <c r="H92" s="23" t="s">
        <v>318</v>
      </c>
      <c r="I92" s="41" t="s">
        <v>319</v>
      </c>
      <c r="J92" s="22" t="s">
        <v>320</v>
      </c>
      <c r="K92" s="23" t="s">
        <v>321</v>
      </c>
      <c r="L92" s="24" t="s">
        <v>322</v>
      </c>
      <c r="M92" s="24" t="s">
        <v>323</v>
      </c>
      <c r="N92" s="53">
        <v>777</v>
      </c>
      <c r="O92" s="59">
        <v>45148</v>
      </c>
    </row>
    <row r="93" spans="1:15" x14ac:dyDescent="0.15">
      <c r="A93" s="60">
        <v>90</v>
      </c>
      <c r="B93" s="51">
        <v>45140</v>
      </c>
      <c r="C93" s="18" t="str">
        <f t="shared" si="1"/>
        <v>水</v>
      </c>
      <c r="D93" s="22" t="s">
        <v>324</v>
      </c>
      <c r="E93" s="20" t="s">
        <v>32</v>
      </c>
      <c r="F93" s="21">
        <v>45140</v>
      </c>
      <c r="G93" s="13" t="str">
        <f>IF(テーブル1[[#This Row],[～]]="～",TEXT(F93,"aaa"),"")</f>
        <v>水</v>
      </c>
      <c r="H93" s="23" t="s">
        <v>325</v>
      </c>
      <c r="I93" s="41" t="s">
        <v>319</v>
      </c>
      <c r="J93" s="22" t="s">
        <v>326</v>
      </c>
      <c r="K93" s="23" t="s">
        <v>327</v>
      </c>
      <c r="L93" s="24" t="s">
        <v>328</v>
      </c>
      <c r="M93" s="24" t="s">
        <v>329</v>
      </c>
      <c r="N93" s="53">
        <v>777</v>
      </c>
      <c r="O93" s="59">
        <v>45148</v>
      </c>
    </row>
    <row r="94" spans="1:15" x14ac:dyDescent="0.15">
      <c r="A94" s="60">
        <v>91</v>
      </c>
      <c r="B94" s="51">
        <v>45143</v>
      </c>
      <c r="C94" s="18" t="str">
        <f t="shared" si="1"/>
        <v>土</v>
      </c>
      <c r="D94" s="22" t="s">
        <v>318</v>
      </c>
      <c r="E94" s="20"/>
      <c r="F94" s="21"/>
      <c r="G94" s="13" t="str">
        <f>IF(テーブル1[[#This Row],[～]]="～",TEXT(F94,"aaa"),"")</f>
        <v/>
      </c>
      <c r="H94" s="23"/>
      <c r="I94" s="41" t="s">
        <v>330</v>
      </c>
      <c r="J94" s="22" t="s">
        <v>331</v>
      </c>
      <c r="K94" s="23" t="s">
        <v>332</v>
      </c>
      <c r="L94" s="24" t="s">
        <v>333</v>
      </c>
      <c r="M94" s="24" t="s">
        <v>323</v>
      </c>
      <c r="N94" s="53">
        <v>777</v>
      </c>
      <c r="O94" s="59">
        <v>45148</v>
      </c>
    </row>
    <row r="95" spans="1:15" x14ac:dyDescent="0.15">
      <c r="A95" s="60">
        <v>92</v>
      </c>
      <c r="B95" s="51">
        <v>45143</v>
      </c>
      <c r="C95" s="18" t="str">
        <f t="shared" si="1"/>
        <v>土</v>
      </c>
      <c r="D95" s="22" t="s">
        <v>318</v>
      </c>
      <c r="E95" s="20"/>
      <c r="F95" s="21"/>
      <c r="G95" s="13" t="str">
        <f>IF(テーブル1[[#This Row],[～]]="～",TEXT(F95,"aaa"),"")</f>
        <v/>
      </c>
      <c r="H95" s="23"/>
      <c r="I95" s="41" t="s">
        <v>330</v>
      </c>
      <c r="J95" s="22" t="s">
        <v>334</v>
      </c>
      <c r="K95" s="23" t="s">
        <v>332</v>
      </c>
      <c r="L95" s="24" t="s">
        <v>335</v>
      </c>
      <c r="M95" s="24" t="s">
        <v>329</v>
      </c>
      <c r="N95" s="53">
        <v>777</v>
      </c>
      <c r="O95" s="59">
        <v>45148</v>
      </c>
    </row>
    <row r="96" spans="1:15" x14ac:dyDescent="0.15">
      <c r="A96" s="60">
        <v>93</v>
      </c>
      <c r="B96" s="51">
        <v>45145</v>
      </c>
      <c r="C96" s="18" t="str">
        <f t="shared" si="1"/>
        <v>月</v>
      </c>
      <c r="D96" s="22" t="s">
        <v>336</v>
      </c>
      <c r="E96" s="20"/>
      <c r="F96" s="21"/>
      <c r="G96" s="13" t="str">
        <f>IF(テーブル1[[#This Row],[～]]="～",TEXT(F96,"aaa"),"")</f>
        <v/>
      </c>
      <c r="H96" s="23"/>
      <c r="I96" s="41" t="s">
        <v>330</v>
      </c>
      <c r="J96" s="22" t="s">
        <v>337</v>
      </c>
      <c r="K96" s="23" t="s">
        <v>338</v>
      </c>
      <c r="L96" s="24" t="s">
        <v>335</v>
      </c>
      <c r="M96" s="24" t="s">
        <v>329</v>
      </c>
      <c r="N96" s="53">
        <v>777</v>
      </c>
      <c r="O96" s="59">
        <v>45148</v>
      </c>
    </row>
    <row r="97" spans="1:15" x14ac:dyDescent="0.15">
      <c r="A97" s="60">
        <v>94</v>
      </c>
      <c r="B97" s="51">
        <v>45144</v>
      </c>
      <c r="C97" s="18" t="str">
        <f t="shared" si="1"/>
        <v>日</v>
      </c>
      <c r="D97" s="22" t="s">
        <v>339</v>
      </c>
      <c r="E97" s="20" t="s">
        <v>32</v>
      </c>
      <c r="F97" s="21">
        <v>45145</v>
      </c>
      <c r="G97" s="13" t="str">
        <f>IF(テーブル1[[#This Row],[～]]="～",TEXT(F97,"aaa"),"")</f>
        <v>月</v>
      </c>
      <c r="H97" s="23" t="s">
        <v>340</v>
      </c>
      <c r="I97" s="41" t="s">
        <v>341</v>
      </c>
      <c r="J97" s="22" t="s">
        <v>342</v>
      </c>
      <c r="K97" s="23" t="s">
        <v>343</v>
      </c>
      <c r="L97" s="24" t="s">
        <v>344</v>
      </c>
      <c r="M97" s="24" t="s">
        <v>323</v>
      </c>
      <c r="N97" s="53">
        <v>777</v>
      </c>
      <c r="O97" s="59">
        <v>45148</v>
      </c>
    </row>
    <row r="98" spans="1:15" ht="31.5" x14ac:dyDescent="0.15">
      <c r="A98" s="60">
        <v>95</v>
      </c>
      <c r="B98" s="51">
        <v>45141</v>
      </c>
      <c r="C98" s="18" t="str">
        <f t="shared" si="1"/>
        <v>木</v>
      </c>
      <c r="D98" s="22" t="s">
        <v>345</v>
      </c>
      <c r="E98" s="20"/>
      <c r="F98" s="21"/>
      <c r="G98" s="13" t="str">
        <f>IF(テーブル1[[#This Row],[～]]="～",TEXT(F98,"aaa"),"")</f>
        <v/>
      </c>
      <c r="H98" s="23"/>
      <c r="I98" s="41" t="s">
        <v>346</v>
      </c>
      <c r="J98" s="22" t="s">
        <v>347</v>
      </c>
      <c r="K98" s="23" t="s">
        <v>348</v>
      </c>
      <c r="L98" s="24" t="s">
        <v>349</v>
      </c>
      <c r="M98" s="24" t="s">
        <v>350</v>
      </c>
      <c r="N98" s="53">
        <v>777</v>
      </c>
      <c r="O98" s="59">
        <v>45148</v>
      </c>
    </row>
    <row r="99" spans="1:15" ht="31.5" x14ac:dyDescent="0.15">
      <c r="A99" s="60">
        <v>96</v>
      </c>
      <c r="B99" s="57">
        <v>45146</v>
      </c>
      <c r="C99" s="18" t="str">
        <f t="shared" si="1"/>
        <v>火</v>
      </c>
      <c r="D99" s="22" t="s">
        <v>339</v>
      </c>
      <c r="E99" s="20"/>
      <c r="F99" s="21"/>
      <c r="G99" s="13" t="str">
        <f>IF(テーブル1[[#This Row],[～]]="～",TEXT(F99,"aaa"),"")</f>
        <v/>
      </c>
      <c r="H99" s="23"/>
      <c r="I99" s="41" t="s">
        <v>330</v>
      </c>
      <c r="J99" s="22" t="s">
        <v>351</v>
      </c>
      <c r="K99" s="23" t="s">
        <v>352</v>
      </c>
      <c r="L99" s="24" t="s">
        <v>353</v>
      </c>
      <c r="M99" s="24" t="s">
        <v>350</v>
      </c>
      <c r="N99" s="53">
        <v>777</v>
      </c>
      <c r="O99" s="59">
        <v>45148</v>
      </c>
    </row>
    <row r="100" spans="1:15" ht="31.5" x14ac:dyDescent="0.15">
      <c r="A100" s="60">
        <v>97</v>
      </c>
      <c r="B100" s="57">
        <v>45139</v>
      </c>
      <c r="C100" s="18" t="str">
        <f t="shared" si="1"/>
        <v>火</v>
      </c>
      <c r="D100" s="22" t="s">
        <v>354</v>
      </c>
      <c r="E100" s="20"/>
      <c r="F100" s="21"/>
      <c r="G100" s="13" t="str">
        <f>IF(テーブル1[[#This Row],[～]]="～",TEXT(F100,"aaa"),"")</f>
        <v/>
      </c>
      <c r="H100" s="23"/>
      <c r="I100" s="41" t="s">
        <v>346</v>
      </c>
      <c r="J100" s="22" t="s">
        <v>355</v>
      </c>
      <c r="K100" s="23" t="s">
        <v>348</v>
      </c>
      <c r="L100" s="24" t="s">
        <v>356</v>
      </c>
      <c r="M100" s="24" t="s">
        <v>350</v>
      </c>
      <c r="N100" s="53">
        <v>777</v>
      </c>
      <c r="O100" s="59">
        <v>45148</v>
      </c>
    </row>
    <row r="101" spans="1:15" x14ac:dyDescent="0.15">
      <c r="A101" s="60">
        <v>98</v>
      </c>
      <c r="B101" s="57">
        <v>45142</v>
      </c>
      <c r="C101" s="18" t="str">
        <f t="shared" si="1"/>
        <v>金</v>
      </c>
      <c r="D101" s="22" t="s">
        <v>357</v>
      </c>
      <c r="E101" s="20" t="s">
        <v>32</v>
      </c>
      <c r="F101" s="21">
        <v>45144</v>
      </c>
      <c r="G101" s="13" t="str">
        <f>IF(テーブル1[[#This Row],[～]]="～",TEXT(F101,"aaa"),"")</f>
        <v>日</v>
      </c>
      <c r="H101" s="23" t="s">
        <v>357</v>
      </c>
      <c r="I101" s="41" t="s">
        <v>346</v>
      </c>
      <c r="J101" s="22" t="s">
        <v>358</v>
      </c>
      <c r="K101" s="23" t="s">
        <v>338</v>
      </c>
      <c r="L101" s="24" t="s">
        <v>359</v>
      </c>
      <c r="M101" s="24" t="s">
        <v>329</v>
      </c>
      <c r="N101" s="53">
        <v>777</v>
      </c>
      <c r="O101" s="59">
        <v>45148</v>
      </c>
    </row>
    <row r="102" spans="1:15" ht="47.25" x14ac:dyDescent="0.15">
      <c r="A102" s="60">
        <v>99</v>
      </c>
      <c r="B102" s="17">
        <v>45149</v>
      </c>
      <c r="C102" s="18" t="str">
        <f t="shared" si="1"/>
        <v>金</v>
      </c>
      <c r="D102" s="38" t="s">
        <v>53</v>
      </c>
      <c r="E102" s="13"/>
      <c r="F102" s="19"/>
      <c r="G102" s="13" t="str">
        <f>IF(テーブル1[[#This Row],[～]]="～",TEXT(F102,"aaa"),"")</f>
        <v/>
      </c>
      <c r="H102" s="39"/>
      <c r="I102" s="37" t="s">
        <v>87</v>
      </c>
      <c r="J102" s="38" t="s">
        <v>229</v>
      </c>
      <c r="K102" s="39" t="s">
        <v>25</v>
      </c>
      <c r="L102" s="40" t="s">
        <v>360</v>
      </c>
      <c r="M102" s="40" t="s">
        <v>26</v>
      </c>
      <c r="N102" s="53">
        <v>777</v>
      </c>
      <c r="O102" s="59">
        <v>45176</v>
      </c>
    </row>
    <row r="103" spans="1:15" x14ac:dyDescent="0.15">
      <c r="A103" s="60">
        <v>100</v>
      </c>
      <c r="B103" s="17">
        <v>45151</v>
      </c>
      <c r="C103" s="18" t="str">
        <f t="shared" si="1"/>
        <v>日</v>
      </c>
      <c r="D103" s="38" t="s">
        <v>98</v>
      </c>
      <c r="E103" s="13"/>
      <c r="F103" s="19"/>
      <c r="G103" s="13" t="str">
        <f>IF(テーブル1[[#This Row],[～]]="～",TEXT(F103,"aaa"),"")</f>
        <v/>
      </c>
      <c r="H103" s="39"/>
      <c r="I103" s="37" t="s">
        <v>61</v>
      </c>
      <c r="J103" s="38" t="s">
        <v>202</v>
      </c>
      <c r="K103" s="39" t="s">
        <v>361</v>
      </c>
      <c r="L103" s="40" t="s">
        <v>362</v>
      </c>
      <c r="M103" s="40" t="s">
        <v>47</v>
      </c>
      <c r="N103" s="53">
        <v>777</v>
      </c>
      <c r="O103" s="59">
        <v>45176</v>
      </c>
    </row>
    <row r="104" spans="1:15" x14ac:dyDescent="0.15">
      <c r="A104" s="60">
        <v>101</v>
      </c>
      <c r="B104" s="17">
        <v>45151</v>
      </c>
      <c r="C104" s="18" t="str">
        <f t="shared" si="1"/>
        <v>日</v>
      </c>
      <c r="D104" s="38" t="s">
        <v>363</v>
      </c>
      <c r="E104" s="13"/>
      <c r="F104" s="19"/>
      <c r="G104" s="13" t="str">
        <f>IF(テーブル1[[#This Row],[～]]="～",TEXT(F104,"aaa"),"")</f>
        <v/>
      </c>
      <c r="H104" s="39"/>
      <c r="I104" s="37" t="s">
        <v>72</v>
      </c>
      <c r="J104" s="38" t="s">
        <v>364</v>
      </c>
      <c r="K104" s="39" t="s">
        <v>25</v>
      </c>
      <c r="L104" s="40" t="s">
        <v>365</v>
      </c>
      <c r="M104" s="40" t="s">
        <v>64</v>
      </c>
      <c r="N104" s="53">
        <v>777</v>
      </c>
      <c r="O104" s="59">
        <v>45176</v>
      </c>
    </row>
    <row r="105" spans="1:15" ht="31.5" x14ac:dyDescent="0.15">
      <c r="A105" s="60">
        <v>102</v>
      </c>
      <c r="B105" s="17">
        <v>45148</v>
      </c>
      <c r="C105" s="18" t="str">
        <f t="shared" si="1"/>
        <v>木</v>
      </c>
      <c r="D105" s="38" t="s">
        <v>53</v>
      </c>
      <c r="E105" s="13"/>
      <c r="F105" s="19"/>
      <c r="G105" s="13" t="str">
        <f>IF(テーブル1[[#This Row],[～]]="～",TEXT(F105,"aaa"),"")</f>
        <v/>
      </c>
      <c r="H105" s="39"/>
      <c r="I105" s="37" t="s">
        <v>72</v>
      </c>
      <c r="J105" s="38" t="s">
        <v>366</v>
      </c>
      <c r="K105" s="39" t="s">
        <v>74</v>
      </c>
      <c r="L105" s="40" t="s">
        <v>367</v>
      </c>
      <c r="M105" s="40" t="s">
        <v>26</v>
      </c>
      <c r="N105" s="53">
        <v>777</v>
      </c>
      <c r="O105" s="59">
        <v>45176</v>
      </c>
    </row>
    <row r="106" spans="1:15" ht="31.5" x14ac:dyDescent="0.15">
      <c r="A106" s="60">
        <v>103</v>
      </c>
      <c r="B106" s="17">
        <v>45147</v>
      </c>
      <c r="C106" s="18" t="str">
        <f t="shared" si="1"/>
        <v>水</v>
      </c>
      <c r="D106" s="38" t="s">
        <v>363</v>
      </c>
      <c r="E106" s="13" t="s">
        <v>32</v>
      </c>
      <c r="F106" s="19">
        <v>45147</v>
      </c>
      <c r="G106" s="13" t="str">
        <f>IF(テーブル1[[#This Row],[～]]="～",TEXT(F106,"aaa"),"")</f>
        <v>水</v>
      </c>
      <c r="H106" s="39" t="s">
        <v>53</v>
      </c>
      <c r="I106" s="37" t="s">
        <v>34</v>
      </c>
      <c r="J106" s="38" t="s">
        <v>368</v>
      </c>
      <c r="K106" s="39" t="s">
        <v>74</v>
      </c>
      <c r="L106" s="40" t="s">
        <v>369</v>
      </c>
      <c r="M106" s="40" t="s">
        <v>26</v>
      </c>
      <c r="N106" s="53">
        <v>777</v>
      </c>
      <c r="O106" s="59">
        <v>45176</v>
      </c>
    </row>
    <row r="107" spans="1:15" x14ac:dyDescent="0.15">
      <c r="A107" s="60">
        <v>104</v>
      </c>
      <c r="B107" s="17">
        <v>45149</v>
      </c>
      <c r="C107" s="18" t="str">
        <f t="shared" si="1"/>
        <v>金</v>
      </c>
      <c r="D107" s="38" t="s">
        <v>31</v>
      </c>
      <c r="E107" s="13" t="s">
        <v>32</v>
      </c>
      <c r="F107" s="19">
        <v>45153</v>
      </c>
      <c r="G107" s="13" t="str">
        <f>IF(テーブル1[[#This Row],[～]]="～",TEXT(F107,"aaa"),"")</f>
        <v>火</v>
      </c>
      <c r="H107" s="39" t="s">
        <v>31</v>
      </c>
      <c r="I107" s="37" t="s">
        <v>72</v>
      </c>
      <c r="J107" s="38" t="s">
        <v>370</v>
      </c>
      <c r="K107" s="39" t="s">
        <v>45</v>
      </c>
      <c r="L107" s="40" t="s">
        <v>371</v>
      </c>
      <c r="M107" s="40" t="s">
        <v>47</v>
      </c>
      <c r="N107" s="53">
        <v>777</v>
      </c>
      <c r="O107" s="59">
        <v>45176</v>
      </c>
    </row>
    <row r="108" spans="1:15" x14ac:dyDescent="0.15">
      <c r="A108" s="60">
        <v>105</v>
      </c>
      <c r="B108" s="17">
        <v>45154</v>
      </c>
      <c r="C108" s="18" t="str">
        <f t="shared" si="1"/>
        <v>水</v>
      </c>
      <c r="D108" s="38" t="s">
        <v>53</v>
      </c>
      <c r="E108" s="13"/>
      <c r="F108" s="19"/>
      <c r="G108" s="13" t="str">
        <f>IF(テーブル1[[#This Row],[～]]="～",TEXT(F108,"aaa"),"")</f>
        <v/>
      </c>
      <c r="H108" s="39"/>
      <c r="I108" s="37" t="s">
        <v>61</v>
      </c>
      <c r="J108" s="38" t="s">
        <v>308</v>
      </c>
      <c r="K108" s="39" t="s">
        <v>74</v>
      </c>
      <c r="L108" s="40" t="s">
        <v>372</v>
      </c>
      <c r="M108" s="40" t="s">
        <v>26</v>
      </c>
      <c r="N108" s="53">
        <v>777</v>
      </c>
      <c r="O108" s="59">
        <v>45176</v>
      </c>
    </row>
    <row r="109" spans="1:15" x14ac:dyDescent="0.15">
      <c r="A109" s="60">
        <v>106</v>
      </c>
      <c r="B109" s="17">
        <v>45153</v>
      </c>
      <c r="C109" s="18" t="str">
        <f t="shared" si="1"/>
        <v>火</v>
      </c>
      <c r="D109" s="38" t="s">
        <v>130</v>
      </c>
      <c r="E109" s="13"/>
      <c r="F109" s="19"/>
      <c r="G109" s="13" t="str">
        <f>IF(テーブル1[[#This Row],[～]]="～",TEXT(F109,"aaa"),"")</f>
        <v/>
      </c>
      <c r="H109" s="39"/>
      <c r="I109" s="37" t="s">
        <v>61</v>
      </c>
      <c r="J109" s="38" t="s">
        <v>373</v>
      </c>
      <c r="K109" s="39" t="s">
        <v>57</v>
      </c>
      <c r="L109" s="40" t="s">
        <v>374</v>
      </c>
      <c r="M109" s="40" t="s">
        <v>59</v>
      </c>
      <c r="N109" s="53">
        <v>777</v>
      </c>
      <c r="O109" s="59">
        <v>45176</v>
      </c>
    </row>
    <row r="110" spans="1:15" ht="47.25" x14ac:dyDescent="0.15">
      <c r="A110" s="60">
        <v>107</v>
      </c>
      <c r="B110" s="17">
        <v>45155</v>
      </c>
      <c r="C110" s="18" t="str">
        <f t="shared" si="1"/>
        <v>木</v>
      </c>
      <c r="D110" s="38" t="s">
        <v>53</v>
      </c>
      <c r="E110" s="13"/>
      <c r="F110" s="19"/>
      <c r="G110" s="13" t="str">
        <f>IF(テーブル1[[#This Row],[～]]="～",TEXT(F110,"aaa"),"")</f>
        <v/>
      </c>
      <c r="H110" s="39"/>
      <c r="I110" s="37" t="s">
        <v>87</v>
      </c>
      <c r="J110" s="38" t="s">
        <v>229</v>
      </c>
      <c r="K110" s="39" t="s">
        <v>25</v>
      </c>
      <c r="L110" s="40" t="s">
        <v>375</v>
      </c>
      <c r="M110" s="40" t="s">
        <v>26</v>
      </c>
      <c r="N110" s="53">
        <v>777</v>
      </c>
      <c r="O110" s="59">
        <v>45176</v>
      </c>
    </row>
    <row r="111" spans="1:15" x14ac:dyDescent="0.15">
      <c r="A111" s="60">
        <v>108</v>
      </c>
      <c r="B111" s="17">
        <v>45156</v>
      </c>
      <c r="C111" s="18" t="str">
        <f t="shared" si="1"/>
        <v>金</v>
      </c>
      <c r="D111" s="38" t="s">
        <v>53</v>
      </c>
      <c r="E111" s="13" t="s">
        <v>32</v>
      </c>
      <c r="F111" s="19">
        <v>45157</v>
      </c>
      <c r="G111" s="13" t="str">
        <f>IF(テーブル1[[#This Row],[～]]="～",TEXT(F111,"aaa"),"")</f>
        <v>土</v>
      </c>
      <c r="H111" s="39" t="s">
        <v>98</v>
      </c>
      <c r="I111" s="37" t="s">
        <v>61</v>
      </c>
      <c r="J111" s="38" t="s">
        <v>62</v>
      </c>
      <c r="K111" s="39" t="s">
        <v>265</v>
      </c>
      <c r="L111" s="40" t="s">
        <v>376</v>
      </c>
      <c r="M111" s="40" t="s">
        <v>59</v>
      </c>
      <c r="N111" s="53">
        <v>777</v>
      </c>
      <c r="O111" s="59">
        <v>45176</v>
      </c>
    </row>
    <row r="112" spans="1:15" x14ac:dyDescent="0.15">
      <c r="A112" s="60">
        <v>109</v>
      </c>
      <c r="B112" s="57">
        <v>45156</v>
      </c>
      <c r="C112" s="18" t="str">
        <f t="shared" si="1"/>
        <v>金</v>
      </c>
      <c r="D112" s="22" t="s">
        <v>53</v>
      </c>
      <c r="E112" s="13" t="s">
        <v>32</v>
      </c>
      <c r="F112" s="21">
        <v>45160</v>
      </c>
      <c r="G112" s="13" t="str">
        <f>IF(テーブル1[[#This Row],[～]]="～",TEXT(F112,"aaa"),"")</f>
        <v>火</v>
      </c>
      <c r="H112" s="23" t="s">
        <v>54</v>
      </c>
      <c r="I112" s="41" t="s">
        <v>55</v>
      </c>
      <c r="J112" s="22" t="s">
        <v>377</v>
      </c>
      <c r="K112" s="23" t="s">
        <v>265</v>
      </c>
      <c r="L112" s="24" t="s">
        <v>378</v>
      </c>
      <c r="M112" s="24" t="s">
        <v>59</v>
      </c>
      <c r="N112" s="53">
        <v>777</v>
      </c>
      <c r="O112" s="59">
        <v>45176</v>
      </c>
    </row>
    <row r="113" spans="1:15" ht="31.5" x14ac:dyDescent="0.15">
      <c r="A113" s="60">
        <v>110</v>
      </c>
      <c r="B113" s="57">
        <v>45159</v>
      </c>
      <c r="C113" s="18" t="str">
        <f t="shared" si="1"/>
        <v>月</v>
      </c>
      <c r="D113" s="22" t="s">
        <v>53</v>
      </c>
      <c r="E113" s="20"/>
      <c r="F113" s="21"/>
      <c r="G113" s="13" t="str">
        <f>IF(テーブル1[[#This Row],[～]]="～",TEXT(F113,"aaa"),"")</f>
        <v/>
      </c>
      <c r="H113" s="23"/>
      <c r="I113" s="41" t="s">
        <v>87</v>
      </c>
      <c r="J113" s="22" t="s">
        <v>379</v>
      </c>
      <c r="K113" s="23" t="s">
        <v>74</v>
      </c>
      <c r="L113" s="24" t="s">
        <v>380</v>
      </c>
      <c r="M113" s="24" t="s">
        <v>26</v>
      </c>
      <c r="N113" s="53">
        <v>777</v>
      </c>
      <c r="O113" s="59">
        <v>45176</v>
      </c>
    </row>
    <row r="114" spans="1:15" x14ac:dyDescent="0.15">
      <c r="A114" s="60">
        <v>111</v>
      </c>
      <c r="B114" s="57">
        <v>45163</v>
      </c>
      <c r="C114" s="18" t="str">
        <f t="shared" si="1"/>
        <v>金</v>
      </c>
      <c r="D114" s="22" t="s">
        <v>128</v>
      </c>
      <c r="E114" s="20"/>
      <c r="F114" s="21"/>
      <c r="G114" s="13" t="str">
        <f>IF(テーブル1[[#This Row],[～]]="～",TEXT(F114,"aaa"),"")</f>
        <v/>
      </c>
      <c r="H114" s="23"/>
      <c r="I114" s="41" t="s">
        <v>34</v>
      </c>
      <c r="J114" s="22" t="s">
        <v>381</v>
      </c>
      <c r="K114" s="23" t="s">
        <v>78</v>
      </c>
      <c r="L114" s="24" t="s">
        <v>58</v>
      </c>
      <c r="M114" s="24" t="s">
        <v>59</v>
      </c>
      <c r="N114" s="53">
        <v>777</v>
      </c>
      <c r="O114" s="59">
        <v>45176</v>
      </c>
    </row>
    <row r="115" spans="1:15" x14ac:dyDescent="0.15">
      <c r="A115" s="60">
        <v>112</v>
      </c>
      <c r="B115" s="57">
        <v>45171</v>
      </c>
      <c r="C115" s="18" t="str">
        <f t="shared" si="1"/>
        <v>土</v>
      </c>
      <c r="D115" s="22" t="s">
        <v>65</v>
      </c>
      <c r="E115" s="13" t="s">
        <v>32</v>
      </c>
      <c r="F115" s="21">
        <v>45172</v>
      </c>
      <c r="G115" s="13" t="str">
        <f>IF(テーブル1[[#This Row],[～]]="～",TEXT(F115,"aaa"),"")</f>
        <v>日</v>
      </c>
      <c r="H115" s="23" t="s">
        <v>54</v>
      </c>
      <c r="I115" s="41" t="s">
        <v>55</v>
      </c>
      <c r="J115" s="22" t="s">
        <v>382</v>
      </c>
      <c r="K115" s="23" t="s">
        <v>265</v>
      </c>
      <c r="L115" s="24" t="s">
        <v>111</v>
      </c>
      <c r="M115" s="24" t="s">
        <v>59</v>
      </c>
      <c r="N115" s="58">
        <v>778</v>
      </c>
      <c r="O115" s="59">
        <v>45176</v>
      </c>
    </row>
    <row r="116" spans="1:15" x14ac:dyDescent="0.15">
      <c r="A116" s="60">
        <v>113</v>
      </c>
      <c r="B116" s="57">
        <v>45173</v>
      </c>
      <c r="C116" s="18" t="str">
        <f t="shared" si="1"/>
        <v>月</v>
      </c>
      <c r="D116" s="22" t="s">
        <v>53</v>
      </c>
      <c r="E116" s="13" t="s">
        <v>32</v>
      </c>
      <c r="F116" s="21">
        <v>45174</v>
      </c>
      <c r="G116" s="13" t="str">
        <f>IF(テーブル1[[#This Row],[～]]="～",TEXT(F116,"aaa"),"")</f>
        <v>火</v>
      </c>
      <c r="H116" s="23" t="s">
        <v>363</v>
      </c>
      <c r="I116" s="41" t="s">
        <v>55</v>
      </c>
      <c r="J116" s="22" t="s">
        <v>383</v>
      </c>
      <c r="K116" s="23" t="s">
        <v>265</v>
      </c>
      <c r="L116" s="24" t="s">
        <v>111</v>
      </c>
      <c r="M116" s="24" t="s">
        <v>59</v>
      </c>
      <c r="N116" s="58">
        <v>778</v>
      </c>
      <c r="O116" s="59">
        <v>45176</v>
      </c>
    </row>
    <row r="117" spans="1:15" ht="31.5" x14ac:dyDescent="0.15">
      <c r="A117" s="60">
        <v>114</v>
      </c>
      <c r="B117" s="57">
        <v>45173</v>
      </c>
      <c r="C117" s="18" t="str">
        <f t="shared" si="1"/>
        <v>月</v>
      </c>
      <c r="D117" s="22" t="s">
        <v>384</v>
      </c>
      <c r="E117" s="20"/>
      <c r="F117" s="21"/>
      <c r="G117" s="13" t="str">
        <f>IF(テーブル1[[#This Row],[～]]="～",TEXT(F117,"aaa"),"")</f>
        <v/>
      </c>
      <c r="H117" s="23"/>
      <c r="I117" s="41" t="s">
        <v>385</v>
      </c>
      <c r="J117" s="22" t="s">
        <v>386</v>
      </c>
      <c r="K117" s="23" t="s">
        <v>387</v>
      </c>
      <c r="L117" s="24" t="s">
        <v>388</v>
      </c>
      <c r="M117" s="24" t="s">
        <v>389</v>
      </c>
      <c r="N117" s="58">
        <v>778</v>
      </c>
      <c r="O117" s="59">
        <v>45215</v>
      </c>
    </row>
    <row r="118" spans="1:15" x14ac:dyDescent="0.15">
      <c r="A118" s="60">
        <v>115</v>
      </c>
      <c r="B118" s="57">
        <v>45177</v>
      </c>
      <c r="C118" s="18" t="str">
        <f t="shared" si="1"/>
        <v>金</v>
      </c>
      <c r="D118" s="22" t="s">
        <v>390</v>
      </c>
      <c r="E118" s="20"/>
      <c r="F118" s="21"/>
      <c r="G118" s="13" t="str">
        <f>IF(テーブル1[[#This Row],[～]]="～",TEXT(F118,"aaa"),"")</f>
        <v/>
      </c>
      <c r="H118" s="23"/>
      <c r="I118" s="41" t="s">
        <v>391</v>
      </c>
      <c r="J118" s="22" t="s">
        <v>392</v>
      </c>
      <c r="K118" s="23" t="s">
        <v>393</v>
      </c>
      <c r="L118" s="24" t="s">
        <v>394</v>
      </c>
      <c r="M118" s="24" t="s">
        <v>395</v>
      </c>
      <c r="N118" s="58">
        <v>778</v>
      </c>
      <c r="O118" s="59">
        <v>45215</v>
      </c>
    </row>
    <row r="119" spans="1:15" x14ac:dyDescent="0.15">
      <c r="A119" s="60">
        <v>116</v>
      </c>
      <c r="B119" s="57">
        <v>45182</v>
      </c>
      <c r="C119" s="18" t="str">
        <f t="shared" si="1"/>
        <v>水</v>
      </c>
      <c r="D119" s="22" t="s">
        <v>396</v>
      </c>
      <c r="E119" s="20"/>
      <c r="F119" s="21"/>
      <c r="G119" s="13" t="str">
        <f>IF(テーブル1[[#This Row],[～]]="～",TEXT(F119,"aaa"),"")</f>
        <v/>
      </c>
      <c r="H119" s="23"/>
      <c r="I119" s="41" t="s">
        <v>397</v>
      </c>
      <c r="J119" s="22" t="s">
        <v>398</v>
      </c>
      <c r="K119" s="23" t="s">
        <v>399</v>
      </c>
      <c r="L119" s="24" t="s">
        <v>400</v>
      </c>
      <c r="M119" s="24" t="s">
        <v>401</v>
      </c>
      <c r="N119" s="58">
        <v>778</v>
      </c>
      <c r="O119" s="59">
        <v>45215</v>
      </c>
    </row>
    <row r="120" spans="1:15" x14ac:dyDescent="0.15">
      <c r="A120" s="60">
        <v>117</v>
      </c>
      <c r="B120" s="57">
        <v>45182</v>
      </c>
      <c r="C120" s="18" t="str">
        <f t="shared" si="1"/>
        <v>水</v>
      </c>
      <c r="D120" s="22"/>
      <c r="E120" s="20"/>
      <c r="F120" s="21"/>
      <c r="G120" s="13" t="str">
        <f>IF(テーブル1[[#This Row],[～]]="～",TEXT(F120,"aaa"),"")</f>
        <v/>
      </c>
      <c r="H120" s="23"/>
      <c r="I120" s="41" t="s">
        <v>385</v>
      </c>
      <c r="J120" s="22" t="s">
        <v>402</v>
      </c>
      <c r="K120" s="23" t="s">
        <v>403</v>
      </c>
      <c r="L120" s="24" t="s">
        <v>404</v>
      </c>
      <c r="M120" s="24" t="s">
        <v>405</v>
      </c>
      <c r="N120" s="58">
        <v>778</v>
      </c>
      <c r="O120" s="59">
        <v>45215</v>
      </c>
    </row>
    <row r="121" spans="1:15" x14ac:dyDescent="0.15">
      <c r="A121" s="60">
        <v>118</v>
      </c>
      <c r="B121" s="57">
        <v>45181</v>
      </c>
      <c r="C121" s="18" t="str">
        <f t="shared" si="1"/>
        <v>火</v>
      </c>
      <c r="D121" s="22" t="s">
        <v>406</v>
      </c>
      <c r="E121" s="20" t="s">
        <v>420</v>
      </c>
      <c r="F121" s="21">
        <v>45183</v>
      </c>
      <c r="G121" s="13" t="str">
        <f>IF(テーブル1[[#This Row],[～]]="～",TEXT(F121,"aaa"),"")</f>
        <v>木</v>
      </c>
      <c r="H121" s="23" t="s">
        <v>407</v>
      </c>
      <c r="I121" s="41" t="s">
        <v>391</v>
      </c>
      <c r="J121" s="22" t="s">
        <v>408</v>
      </c>
      <c r="K121" s="23" t="s">
        <v>409</v>
      </c>
      <c r="L121" s="24" t="s">
        <v>400</v>
      </c>
      <c r="M121" s="24" t="s">
        <v>401</v>
      </c>
      <c r="N121" s="58">
        <v>778</v>
      </c>
      <c r="O121" s="59">
        <v>45215</v>
      </c>
    </row>
    <row r="122" spans="1:15" x14ac:dyDescent="0.15">
      <c r="A122" s="60">
        <v>119</v>
      </c>
      <c r="B122" s="57">
        <v>45185</v>
      </c>
      <c r="C122" s="18" t="str">
        <f t="shared" si="1"/>
        <v>土</v>
      </c>
      <c r="D122" s="22" t="s">
        <v>390</v>
      </c>
      <c r="E122" s="20"/>
      <c r="F122" s="21"/>
      <c r="G122" s="13" t="str">
        <f>IF(テーブル1[[#This Row],[～]]="～",TEXT(F122,"aaa"),"")</f>
        <v/>
      </c>
      <c r="H122" s="23"/>
      <c r="I122" s="41" t="s">
        <v>385</v>
      </c>
      <c r="J122" s="22" t="s">
        <v>410</v>
      </c>
      <c r="K122" s="23" t="s">
        <v>393</v>
      </c>
      <c r="L122" s="24" t="s">
        <v>411</v>
      </c>
      <c r="M122" s="24" t="s">
        <v>395</v>
      </c>
      <c r="N122" s="58">
        <v>778</v>
      </c>
      <c r="O122" s="59">
        <v>45215</v>
      </c>
    </row>
    <row r="123" spans="1:15" x14ac:dyDescent="0.15">
      <c r="A123" s="60">
        <v>120</v>
      </c>
      <c r="B123" s="57">
        <v>45180</v>
      </c>
      <c r="C123" s="18" t="str">
        <f t="shared" si="1"/>
        <v>月</v>
      </c>
      <c r="D123" s="22" t="s">
        <v>396</v>
      </c>
      <c r="E123" s="20"/>
      <c r="F123" s="21"/>
      <c r="G123" s="13" t="str">
        <f>IF(テーブル1[[#This Row],[～]]="～",TEXT(F123,"aaa"),"")</f>
        <v/>
      </c>
      <c r="H123" s="23"/>
      <c r="I123" s="41" t="s">
        <v>391</v>
      </c>
      <c r="J123" s="22" t="s">
        <v>412</v>
      </c>
      <c r="K123" s="23" t="s">
        <v>393</v>
      </c>
      <c r="L123" s="24" t="s">
        <v>413</v>
      </c>
      <c r="M123" s="24" t="s">
        <v>401</v>
      </c>
      <c r="N123" s="58">
        <v>778</v>
      </c>
      <c r="O123" s="59">
        <v>45215</v>
      </c>
    </row>
    <row r="124" spans="1:15" x14ac:dyDescent="0.15">
      <c r="A124" s="60">
        <v>121</v>
      </c>
      <c r="B124" s="57">
        <v>45184</v>
      </c>
      <c r="C124" s="18" t="str">
        <f t="shared" si="1"/>
        <v>金</v>
      </c>
      <c r="D124" s="22" t="s">
        <v>390</v>
      </c>
      <c r="E124" s="20"/>
      <c r="F124" s="21"/>
      <c r="G124" s="13" t="str">
        <f>IF(テーブル1[[#This Row],[～]]="～",TEXT(F124,"aaa"),"")</f>
        <v/>
      </c>
      <c r="H124" s="23"/>
      <c r="I124" s="41" t="s">
        <v>391</v>
      </c>
      <c r="J124" s="22" t="s">
        <v>414</v>
      </c>
      <c r="K124" s="23" t="s">
        <v>403</v>
      </c>
      <c r="L124" s="24" t="s">
        <v>415</v>
      </c>
      <c r="M124" s="24" t="s">
        <v>401</v>
      </c>
      <c r="N124" s="58">
        <v>778</v>
      </c>
      <c r="O124" s="59">
        <v>45215</v>
      </c>
    </row>
    <row r="125" spans="1:15" x14ac:dyDescent="0.15">
      <c r="A125" s="60">
        <v>122</v>
      </c>
      <c r="B125" s="57">
        <v>45184</v>
      </c>
      <c r="C125" s="18" t="str">
        <f t="shared" si="1"/>
        <v>金</v>
      </c>
      <c r="D125" s="22" t="s">
        <v>396</v>
      </c>
      <c r="E125" s="20" t="s">
        <v>420</v>
      </c>
      <c r="F125" s="21">
        <v>45185</v>
      </c>
      <c r="G125" s="13" t="str">
        <f>IF(テーブル1[[#This Row],[～]]="～",TEXT(F125,"aaa"),"")</f>
        <v>土</v>
      </c>
      <c r="H125" s="23" t="s">
        <v>416</v>
      </c>
      <c r="I125" s="41" t="s">
        <v>397</v>
      </c>
      <c r="J125" s="22" t="s">
        <v>417</v>
      </c>
      <c r="K125" s="23" t="s">
        <v>418</v>
      </c>
      <c r="L125" s="24" t="s">
        <v>419</v>
      </c>
      <c r="M125" s="24" t="s">
        <v>401</v>
      </c>
      <c r="N125" s="58">
        <v>778</v>
      </c>
      <c r="O125" s="59">
        <v>45215</v>
      </c>
    </row>
    <row r="126" spans="1:15" x14ac:dyDescent="0.15">
      <c r="A126" s="60">
        <v>123</v>
      </c>
      <c r="B126" s="57">
        <v>45185</v>
      </c>
      <c r="C126" s="18" t="str">
        <f t="shared" si="1"/>
        <v>土</v>
      </c>
      <c r="D126" s="22" t="s">
        <v>396</v>
      </c>
      <c r="E126" s="20" t="s">
        <v>420</v>
      </c>
      <c r="F126" s="21">
        <v>45186</v>
      </c>
      <c r="G126" s="13" t="str">
        <f>IF(テーブル1[[#This Row],[～]]="～",TEXT(F126,"aaa"),"")</f>
        <v>日</v>
      </c>
      <c r="H126" s="23" t="s">
        <v>416</v>
      </c>
      <c r="I126" s="41" t="s">
        <v>397</v>
      </c>
      <c r="J126" s="22" t="s">
        <v>421</v>
      </c>
      <c r="K126" s="23" t="s">
        <v>418</v>
      </c>
      <c r="L126" s="24" t="s">
        <v>422</v>
      </c>
      <c r="M126" s="24" t="s">
        <v>401</v>
      </c>
      <c r="N126" s="58">
        <v>778</v>
      </c>
      <c r="O126" s="59">
        <v>45215</v>
      </c>
    </row>
    <row r="127" spans="1:15" x14ac:dyDescent="0.15">
      <c r="A127" s="60">
        <v>124</v>
      </c>
      <c r="B127" s="57">
        <v>45181</v>
      </c>
      <c r="C127" s="18" t="str">
        <f t="shared" si="1"/>
        <v>火</v>
      </c>
      <c r="D127" s="22" t="s">
        <v>390</v>
      </c>
      <c r="E127" s="20" t="s">
        <v>420</v>
      </c>
      <c r="F127" s="21">
        <v>45188</v>
      </c>
      <c r="G127" s="13" t="str">
        <f>IF(テーブル1[[#This Row],[～]]="～",TEXT(F127,"aaa"),"")</f>
        <v>火</v>
      </c>
      <c r="H127" s="23" t="s">
        <v>390</v>
      </c>
      <c r="I127" s="41" t="s">
        <v>391</v>
      </c>
      <c r="J127" s="22" t="s">
        <v>423</v>
      </c>
      <c r="K127" s="23" t="s">
        <v>403</v>
      </c>
      <c r="L127" s="24" t="s">
        <v>424</v>
      </c>
      <c r="M127" s="24" t="s">
        <v>401</v>
      </c>
      <c r="N127" s="58">
        <v>778</v>
      </c>
      <c r="O127" s="59">
        <v>45215</v>
      </c>
    </row>
    <row r="128" spans="1:15" ht="31.5" x14ac:dyDescent="0.15">
      <c r="A128" s="60">
        <v>125</v>
      </c>
      <c r="B128" s="57">
        <v>45190</v>
      </c>
      <c r="C128" s="18" t="str">
        <f t="shared" si="1"/>
        <v>木</v>
      </c>
      <c r="D128" s="22" t="s">
        <v>425</v>
      </c>
      <c r="E128" s="20"/>
      <c r="F128" s="21"/>
      <c r="G128" s="13" t="str">
        <f>IF(テーブル1[[#This Row],[～]]="～",TEXT(F128,"aaa"),"")</f>
        <v/>
      </c>
      <c r="H128" s="23"/>
      <c r="I128" s="41" t="s">
        <v>385</v>
      </c>
      <c r="J128" s="22" t="s">
        <v>426</v>
      </c>
      <c r="K128" s="23" t="s">
        <v>387</v>
      </c>
      <c r="L128" s="24" t="s">
        <v>427</v>
      </c>
      <c r="M128" s="24" t="s">
        <v>389</v>
      </c>
      <c r="N128" s="58">
        <v>778</v>
      </c>
      <c r="O128" s="59">
        <v>45215</v>
      </c>
    </row>
    <row r="129" spans="1:15" x14ac:dyDescent="0.15">
      <c r="A129" s="60">
        <v>126</v>
      </c>
      <c r="B129" s="57">
        <v>45193</v>
      </c>
      <c r="C129" s="18" t="str">
        <f t="shared" si="1"/>
        <v>日</v>
      </c>
      <c r="D129" s="22" t="s">
        <v>428</v>
      </c>
      <c r="E129" s="20" t="s">
        <v>420</v>
      </c>
      <c r="F129" s="21">
        <v>45194</v>
      </c>
      <c r="G129" s="13" t="str">
        <f>IF(テーブル1[[#This Row],[～]]="～",TEXT(F129,"aaa"),"")</f>
        <v>月</v>
      </c>
      <c r="H129" s="23" t="s">
        <v>407</v>
      </c>
      <c r="I129" s="41" t="s">
        <v>391</v>
      </c>
      <c r="J129" s="22" t="s">
        <v>429</v>
      </c>
      <c r="K129" s="23" t="s">
        <v>418</v>
      </c>
      <c r="L129" s="24" t="s">
        <v>415</v>
      </c>
      <c r="M129" s="24" t="s">
        <v>401</v>
      </c>
      <c r="N129" s="58">
        <v>778</v>
      </c>
      <c r="O129" s="59">
        <v>45215</v>
      </c>
    </row>
    <row r="130" spans="1:15" x14ac:dyDescent="0.15">
      <c r="A130" s="60">
        <v>127</v>
      </c>
      <c r="B130" s="57">
        <v>45193</v>
      </c>
      <c r="C130" s="18" t="str">
        <f t="shared" si="1"/>
        <v>日</v>
      </c>
      <c r="D130" s="22" t="s">
        <v>428</v>
      </c>
      <c r="E130" s="20" t="s">
        <v>420</v>
      </c>
      <c r="F130" s="21">
        <v>45194</v>
      </c>
      <c r="G130" s="13" t="str">
        <f>IF(テーブル1[[#This Row],[～]]="～",TEXT(F130,"aaa"),"")</f>
        <v>月</v>
      </c>
      <c r="H130" s="23" t="s">
        <v>407</v>
      </c>
      <c r="I130" s="41" t="s">
        <v>430</v>
      </c>
      <c r="J130" s="22" t="s">
        <v>431</v>
      </c>
      <c r="K130" s="23" t="s">
        <v>403</v>
      </c>
      <c r="L130" s="24" t="s">
        <v>415</v>
      </c>
      <c r="M130" s="24" t="s">
        <v>401</v>
      </c>
      <c r="N130" s="58">
        <v>778</v>
      </c>
      <c r="O130" s="59">
        <v>45215</v>
      </c>
    </row>
    <row r="131" spans="1:15" x14ac:dyDescent="0.15">
      <c r="A131" s="60">
        <v>128</v>
      </c>
      <c r="B131" s="57">
        <v>45190</v>
      </c>
      <c r="C131" s="18" t="str">
        <f t="shared" si="1"/>
        <v>木</v>
      </c>
      <c r="D131" s="22" t="s">
        <v>428</v>
      </c>
      <c r="E131" s="20" t="s">
        <v>420</v>
      </c>
      <c r="F131" s="21">
        <v>45193</v>
      </c>
      <c r="G131" s="13" t="str">
        <f>IF(テーブル1[[#This Row],[～]]="～",TEXT(F131,"aaa"),"")</f>
        <v>日</v>
      </c>
      <c r="H131" s="23" t="s">
        <v>407</v>
      </c>
      <c r="I131" s="41" t="s">
        <v>430</v>
      </c>
      <c r="J131" s="22" t="s">
        <v>432</v>
      </c>
      <c r="K131" s="23" t="s">
        <v>403</v>
      </c>
      <c r="L131" s="24" t="s">
        <v>415</v>
      </c>
      <c r="M131" s="24" t="s">
        <v>401</v>
      </c>
      <c r="N131" s="58">
        <v>778</v>
      </c>
      <c r="O131" s="59">
        <v>45215</v>
      </c>
    </row>
    <row r="132" spans="1:15" x14ac:dyDescent="0.15">
      <c r="A132" s="60">
        <v>129</v>
      </c>
      <c r="B132" s="57">
        <v>45194</v>
      </c>
      <c r="C132" s="18" t="str">
        <f t="shared" si="1"/>
        <v>月</v>
      </c>
      <c r="D132" s="22" t="s">
        <v>428</v>
      </c>
      <c r="E132" s="20" t="s">
        <v>420</v>
      </c>
      <c r="F132" s="21">
        <v>45194</v>
      </c>
      <c r="G132" s="13" t="str">
        <f>IF(テーブル1[[#This Row],[～]]="～",TEXT(F132,"aaa"),"")</f>
        <v>月</v>
      </c>
      <c r="H132" s="23" t="s">
        <v>396</v>
      </c>
      <c r="I132" s="41" t="s">
        <v>385</v>
      </c>
      <c r="J132" s="22" t="s">
        <v>433</v>
      </c>
      <c r="K132" s="23" t="s">
        <v>409</v>
      </c>
      <c r="L132" s="24" t="s">
        <v>415</v>
      </c>
      <c r="M132" s="24" t="s">
        <v>401</v>
      </c>
      <c r="N132" s="58">
        <v>778</v>
      </c>
      <c r="O132" s="59">
        <v>45215</v>
      </c>
    </row>
    <row r="133" spans="1:15" x14ac:dyDescent="0.15">
      <c r="A133" s="60">
        <v>130</v>
      </c>
      <c r="B133" s="57">
        <v>45194</v>
      </c>
      <c r="C133" s="18" t="str">
        <f t="shared" ref="C133:C196" si="2">TEXT(B133,"aaa")</f>
        <v>月</v>
      </c>
      <c r="D133" s="22" t="s">
        <v>396</v>
      </c>
      <c r="E133" s="20"/>
      <c r="F133" s="21"/>
      <c r="G133" s="13" t="str">
        <f>IF(テーブル1[[#This Row],[～]]="～",TEXT(F133,"aaa"),"")</f>
        <v/>
      </c>
      <c r="H133" s="23"/>
      <c r="I133" s="41" t="s">
        <v>385</v>
      </c>
      <c r="J133" s="22" t="s">
        <v>433</v>
      </c>
      <c r="K133" s="23" t="s">
        <v>403</v>
      </c>
      <c r="L133" s="24" t="s">
        <v>415</v>
      </c>
      <c r="M133" s="24" t="s">
        <v>401</v>
      </c>
      <c r="N133" s="58">
        <v>778</v>
      </c>
      <c r="O133" s="59">
        <v>45215</v>
      </c>
    </row>
    <row r="134" spans="1:15" x14ac:dyDescent="0.15">
      <c r="A134" s="60">
        <v>131</v>
      </c>
      <c r="B134" s="57">
        <v>45194</v>
      </c>
      <c r="C134" s="18" t="str">
        <f t="shared" si="2"/>
        <v>月</v>
      </c>
      <c r="D134" s="22" t="s">
        <v>434</v>
      </c>
      <c r="E134" s="20" t="s">
        <v>420</v>
      </c>
      <c r="F134" s="21">
        <v>45195</v>
      </c>
      <c r="G134" s="13" t="str">
        <f>IF(テーブル1[[#This Row],[～]]="～",TEXT(F134,"aaa"),"")</f>
        <v>火</v>
      </c>
      <c r="H134" s="23" t="s">
        <v>384</v>
      </c>
      <c r="I134" s="41" t="s">
        <v>385</v>
      </c>
      <c r="J134" s="22" t="s">
        <v>435</v>
      </c>
      <c r="K134" s="23" t="s">
        <v>409</v>
      </c>
      <c r="L134" s="24" t="s">
        <v>415</v>
      </c>
      <c r="M134" s="24" t="s">
        <v>401</v>
      </c>
      <c r="N134" s="58">
        <v>778</v>
      </c>
      <c r="O134" s="59">
        <v>45215</v>
      </c>
    </row>
    <row r="135" spans="1:15" ht="31.5" x14ac:dyDescent="0.15">
      <c r="A135" s="60">
        <v>132</v>
      </c>
      <c r="B135" s="57">
        <v>45195</v>
      </c>
      <c r="C135" s="18" t="str">
        <f t="shared" si="2"/>
        <v>火</v>
      </c>
      <c r="D135" s="22" t="s">
        <v>425</v>
      </c>
      <c r="E135" s="20"/>
      <c r="F135" s="21"/>
      <c r="G135" s="13" t="str">
        <f>IF(テーブル1[[#This Row],[～]]="～",TEXT(F135,"aaa"),"")</f>
        <v/>
      </c>
      <c r="H135" s="23"/>
      <c r="I135" s="41" t="s">
        <v>397</v>
      </c>
      <c r="J135" s="22" t="s">
        <v>436</v>
      </c>
      <c r="K135" s="23" t="s">
        <v>393</v>
      </c>
      <c r="L135" s="24" t="s">
        <v>438</v>
      </c>
      <c r="M135" s="24" t="s">
        <v>389</v>
      </c>
      <c r="N135" s="58">
        <v>778</v>
      </c>
      <c r="O135" s="59">
        <v>45215</v>
      </c>
    </row>
    <row r="136" spans="1:15" x14ac:dyDescent="0.15">
      <c r="A136" s="60">
        <v>133</v>
      </c>
      <c r="B136" s="57">
        <v>45196</v>
      </c>
      <c r="C136" s="18" t="str">
        <f t="shared" si="2"/>
        <v>水</v>
      </c>
      <c r="D136" s="22" t="s">
        <v>439</v>
      </c>
      <c r="E136" s="20"/>
      <c r="F136" s="21"/>
      <c r="G136" s="13" t="str">
        <f>IF(テーブル1[[#This Row],[～]]="～",TEXT(F136,"aaa"),"")</f>
        <v/>
      </c>
      <c r="H136" s="23"/>
      <c r="I136" s="41" t="s">
        <v>430</v>
      </c>
      <c r="J136" s="22" t="s">
        <v>440</v>
      </c>
      <c r="K136" s="23" t="s">
        <v>437</v>
      </c>
      <c r="L136" s="24" t="s">
        <v>441</v>
      </c>
      <c r="M136" s="24" t="s">
        <v>457</v>
      </c>
      <c r="N136" s="58">
        <v>778</v>
      </c>
      <c r="O136" s="59">
        <v>45215</v>
      </c>
    </row>
    <row r="137" spans="1:15" x14ac:dyDescent="0.15">
      <c r="A137" s="60">
        <v>134</v>
      </c>
      <c r="B137" s="57">
        <v>45197</v>
      </c>
      <c r="C137" s="18" t="str">
        <f t="shared" si="2"/>
        <v>木</v>
      </c>
      <c r="D137" s="22" t="s">
        <v>384</v>
      </c>
      <c r="E137" s="20" t="s">
        <v>420</v>
      </c>
      <c r="F137" s="21">
        <v>45198</v>
      </c>
      <c r="G137" s="13" t="str">
        <f>IF(テーブル1[[#This Row],[～]]="～",TEXT(F137,"aaa"),"")</f>
        <v>金</v>
      </c>
      <c r="H137" s="23" t="s">
        <v>407</v>
      </c>
      <c r="I137" s="41" t="s">
        <v>397</v>
      </c>
      <c r="J137" s="22" t="s">
        <v>398</v>
      </c>
      <c r="K137" s="23" t="s">
        <v>403</v>
      </c>
      <c r="L137" s="24" t="s">
        <v>404</v>
      </c>
      <c r="M137" s="24" t="s">
        <v>405</v>
      </c>
      <c r="N137" s="58">
        <v>778</v>
      </c>
      <c r="O137" s="59">
        <v>45215</v>
      </c>
    </row>
    <row r="138" spans="1:15" x14ac:dyDescent="0.15">
      <c r="A138" s="60">
        <v>135</v>
      </c>
      <c r="B138" s="57">
        <v>45207</v>
      </c>
      <c r="C138" s="18" t="str">
        <f t="shared" si="2"/>
        <v>日</v>
      </c>
      <c r="D138" s="22" t="s">
        <v>384</v>
      </c>
      <c r="E138" s="20"/>
      <c r="F138" s="21"/>
      <c r="G138" s="13" t="str">
        <f>IF(テーブル1[[#This Row],[～]]="～",TEXT(F138,"aaa"),"")</f>
        <v/>
      </c>
      <c r="H138" s="23"/>
      <c r="I138" s="41" t="s">
        <v>385</v>
      </c>
      <c r="J138" s="22" t="s">
        <v>442</v>
      </c>
      <c r="K138" s="23" t="s">
        <v>399</v>
      </c>
      <c r="L138" s="24" t="s">
        <v>413</v>
      </c>
      <c r="M138" s="24" t="s">
        <v>401</v>
      </c>
      <c r="N138" s="58">
        <v>779</v>
      </c>
      <c r="O138" s="59">
        <v>45215</v>
      </c>
    </row>
    <row r="139" spans="1:15" ht="31.5" x14ac:dyDescent="0.15">
      <c r="A139" s="60">
        <v>136</v>
      </c>
      <c r="B139" s="57">
        <v>45205</v>
      </c>
      <c r="C139" s="18" t="str">
        <f t="shared" si="2"/>
        <v>金</v>
      </c>
      <c r="D139" s="22" t="s">
        <v>407</v>
      </c>
      <c r="E139" s="20"/>
      <c r="F139" s="21"/>
      <c r="G139" s="13" t="str">
        <f>IF(テーブル1[[#This Row],[～]]="～",TEXT(F139,"aaa"),"")</f>
        <v/>
      </c>
      <c r="H139" s="23"/>
      <c r="I139" s="41" t="s">
        <v>385</v>
      </c>
      <c r="J139" s="22" t="s">
        <v>443</v>
      </c>
      <c r="K139" s="23" t="s">
        <v>387</v>
      </c>
      <c r="L139" s="24" t="s">
        <v>444</v>
      </c>
      <c r="M139" s="24" t="s">
        <v>389</v>
      </c>
      <c r="N139" s="58">
        <v>779</v>
      </c>
      <c r="O139" s="59">
        <v>45215</v>
      </c>
    </row>
    <row r="140" spans="1:15" ht="31.5" x14ac:dyDescent="0.15">
      <c r="A140" s="60">
        <v>137</v>
      </c>
      <c r="B140" s="57">
        <v>45206</v>
      </c>
      <c r="C140" s="18" t="str">
        <f t="shared" si="2"/>
        <v>土</v>
      </c>
      <c r="D140" s="22" t="s">
        <v>384</v>
      </c>
      <c r="E140" s="20"/>
      <c r="F140" s="21"/>
      <c r="G140" s="13" t="str">
        <f>IF(テーブル1[[#This Row],[～]]="～",TEXT(F140,"aaa"),"")</f>
        <v/>
      </c>
      <c r="H140" s="23"/>
      <c r="I140" s="41" t="s">
        <v>385</v>
      </c>
      <c r="J140" s="22" t="s">
        <v>433</v>
      </c>
      <c r="K140" s="23" t="s">
        <v>387</v>
      </c>
      <c r="L140" s="24" t="s">
        <v>444</v>
      </c>
      <c r="M140" s="24" t="s">
        <v>389</v>
      </c>
      <c r="N140" s="58">
        <v>779</v>
      </c>
      <c r="O140" s="59">
        <v>45215</v>
      </c>
    </row>
    <row r="141" spans="1:15" x14ac:dyDescent="0.15">
      <c r="A141" s="60">
        <v>138</v>
      </c>
      <c r="B141" s="57">
        <v>45207</v>
      </c>
      <c r="C141" s="18" t="str">
        <f t="shared" si="2"/>
        <v>日</v>
      </c>
      <c r="D141" s="22" t="s">
        <v>445</v>
      </c>
      <c r="E141" s="20"/>
      <c r="F141" s="21"/>
      <c r="G141" s="13" t="str">
        <f>IF(テーブル1[[#This Row],[～]]="～",TEXT(F141,"aaa"),"")</f>
        <v/>
      </c>
      <c r="H141" s="23"/>
      <c r="I141" s="41" t="s">
        <v>446</v>
      </c>
      <c r="J141" s="22" t="s">
        <v>447</v>
      </c>
      <c r="K141" s="23" t="s">
        <v>409</v>
      </c>
      <c r="L141" s="24" t="s">
        <v>448</v>
      </c>
      <c r="M141" s="24" t="s">
        <v>401</v>
      </c>
      <c r="N141" s="58">
        <v>779</v>
      </c>
      <c r="O141" s="59">
        <v>45215</v>
      </c>
    </row>
    <row r="142" spans="1:15" x14ac:dyDescent="0.15">
      <c r="A142" s="60">
        <v>139</v>
      </c>
      <c r="B142" s="57">
        <v>45208</v>
      </c>
      <c r="C142" s="18" t="str">
        <f t="shared" si="2"/>
        <v>月</v>
      </c>
      <c r="D142" s="22" t="s">
        <v>449</v>
      </c>
      <c r="E142" s="20"/>
      <c r="F142" s="21"/>
      <c r="G142" s="13" t="str">
        <f>IF(テーブル1[[#This Row],[～]]="～",TEXT(F142,"aaa"),"")</f>
        <v/>
      </c>
      <c r="H142" s="23"/>
      <c r="I142" s="41" t="s">
        <v>446</v>
      </c>
      <c r="J142" s="22" t="s">
        <v>450</v>
      </c>
      <c r="K142" s="23" t="s">
        <v>409</v>
      </c>
      <c r="L142" s="24" t="s">
        <v>451</v>
      </c>
      <c r="M142" s="24" t="s">
        <v>401</v>
      </c>
      <c r="N142" s="58">
        <v>779</v>
      </c>
      <c r="O142" s="59">
        <v>45215</v>
      </c>
    </row>
    <row r="143" spans="1:15" x14ac:dyDescent="0.15">
      <c r="A143" s="60">
        <v>140</v>
      </c>
      <c r="B143" s="57">
        <v>45208</v>
      </c>
      <c r="C143" s="18" t="str">
        <f t="shared" si="2"/>
        <v>月</v>
      </c>
      <c r="D143" s="22" t="s">
        <v>449</v>
      </c>
      <c r="E143" s="20"/>
      <c r="F143" s="21"/>
      <c r="G143" s="13" t="str">
        <f>IF(テーブル1[[#This Row],[～]]="～",TEXT(F143,"aaa"),"")</f>
        <v/>
      </c>
      <c r="H143" s="23"/>
      <c r="I143" s="41" t="s">
        <v>446</v>
      </c>
      <c r="J143" s="22" t="s">
        <v>452</v>
      </c>
      <c r="K143" s="23" t="s">
        <v>409</v>
      </c>
      <c r="L143" s="24" t="s">
        <v>451</v>
      </c>
      <c r="M143" s="24" t="s">
        <v>401</v>
      </c>
      <c r="N143" s="58">
        <v>779</v>
      </c>
      <c r="O143" s="59">
        <v>45215</v>
      </c>
    </row>
    <row r="144" spans="1:15" x14ac:dyDescent="0.15">
      <c r="A144" s="60">
        <v>141</v>
      </c>
      <c r="B144" s="57">
        <v>45209</v>
      </c>
      <c r="C144" s="18" t="str">
        <f t="shared" si="2"/>
        <v>火</v>
      </c>
      <c r="D144" s="22" t="s">
        <v>453</v>
      </c>
      <c r="E144" s="20"/>
      <c r="F144" s="21"/>
      <c r="G144" s="13" t="str">
        <f>IF(テーブル1[[#This Row],[～]]="～",TEXT(F144,"aaa"),"")</f>
        <v/>
      </c>
      <c r="H144" s="23"/>
      <c r="I144" s="41" t="s">
        <v>446</v>
      </c>
      <c r="J144" s="22" t="s">
        <v>454</v>
      </c>
      <c r="K144" s="23" t="s">
        <v>455</v>
      </c>
      <c r="L144" s="24" t="s">
        <v>456</v>
      </c>
      <c r="M144" s="24" t="s">
        <v>401</v>
      </c>
      <c r="N144" s="58">
        <v>779</v>
      </c>
      <c r="O144" s="59">
        <v>45215</v>
      </c>
    </row>
    <row r="145" spans="1:15" x14ac:dyDescent="0.15">
      <c r="A145" s="60">
        <v>142</v>
      </c>
      <c r="B145" s="57">
        <v>45212</v>
      </c>
      <c r="C145" s="18" t="str">
        <f t="shared" si="2"/>
        <v>金</v>
      </c>
      <c r="D145" s="22" t="s">
        <v>53</v>
      </c>
      <c r="E145" s="20" t="s">
        <v>32</v>
      </c>
      <c r="F145" s="21">
        <v>45213</v>
      </c>
      <c r="G145" s="13" t="str">
        <f>IF(テーブル1[[#This Row],[～]]="～",TEXT(F145,"aaa"),"")</f>
        <v>土</v>
      </c>
      <c r="H145" s="23" t="s">
        <v>53</v>
      </c>
      <c r="I145" s="41" t="s">
        <v>55</v>
      </c>
      <c r="J145" s="22" t="s">
        <v>181</v>
      </c>
      <c r="K145" s="23" t="s">
        <v>232</v>
      </c>
      <c r="L145" s="24" t="s">
        <v>58</v>
      </c>
      <c r="M145" s="24" t="s">
        <v>59</v>
      </c>
      <c r="N145" s="58">
        <v>779</v>
      </c>
      <c r="O145" s="59">
        <v>45237</v>
      </c>
    </row>
    <row r="146" spans="1:15" x14ac:dyDescent="0.15">
      <c r="A146" s="60">
        <v>143</v>
      </c>
      <c r="B146" s="57">
        <v>45213</v>
      </c>
      <c r="C146" s="18" t="str">
        <f t="shared" si="2"/>
        <v>土</v>
      </c>
      <c r="D146" s="22" t="s">
        <v>128</v>
      </c>
      <c r="E146" s="20" t="s">
        <v>32</v>
      </c>
      <c r="F146" s="21">
        <v>45214</v>
      </c>
      <c r="G146" s="13" t="str">
        <f>IF(テーブル1[[#This Row],[～]]="～",TEXT(F146,"aaa"),"")</f>
        <v>日</v>
      </c>
      <c r="H146" s="23" t="s">
        <v>130</v>
      </c>
      <c r="I146" s="41" t="s">
        <v>72</v>
      </c>
      <c r="J146" s="22" t="s">
        <v>421</v>
      </c>
      <c r="K146" s="23" t="s">
        <v>458</v>
      </c>
      <c r="L146" s="24" t="s">
        <v>58</v>
      </c>
      <c r="M146" s="24" t="s">
        <v>59</v>
      </c>
      <c r="N146" s="58">
        <v>779</v>
      </c>
      <c r="O146" s="59">
        <v>45237</v>
      </c>
    </row>
    <row r="147" spans="1:15" x14ac:dyDescent="0.15">
      <c r="A147" s="60">
        <v>144</v>
      </c>
      <c r="B147" s="57">
        <v>45210</v>
      </c>
      <c r="C147" s="18" t="str">
        <f t="shared" si="2"/>
        <v>水</v>
      </c>
      <c r="D147" s="22" t="s">
        <v>31</v>
      </c>
      <c r="E147" s="20" t="s">
        <v>32</v>
      </c>
      <c r="F147" s="21">
        <v>45211</v>
      </c>
      <c r="G147" s="13" t="str">
        <f>IF(テーブル1[[#This Row],[～]]="～",TEXT(F147,"aaa"),"")</f>
        <v>木</v>
      </c>
      <c r="H147" s="23" t="s">
        <v>31</v>
      </c>
      <c r="I147" s="41" t="s">
        <v>72</v>
      </c>
      <c r="J147" s="22" t="s">
        <v>326</v>
      </c>
      <c r="K147" s="23" t="s">
        <v>45</v>
      </c>
      <c r="L147" s="24" t="s">
        <v>58</v>
      </c>
      <c r="M147" s="24" t="s">
        <v>59</v>
      </c>
      <c r="N147" s="58">
        <v>779</v>
      </c>
      <c r="O147" s="59">
        <v>45237</v>
      </c>
    </row>
    <row r="148" spans="1:15" x14ac:dyDescent="0.15">
      <c r="A148" s="60">
        <v>145</v>
      </c>
      <c r="B148" s="57">
        <v>45213</v>
      </c>
      <c r="C148" s="18" t="str">
        <f t="shared" si="2"/>
        <v>土</v>
      </c>
      <c r="D148" s="22" t="s">
        <v>53</v>
      </c>
      <c r="E148" s="20" t="s">
        <v>32</v>
      </c>
      <c r="F148" s="21">
        <v>45214</v>
      </c>
      <c r="G148" s="13" t="str">
        <f>IF(テーブル1[[#This Row],[～]]="～",TEXT(F148,"aaa"),"")</f>
        <v>日</v>
      </c>
      <c r="H148" s="23" t="s">
        <v>54</v>
      </c>
      <c r="I148" s="41" t="s">
        <v>55</v>
      </c>
      <c r="J148" s="22" t="s">
        <v>432</v>
      </c>
      <c r="K148" s="23" t="s">
        <v>232</v>
      </c>
      <c r="L148" s="24" t="s">
        <v>58</v>
      </c>
      <c r="M148" s="24" t="s">
        <v>59</v>
      </c>
      <c r="N148" s="58">
        <v>779</v>
      </c>
      <c r="O148" s="59">
        <v>45237</v>
      </c>
    </row>
    <row r="149" spans="1:15" x14ac:dyDescent="0.15">
      <c r="A149" s="60">
        <v>146</v>
      </c>
      <c r="B149" s="57">
        <v>45213</v>
      </c>
      <c r="C149" s="18" t="str">
        <f t="shared" si="2"/>
        <v>土</v>
      </c>
      <c r="D149" s="22" t="s">
        <v>30</v>
      </c>
      <c r="E149" s="20"/>
      <c r="F149" s="21"/>
      <c r="G149" s="13" t="str">
        <f>IF(テーブル1[[#This Row],[～]]="～",TEXT(F149,"aaa"),"")</f>
        <v/>
      </c>
      <c r="H149" s="23"/>
      <c r="I149" s="41" t="s">
        <v>87</v>
      </c>
      <c r="J149" s="22" t="s">
        <v>442</v>
      </c>
      <c r="K149" s="23" t="s">
        <v>459</v>
      </c>
      <c r="L149" s="24" t="s">
        <v>224</v>
      </c>
      <c r="M149" s="24" t="s">
        <v>59</v>
      </c>
      <c r="N149" s="58">
        <v>779</v>
      </c>
      <c r="O149" s="59">
        <v>45237</v>
      </c>
    </row>
    <row r="150" spans="1:15" x14ac:dyDescent="0.15">
      <c r="A150" s="60">
        <v>147</v>
      </c>
      <c r="B150" s="57">
        <v>45214</v>
      </c>
      <c r="C150" s="18" t="str">
        <f t="shared" si="2"/>
        <v>日</v>
      </c>
      <c r="D150" s="22" t="s">
        <v>53</v>
      </c>
      <c r="E150" s="20" t="s">
        <v>32</v>
      </c>
      <c r="F150" s="21">
        <v>45214</v>
      </c>
      <c r="G150" s="13" t="str">
        <f>IF(テーブル1[[#This Row],[～]]="～",TEXT(F150,"aaa"),"")</f>
        <v>日</v>
      </c>
      <c r="H150" s="23" t="s">
        <v>128</v>
      </c>
      <c r="I150" s="41" t="s">
        <v>87</v>
      </c>
      <c r="J150" s="22" t="s">
        <v>460</v>
      </c>
      <c r="K150" s="23" t="s">
        <v>461</v>
      </c>
      <c r="L150" s="24" t="s">
        <v>462</v>
      </c>
      <c r="M150" s="24" t="s">
        <v>59</v>
      </c>
      <c r="N150" s="58">
        <v>779</v>
      </c>
      <c r="O150" s="59">
        <v>45237</v>
      </c>
    </row>
    <row r="151" spans="1:15" x14ac:dyDescent="0.15">
      <c r="A151" s="60">
        <v>148</v>
      </c>
      <c r="B151" s="57">
        <v>45215</v>
      </c>
      <c r="C151" s="18" t="str">
        <f t="shared" si="2"/>
        <v>月</v>
      </c>
      <c r="D151" s="22" t="s">
        <v>30</v>
      </c>
      <c r="E151" s="20"/>
      <c r="F151" s="21"/>
      <c r="G151" s="13" t="str">
        <f>IF(テーブル1[[#This Row],[～]]="～",TEXT(F151,"aaa"),"")</f>
        <v/>
      </c>
      <c r="H151" s="23"/>
      <c r="I151" s="41" t="s">
        <v>87</v>
      </c>
      <c r="J151" s="22" t="s">
        <v>463</v>
      </c>
      <c r="K151" s="23" t="s">
        <v>464</v>
      </c>
      <c r="L151" s="24" t="s">
        <v>224</v>
      </c>
      <c r="M151" s="24" t="s">
        <v>59</v>
      </c>
      <c r="N151" s="58">
        <v>779</v>
      </c>
      <c r="O151" s="59">
        <v>45237</v>
      </c>
    </row>
    <row r="152" spans="1:15" x14ac:dyDescent="0.15">
      <c r="A152" s="60">
        <v>149</v>
      </c>
      <c r="B152" s="57">
        <v>45211</v>
      </c>
      <c r="C152" s="18" t="str">
        <f t="shared" si="2"/>
        <v>木</v>
      </c>
      <c r="D152" s="22" t="s">
        <v>69</v>
      </c>
      <c r="E152" s="20"/>
      <c r="F152" s="21"/>
      <c r="G152" s="13" t="str">
        <f>IF(テーブル1[[#This Row],[～]]="～",TEXT(F152,"aaa"),"")</f>
        <v/>
      </c>
      <c r="H152" s="23"/>
      <c r="I152" s="41" t="s">
        <v>61</v>
      </c>
      <c r="J152" s="22" t="s">
        <v>465</v>
      </c>
      <c r="K152" s="23" t="s">
        <v>74</v>
      </c>
      <c r="L152" s="24" t="s">
        <v>466</v>
      </c>
      <c r="M152" s="24" t="s">
        <v>26</v>
      </c>
      <c r="N152" s="58">
        <v>779</v>
      </c>
      <c r="O152" s="59">
        <v>45237</v>
      </c>
    </row>
    <row r="153" spans="1:15" x14ac:dyDescent="0.15">
      <c r="A153" s="60">
        <v>150</v>
      </c>
      <c r="B153" s="57">
        <v>45215</v>
      </c>
      <c r="C153" s="18" t="str">
        <f t="shared" si="2"/>
        <v>月</v>
      </c>
      <c r="D153" s="22" t="s">
        <v>69</v>
      </c>
      <c r="E153" s="20"/>
      <c r="F153" s="21"/>
      <c r="G153" s="13" t="str">
        <f>IF(テーブル1[[#This Row],[～]]="～",TEXT(F153,"aaa"),"")</f>
        <v/>
      </c>
      <c r="H153" s="23"/>
      <c r="I153" s="41" t="s">
        <v>61</v>
      </c>
      <c r="J153" s="22" t="s">
        <v>279</v>
      </c>
      <c r="K153" s="23" t="s">
        <v>74</v>
      </c>
      <c r="L153" s="24" t="s">
        <v>489</v>
      </c>
      <c r="M153" s="24" t="s">
        <v>64</v>
      </c>
      <c r="N153" s="58">
        <v>779</v>
      </c>
      <c r="O153" s="59">
        <v>45237</v>
      </c>
    </row>
    <row r="154" spans="1:15" x14ac:dyDescent="0.15">
      <c r="A154" s="60">
        <v>151</v>
      </c>
      <c r="B154" s="57">
        <v>45217</v>
      </c>
      <c r="C154" s="18" t="str">
        <f t="shared" si="2"/>
        <v>水</v>
      </c>
      <c r="D154" s="22" t="s">
        <v>98</v>
      </c>
      <c r="E154" s="20"/>
      <c r="F154" s="21"/>
      <c r="G154" s="13" t="str">
        <f>IF(テーブル1[[#This Row],[～]]="～",TEXT(F154,"aaa"),"")</f>
        <v/>
      </c>
      <c r="H154" s="23"/>
      <c r="I154" s="41" t="s">
        <v>61</v>
      </c>
      <c r="J154" s="22" t="s">
        <v>467</v>
      </c>
      <c r="K154" s="23" t="s">
        <v>57</v>
      </c>
      <c r="L154" s="24" t="s">
        <v>468</v>
      </c>
      <c r="M154" s="24" t="s">
        <v>59</v>
      </c>
      <c r="N154" s="58">
        <v>779</v>
      </c>
      <c r="O154" s="59">
        <v>45237</v>
      </c>
    </row>
    <row r="155" spans="1:15" x14ac:dyDescent="0.15">
      <c r="A155" s="60">
        <v>152</v>
      </c>
      <c r="B155" s="57">
        <v>45214</v>
      </c>
      <c r="C155" s="18" t="str">
        <f t="shared" si="2"/>
        <v>日</v>
      </c>
      <c r="D155" s="22" t="s">
        <v>31</v>
      </c>
      <c r="E155" s="20"/>
      <c r="F155" s="21"/>
      <c r="G155" s="13" t="str">
        <f>IF(テーブル1[[#This Row],[～]]="～",TEXT(F155,"aaa"),"")</f>
        <v/>
      </c>
      <c r="H155" s="23"/>
      <c r="I155" s="41" t="s">
        <v>72</v>
      </c>
      <c r="J155" s="22" t="s">
        <v>469</v>
      </c>
      <c r="K155" s="23" t="s">
        <v>57</v>
      </c>
      <c r="L155" s="24" t="s">
        <v>224</v>
      </c>
      <c r="M155" s="24" t="s">
        <v>59</v>
      </c>
      <c r="N155" s="58">
        <v>779</v>
      </c>
      <c r="O155" s="59">
        <v>45237</v>
      </c>
    </row>
    <row r="156" spans="1:15" ht="31.5" x14ac:dyDescent="0.15">
      <c r="A156" s="60">
        <v>153</v>
      </c>
      <c r="B156" s="57">
        <v>45218</v>
      </c>
      <c r="C156" s="18" t="str">
        <f t="shared" si="2"/>
        <v>木</v>
      </c>
      <c r="D156" s="22" t="s">
        <v>76</v>
      </c>
      <c r="E156" s="20" t="s">
        <v>32</v>
      </c>
      <c r="F156" s="21">
        <v>45219</v>
      </c>
      <c r="G156" s="13" t="str">
        <f>IF(テーブル1[[#This Row],[～]]="～",TEXT(F156,"aaa"),"")</f>
        <v>金</v>
      </c>
      <c r="H156" s="23" t="s">
        <v>98</v>
      </c>
      <c r="I156" s="41" t="s">
        <v>55</v>
      </c>
      <c r="J156" s="22" t="s">
        <v>470</v>
      </c>
      <c r="K156" s="23" t="s">
        <v>471</v>
      </c>
      <c r="L156" s="24" t="s">
        <v>472</v>
      </c>
      <c r="M156" s="24" t="s">
        <v>47</v>
      </c>
      <c r="N156" s="58">
        <v>779</v>
      </c>
      <c r="O156" s="59">
        <v>45237</v>
      </c>
    </row>
    <row r="157" spans="1:15" x14ac:dyDescent="0.15">
      <c r="A157" s="60">
        <v>154</v>
      </c>
      <c r="B157" s="57">
        <v>45217</v>
      </c>
      <c r="C157" s="18" t="str">
        <f t="shared" si="2"/>
        <v>水</v>
      </c>
      <c r="D157" s="22" t="s">
        <v>130</v>
      </c>
      <c r="E157" s="20"/>
      <c r="F157" s="21"/>
      <c r="G157" s="13" t="str">
        <f>IF(テーブル1[[#This Row],[～]]="～",TEXT(F157,"aaa"),"")</f>
        <v/>
      </c>
      <c r="H157" s="23"/>
      <c r="I157" s="41" t="s">
        <v>61</v>
      </c>
      <c r="J157" s="22" t="s">
        <v>450</v>
      </c>
      <c r="K157" s="23" t="s">
        <v>57</v>
      </c>
      <c r="L157" s="24" t="s">
        <v>335</v>
      </c>
      <c r="M157" s="24" t="s">
        <v>59</v>
      </c>
      <c r="N157" s="58">
        <v>779</v>
      </c>
      <c r="O157" s="59">
        <v>45237</v>
      </c>
    </row>
    <row r="158" spans="1:15" x14ac:dyDescent="0.15">
      <c r="A158" s="60">
        <v>155</v>
      </c>
      <c r="B158" s="57">
        <v>45218</v>
      </c>
      <c r="C158" s="18" t="str">
        <f t="shared" si="2"/>
        <v>木</v>
      </c>
      <c r="D158" s="22" t="s">
        <v>69</v>
      </c>
      <c r="E158" s="20"/>
      <c r="F158" s="21"/>
      <c r="G158" s="13" t="str">
        <f>IF(テーブル1[[#This Row],[～]]="～",TEXT(F158,"aaa"),"")</f>
        <v/>
      </c>
      <c r="H158" s="23"/>
      <c r="I158" s="41" t="s">
        <v>61</v>
      </c>
      <c r="J158" s="22" t="s">
        <v>473</v>
      </c>
      <c r="K158" s="23" t="s">
        <v>265</v>
      </c>
      <c r="L158" s="24" t="s">
        <v>474</v>
      </c>
      <c r="M158" s="24" t="s">
        <v>26</v>
      </c>
      <c r="N158" s="58">
        <v>779</v>
      </c>
      <c r="O158" s="59">
        <v>45237</v>
      </c>
    </row>
    <row r="159" spans="1:15" ht="31.5" x14ac:dyDescent="0.15">
      <c r="A159" s="60">
        <v>156</v>
      </c>
      <c r="B159" s="57">
        <v>45219</v>
      </c>
      <c r="C159" s="18" t="str">
        <f t="shared" si="2"/>
        <v>金</v>
      </c>
      <c r="D159" s="22" t="s">
        <v>453</v>
      </c>
      <c r="E159" s="20"/>
      <c r="F159" s="21"/>
      <c r="G159" s="13" t="str">
        <f>IF(テーブル1[[#This Row],[～]]="～",TEXT(F159,"aaa"),"")</f>
        <v/>
      </c>
      <c r="H159" s="23"/>
      <c r="I159" s="41" t="s">
        <v>61</v>
      </c>
      <c r="J159" s="22" t="s">
        <v>475</v>
      </c>
      <c r="K159" s="23" t="s">
        <v>476</v>
      </c>
      <c r="L159" s="24" t="s">
        <v>477</v>
      </c>
      <c r="M159" s="24" t="s">
        <v>59</v>
      </c>
      <c r="N159" s="58">
        <v>779</v>
      </c>
      <c r="O159" s="59">
        <v>45237</v>
      </c>
    </row>
    <row r="160" spans="1:15" x14ac:dyDescent="0.15">
      <c r="A160" s="60">
        <v>157</v>
      </c>
      <c r="B160" s="57">
        <v>45221</v>
      </c>
      <c r="C160" s="18" t="str">
        <f t="shared" si="2"/>
        <v>日</v>
      </c>
      <c r="D160" s="22" t="s">
        <v>453</v>
      </c>
      <c r="E160" s="20"/>
      <c r="F160" s="21"/>
      <c r="G160" s="13" t="str">
        <f>IF(テーブル1[[#This Row],[～]]="～",TEXT(F160,"aaa"),"")</f>
        <v/>
      </c>
      <c r="H160" s="23"/>
      <c r="I160" s="41" t="s">
        <v>61</v>
      </c>
      <c r="J160" s="22" t="s">
        <v>478</v>
      </c>
      <c r="K160" s="23" t="s">
        <v>74</v>
      </c>
      <c r="L160" s="24" t="s">
        <v>479</v>
      </c>
      <c r="M160" s="24" t="s">
        <v>26</v>
      </c>
      <c r="N160" s="58">
        <v>779</v>
      </c>
      <c r="O160" s="59">
        <v>45237</v>
      </c>
    </row>
    <row r="161" spans="1:15" x14ac:dyDescent="0.15">
      <c r="A161" s="60">
        <v>158</v>
      </c>
      <c r="B161" s="57">
        <v>45224</v>
      </c>
      <c r="C161" s="18" t="str">
        <f t="shared" si="2"/>
        <v>水</v>
      </c>
      <c r="D161" s="22" t="s">
        <v>65</v>
      </c>
      <c r="E161" s="20"/>
      <c r="F161" s="21"/>
      <c r="G161" s="13" t="str">
        <f>IF(テーブル1[[#This Row],[～]]="～",TEXT(F161,"aaa"),"")</f>
        <v/>
      </c>
      <c r="H161" s="23"/>
      <c r="I161" s="41" t="s">
        <v>55</v>
      </c>
      <c r="J161" s="22" t="s">
        <v>480</v>
      </c>
      <c r="K161" s="23" t="s">
        <v>481</v>
      </c>
      <c r="L161" s="24" t="s">
        <v>111</v>
      </c>
      <c r="M161" s="24" t="s">
        <v>59</v>
      </c>
      <c r="N161" s="58">
        <v>779</v>
      </c>
      <c r="O161" s="59">
        <v>45237</v>
      </c>
    </row>
    <row r="162" spans="1:15" x14ac:dyDescent="0.15">
      <c r="A162" s="60">
        <v>159</v>
      </c>
      <c r="B162" s="57">
        <v>45227</v>
      </c>
      <c r="C162" s="18" t="str">
        <f t="shared" si="2"/>
        <v>土</v>
      </c>
      <c r="D162" s="22" t="s">
        <v>53</v>
      </c>
      <c r="E162" s="20"/>
      <c r="F162" s="21"/>
      <c r="G162" s="13" t="str">
        <f>IF(テーブル1[[#This Row],[～]]="～",TEXT(F162,"aaa"),"")</f>
        <v/>
      </c>
      <c r="H162" s="23"/>
      <c r="I162" s="41" t="s">
        <v>61</v>
      </c>
      <c r="J162" s="22" t="s">
        <v>308</v>
      </c>
      <c r="K162" s="23" t="s">
        <v>74</v>
      </c>
      <c r="L162" s="24" t="s">
        <v>482</v>
      </c>
      <c r="M162" s="24" t="s">
        <v>64</v>
      </c>
      <c r="N162" s="58">
        <v>779</v>
      </c>
      <c r="O162" s="59">
        <v>45237</v>
      </c>
    </row>
    <row r="163" spans="1:15" x14ac:dyDescent="0.15">
      <c r="A163" s="60">
        <v>160</v>
      </c>
      <c r="B163" s="57">
        <v>45227</v>
      </c>
      <c r="C163" s="18" t="str">
        <f t="shared" si="2"/>
        <v>土</v>
      </c>
      <c r="D163" s="22" t="s">
        <v>434</v>
      </c>
      <c r="E163" s="20"/>
      <c r="F163" s="21"/>
      <c r="G163" s="13" t="str">
        <f>IF(テーブル1[[#This Row],[～]]="～",TEXT(F163,"aaa"),"")</f>
        <v/>
      </c>
      <c r="H163" s="23"/>
      <c r="I163" s="41" t="s">
        <v>61</v>
      </c>
      <c r="J163" s="22" t="s">
        <v>483</v>
      </c>
      <c r="K163" s="23" t="s">
        <v>74</v>
      </c>
      <c r="L163" s="24" t="s">
        <v>484</v>
      </c>
      <c r="M163" s="24" t="s">
        <v>64</v>
      </c>
      <c r="N163" s="58">
        <v>779</v>
      </c>
      <c r="O163" s="59">
        <v>45237</v>
      </c>
    </row>
    <row r="164" spans="1:15" x14ac:dyDescent="0.15">
      <c r="A164" s="60">
        <v>161</v>
      </c>
      <c r="B164" s="57">
        <v>45227</v>
      </c>
      <c r="C164" s="18" t="str">
        <f t="shared" si="2"/>
        <v>土</v>
      </c>
      <c r="D164" s="22" t="s">
        <v>31</v>
      </c>
      <c r="E164" s="20"/>
      <c r="F164" s="21"/>
      <c r="G164" s="13" t="str">
        <f>IF(テーブル1[[#This Row],[～]]="～",TEXT(F164,"aaa"),"")</f>
        <v/>
      </c>
      <c r="H164" s="23"/>
      <c r="I164" s="41" t="s">
        <v>61</v>
      </c>
      <c r="J164" s="22" t="s">
        <v>308</v>
      </c>
      <c r="K164" s="23" t="s">
        <v>74</v>
      </c>
      <c r="L164" s="24" t="s">
        <v>482</v>
      </c>
      <c r="M164" s="24" t="s">
        <v>64</v>
      </c>
      <c r="N164" s="58">
        <v>779</v>
      </c>
      <c r="O164" s="59">
        <v>45237</v>
      </c>
    </row>
    <row r="165" spans="1:15" x14ac:dyDescent="0.15">
      <c r="A165" s="60">
        <v>162</v>
      </c>
      <c r="B165" s="57">
        <v>45230</v>
      </c>
      <c r="C165" s="18" t="str">
        <f t="shared" si="2"/>
        <v>火</v>
      </c>
      <c r="D165" s="22" t="s">
        <v>53</v>
      </c>
      <c r="E165" s="20" t="s">
        <v>32</v>
      </c>
      <c r="F165" s="21">
        <v>45231</v>
      </c>
      <c r="G165" s="13" t="str">
        <f>IF(テーブル1[[#This Row],[～]]="～",TEXT(F165,"aaa"),"")</f>
        <v>水</v>
      </c>
      <c r="H165" s="23" t="s">
        <v>54</v>
      </c>
      <c r="I165" s="41" t="s">
        <v>55</v>
      </c>
      <c r="J165" s="22" t="s">
        <v>485</v>
      </c>
      <c r="K165" s="23" t="s">
        <v>232</v>
      </c>
      <c r="L165" s="24" t="s">
        <v>486</v>
      </c>
      <c r="M165" s="24" t="s">
        <v>47</v>
      </c>
      <c r="N165" s="58">
        <v>779</v>
      </c>
      <c r="O165" s="59">
        <v>45237</v>
      </c>
    </row>
    <row r="166" spans="1:15" ht="31.5" x14ac:dyDescent="0.15">
      <c r="A166" s="60">
        <v>163</v>
      </c>
      <c r="B166" s="57">
        <v>45232</v>
      </c>
      <c r="C166" s="18" t="str">
        <f t="shared" si="2"/>
        <v>木</v>
      </c>
      <c r="D166" s="22" t="s">
        <v>53</v>
      </c>
      <c r="E166" s="20"/>
      <c r="F166" s="21"/>
      <c r="G166" s="13" t="str">
        <f>IF(テーブル1[[#This Row],[～]]="～",TEXT(F166,"aaa"),"")</f>
        <v/>
      </c>
      <c r="H166" s="23"/>
      <c r="I166" s="41" t="s">
        <v>87</v>
      </c>
      <c r="J166" s="22" t="s">
        <v>487</v>
      </c>
      <c r="K166" s="23" t="s">
        <v>74</v>
      </c>
      <c r="L166" s="24" t="s">
        <v>488</v>
      </c>
      <c r="M166" s="24" t="s">
        <v>26</v>
      </c>
      <c r="N166" s="58">
        <v>780</v>
      </c>
      <c r="O166" s="59">
        <v>45237</v>
      </c>
    </row>
    <row r="167" spans="1:15" x14ac:dyDescent="0.15">
      <c r="A167" s="60">
        <v>164</v>
      </c>
      <c r="B167" s="57">
        <v>45239</v>
      </c>
      <c r="C167" s="18" t="str">
        <f t="shared" si="2"/>
        <v>木</v>
      </c>
      <c r="D167" s="22" t="s">
        <v>490</v>
      </c>
      <c r="E167" s="20"/>
      <c r="F167" s="21"/>
      <c r="G167" s="20"/>
      <c r="H167" s="23"/>
      <c r="I167" s="41" t="s">
        <v>491</v>
      </c>
      <c r="J167" s="22" t="s">
        <v>492</v>
      </c>
      <c r="K167" s="23" t="s">
        <v>493</v>
      </c>
      <c r="L167" s="24" t="s">
        <v>494</v>
      </c>
      <c r="M167" s="24" t="s">
        <v>495</v>
      </c>
      <c r="N167" s="58">
        <v>780</v>
      </c>
      <c r="O167" s="59">
        <v>45267</v>
      </c>
    </row>
    <row r="168" spans="1:15" x14ac:dyDescent="0.15">
      <c r="A168" s="60">
        <v>165</v>
      </c>
      <c r="B168" s="57">
        <v>45234</v>
      </c>
      <c r="C168" s="18" t="str">
        <f t="shared" si="2"/>
        <v>土</v>
      </c>
      <c r="D168" s="22" t="s">
        <v>496</v>
      </c>
      <c r="E168" s="20" t="s">
        <v>497</v>
      </c>
      <c r="F168" s="21">
        <v>45237</v>
      </c>
      <c r="G168" s="13" t="str">
        <f>IF(テーブル1[[#This Row],[～]]="～",TEXT(F168,"aaa"),"")</f>
        <v>火</v>
      </c>
      <c r="H168" s="23" t="s">
        <v>496</v>
      </c>
      <c r="I168" s="41" t="s">
        <v>491</v>
      </c>
      <c r="J168" s="22" t="s">
        <v>498</v>
      </c>
      <c r="K168" s="23" t="s">
        <v>493</v>
      </c>
      <c r="L168" s="24" t="s">
        <v>499</v>
      </c>
      <c r="M168" s="24" t="s">
        <v>495</v>
      </c>
      <c r="N168" s="58">
        <v>780</v>
      </c>
      <c r="O168" s="59">
        <v>45267</v>
      </c>
    </row>
    <row r="169" spans="1:15" x14ac:dyDescent="0.15">
      <c r="A169" s="60">
        <v>166</v>
      </c>
      <c r="B169" s="57">
        <v>45237</v>
      </c>
      <c r="C169" s="18" t="str">
        <f t="shared" si="2"/>
        <v>火</v>
      </c>
      <c r="D169" s="22" t="s">
        <v>490</v>
      </c>
      <c r="E169" s="20"/>
      <c r="F169" s="21"/>
      <c r="G169" s="20"/>
      <c r="H169" s="23"/>
      <c r="I169" s="41" t="s">
        <v>491</v>
      </c>
      <c r="J169" s="22" t="s">
        <v>500</v>
      </c>
      <c r="K169" s="23" t="s">
        <v>493</v>
      </c>
      <c r="L169" s="24" t="s">
        <v>501</v>
      </c>
      <c r="M169" s="24" t="s">
        <v>495</v>
      </c>
      <c r="N169" s="58">
        <v>780</v>
      </c>
      <c r="O169" s="59">
        <v>45267</v>
      </c>
    </row>
    <row r="170" spans="1:15" ht="31.5" x14ac:dyDescent="0.15">
      <c r="A170" s="60">
        <v>167</v>
      </c>
      <c r="B170" s="57">
        <v>45237</v>
      </c>
      <c r="C170" s="18" t="str">
        <f t="shared" si="2"/>
        <v>火</v>
      </c>
      <c r="D170" s="22" t="s">
        <v>502</v>
      </c>
      <c r="E170" s="20"/>
      <c r="F170" s="21"/>
      <c r="G170" s="20"/>
      <c r="H170" s="23"/>
      <c r="I170" s="41" t="s">
        <v>491</v>
      </c>
      <c r="J170" s="22" t="s">
        <v>503</v>
      </c>
      <c r="K170" s="23" t="s">
        <v>504</v>
      </c>
      <c r="L170" s="24" t="s">
        <v>505</v>
      </c>
      <c r="M170" s="24" t="s">
        <v>506</v>
      </c>
      <c r="N170" s="58">
        <v>780</v>
      </c>
      <c r="O170" s="59">
        <v>45267</v>
      </c>
    </row>
    <row r="171" spans="1:15" ht="31.5" x14ac:dyDescent="0.15">
      <c r="A171" s="60">
        <v>168</v>
      </c>
      <c r="B171" s="57">
        <v>45232</v>
      </c>
      <c r="C171" s="18" t="str">
        <f t="shared" si="2"/>
        <v>木</v>
      </c>
      <c r="D171" s="22" t="s">
        <v>502</v>
      </c>
      <c r="E171" s="20"/>
      <c r="F171" s="21"/>
      <c r="G171" s="20"/>
      <c r="H171" s="23"/>
      <c r="I171" s="41" t="s">
        <v>491</v>
      </c>
      <c r="J171" s="22" t="s">
        <v>507</v>
      </c>
      <c r="K171" s="23" t="s">
        <v>508</v>
      </c>
      <c r="L171" s="24" t="s">
        <v>509</v>
      </c>
      <c r="M171" s="24" t="s">
        <v>506</v>
      </c>
      <c r="N171" s="58">
        <v>780</v>
      </c>
      <c r="O171" s="59">
        <v>45267</v>
      </c>
    </row>
    <row r="172" spans="1:15" ht="31.5" x14ac:dyDescent="0.15">
      <c r="A172" s="60">
        <v>169</v>
      </c>
      <c r="B172" s="57">
        <v>45235</v>
      </c>
      <c r="C172" s="18" t="str">
        <f t="shared" si="2"/>
        <v>日</v>
      </c>
      <c r="D172" s="22" t="s">
        <v>490</v>
      </c>
      <c r="E172" s="20"/>
      <c r="F172" s="21"/>
      <c r="G172" s="20"/>
      <c r="H172" s="23"/>
      <c r="I172" s="41" t="s">
        <v>491</v>
      </c>
      <c r="J172" s="22" t="s">
        <v>510</v>
      </c>
      <c r="K172" s="23" t="s">
        <v>504</v>
      </c>
      <c r="L172" s="24" t="s">
        <v>511</v>
      </c>
      <c r="M172" s="24" t="s">
        <v>506</v>
      </c>
      <c r="N172" s="58">
        <v>780</v>
      </c>
      <c r="O172" s="59">
        <v>45267</v>
      </c>
    </row>
    <row r="173" spans="1:15" x14ac:dyDescent="0.15">
      <c r="A173" s="60">
        <v>170</v>
      </c>
      <c r="B173" s="57">
        <v>45234</v>
      </c>
      <c r="C173" s="18" t="str">
        <f t="shared" si="2"/>
        <v>土</v>
      </c>
      <c r="D173" s="22" t="s">
        <v>502</v>
      </c>
      <c r="E173" s="20"/>
      <c r="F173" s="21"/>
      <c r="G173" s="20"/>
      <c r="H173" s="23"/>
      <c r="I173" s="41" t="s">
        <v>491</v>
      </c>
      <c r="J173" s="22" t="s">
        <v>512</v>
      </c>
      <c r="K173" s="23" t="s">
        <v>513</v>
      </c>
      <c r="L173" s="24" t="s">
        <v>514</v>
      </c>
      <c r="M173" s="24" t="s">
        <v>506</v>
      </c>
      <c r="N173" s="58">
        <v>780</v>
      </c>
      <c r="O173" s="59">
        <v>45267</v>
      </c>
    </row>
    <row r="174" spans="1:15" ht="31.5" x14ac:dyDescent="0.15">
      <c r="A174" s="60">
        <v>171</v>
      </c>
      <c r="B174" s="57">
        <v>45233</v>
      </c>
      <c r="C174" s="18" t="str">
        <f t="shared" si="2"/>
        <v>金</v>
      </c>
      <c r="D174" s="22" t="s">
        <v>515</v>
      </c>
      <c r="E174" s="20"/>
      <c r="F174" s="21"/>
      <c r="G174" s="20"/>
      <c r="H174" s="23"/>
      <c r="I174" s="41" t="s">
        <v>491</v>
      </c>
      <c r="J174" s="22" t="s">
        <v>516</v>
      </c>
      <c r="K174" s="23" t="s">
        <v>508</v>
      </c>
      <c r="L174" s="24" t="s">
        <v>509</v>
      </c>
      <c r="M174" s="24" t="s">
        <v>506</v>
      </c>
      <c r="N174" s="58">
        <v>780</v>
      </c>
      <c r="O174" s="59">
        <v>45267</v>
      </c>
    </row>
    <row r="175" spans="1:15" ht="31.5" x14ac:dyDescent="0.15">
      <c r="A175" s="60">
        <v>172</v>
      </c>
      <c r="B175" s="57">
        <v>45232</v>
      </c>
      <c r="C175" s="18" t="str">
        <f t="shared" si="2"/>
        <v>木</v>
      </c>
      <c r="D175" s="22" t="s">
        <v>502</v>
      </c>
      <c r="E175" s="20"/>
      <c r="F175" s="21"/>
      <c r="G175" s="20"/>
      <c r="H175" s="23"/>
      <c r="I175" s="41" t="s">
        <v>491</v>
      </c>
      <c r="J175" s="22" t="s">
        <v>516</v>
      </c>
      <c r="K175" s="23" t="s">
        <v>504</v>
      </c>
      <c r="L175" s="24" t="s">
        <v>509</v>
      </c>
      <c r="M175" s="24" t="s">
        <v>506</v>
      </c>
      <c r="N175" s="58">
        <v>780</v>
      </c>
      <c r="O175" s="59">
        <v>45267</v>
      </c>
    </row>
    <row r="176" spans="1:15" x14ac:dyDescent="0.15">
      <c r="A176" s="60">
        <v>173</v>
      </c>
      <c r="B176" s="57">
        <v>45234</v>
      </c>
      <c r="C176" s="18" t="str">
        <f t="shared" si="2"/>
        <v>土</v>
      </c>
      <c r="D176" s="22" t="s">
        <v>502</v>
      </c>
      <c r="E176" s="20"/>
      <c r="F176" s="21"/>
      <c r="G176" s="20"/>
      <c r="H176" s="23"/>
      <c r="I176" s="41" t="s">
        <v>491</v>
      </c>
      <c r="J176" s="22" t="s">
        <v>516</v>
      </c>
      <c r="K176" s="23" t="s">
        <v>517</v>
      </c>
      <c r="L176" s="24" t="s">
        <v>518</v>
      </c>
      <c r="M176" s="24" t="s">
        <v>506</v>
      </c>
      <c r="N176" s="58">
        <v>780</v>
      </c>
      <c r="O176" s="59">
        <v>45267</v>
      </c>
    </row>
    <row r="177" spans="1:15" x14ac:dyDescent="0.15">
      <c r="A177" s="60">
        <v>174</v>
      </c>
      <c r="B177" s="57">
        <v>45233</v>
      </c>
      <c r="C177" s="18" t="str">
        <f t="shared" si="2"/>
        <v>金</v>
      </c>
      <c r="D177" s="22" t="s">
        <v>515</v>
      </c>
      <c r="E177" s="20"/>
      <c r="F177" s="21"/>
      <c r="G177" s="20"/>
      <c r="H177" s="23"/>
      <c r="I177" s="41" t="s">
        <v>491</v>
      </c>
      <c r="J177" s="22" t="s">
        <v>516</v>
      </c>
      <c r="K177" s="23" t="s">
        <v>517</v>
      </c>
      <c r="L177" s="24" t="s">
        <v>518</v>
      </c>
      <c r="M177" s="24" t="s">
        <v>506</v>
      </c>
      <c r="N177" s="58">
        <v>780</v>
      </c>
      <c r="O177" s="59">
        <v>45267</v>
      </c>
    </row>
    <row r="178" spans="1:15" x14ac:dyDescent="0.15">
      <c r="A178" s="60">
        <v>175</v>
      </c>
      <c r="B178" s="57">
        <v>45233</v>
      </c>
      <c r="C178" s="18" t="str">
        <f t="shared" si="2"/>
        <v>金</v>
      </c>
      <c r="D178" s="22" t="s">
        <v>515</v>
      </c>
      <c r="E178" s="20"/>
      <c r="F178" s="21"/>
      <c r="G178" s="20"/>
      <c r="H178" s="23"/>
      <c r="I178" s="41" t="s">
        <v>491</v>
      </c>
      <c r="J178" s="22" t="s">
        <v>516</v>
      </c>
      <c r="K178" s="23" t="s">
        <v>519</v>
      </c>
      <c r="L178" s="24" t="s">
        <v>509</v>
      </c>
      <c r="M178" s="24" t="s">
        <v>506</v>
      </c>
      <c r="N178" s="58">
        <v>780</v>
      </c>
      <c r="O178" s="59">
        <v>45267</v>
      </c>
    </row>
    <row r="179" spans="1:15" x14ac:dyDescent="0.15">
      <c r="A179" s="60">
        <v>176</v>
      </c>
      <c r="B179" s="57">
        <v>45231</v>
      </c>
      <c r="C179" s="18" t="str">
        <f t="shared" si="2"/>
        <v>水</v>
      </c>
      <c r="D179" s="22" t="s">
        <v>520</v>
      </c>
      <c r="E179" s="20"/>
      <c r="F179" s="21"/>
      <c r="G179" s="20"/>
      <c r="H179" s="23"/>
      <c r="I179" s="41" t="s">
        <v>491</v>
      </c>
      <c r="J179" s="22" t="s">
        <v>521</v>
      </c>
      <c r="K179" s="23" t="s">
        <v>522</v>
      </c>
      <c r="L179" s="24" t="s">
        <v>523</v>
      </c>
      <c r="M179" s="24" t="s">
        <v>506</v>
      </c>
      <c r="N179" s="58">
        <v>780</v>
      </c>
      <c r="O179" s="59">
        <v>45267</v>
      </c>
    </row>
    <row r="180" spans="1:15" ht="31.5" x14ac:dyDescent="0.15">
      <c r="A180" s="60">
        <v>177</v>
      </c>
      <c r="B180" s="57">
        <v>45233</v>
      </c>
      <c r="C180" s="18" t="str">
        <f t="shared" si="2"/>
        <v>金</v>
      </c>
      <c r="D180" s="22" t="s">
        <v>515</v>
      </c>
      <c r="E180" s="20"/>
      <c r="F180" s="21"/>
      <c r="G180" s="20"/>
      <c r="H180" s="23"/>
      <c r="I180" s="41" t="s">
        <v>491</v>
      </c>
      <c r="J180" s="22" t="s">
        <v>516</v>
      </c>
      <c r="K180" s="23" t="s">
        <v>508</v>
      </c>
      <c r="L180" s="24" t="s">
        <v>524</v>
      </c>
      <c r="M180" s="24" t="s">
        <v>506</v>
      </c>
      <c r="N180" s="58">
        <v>780</v>
      </c>
      <c r="O180" s="59">
        <v>45267</v>
      </c>
    </row>
    <row r="181" spans="1:15" ht="38.450000000000003" customHeight="1" x14ac:dyDescent="0.15">
      <c r="A181" s="60">
        <v>178</v>
      </c>
      <c r="B181" s="57">
        <v>45245</v>
      </c>
      <c r="C181" s="18" t="str">
        <f t="shared" si="2"/>
        <v>水</v>
      </c>
      <c r="D181" s="22" t="s">
        <v>525</v>
      </c>
      <c r="E181" s="20"/>
      <c r="F181" s="21"/>
      <c r="G181" s="20"/>
      <c r="H181" s="23"/>
      <c r="I181" s="41" t="s">
        <v>526</v>
      </c>
      <c r="J181" s="22" t="s">
        <v>527</v>
      </c>
      <c r="K181" s="23" t="s">
        <v>528</v>
      </c>
      <c r="L181" s="24" t="s">
        <v>529</v>
      </c>
      <c r="M181" s="24" t="s">
        <v>530</v>
      </c>
      <c r="N181" s="58">
        <v>780</v>
      </c>
      <c r="O181" s="59">
        <v>45267</v>
      </c>
    </row>
    <row r="182" spans="1:15" x14ac:dyDescent="0.15">
      <c r="A182" s="60">
        <v>179</v>
      </c>
      <c r="B182" s="57">
        <v>45240</v>
      </c>
      <c r="C182" s="18" t="str">
        <f t="shared" si="2"/>
        <v>金</v>
      </c>
      <c r="D182" s="22" t="s">
        <v>490</v>
      </c>
      <c r="E182" s="20"/>
      <c r="F182" s="21"/>
      <c r="G182" s="20"/>
      <c r="H182" s="23"/>
      <c r="I182" s="41" t="s">
        <v>491</v>
      </c>
      <c r="J182" s="22" t="s">
        <v>531</v>
      </c>
      <c r="K182" s="23" t="s">
        <v>493</v>
      </c>
      <c r="L182" s="24" t="s">
        <v>532</v>
      </c>
      <c r="M182" s="24" t="s">
        <v>530</v>
      </c>
      <c r="N182" s="58">
        <v>780</v>
      </c>
      <c r="O182" s="59">
        <v>45267</v>
      </c>
    </row>
    <row r="183" spans="1:15" x14ac:dyDescent="0.15">
      <c r="A183" s="60">
        <v>180</v>
      </c>
      <c r="B183" s="57">
        <v>45243</v>
      </c>
      <c r="C183" s="18" t="str">
        <f t="shared" si="2"/>
        <v>月</v>
      </c>
      <c r="D183" s="22" t="s">
        <v>502</v>
      </c>
      <c r="E183" s="20"/>
      <c r="F183" s="21"/>
      <c r="G183" s="20"/>
      <c r="H183" s="23"/>
      <c r="I183" s="41" t="s">
        <v>491</v>
      </c>
      <c r="J183" s="22" t="s">
        <v>531</v>
      </c>
      <c r="K183" s="23" t="s">
        <v>517</v>
      </c>
      <c r="L183" s="24" t="s">
        <v>533</v>
      </c>
      <c r="M183" s="24" t="s">
        <v>506</v>
      </c>
      <c r="N183" s="58">
        <v>780</v>
      </c>
      <c r="O183" s="59">
        <v>45267</v>
      </c>
    </row>
    <row r="184" spans="1:15" x14ac:dyDescent="0.15">
      <c r="A184" s="60">
        <v>181</v>
      </c>
      <c r="B184" s="57">
        <v>45242</v>
      </c>
      <c r="C184" s="18" t="str">
        <f t="shared" si="2"/>
        <v>日</v>
      </c>
      <c r="D184" s="22" t="s">
        <v>502</v>
      </c>
      <c r="E184" s="20"/>
      <c r="F184" s="21"/>
      <c r="G184" s="20"/>
      <c r="H184" s="23"/>
      <c r="I184" s="41" t="s">
        <v>491</v>
      </c>
      <c r="J184" s="22" t="s">
        <v>534</v>
      </c>
      <c r="K184" s="23" t="s">
        <v>517</v>
      </c>
      <c r="L184" s="24" t="s">
        <v>535</v>
      </c>
      <c r="M184" s="24" t="s">
        <v>506</v>
      </c>
      <c r="N184" s="58">
        <v>780</v>
      </c>
      <c r="O184" s="59">
        <v>45267</v>
      </c>
    </row>
    <row r="185" spans="1:15" x14ac:dyDescent="0.15">
      <c r="A185" s="60">
        <v>182</v>
      </c>
      <c r="B185" s="57">
        <v>45250</v>
      </c>
      <c r="C185" s="18" t="str">
        <f t="shared" si="2"/>
        <v>月</v>
      </c>
      <c r="D185" s="22" t="s">
        <v>502</v>
      </c>
      <c r="E185" s="20"/>
      <c r="F185" s="21"/>
      <c r="G185" s="20"/>
      <c r="H185" s="23"/>
      <c r="I185" s="41" t="s">
        <v>491</v>
      </c>
      <c r="J185" s="22" t="s">
        <v>536</v>
      </c>
      <c r="K185" s="23" t="s">
        <v>517</v>
      </c>
      <c r="L185" s="24" t="s">
        <v>509</v>
      </c>
      <c r="M185" s="24" t="s">
        <v>506</v>
      </c>
      <c r="N185" s="58">
        <v>780</v>
      </c>
      <c r="O185" s="59">
        <v>45267</v>
      </c>
    </row>
    <row r="186" spans="1:15" x14ac:dyDescent="0.15">
      <c r="A186" s="60">
        <v>183</v>
      </c>
      <c r="B186" s="57">
        <v>45249</v>
      </c>
      <c r="C186" s="18" t="str">
        <f t="shared" si="2"/>
        <v>日</v>
      </c>
      <c r="D186" s="22" t="s">
        <v>537</v>
      </c>
      <c r="E186" s="20"/>
      <c r="F186" s="21"/>
      <c r="G186" s="20"/>
      <c r="H186" s="23"/>
      <c r="I186" s="41" t="s">
        <v>491</v>
      </c>
      <c r="J186" s="22" t="s">
        <v>538</v>
      </c>
      <c r="K186" s="23" t="s">
        <v>539</v>
      </c>
      <c r="L186" s="24" t="s">
        <v>540</v>
      </c>
      <c r="M186" s="24" t="s">
        <v>506</v>
      </c>
      <c r="N186" s="58">
        <v>780</v>
      </c>
      <c r="O186" s="59">
        <v>45267</v>
      </c>
    </row>
    <row r="187" spans="1:15" ht="31.5" x14ac:dyDescent="0.15">
      <c r="A187" s="60">
        <v>184</v>
      </c>
      <c r="B187" s="57">
        <v>45249</v>
      </c>
      <c r="C187" s="18" t="str">
        <f t="shared" si="2"/>
        <v>日</v>
      </c>
      <c r="D187" s="22" t="s">
        <v>541</v>
      </c>
      <c r="E187" s="20" t="s">
        <v>497</v>
      </c>
      <c r="F187" s="21">
        <v>45250</v>
      </c>
      <c r="G187" s="13" t="str">
        <f>IF(テーブル1[[#This Row],[～]]="～",TEXT(F187,"aaa"),"")</f>
        <v>月</v>
      </c>
      <c r="H187" s="23" t="s">
        <v>542</v>
      </c>
      <c r="I187" s="41" t="s">
        <v>543</v>
      </c>
      <c r="J187" s="22" t="s">
        <v>544</v>
      </c>
      <c r="K187" s="23" t="s">
        <v>545</v>
      </c>
      <c r="L187" s="24" t="s">
        <v>535</v>
      </c>
      <c r="M187" s="24" t="s">
        <v>506</v>
      </c>
      <c r="N187" s="58">
        <v>780</v>
      </c>
      <c r="O187" s="59">
        <v>45267</v>
      </c>
    </row>
    <row r="188" spans="1:15" x14ac:dyDescent="0.15">
      <c r="A188" s="60">
        <v>185</v>
      </c>
      <c r="B188" s="57">
        <v>45250</v>
      </c>
      <c r="C188" s="18" t="str">
        <f t="shared" si="2"/>
        <v>月</v>
      </c>
      <c r="D188" s="22" t="s">
        <v>525</v>
      </c>
      <c r="E188" s="20" t="s">
        <v>497</v>
      </c>
      <c r="F188" s="21">
        <v>45251</v>
      </c>
      <c r="G188" s="13" t="str">
        <f>IF(テーブル1[[#This Row],[～]]="～",TEXT(F188,"aaa"),"")</f>
        <v>火</v>
      </c>
      <c r="H188" s="23" t="s">
        <v>542</v>
      </c>
      <c r="I188" s="41" t="s">
        <v>543</v>
      </c>
      <c r="J188" s="22" t="s">
        <v>546</v>
      </c>
      <c r="K188" s="23" t="s">
        <v>547</v>
      </c>
      <c r="L188" s="24" t="s">
        <v>548</v>
      </c>
      <c r="M188" s="24" t="s">
        <v>549</v>
      </c>
      <c r="N188" s="58">
        <v>780</v>
      </c>
      <c r="O188" s="59">
        <v>45267</v>
      </c>
    </row>
    <row r="189" spans="1:15" ht="31.5" x14ac:dyDescent="0.15">
      <c r="A189" s="60">
        <v>186</v>
      </c>
      <c r="B189" s="57">
        <v>45251</v>
      </c>
      <c r="C189" s="18" t="str">
        <f t="shared" si="2"/>
        <v>火</v>
      </c>
      <c r="D189" s="22" t="s">
        <v>550</v>
      </c>
      <c r="E189" s="20"/>
      <c r="F189" s="21"/>
      <c r="G189" s="20"/>
      <c r="H189" s="23"/>
      <c r="I189" s="41" t="s">
        <v>526</v>
      </c>
      <c r="J189" s="22" t="s">
        <v>551</v>
      </c>
      <c r="K189" s="23" t="s">
        <v>493</v>
      </c>
      <c r="L189" s="24" t="s">
        <v>552</v>
      </c>
      <c r="M189" s="24" t="s">
        <v>530</v>
      </c>
      <c r="N189" s="58">
        <v>780</v>
      </c>
      <c r="O189" s="59">
        <v>45267</v>
      </c>
    </row>
    <row r="190" spans="1:15" ht="31.5" x14ac:dyDescent="0.15">
      <c r="A190" s="60">
        <v>187</v>
      </c>
      <c r="B190" s="57">
        <v>45254</v>
      </c>
      <c r="C190" s="18" t="str">
        <f t="shared" si="2"/>
        <v>金</v>
      </c>
      <c r="D190" s="22" t="s">
        <v>525</v>
      </c>
      <c r="E190" s="20"/>
      <c r="F190" s="21"/>
      <c r="G190" s="20"/>
      <c r="H190" s="23"/>
      <c r="I190" s="41" t="s">
        <v>526</v>
      </c>
      <c r="J190" s="22" t="s">
        <v>553</v>
      </c>
      <c r="K190" s="23" t="s">
        <v>528</v>
      </c>
      <c r="L190" s="24" t="s">
        <v>554</v>
      </c>
      <c r="M190" s="24" t="s">
        <v>530</v>
      </c>
      <c r="N190" s="58">
        <v>780</v>
      </c>
      <c r="O190" s="59">
        <v>45267</v>
      </c>
    </row>
    <row r="191" spans="1:15" ht="47.25" x14ac:dyDescent="0.15">
      <c r="A191" s="60">
        <v>188</v>
      </c>
      <c r="B191" s="57">
        <v>45253</v>
      </c>
      <c r="C191" s="18" t="str">
        <f t="shared" si="2"/>
        <v>木</v>
      </c>
      <c r="D191" s="22" t="s">
        <v>550</v>
      </c>
      <c r="E191" s="20"/>
      <c r="F191" s="21"/>
      <c r="G191" s="20"/>
      <c r="H191" s="23"/>
      <c r="I191" s="41" t="s">
        <v>555</v>
      </c>
      <c r="J191" s="22" t="s">
        <v>556</v>
      </c>
      <c r="K191" s="23" t="s">
        <v>528</v>
      </c>
      <c r="L191" s="24" t="s">
        <v>557</v>
      </c>
      <c r="M191" s="24" t="s">
        <v>530</v>
      </c>
      <c r="N191" s="58">
        <v>780</v>
      </c>
      <c r="O191" s="59">
        <v>45267</v>
      </c>
    </row>
    <row r="192" spans="1:15" ht="31.5" x14ac:dyDescent="0.15">
      <c r="A192" s="60">
        <v>189</v>
      </c>
      <c r="B192" s="57">
        <v>45259</v>
      </c>
      <c r="C192" s="18" t="str">
        <f t="shared" si="2"/>
        <v>水</v>
      </c>
      <c r="D192" s="22" t="s">
        <v>558</v>
      </c>
      <c r="E192" s="20"/>
      <c r="F192" s="21"/>
      <c r="G192" s="20"/>
      <c r="H192" s="23"/>
      <c r="I192" s="41" t="s">
        <v>555</v>
      </c>
      <c r="J192" s="22" t="s">
        <v>559</v>
      </c>
      <c r="K192" s="23" t="s">
        <v>493</v>
      </c>
      <c r="L192" s="24" t="s">
        <v>560</v>
      </c>
      <c r="M192" s="24" t="s">
        <v>530</v>
      </c>
      <c r="N192" s="58">
        <v>780</v>
      </c>
      <c r="O192" s="59">
        <v>45267</v>
      </c>
    </row>
    <row r="193" spans="1:15" ht="31.5" x14ac:dyDescent="0.15">
      <c r="A193" s="60">
        <v>190</v>
      </c>
      <c r="B193" s="57">
        <v>45258</v>
      </c>
      <c r="C193" s="18" t="str">
        <f t="shared" si="2"/>
        <v>火</v>
      </c>
      <c r="D193" s="22" t="s">
        <v>76</v>
      </c>
      <c r="E193" s="20"/>
      <c r="F193" s="21"/>
      <c r="G193" s="20"/>
      <c r="H193" s="23"/>
      <c r="I193" s="41" t="s">
        <v>562</v>
      </c>
      <c r="J193" s="22" t="s">
        <v>563</v>
      </c>
      <c r="K193" s="23" t="s">
        <v>564</v>
      </c>
      <c r="L193" s="24" t="s">
        <v>565</v>
      </c>
      <c r="M193" s="24" t="s">
        <v>506</v>
      </c>
      <c r="N193" s="58">
        <v>780</v>
      </c>
      <c r="O193" s="59">
        <v>45267</v>
      </c>
    </row>
    <row r="194" spans="1:15" ht="47.25" x14ac:dyDescent="0.15">
      <c r="A194" s="60">
        <v>191</v>
      </c>
      <c r="B194" s="57">
        <v>45259</v>
      </c>
      <c r="C194" s="18" t="str">
        <f t="shared" si="2"/>
        <v>水</v>
      </c>
      <c r="D194" s="22" t="s">
        <v>561</v>
      </c>
      <c r="E194" s="20"/>
      <c r="F194" s="21"/>
      <c r="G194" s="20"/>
      <c r="H194" s="23"/>
      <c r="I194" s="41" t="s">
        <v>562</v>
      </c>
      <c r="J194" s="22" t="s">
        <v>563</v>
      </c>
      <c r="K194" s="23" t="s">
        <v>493</v>
      </c>
      <c r="L194" s="24" t="s">
        <v>566</v>
      </c>
      <c r="M194" s="24" t="s">
        <v>530</v>
      </c>
      <c r="N194" s="58">
        <v>780</v>
      </c>
      <c r="O194" s="59">
        <v>45267</v>
      </c>
    </row>
    <row r="195" spans="1:15" ht="31.5" x14ac:dyDescent="0.15">
      <c r="A195" s="60">
        <v>192</v>
      </c>
      <c r="B195" s="57">
        <v>45260</v>
      </c>
      <c r="C195" s="18" t="str">
        <f t="shared" si="2"/>
        <v>木</v>
      </c>
      <c r="D195" s="22" t="s">
        <v>567</v>
      </c>
      <c r="E195" s="20"/>
      <c r="F195" s="21"/>
      <c r="G195" s="20"/>
      <c r="H195" s="23"/>
      <c r="I195" s="41" t="s">
        <v>526</v>
      </c>
      <c r="J195" s="22" t="s">
        <v>568</v>
      </c>
      <c r="K195" s="23" t="s">
        <v>528</v>
      </c>
      <c r="L195" s="24" t="s">
        <v>569</v>
      </c>
      <c r="M195" s="24" t="s">
        <v>530</v>
      </c>
      <c r="N195" s="58">
        <v>780</v>
      </c>
      <c r="O195" s="59">
        <v>45267</v>
      </c>
    </row>
    <row r="196" spans="1:15" ht="47.25" x14ac:dyDescent="0.15">
      <c r="A196" s="60">
        <v>193</v>
      </c>
      <c r="B196" s="57">
        <v>45260</v>
      </c>
      <c r="C196" s="18" t="str">
        <f t="shared" si="2"/>
        <v>木</v>
      </c>
      <c r="D196" s="22" t="s">
        <v>570</v>
      </c>
      <c r="E196" s="20"/>
      <c r="F196" s="21"/>
      <c r="G196" s="20"/>
      <c r="H196" s="23"/>
      <c r="I196" s="41" t="s">
        <v>526</v>
      </c>
      <c r="J196" s="22" t="s">
        <v>571</v>
      </c>
      <c r="K196" s="23" t="s">
        <v>528</v>
      </c>
      <c r="L196" s="24" t="s">
        <v>572</v>
      </c>
      <c r="M196" s="24" t="s">
        <v>530</v>
      </c>
      <c r="N196" s="58">
        <v>780</v>
      </c>
      <c r="O196" s="59">
        <v>45267</v>
      </c>
    </row>
    <row r="197" spans="1:15" x14ac:dyDescent="0.15">
      <c r="A197" s="60">
        <v>194</v>
      </c>
      <c r="B197" s="57">
        <v>45265</v>
      </c>
      <c r="C197" s="18" t="str">
        <f t="shared" ref="C197:C243" si="3">TEXT(B197,"aaa")</f>
        <v>火</v>
      </c>
      <c r="D197" s="22" t="s">
        <v>579</v>
      </c>
      <c r="E197" s="20"/>
      <c r="F197" s="21"/>
      <c r="G197" s="20"/>
      <c r="H197" s="23"/>
      <c r="I197" s="41" t="s">
        <v>574</v>
      </c>
      <c r="J197" s="22" t="s">
        <v>580</v>
      </c>
      <c r="K197" s="23" t="s">
        <v>581</v>
      </c>
      <c r="L197" s="24" t="s">
        <v>582</v>
      </c>
      <c r="M197" s="24" t="s">
        <v>583</v>
      </c>
      <c r="N197" s="58">
        <v>781</v>
      </c>
      <c r="O197" s="59">
        <v>45295</v>
      </c>
    </row>
    <row r="198" spans="1:15" x14ac:dyDescent="0.15">
      <c r="A198" s="60">
        <v>195</v>
      </c>
      <c r="B198" s="57">
        <v>45265</v>
      </c>
      <c r="C198" s="18" t="str">
        <f t="shared" si="3"/>
        <v>火</v>
      </c>
      <c r="D198" s="38" t="s">
        <v>584</v>
      </c>
      <c r="E198" s="13"/>
      <c r="F198" s="19"/>
      <c r="G198" s="13"/>
      <c r="H198" s="39"/>
      <c r="I198" s="37" t="s">
        <v>574</v>
      </c>
      <c r="J198" s="38" t="s">
        <v>585</v>
      </c>
      <c r="K198" s="39" t="s">
        <v>581</v>
      </c>
      <c r="L198" s="40" t="s">
        <v>586</v>
      </c>
      <c r="M198" s="24" t="s">
        <v>583</v>
      </c>
      <c r="N198" s="53">
        <v>781</v>
      </c>
      <c r="O198" s="59">
        <v>45295</v>
      </c>
    </row>
    <row r="199" spans="1:15" ht="31.5" x14ac:dyDescent="0.15">
      <c r="A199" s="60">
        <v>196</v>
      </c>
      <c r="B199" s="57">
        <v>45264</v>
      </c>
      <c r="C199" s="18" t="str">
        <f t="shared" si="3"/>
        <v>月</v>
      </c>
      <c r="D199" s="22" t="s">
        <v>578</v>
      </c>
      <c r="E199" s="20"/>
      <c r="F199" s="21"/>
      <c r="G199" s="20"/>
      <c r="H199" s="23"/>
      <c r="I199" s="41" t="s">
        <v>587</v>
      </c>
      <c r="J199" s="22" t="s">
        <v>605</v>
      </c>
      <c r="K199" s="23" t="s">
        <v>588</v>
      </c>
      <c r="L199" s="24" t="s">
        <v>589</v>
      </c>
      <c r="M199" s="24" t="s">
        <v>577</v>
      </c>
      <c r="N199" s="53">
        <v>781</v>
      </c>
      <c r="O199" s="59">
        <v>45295</v>
      </c>
    </row>
    <row r="200" spans="1:15" ht="30" customHeight="1" x14ac:dyDescent="0.15">
      <c r="A200" s="60">
        <v>197</v>
      </c>
      <c r="B200" s="57">
        <v>45264</v>
      </c>
      <c r="C200" s="18" t="str">
        <f t="shared" si="3"/>
        <v>月</v>
      </c>
      <c r="D200" s="22" t="s">
        <v>590</v>
      </c>
      <c r="E200" s="20" t="s">
        <v>32</v>
      </c>
      <c r="F200" s="21">
        <v>45265</v>
      </c>
      <c r="G200" s="13" t="str">
        <f>IF(テーブル1[[#This Row],[～]]="～",TEXT(F200,"aaa"),"")</f>
        <v>火</v>
      </c>
      <c r="H200" s="23" t="s">
        <v>591</v>
      </c>
      <c r="I200" s="41" t="s">
        <v>592</v>
      </c>
      <c r="J200" s="22" t="s">
        <v>593</v>
      </c>
      <c r="K200" s="23" t="s">
        <v>594</v>
      </c>
      <c r="L200" s="24" t="s">
        <v>595</v>
      </c>
      <c r="M200" s="24" t="s">
        <v>583</v>
      </c>
      <c r="N200" s="53">
        <v>781</v>
      </c>
      <c r="O200" s="59">
        <v>45295</v>
      </c>
    </row>
    <row r="201" spans="1:15" x14ac:dyDescent="0.15">
      <c r="A201" s="60">
        <v>198</v>
      </c>
      <c r="B201" s="57">
        <v>45268</v>
      </c>
      <c r="C201" s="18" t="str">
        <f t="shared" si="3"/>
        <v>金</v>
      </c>
      <c r="D201" s="22" t="s">
        <v>596</v>
      </c>
      <c r="E201" s="20"/>
      <c r="F201" s="21"/>
      <c r="G201" s="20"/>
      <c r="H201" s="23"/>
      <c r="I201" s="41" t="s">
        <v>597</v>
      </c>
      <c r="J201" s="22" t="s">
        <v>604</v>
      </c>
      <c r="K201" s="23" t="s">
        <v>599</v>
      </c>
      <c r="L201" s="24" t="s">
        <v>601</v>
      </c>
      <c r="M201" s="24" t="s">
        <v>583</v>
      </c>
      <c r="N201" s="53">
        <v>781</v>
      </c>
      <c r="O201" s="59">
        <v>45295</v>
      </c>
    </row>
    <row r="202" spans="1:15" x14ac:dyDescent="0.15">
      <c r="A202" s="60">
        <v>199</v>
      </c>
      <c r="B202" s="57">
        <v>45268</v>
      </c>
      <c r="C202" s="18" t="str">
        <f t="shared" si="3"/>
        <v>金</v>
      </c>
      <c r="D202" s="22"/>
      <c r="E202" s="20" t="s">
        <v>32</v>
      </c>
      <c r="F202" s="21">
        <v>45270</v>
      </c>
      <c r="G202" s="13" t="str">
        <f>IF(テーブル1[[#This Row],[～]]="～",TEXT(F202,"aaa"),"")</f>
        <v>日</v>
      </c>
      <c r="H202" s="23" t="s">
        <v>602</v>
      </c>
      <c r="I202" s="41" t="s">
        <v>603</v>
      </c>
      <c r="J202" s="22" t="s">
        <v>606</v>
      </c>
      <c r="K202" s="23" t="s">
        <v>576</v>
      </c>
      <c r="L202" s="24" t="s">
        <v>607</v>
      </c>
      <c r="M202" s="24" t="s">
        <v>608</v>
      </c>
      <c r="N202" s="53">
        <v>781</v>
      </c>
      <c r="O202" s="59">
        <v>45295</v>
      </c>
    </row>
    <row r="203" spans="1:15" x14ac:dyDescent="0.15">
      <c r="A203" s="60">
        <v>200</v>
      </c>
      <c r="B203" s="57">
        <v>45258</v>
      </c>
      <c r="C203" s="18" t="str">
        <f t="shared" si="3"/>
        <v>火</v>
      </c>
      <c r="D203" s="22"/>
      <c r="E203" s="20" t="s">
        <v>32</v>
      </c>
      <c r="F203" s="21">
        <v>45267</v>
      </c>
      <c r="G203" s="13" t="str">
        <f>IF(テーブル1[[#This Row],[～]]="～",TEXT(F203,"aaa"),"")</f>
        <v>木</v>
      </c>
      <c r="H203" s="23" t="s">
        <v>31</v>
      </c>
      <c r="I203" s="41" t="s">
        <v>603</v>
      </c>
      <c r="J203" s="22" t="s">
        <v>609</v>
      </c>
      <c r="K203" s="23" t="s">
        <v>610</v>
      </c>
      <c r="L203" s="24" t="s">
        <v>611</v>
      </c>
      <c r="M203" s="24" t="s">
        <v>612</v>
      </c>
      <c r="N203" s="53">
        <v>781</v>
      </c>
      <c r="O203" s="59">
        <v>45295</v>
      </c>
    </row>
    <row r="204" spans="1:15" x14ac:dyDescent="0.15">
      <c r="A204" s="60">
        <v>201</v>
      </c>
      <c r="B204" s="57">
        <v>45268</v>
      </c>
      <c r="C204" s="18" t="str">
        <f t="shared" si="3"/>
        <v>金</v>
      </c>
      <c r="D204" s="22" t="s">
        <v>613</v>
      </c>
      <c r="E204" s="20"/>
      <c r="F204" s="21"/>
      <c r="G204" s="20"/>
      <c r="H204" s="23"/>
      <c r="I204" s="41" t="s">
        <v>603</v>
      </c>
      <c r="J204" s="22" t="s">
        <v>614</v>
      </c>
      <c r="K204" s="23" t="s">
        <v>576</v>
      </c>
      <c r="L204" s="24" t="s">
        <v>615</v>
      </c>
      <c r="M204" s="24" t="s">
        <v>608</v>
      </c>
      <c r="N204" s="53">
        <v>781</v>
      </c>
      <c r="O204" s="59">
        <v>45295</v>
      </c>
    </row>
    <row r="205" spans="1:15" x14ac:dyDescent="0.15">
      <c r="A205" s="60">
        <v>202</v>
      </c>
      <c r="B205" s="57">
        <v>45274</v>
      </c>
      <c r="C205" s="18" t="str">
        <f t="shared" si="3"/>
        <v>木</v>
      </c>
      <c r="D205" s="22" t="s">
        <v>616</v>
      </c>
      <c r="E205" s="20"/>
      <c r="F205" s="21"/>
      <c r="G205" s="20"/>
      <c r="H205" s="23"/>
      <c r="I205" s="41" t="s">
        <v>619</v>
      </c>
      <c r="J205" s="22" t="s">
        <v>620</v>
      </c>
      <c r="K205" s="23" t="s">
        <v>617</v>
      </c>
      <c r="L205" s="24" t="s">
        <v>618</v>
      </c>
      <c r="M205" s="24" t="s">
        <v>612</v>
      </c>
      <c r="N205" s="53">
        <v>781</v>
      </c>
      <c r="O205" s="59">
        <v>45295</v>
      </c>
    </row>
    <row r="206" spans="1:15" ht="31.5" x14ac:dyDescent="0.15">
      <c r="A206" s="60">
        <v>203</v>
      </c>
      <c r="B206" s="57">
        <v>45274</v>
      </c>
      <c r="C206" s="18" t="str">
        <f t="shared" si="3"/>
        <v>木</v>
      </c>
      <c r="D206" s="22" t="s">
        <v>596</v>
      </c>
      <c r="E206" s="20"/>
      <c r="F206" s="21"/>
      <c r="G206" s="20"/>
      <c r="H206" s="23"/>
      <c r="I206" s="41" t="s">
        <v>587</v>
      </c>
      <c r="J206" s="22" t="s">
        <v>621</v>
      </c>
      <c r="K206" s="23" t="s">
        <v>622</v>
      </c>
      <c r="L206" s="24" t="s">
        <v>623</v>
      </c>
      <c r="M206" s="24" t="s">
        <v>577</v>
      </c>
      <c r="N206" s="53">
        <v>781</v>
      </c>
      <c r="O206" s="59">
        <v>45295</v>
      </c>
    </row>
    <row r="207" spans="1:15" x14ac:dyDescent="0.15">
      <c r="A207" s="60">
        <v>204</v>
      </c>
      <c r="B207" s="17">
        <v>45280</v>
      </c>
      <c r="C207" s="18" t="str">
        <f t="shared" si="3"/>
        <v>水</v>
      </c>
      <c r="D207" s="38" t="s">
        <v>616</v>
      </c>
      <c r="E207" s="13"/>
      <c r="F207" s="19"/>
      <c r="G207" s="13"/>
      <c r="H207" s="39"/>
      <c r="I207" s="37" t="s">
        <v>597</v>
      </c>
      <c r="J207" s="38" t="s">
        <v>624</v>
      </c>
      <c r="K207" s="39" t="s">
        <v>617</v>
      </c>
      <c r="L207" s="40" t="s">
        <v>625</v>
      </c>
      <c r="M207" s="40" t="s">
        <v>583</v>
      </c>
      <c r="N207" s="53">
        <v>781</v>
      </c>
      <c r="O207" s="59">
        <v>45295</v>
      </c>
    </row>
    <row r="208" spans="1:15" x14ac:dyDescent="0.15">
      <c r="A208" s="60">
        <v>205</v>
      </c>
      <c r="B208" s="17">
        <v>45280</v>
      </c>
      <c r="C208" s="18" t="str">
        <f t="shared" si="3"/>
        <v>水</v>
      </c>
      <c r="D208" s="38" t="s">
        <v>616</v>
      </c>
      <c r="E208" s="13"/>
      <c r="F208" s="19"/>
      <c r="G208" s="13"/>
      <c r="H208" s="39"/>
      <c r="I208" s="37" t="s">
        <v>587</v>
      </c>
      <c r="J208" s="38" t="s">
        <v>626</v>
      </c>
      <c r="K208" s="39" t="s">
        <v>617</v>
      </c>
      <c r="L208" s="40" t="s">
        <v>625</v>
      </c>
      <c r="M208" s="40" t="s">
        <v>583</v>
      </c>
      <c r="N208" s="53">
        <v>781</v>
      </c>
      <c r="O208" s="59">
        <v>45295</v>
      </c>
    </row>
    <row r="209" spans="1:15" ht="31.5" x14ac:dyDescent="0.15">
      <c r="A209" s="60">
        <v>206</v>
      </c>
      <c r="B209" s="17">
        <v>45274</v>
      </c>
      <c r="C209" s="18" t="str">
        <f t="shared" si="3"/>
        <v>木</v>
      </c>
      <c r="D209" s="38" t="s">
        <v>578</v>
      </c>
      <c r="E209" s="13"/>
      <c r="F209" s="19"/>
      <c r="G209" s="13"/>
      <c r="H209" s="39"/>
      <c r="I209" s="37" t="s">
        <v>587</v>
      </c>
      <c r="J209" s="38" t="s">
        <v>628</v>
      </c>
      <c r="K209" s="39" t="s">
        <v>622</v>
      </c>
      <c r="L209" s="40" t="s">
        <v>627</v>
      </c>
      <c r="M209" s="40" t="s">
        <v>577</v>
      </c>
      <c r="N209" s="53">
        <v>781</v>
      </c>
      <c r="O209" s="59">
        <v>45295</v>
      </c>
    </row>
    <row r="210" spans="1:15" x14ac:dyDescent="0.15">
      <c r="A210" s="60">
        <v>207</v>
      </c>
      <c r="B210" s="17">
        <v>45282</v>
      </c>
      <c r="C210" s="18" t="str">
        <f t="shared" si="3"/>
        <v>金</v>
      </c>
      <c r="D210" s="38" t="s">
        <v>629</v>
      </c>
      <c r="E210" s="13" t="s">
        <v>32</v>
      </c>
      <c r="F210" s="19">
        <v>45282</v>
      </c>
      <c r="G210" s="13" t="str">
        <f>IF(テーブル1[[#This Row],[～]]="～",TEXT(F210,"aaa"),"")</f>
        <v>金</v>
      </c>
      <c r="H210" s="39" t="s">
        <v>591</v>
      </c>
      <c r="I210" s="37" t="s">
        <v>592</v>
      </c>
      <c r="J210" s="38" t="s">
        <v>630</v>
      </c>
      <c r="K210" s="39" t="s">
        <v>576</v>
      </c>
      <c r="L210" s="40" t="s">
        <v>631</v>
      </c>
      <c r="M210" s="40" t="s">
        <v>632</v>
      </c>
      <c r="N210" s="53">
        <v>781</v>
      </c>
      <c r="O210" s="59">
        <v>45295</v>
      </c>
    </row>
    <row r="211" spans="1:15" x14ac:dyDescent="0.15">
      <c r="A211" s="60">
        <v>208</v>
      </c>
      <c r="B211" s="17">
        <v>45277</v>
      </c>
      <c r="C211" s="18" t="str">
        <f t="shared" si="3"/>
        <v>日</v>
      </c>
      <c r="D211" s="38" t="s">
        <v>584</v>
      </c>
      <c r="E211" s="13" t="s">
        <v>32</v>
      </c>
      <c r="F211" s="19">
        <v>45282</v>
      </c>
      <c r="G211" s="13" t="str">
        <f>IF(テーブル1[[#This Row],[～]]="～",TEXT(F211,"aaa"),"")</f>
        <v>金</v>
      </c>
      <c r="H211" s="39" t="s">
        <v>633</v>
      </c>
      <c r="I211" s="37" t="s">
        <v>592</v>
      </c>
      <c r="J211" s="38" t="s">
        <v>634</v>
      </c>
      <c r="K211" s="39" t="s">
        <v>635</v>
      </c>
      <c r="L211" s="40" t="s">
        <v>636</v>
      </c>
      <c r="M211" s="40" t="s">
        <v>583</v>
      </c>
      <c r="N211" s="53">
        <v>781</v>
      </c>
      <c r="O211" s="59">
        <v>45295</v>
      </c>
    </row>
    <row r="212" spans="1:15" ht="31.5" x14ac:dyDescent="0.15">
      <c r="A212" s="60">
        <v>209</v>
      </c>
      <c r="B212" s="17">
        <v>45274</v>
      </c>
      <c r="C212" s="18" t="str">
        <f t="shared" si="3"/>
        <v>木</v>
      </c>
      <c r="D212" s="38" t="s">
        <v>573</v>
      </c>
      <c r="E212" s="13"/>
      <c r="F212" s="19"/>
      <c r="G212" s="13" t="str">
        <f>IF(テーブル1[[#This Row],[～]]="～",TEXT(F212,"aaa"),"")</f>
        <v/>
      </c>
      <c r="H212" s="39"/>
      <c r="I212" s="37" t="s">
        <v>574</v>
      </c>
      <c r="J212" s="38" t="s">
        <v>575</v>
      </c>
      <c r="K212" s="39" t="s">
        <v>576</v>
      </c>
      <c r="L212" s="40" t="s">
        <v>637</v>
      </c>
      <c r="M212" s="40" t="s">
        <v>577</v>
      </c>
      <c r="N212" s="53">
        <v>781</v>
      </c>
      <c r="O212" s="59">
        <v>45295</v>
      </c>
    </row>
    <row r="213" spans="1:15" ht="31.5" x14ac:dyDescent="0.15">
      <c r="A213" s="60">
        <v>210</v>
      </c>
      <c r="B213" s="17">
        <v>45274</v>
      </c>
      <c r="C213" s="18" t="str">
        <f t="shared" si="3"/>
        <v>木</v>
      </c>
      <c r="D213" s="38" t="s">
        <v>638</v>
      </c>
      <c r="E213" s="13"/>
      <c r="F213" s="19"/>
      <c r="G213" s="13" t="str">
        <f>IF(テーブル1[[#This Row],[～]]="～",TEXT(F213,"aaa"),"")</f>
        <v/>
      </c>
      <c r="H213" s="39"/>
      <c r="I213" s="37" t="s">
        <v>574</v>
      </c>
      <c r="J213" s="38" t="s">
        <v>639</v>
      </c>
      <c r="K213" s="39" t="s">
        <v>576</v>
      </c>
      <c r="L213" s="40" t="s">
        <v>640</v>
      </c>
      <c r="M213" s="40" t="s">
        <v>577</v>
      </c>
      <c r="N213" s="53">
        <v>781</v>
      </c>
      <c r="O213" s="59">
        <v>45295</v>
      </c>
    </row>
    <row r="214" spans="1:15" x14ac:dyDescent="0.15">
      <c r="A214" s="60">
        <v>211</v>
      </c>
      <c r="B214" s="17">
        <v>45274</v>
      </c>
      <c r="C214" s="18" t="str">
        <f t="shared" si="3"/>
        <v>木</v>
      </c>
      <c r="D214" s="38" t="s">
        <v>638</v>
      </c>
      <c r="E214" s="13"/>
      <c r="F214" s="19"/>
      <c r="G214" s="13" t="str">
        <f>IF(テーブル1[[#This Row],[～]]="～",TEXT(F214,"aaa"),"")</f>
        <v/>
      </c>
      <c r="H214" s="39"/>
      <c r="I214" s="37" t="s">
        <v>574</v>
      </c>
      <c r="J214" s="38" t="s">
        <v>641</v>
      </c>
      <c r="K214" s="39" t="s">
        <v>576</v>
      </c>
      <c r="L214" s="40" t="s">
        <v>642</v>
      </c>
      <c r="M214" s="40" t="s">
        <v>577</v>
      </c>
      <c r="N214" s="53">
        <v>781</v>
      </c>
      <c r="O214" s="59">
        <v>45295</v>
      </c>
    </row>
    <row r="215" spans="1:15" x14ac:dyDescent="0.15">
      <c r="A215" s="60">
        <v>212</v>
      </c>
      <c r="B215" s="17">
        <v>45284</v>
      </c>
      <c r="C215" s="18" t="str">
        <f t="shared" si="3"/>
        <v>日</v>
      </c>
      <c r="D215" s="38" t="s">
        <v>584</v>
      </c>
      <c r="E215" s="13"/>
      <c r="F215" s="19"/>
      <c r="G215" s="13" t="str">
        <f>IF(テーブル1[[#This Row],[～]]="～",TEXT(F215,"aaa"),"")</f>
        <v/>
      </c>
      <c r="H215" s="39"/>
      <c r="I215" s="37" t="s">
        <v>574</v>
      </c>
      <c r="J215" s="38" t="s">
        <v>643</v>
      </c>
      <c r="K215" s="39" t="s">
        <v>617</v>
      </c>
      <c r="L215" s="40" t="s">
        <v>644</v>
      </c>
      <c r="M215" s="40" t="s">
        <v>3</v>
      </c>
      <c r="N215" s="53">
        <v>781</v>
      </c>
      <c r="O215" s="59">
        <v>45295</v>
      </c>
    </row>
    <row r="216" spans="1:15" x14ac:dyDescent="0.15">
      <c r="A216" s="60">
        <v>213</v>
      </c>
      <c r="B216" s="17">
        <v>45282</v>
      </c>
      <c r="C216" s="18" t="str">
        <f t="shared" si="3"/>
        <v>金</v>
      </c>
      <c r="D216" s="38" t="s">
        <v>645</v>
      </c>
      <c r="E216" s="13"/>
      <c r="F216" s="19"/>
      <c r="G216" s="13" t="str">
        <f>IF(テーブル1[[#This Row],[～]]="～",TEXT(F216,"aaa"),"")</f>
        <v/>
      </c>
      <c r="H216" s="39"/>
      <c r="I216" s="37" t="s">
        <v>574</v>
      </c>
      <c r="J216" s="38" t="s">
        <v>646</v>
      </c>
      <c r="K216" s="39" t="s">
        <v>617</v>
      </c>
      <c r="L216" s="40" t="s">
        <v>647</v>
      </c>
      <c r="M216" s="40" t="s">
        <v>583</v>
      </c>
      <c r="N216" s="53">
        <v>781</v>
      </c>
      <c r="O216" s="59">
        <v>45295</v>
      </c>
    </row>
    <row r="217" spans="1:15" x14ac:dyDescent="0.15">
      <c r="A217" s="60">
        <v>214</v>
      </c>
      <c r="B217" s="17">
        <v>45279</v>
      </c>
      <c r="C217" s="18" t="str">
        <f t="shared" si="3"/>
        <v>火</v>
      </c>
      <c r="D217" s="38" t="s">
        <v>584</v>
      </c>
      <c r="E217" s="13"/>
      <c r="F217" s="19"/>
      <c r="G217" s="13" t="str">
        <f>IF(テーブル1[[#This Row],[～]]="～",TEXT(F217,"aaa"),"")</f>
        <v/>
      </c>
      <c r="H217" s="39"/>
      <c r="I217" s="37" t="s">
        <v>574</v>
      </c>
      <c r="J217" s="38" t="s">
        <v>648</v>
      </c>
      <c r="K217" s="39" t="s">
        <v>649</v>
      </c>
      <c r="L217" s="40" t="s">
        <v>582</v>
      </c>
      <c r="M217" s="40" t="s">
        <v>583</v>
      </c>
      <c r="N217" s="53">
        <v>781</v>
      </c>
      <c r="O217" s="59">
        <v>45295</v>
      </c>
    </row>
    <row r="218" spans="1:15" x14ac:dyDescent="0.15">
      <c r="A218" s="60">
        <v>215</v>
      </c>
      <c r="B218" s="17">
        <v>45274</v>
      </c>
      <c r="C218" s="18" t="str">
        <f t="shared" si="3"/>
        <v>木</v>
      </c>
      <c r="D218" s="38" t="s">
        <v>584</v>
      </c>
      <c r="E218" s="13"/>
      <c r="F218" s="19"/>
      <c r="G218" s="13" t="str">
        <f>IF(テーブル1[[#This Row],[～]]="～",TEXT(F218,"aaa"),"")</f>
        <v/>
      </c>
      <c r="H218" s="39"/>
      <c r="I218" s="37" t="s">
        <v>574</v>
      </c>
      <c r="J218" s="38" t="s">
        <v>650</v>
      </c>
      <c r="K218" s="39" t="s">
        <v>622</v>
      </c>
      <c r="L218" s="40" t="s">
        <v>651</v>
      </c>
      <c r="M218" s="40" t="s">
        <v>608</v>
      </c>
      <c r="N218" s="53">
        <v>781</v>
      </c>
      <c r="O218" s="59">
        <v>45295</v>
      </c>
    </row>
    <row r="219" spans="1:15" x14ac:dyDescent="0.15">
      <c r="A219" s="60">
        <v>216</v>
      </c>
      <c r="B219" s="17">
        <v>45281</v>
      </c>
      <c r="C219" s="18" t="str">
        <f t="shared" si="3"/>
        <v>木</v>
      </c>
      <c r="D219" s="38" t="s">
        <v>652</v>
      </c>
      <c r="E219" s="13"/>
      <c r="F219" s="19"/>
      <c r="G219" s="13" t="str">
        <f>IF(テーブル1[[#This Row],[～]]="～",TEXT(F219,"aaa"),"")</f>
        <v/>
      </c>
      <c r="H219" s="39"/>
      <c r="I219" s="37" t="s">
        <v>34</v>
      </c>
      <c r="J219" s="38" t="s">
        <v>654</v>
      </c>
      <c r="K219" s="39" t="s">
        <v>598</v>
      </c>
      <c r="L219" s="40" t="s">
        <v>600</v>
      </c>
      <c r="M219" s="40" t="s">
        <v>1</v>
      </c>
      <c r="N219" s="53">
        <v>781</v>
      </c>
      <c r="O219" s="59">
        <v>45295</v>
      </c>
    </row>
    <row r="220" spans="1:15" x14ac:dyDescent="0.15">
      <c r="A220" s="62">
        <v>217</v>
      </c>
      <c r="B220" s="17">
        <v>45298</v>
      </c>
      <c r="C220" s="18" t="str">
        <f t="shared" si="3"/>
        <v>日</v>
      </c>
      <c r="D220" s="38" t="s">
        <v>657</v>
      </c>
      <c r="E220" s="13"/>
      <c r="F220" s="19"/>
      <c r="G220" s="13" t="str">
        <f>IF(テーブル1[[#This Row],[～]]="～",TEXT(F220,"aaa"),"")</f>
        <v/>
      </c>
      <c r="H220" s="39"/>
      <c r="I220" s="37" t="s">
        <v>13</v>
      </c>
      <c r="J220" s="38" t="s">
        <v>628</v>
      </c>
      <c r="K220" s="39" t="s">
        <v>617</v>
      </c>
      <c r="L220" s="39" t="s">
        <v>660</v>
      </c>
      <c r="M220" s="40" t="s">
        <v>1</v>
      </c>
      <c r="N220" s="53">
        <v>782</v>
      </c>
      <c r="O220" s="59">
        <v>45329</v>
      </c>
    </row>
    <row r="221" spans="1:15" x14ac:dyDescent="0.15">
      <c r="A221" s="62">
        <v>218</v>
      </c>
      <c r="B221" s="17">
        <v>45298</v>
      </c>
      <c r="C221" s="18" t="str">
        <f t="shared" si="3"/>
        <v>日</v>
      </c>
      <c r="D221" s="38" t="s">
        <v>661</v>
      </c>
      <c r="E221" s="13" t="s">
        <v>32</v>
      </c>
      <c r="F221" s="19">
        <v>45299</v>
      </c>
      <c r="G221" s="13" t="str">
        <f>IF(テーブル1[[#This Row],[～]]="～",TEXT(F221,"aaa"),"")</f>
        <v>月</v>
      </c>
      <c r="H221" s="39" t="s">
        <v>655</v>
      </c>
      <c r="I221" s="37" t="s">
        <v>13</v>
      </c>
      <c r="J221" s="38" t="s">
        <v>621</v>
      </c>
      <c r="K221" s="39" t="s">
        <v>617</v>
      </c>
      <c r="L221" s="40" t="s">
        <v>660</v>
      </c>
      <c r="M221" s="40" t="s">
        <v>1</v>
      </c>
      <c r="N221" s="53">
        <v>782</v>
      </c>
      <c r="O221" s="59">
        <v>45329</v>
      </c>
    </row>
    <row r="222" spans="1:15" ht="31.5" x14ac:dyDescent="0.15">
      <c r="A222" s="62">
        <v>219</v>
      </c>
      <c r="B222" s="17">
        <v>45657</v>
      </c>
      <c r="C222" s="18" t="str">
        <f t="shared" si="3"/>
        <v>火</v>
      </c>
      <c r="D222" s="38" t="s">
        <v>662</v>
      </c>
      <c r="E222" s="13" t="s">
        <v>32</v>
      </c>
      <c r="F222" s="19">
        <v>45292</v>
      </c>
      <c r="G222" s="13" t="str">
        <f>IF(テーブル1[[#This Row],[～]]="～",TEXT(F222,"aaa"),"")</f>
        <v>月</v>
      </c>
      <c r="H222" s="39" t="s">
        <v>655</v>
      </c>
      <c r="I222" s="37" t="s">
        <v>9</v>
      </c>
      <c r="J222" s="38" t="s">
        <v>664</v>
      </c>
      <c r="K222" s="39" t="s">
        <v>665</v>
      </c>
      <c r="L222" s="40" t="s">
        <v>666</v>
      </c>
      <c r="M222" s="40" t="s">
        <v>676</v>
      </c>
      <c r="N222" s="53"/>
      <c r="O222" s="59">
        <v>45329</v>
      </c>
    </row>
    <row r="223" spans="1:15" x14ac:dyDescent="0.15">
      <c r="A223" s="62">
        <v>220</v>
      </c>
      <c r="B223" s="17">
        <v>45297</v>
      </c>
      <c r="C223" s="18" t="str">
        <f t="shared" si="3"/>
        <v>土</v>
      </c>
      <c r="D223" s="38" t="s">
        <v>669</v>
      </c>
      <c r="E223" s="13" t="s">
        <v>32</v>
      </c>
      <c r="F223" s="19">
        <v>45298</v>
      </c>
      <c r="G223" s="13" t="str">
        <f>IF(テーブル1[[#This Row],[～]]="～",TEXT(F223,"aaa"),"")</f>
        <v>日</v>
      </c>
      <c r="H223" s="39" t="s">
        <v>670</v>
      </c>
      <c r="I223" s="37" t="s">
        <v>11</v>
      </c>
      <c r="J223" s="38" t="s">
        <v>667</v>
      </c>
      <c r="K223" s="39" t="s">
        <v>668</v>
      </c>
      <c r="L223" s="40" t="s">
        <v>671</v>
      </c>
      <c r="M223" s="40" t="s">
        <v>672</v>
      </c>
      <c r="N223" s="53">
        <v>782</v>
      </c>
      <c r="O223" s="59">
        <v>45329</v>
      </c>
    </row>
    <row r="224" spans="1:15" x14ac:dyDescent="0.15">
      <c r="A224" s="62">
        <v>221</v>
      </c>
      <c r="B224" s="17">
        <v>45306</v>
      </c>
      <c r="C224" s="18" t="str">
        <f t="shared" si="3"/>
        <v>月</v>
      </c>
      <c r="D224" s="38" t="s">
        <v>673</v>
      </c>
      <c r="E224" s="13"/>
      <c r="F224" s="19"/>
      <c r="G224" s="13" t="str">
        <f>IF(テーブル1[[#This Row],[～]]="～",TEXT(F224,"aaa"),"")</f>
        <v/>
      </c>
      <c r="H224" s="39"/>
      <c r="I224" s="37" t="s">
        <v>11</v>
      </c>
      <c r="J224" s="38" t="s">
        <v>674</v>
      </c>
      <c r="K224" s="39" t="s">
        <v>668</v>
      </c>
      <c r="L224" s="40" t="s">
        <v>675</v>
      </c>
      <c r="M224" s="40" t="s">
        <v>672</v>
      </c>
      <c r="N224" s="53">
        <v>782</v>
      </c>
      <c r="O224" s="59">
        <v>45329</v>
      </c>
    </row>
    <row r="225" spans="1:15" x14ac:dyDescent="0.15">
      <c r="A225" s="62">
        <v>222</v>
      </c>
      <c r="B225" s="17">
        <v>45303</v>
      </c>
      <c r="C225" s="18" t="str">
        <f t="shared" si="3"/>
        <v>金</v>
      </c>
      <c r="D225" s="38" t="s">
        <v>678</v>
      </c>
      <c r="E225" s="13" t="s">
        <v>32</v>
      </c>
      <c r="F225" s="19">
        <v>45303</v>
      </c>
      <c r="G225" s="13" t="str">
        <f>IF(テーブル1[[#This Row],[～]]="～",TEXT(F225,"aaa"),"")</f>
        <v>金</v>
      </c>
      <c r="H225" s="39" t="s">
        <v>673</v>
      </c>
      <c r="I225" s="37" t="s">
        <v>11</v>
      </c>
      <c r="J225" s="38" t="s">
        <v>677</v>
      </c>
      <c r="K225" s="39" t="s">
        <v>679</v>
      </c>
      <c r="L225" s="40" t="s">
        <v>680</v>
      </c>
      <c r="M225" s="40" t="s">
        <v>681</v>
      </c>
      <c r="N225" s="53">
        <v>782</v>
      </c>
      <c r="O225" s="59">
        <v>45329</v>
      </c>
    </row>
    <row r="226" spans="1:15" x14ac:dyDescent="0.15">
      <c r="A226" s="62">
        <v>223</v>
      </c>
      <c r="B226" s="17">
        <v>45309</v>
      </c>
      <c r="C226" s="18" t="str">
        <f t="shared" si="3"/>
        <v>木</v>
      </c>
      <c r="D226" s="38" t="s">
        <v>682</v>
      </c>
      <c r="E226" s="13"/>
      <c r="F226" s="19"/>
      <c r="G226" s="13" t="str">
        <f>IF(テーブル1[[#This Row],[～]]="～",TEXT(F226,"aaa"),"")</f>
        <v/>
      </c>
      <c r="H226" s="39"/>
      <c r="I226" s="37" t="s">
        <v>9</v>
      </c>
      <c r="J226" s="38" t="s">
        <v>683</v>
      </c>
      <c r="K226" s="39" t="s">
        <v>684</v>
      </c>
      <c r="L226" s="40" t="s">
        <v>660</v>
      </c>
      <c r="M226" s="40" t="s">
        <v>658</v>
      </c>
      <c r="N226" s="53">
        <v>782</v>
      </c>
      <c r="O226" s="59">
        <v>45329</v>
      </c>
    </row>
    <row r="227" spans="1:15" x14ac:dyDescent="0.15">
      <c r="A227" s="62">
        <v>224</v>
      </c>
      <c r="B227" s="17">
        <v>45298</v>
      </c>
      <c r="C227" s="18" t="str">
        <f t="shared" si="3"/>
        <v>日</v>
      </c>
      <c r="D227" s="38" t="s">
        <v>685</v>
      </c>
      <c r="E227" s="13"/>
      <c r="F227" s="19"/>
      <c r="G227" s="13" t="str">
        <f>IF(テーブル1[[#This Row],[～]]="～",TEXT(F227,"aaa"),"")</f>
        <v/>
      </c>
      <c r="H227" s="39"/>
      <c r="I227" s="37" t="s">
        <v>8</v>
      </c>
      <c r="J227" s="38" t="s">
        <v>687</v>
      </c>
      <c r="K227" s="39" t="s">
        <v>686</v>
      </c>
      <c r="L227" s="40" t="s">
        <v>688</v>
      </c>
      <c r="M227" s="40" t="s">
        <v>658</v>
      </c>
      <c r="N227" s="53">
        <v>782</v>
      </c>
      <c r="O227" s="59">
        <v>45329</v>
      </c>
    </row>
    <row r="228" spans="1:15" x14ac:dyDescent="0.15">
      <c r="A228" s="62">
        <v>225</v>
      </c>
      <c r="B228" s="17">
        <v>45307</v>
      </c>
      <c r="C228" s="18" t="str">
        <f t="shared" si="3"/>
        <v>火</v>
      </c>
      <c r="D228" s="38" t="s">
        <v>678</v>
      </c>
      <c r="E228" s="13"/>
      <c r="F228" s="19"/>
      <c r="G228" s="13" t="str">
        <f>IF(テーブル1[[#This Row],[～]]="～",TEXT(F228,"aaa"),"")</f>
        <v/>
      </c>
      <c r="H228" s="39"/>
      <c r="I228" s="37" t="s">
        <v>8</v>
      </c>
      <c r="J228" s="38" t="s">
        <v>690</v>
      </c>
      <c r="K228" s="39" t="s">
        <v>689</v>
      </c>
      <c r="L228" s="40" t="s">
        <v>691</v>
      </c>
      <c r="M228" s="40" t="s">
        <v>658</v>
      </c>
      <c r="N228" s="53">
        <v>782</v>
      </c>
      <c r="O228" s="59">
        <v>45329</v>
      </c>
    </row>
    <row r="229" spans="1:15" x14ac:dyDescent="0.15">
      <c r="A229" s="62">
        <v>226</v>
      </c>
      <c r="B229" s="17">
        <v>45301</v>
      </c>
      <c r="C229" s="18" t="str">
        <f t="shared" si="3"/>
        <v>水</v>
      </c>
      <c r="D229" s="38" t="s">
        <v>692</v>
      </c>
      <c r="E229" s="13"/>
      <c r="F229" s="19"/>
      <c r="G229" s="13" t="str">
        <f>IF(テーブル1[[#This Row],[～]]="～",TEXT(F229,"aaa"),"")</f>
        <v/>
      </c>
      <c r="H229" s="39"/>
      <c r="I229" s="37" t="s">
        <v>8</v>
      </c>
      <c r="J229" s="38" t="s">
        <v>693</v>
      </c>
      <c r="K229" s="39" t="s">
        <v>694</v>
      </c>
      <c r="L229" s="40" t="s">
        <v>695</v>
      </c>
      <c r="M229" s="40" t="s">
        <v>1</v>
      </c>
      <c r="N229" s="53">
        <v>782</v>
      </c>
      <c r="O229" s="59">
        <v>45329</v>
      </c>
    </row>
    <row r="230" spans="1:15" x14ac:dyDescent="0.15">
      <c r="A230" s="62">
        <v>227</v>
      </c>
      <c r="B230" s="17">
        <v>45307</v>
      </c>
      <c r="C230" s="18" t="str">
        <f t="shared" si="3"/>
        <v>火</v>
      </c>
      <c r="D230" s="38" t="s">
        <v>678</v>
      </c>
      <c r="E230" s="13"/>
      <c r="F230" s="19"/>
      <c r="G230" s="13" t="str">
        <f>IF(テーブル1[[#This Row],[～]]="～",TEXT(F230,"aaa"),"")</f>
        <v/>
      </c>
      <c r="H230" s="39"/>
      <c r="I230" s="37" t="s">
        <v>8</v>
      </c>
      <c r="J230" s="38" t="s">
        <v>690</v>
      </c>
      <c r="K230" s="39" t="s">
        <v>696</v>
      </c>
      <c r="L230" s="40" t="s">
        <v>697</v>
      </c>
      <c r="M230" s="40" t="s">
        <v>658</v>
      </c>
      <c r="N230" s="53">
        <v>782</v>
      </c>
      <c r="O230" s="59">
        <v>45329</v>
      </c>
    </row>
    <row r="231" spans="1:15" x14ac:dyDescent="0.15">
      <c r="A231" s="62">
        <v>228</v>
      </c>
      <c r="B231" s="17">
        <v>45310</v>
      </c>
      <c r="C231" s="18" t="str">
        <f t="shared" si="3"/>
        <v>金</v>
      </c>
      <c r="D231" s="38" t="s">
        <v>682</v>
      </c>
      <c r="E231" s="13"/>
      <c r="F231" s="19"/>
      <c r="G231" s="13" t="str">
        <f>IF(テーブル1[[#This Row],[～]]="～",TEXT(F231,"aaa"),"")</f>
        <v/>
      </c>
      <c r="H231" s="39"/>
      <c r="I231" s="37" t="s">
        <v>8</v>
      </c>
      <c r="J231" s="38" t="s">
        <v>698</v>
      </c>
      <c r="K231" s="39" t="s">
        <v>699</v>
      </c>
      <c r="L231" s="40" t="s">
        <v>700</v>
      </c>
      <c r="M231" s="40" t="s">
        <v>658</v>
      </c>
      <c r="N231" s="53">
        <v>782</v>
      </c>
      <c r="O231" s="59">
        <v>45329</v>
      </c>
    </row>
    <row r="232" spans="1:15" x14ac:dyDescent="0.15">
      <c r="A232" s="62">
        <v>229</v>
      </c>
      <c r="B232" s="17">
        <v>45312</v>
      </c>
      <c r="C232" s="18" t="str">
        <f t="shared" si="3"/>
        <v>日</v>
      </c>
      <c r="D232" s="38" t="s">
        <v>657</v>
      </c>
      <c r="E232" s="13"/>
      <c r="F232" s="19"/>
      <c r="G232" s="13" t="str">
        <f>IF(テーブル1[[#This Row],[～]]="～",TEXT(F232,"aaa"),"")</f>
        <v/>
      </c>
      <c r="H232" s="39"/>
      <c r="I232" s="37" t="s">
        <v>13</v>
      </c>
      <c r="J232" s="38" t="s">
        <v>701</v>
      </c>
      <c r="K232" s="39" t="s">
        <v>696</v>
      </c>
      <c r="L232" s="40" t="s">
        <v>660</v>
      </c>
      <c r="M232" s="40" t="s">
        <v>658</v>
      </c>
      <c r="N232" s="53">
        <v>782</v>
      </c>
      <c r="O232" s="59">
        <v>45329</v>
      </c>
    </row>
    <row r="233" spans="1:15" x14ac:dyDescent="0.15">
      <c r="A233" s="62">
        <v>230</v>
      </c>
      <c r="B233" s="17">
        <v>45312</v>
      </c>
      <c r="C233" s="18" t="str">
        <f t="shared" si="3"/>
        <v>日</v>
      </c>
      <c r="D233" s="38" t="s">
        <v>128</v>
      </c>
      <c r="E233" s="13" t="s">
        <v>32</v>
      </c>
      <c r="F233" s="19"/>
      <c r="G233" s="13"/>
      <c r="H233" s="39"/>
      <c r="I233" s="37" t="s">
        <v>13</v>
      </c>
      <c r="J233" s="38" t="s">
        <v>702</v>
      </c>
      <c r="K233" s="39" t="s">
        <v>696</v>
      </c>
      <c r="L233" s="40" t="s">
        <v>660</v>
      </c>
      <c r="M233" s="40" t="s">
        <v>658</v>
      </c>
      <c r="N233" s="53">
        <v>782</v>
      </c>
      <c r="O233" s="59">
        <v>45329</v>
      </c>
    </row>
    <row r="234" spans="1:15" x14ac:dyDescent="0.15">
      <c r="A234" s="62">
        <v>231</v>
      </c>
      <c r="B234" s="17">
        <v>45313</v>
      </c>
      <c r="C234" s="18" t="str">
        <f t="shared" si="3"/>
        <v>月</v>
      </c>
      <c r="D234" s="38" t="s">
        <v>703</v>
      </c>
      <c r="E234" s="13" t="s">
        <v>32</v>
      </c>
      <c r="F234" s="19">
        <v>45314</v>
      </c>
      <c r="G234" s="13" t="str">
        <f>IF(テーブル1[[#This Row],[～]]="～",TEXT(F234,"aaa"),"")</f>
        <v>火</v>
      </c>
      <c r="H234" s="39" t="s">
        <v>704</v>
      </c>
      <c r="I234" s="37" t="s">
        <v>663</v>
      </c>
      <c r="J234" s="38" t="s">
        <v>705</v>
      </c>
      <c r="K234" s="39" t="s">
        <v>696</v>
      </c>
      <c r="L234" s="40" t="s">
        <v>680</v>
      </c>
      <c r="M234" s="40" t="s">
        <v>681</v>
      </c>
      <c r="N234" s="53">
        <v>782</v>
      </c>
      <c r="O234" s="59">
        <v>45329</v>
      </c>
    </row>
    <row r="235" spans="1:15" x14ac:dyDescent="0.15">
      <c r="A235" s="62">
        <v>232</v>
      </c>
      <c r="B235" s="17">
        <v>45313</v>
      </c>
      <c r="C235" s="18" t="str">
        <f t="shared" si="3"/>
        <v>月</v>
      </c>
      <c r="D235" s="38" t="s">
        <v>657</v>
      </c>
      <c r="E235" s="13"/>
      <c r="F235" s="19"/>
      <c r="G235" s="13" t="str">
        <f>IF(テーブル1[[#This Row],[～]]="～",TEXT(F235,"aaa"),"")</f>
        <v/>
      </c>
      <c r="H235" s="39"/>
      <c r="I235" s="37" t="s">
        <v>13</v>
      </c>
      <c r="J235" s="38" t="s">
        <v>706</v>
      </c>
      <c r="K235" s="39" t="s">
        <v>696</v>
      </c>
      <c r="L235" s="40" t="s">
        <v>660</v>
      </c>
      <c r="M235" s="40" t="s">
        <v>658</v>
      </c>
      <c r="N235" s="53">
        <v>782</v>
      </c>
      <c r="O235" s="59">
        <v>45329</v>
      </c>
    </row>
    <row r="236" spans="1:15" x14ac:dyDescent="0.15">
      <c r="A236" s="62">
        <v>233</v>
      </c>
      <c r="B236" s="17">
        <v>45318</v>
      </c>
      <c r="C236" s="18" t="str">
        <f t="shared" si="3"/>
        <v>土</v>
      </c>
      <c r="D236" s="38" t="s">
        <v>655</v>
      </c>
      <c r="E236" s="13" t="s">
        <v>32</v>
      </c>
      <c r="F236" s="19">
        <v>45319</v>
      </c>
      <c r="G236" s="13" t="str">
        <f>IF(テーブル1[[#This Row],[～]]="～",TEXT(F236,"aaa"),"")</f>
        <v>日</v>
      </c>
      <c r="H236" s="39" t="s">
        <v>656</v>
      </c>
      <c r="I236" s="37" t="s">
        <v>13</v>
      </c>
      <c r="J236" s="38" t="s">
        <v>708</v>
      </c>
      <c r="K236" s="39" t="s">
        <v>696</v>
      </c>
      <c r="L236" s="40" t="s">
        <v>709</v>
      </c>
      <c r="M236" s="40" t="s">
        <v>658</v>
      </c>
      <c r="N236" s="53">
        <v>782</v>
      </c>
      <c r="O236" s="59">
        <v>45329</v>
      </c>
    </row>
    <row r="237" spans="1:15" x14ac:dyDescent="0.15">
      <c r="A237" s="62">
        <v>234</v>
      </c>
      <c r="B237" s="17">
        <v>45318</v>
      </c>
      <c r="C237" s="18" t="str">
        <f t="shared" si="3"/>
        <v>土</v>
      </c>
      <c r="D237" s="38" t="s">
        <v>657</v>
      </c>
      <c r="E237" s="13"/>
      <c r="F237" s="19"/>
      <c r="G237" s="13" t="str">
        <f>IF(テーブル1[[#This Row],[～]]="～",TEXT(F237,"aaa"),"")</f>
        <v/>
      </c>
      <c r="H237" s="39"/>
      <c r="I237" s="37" t="s">
        <v>13</v>
      </c>
      <c r="J237" s="38" t="s">
        <v>707</v>
      </c>
      <c r="K237" s="39" t="s">
        <v>696</v>
      </c>
      <c r="L237" s="40" t="s">
        <v>659</v>
      </c>
      <c r="M237" s="40" t="s">
        <v>658</v>
      </c>
      <c r="N237" s="53">
        <v>782</v>
      </c>
      <c r="O237" s="59">
        <v>45329</v>
      </c>
    </row>
    <row r="238" spans="1:15" x14ac:dyDescent="0.15">
      <c r="A238" s="62">
        <v>235</v>
      </c>
      <c r="B238" s="17">
        <v>45319</v>
      </c>
      <c r="C238" s="18" t="str">
        <f t="shared" si="3"/>
        <v>日</v>
      </c>
      <c r="D238" s="38" t="s">
        <v>661</v>
      </c>
      <c r="E238" s="13"/>
      <c r="F238" s="19"/>
      <c r="G238" s="13" t="str">
        <f>IF(テーブル1[[#This Row],[～]]="～",TEXT(F238,"aaa"),"")</f>
        <v/>
      </c>
      <c r="H238" s="39"/>
      <c r="I238" s="37" t="s">
        <v>11</v>
      </c>
      <c r="J238" s="38" t="s">
        <v>710</v>
      </c>
      <c r="K238" s="39" t="s">
        <v>711</v>
      </c>
      <c r="L238" s="40" t="s">
        <v>712</v>
      </c>
      <c r="M238" s="40" t="s">
        <v>658</v>
      </c>
      <c r="N238" s="53">
        <v>782</v>
      </c>
      <c r="O238" s="59">
        <v>45329</v>
      </c>
    </row>
    <row r="239" spans="1:15" ht="31.5" x14ac:dyDescent="0.15">
      <c r="A239" s="62">
        <v>236</v>
      </c>
      <c r="B239" s="17">
        <v>45320</v>
      </c>
      <c r="C239" s="18" t="str">
        <f t="shared" si="3"/>
        <v>月</v>
      </c>
      <c r="D239" s="38" t="s">
        <v>662</v>
      </c>
      <c r="E239" s="13" t="s">
        <v>32</v>
      </c>
      <c r="F239" s="19">
        <v>45321</v>
      </c>
      <c r="G239" s="13" t="str">
        <f>IF(テーブル1[[#This Row],[～]]="～",TEXT(F239,"aaa"),"")</f>
        <v>火</v>
      </c>
      <c r="H239" s="39" t="s">
        <v>670</v>
      </c>
      <c r="I239" s="37" t="s">
        <v>11</v>
      </c>
      <c r="J239" s="38" t="s">
        <v>713</v>
      </c>
      <c r="K239" s="39" t="s">
        <v>696</v>
      </c>
      <c r="L239" s="40" t="s">
        <v>714</v>
      </c>
      <c r="M239" s="40" t="s">
        <v>681</v>
      </c>
      <c r="N239" s="53">
        <v>782</v>
      </c>
      <c r="O239" s="59">
        <v>45329</v>
      </c>
    </row>
    <row r="240" spans="1:15" x14ac:dyDescent="0.15">
      <c r="A240" s="62">
        <v>237</v>
      </c>
      <c r="B240" s="17">
        <v>45314</v>
      </c>
      <c r="C240" s="18" t="str">
        <f t="shared" si="3"/>
        <v>火</v>
      </c>
      <c r="D240" s="38" t="s">
        <v>678</v>
      </c>
      <c r="E240" s="13"/>
      <c r="F240" s="19"/>
      <c r="G240" s="13" t="str">
        <f>IF(テーブル1[[#This Row],[～]]="～",TEXT(F240,"aaa"),"")</f>
        <v/>
      </c>
      <c r="H240" s="39"/>
      <c r="I240" s="37" t="s">
        <v>8</v>
      </c>
      <c r="J240" s="38" t="s">
        <v>715</v>
      </c>
      <c r="K240" s="39" t="s">
        <v>665</v>
      </c>
      <c r="L240" s="40" t="s">
        <v>716</v>
      </c>
      <c r="M240" s="40" t="s">
        <v>676</v>
      </c>
      <c r="N240" s="53">
        <v>782</v>
      </c>
      <c r="O240" s="59">
        <v>45329</v>
      </c>
    </row>
    <row r="241" spans="1:15" x14ac:dyDescent="0.15">
      <c r="A241" s="62">
        <v>238</v>
      </c>
      <c r="B241" s="17">
        <v>45321</v>
      </c>
      <c r="C241" s="18" t="str">
        <f t="shared" si="3"/>
        <v>火</v>
      </c>
      <c r="D241" s="38" t="s">
        <v>678</v>
      </c>
      <c r="E241" s="13"/>
      <c r="F241" s="19"/>
      <c r="G241" s="13" t="str">
        <f>IF(テーブル1[[#This Row],[～]]="～",TEXT(F241,"aaa"),"")</f>
        <v/>
      </c>
      <c r="H241" s="39"/>
      <c r="I241" s="37" t="s">
        <v>8</v>
      </c>
      <c r="J241" s="38" t="s">
        <v>717</v>
      </c>
      <c r="K241" s="39" t="s">
        <v>696</v>
      </c>
      <c r="L241" s="40" t="s">
        <v>718</v>
      </c>
      <c r="M241" s="40" t="s">
        <v>681</v>
      </c>
      <c r="N241" s="53">
        <v>782</v>
      </c>
      <c r="O241" s="59">
        <v>45329</v>
      </c>
    </row>
    <row r="242" spans="1:15" x14ac:dyDescent="0.15">
      <c r="A242" s="62">
        <v>239</v>
      </c>
      <c r="B242" s="17">
        <v>45319</v>
      </c>
      <c r="C242" s="18" t="str">
        <f t="shared" si="3"/>
        <v>日</v>
      </c>
      <c r="D242" s="38" t="s">
        <v>719</v>
      </c>
      <c r="E242" s="13"/>
      <c r="F242" s="19"/>
      <c r="G242" s="13" t="str">
        <f>IF(テーブル1[[#This Row],[～]]="～",TEXT(F242,"aaa"),"")</f>
        <v/>
      </c>
      <c r="H242" s="39"/>
      <c r="I242" s="37" t="s">
        <v>8</v>
      </c>
      <c r="J242" s="38" t="s">
        <v>720</v>
      </c>
      <c r="K242" s="39" t="s">
        <v>696</v>
      </c>
      <c r="L242" s="40" t="s">
        <v>721</v>
      </c>
      <c r="M242" s="40" t="s">
        <v>658</v>
      </c>
      <c r="N242" s="53">
        <v>782</v>
      </c>
      <c r="O242" s="59">
        <v>45329</v>
      </c>
    </row>
    <row r="243" spans="1:15" x14ac:dyDescent="0.15">
      <c r="A243" s="62">
        <v>240</v>
      </c>
      <c r="B243" s="17">
        <v>45322</v>
      </c>
      <c r="C243" s="18" t="str">
        <f t="shared" si="3"/>
        <v>水</v>
      </c>
      <c r="D243" s="38" t="s">
        <v>719</v>
      </c>
      <c r="E243" s="13"/>
      <c r="F243" s="19"/>
      <c r="G243" s="13" t="str">
        <f>IF(テーブル1[[#This Row],[～]]="～",TEXT(F243,"aaa"),"")</f>
        <v/>
      </c>
      <c r="H243" s="39"/>
      <c r="I243" s="37" t="s">
        <v>8</v>
      </c>
      <c r="J243" s="38" t="s">
        <v>722</v>
      </c>
      <c r="K243" s="39" t="s">
        <v>696</v>
      </c>
      <c r="L243" s="40" t="s">
        <v>723</v>
      </c>
      <c r="M243" s="40" t="s">
        <v>658</v>
      </c>
      <c r="N243" s="53">
        <v>782</v>
      </c>
      <c r="O243" s="59">
        <v>45329</v>
      </c>
    </row>
    <row r="244" spans="1:15" x14ac:dyDescent="0.15">
      <c r="A244" s="60">
        <v>241</v>
      </c>
      <c r="B244" s="57">
        <v>45324</v>
      </c>
      <c r="C244" s="61" t="str">
        <f t="shared" ref="C244" si="4">TEXT(B244,"aaa")</f>
        <v>金</v>
      </c>
      <c r="D244" s="22" t="s">
        <v>434</v>
      </c>
      <c r="E244" s="20" t="s">
        <v>32</v>
      </c>
      <c r="F244" s="21">
        <v>45325</v>
      </c>
      <c r="G244" s="20" t="str">
        <f>IF(テーブル1[[#This Row],[～]]="～",TEXT(F244,"aaa"),"")</f>
        <v>土</v>
      </c>
      <c r="H244" s="23" t="s">
        <v>724</v>
      </c>
      <c r="I244" s="41" t="s">
        <v>725</v>
      </c>
      <c r="J244" s="22" t="s">
        <v>726</v>
      </c>
      <c r="K244" s="23" t="s">
        <v>617</v>
      </c>
      <c r="L244" s="24" t="s">
        <v>625</v>
      </c>
      <c r="M244" s="24" t="s">
        <v>583</v>
      </c>
      <c r="N244" s="58">
        <v>783</v>
      </c>
      <c r="O244" s="59">
        <v>45364</v>
      </c>
    </row>
    <row r="245" spans="1:15" x14ac:dyDescent="0.15">
      <c r="A245" s="60">
        <v>242</v>
      </c>
      <c r="B245" s="57">
        <v>45325</v>
      </c>
      <c r="C245" s="61" t="str">
        <f t="shared" ref="C245" si="5">TEXT(B245,"aaa")</f>
        <v>土</v>
      </c>
      <c r="D245" s="22" t="s">
        <v>98</v>
      </c>
      <c r="E245" s="20"/>
      <c r="F245" s="21"/>
      <c r="G245" s="20"/>
      <c r="H245" s="23"/>
      <c r="I245" s="41" t="s">
        <v>725</v>
      </c>
      <c r="J245" s="22" t="s">
        <v>553</v>
      </c>
      <c r="K245" s="23" t="s">
        <v>78</v>
      </c>
      <c r="L245" s="24" t="s">
        <v>625</v>
      </c>
      <c r="M245" s="24" t="s">
        <v>583</v>
      </c>
      <c r="N245" s="58">
        <v>783</v>
      </c>
      <c r="O245" s="59">
        <v>45364</v>
      </c>
    </row>
    <row r="246" spans="1:15" x14ac:dyDescent="0.15">
      <c r="A246" s="62">
        <v>243</v>
      </c>
      <c r="B246" s="17">
        <v>45323</v>
      </c>
      <c r="C246" s="18" t="str">
        <f t="shared" ref="C246" si="6">TEXT(B246,"aaa")</f>
        <v>木</v>
      </c>
      <c r="D246" s="38" t="s">
        <v>128</v>
      </c>
      <c r="E246" s="13"/>
      <c r="F246" s="19"/>
      <c r="G246" s="13"/>
      <c r="H246" s="39"/>
      <c r="I246" s="37" t="s">
        <v>619</v>
      </c>
      <c r="J246" s="38" t="s">
        <v>767</v>
      </c>
      <c r="K246" s="39" t="s">
        <v>617</v>
      </c>
      <c r="L246" s="40" t="s">
        <v>618</v>
      </c>
      <c r="M246" s="40" t="s">
        <v>47</v>
      </c>
      <c r="N246" s="58">
        <v>783</v>
      </c>
      <c r="O246" s="59">
        <v>45364</v>
      </c>
    </row>
    <row r="247" spans="1:15" x14ac:dyDescent="0.15">
      <c r="A247" s="62">
        <v>244</v>
      </c>
      <c r="B247" s="17">
        <v>45324</v>
      </c>
      <c r="C247" s="18" t="str">
        <f t="shared" ref="C247" si="7">TEXT(B247,"aaa")</f>
        <v>金</v>
      </c>
      <c r="D247" s="38" t="s">
        <v>53</v>
      </c>
      <c r="E247" s="13" t="s">
        <v>32</v>
      </c>
      <c r="F247" s="19">
        <v>45327</v>
      </c>
      <c r="G247" s="20" t="str">
        <f>IF(テーブル1[[#This Row],[～]]="～",TEXT(F247,"aaa"),"")</f>
        <v>月</v>
      </c>
      <c r="H247" s="39" t="s">
        <v>727</v>
      </c>
      <c r="I247" s="37" t="s">
        <v>55</v>
      </c>
      <c r="J247" s="38" t="s">
        <v>290</v>
      </c>
      <c r="K247" s="39" t="s">
        <v>133</v>
      </c>
      <c r="L247" s="40" t="s">
        <v>714</v>
      </c>
      <c r="M247" s="40" t="s">
        <v>47</v>
      </c>
      <c r="N247" s="58">
        <v>783</v>
      </c>
      <c r="O247" s="59">
        <v>45364</v>
      </c>
    </row>
    <row r="248" spans="1:15" x14ac:dyDescent="0.15">
      <c r="A248" s="62">
        <v>245</v>
      </c>
      <c r="B248" s="17">
        <v>45327</v>
      </c>
      <c r="C248" s="18" t="str">
        <f t="shared" ref="C248" si="8">TEXT(B248,"aaa")</f>
        <v>月</v>
      </c>
      <c r="D248" s="38" t="s">
        <v>128</v>
      </c>
      <c r="E248" s="13"/>
      <c r="F248" s="19"/>
      <c r="G248" s="13" t="str">
        <f>IF(テーブル1[[#This Row],[～]]="～",TEXT(F248,"aaa"),"")</f>
        <v/>
      </c>
      <c r="H248" s="39"/>
      <c r="I248" s="37" t="s">
        <v>619</v>
      </c>
      <c r="J248" s="38" t="s">
        <v>728</v>
      </c>
      <c r="K248" s="39" t="s">
        <v>232</v>
      </c>
      <c r="L248" s="40" t="s">
        <v>224</v>
      </c>
      <c r="M248" s="24" t="s">
        <v>583</v>
      </c>
      <c r="N248" s="58">
        <v>783</v>
      </c>
      <c r="O248" s="59">
        <v>45364</v>
      </c>
    </row>
    <row r="249" spans="1:15" x14ac:dyDescent="0.15">
      <c r="A249" s="62">
        <v>246</v>
      </c>
      <c r="B249" s="17">
        <v>45327</v>
      </c>
      <c r="C249" s="18" t="str">
        <f t="shared" ref="C249" si="9">TEXT(B249,"aaa")</f>
        <v>月</v>
      </c>
      <c r="D249" s="38" t="s">
        <v>128</v>
      </c>
      <c r="E249" s="13"/>
      <c r="F249" s="19"/>
      <c r="G249" s="13" t="str">
        <f>IF(テーブル1[[#This Row],[～]]="～",TEXT(F249,"aaa"),"")</f>
        <v/>
      </c>
      <c r="H249" s="39"/>
      <c r="I249" s="37" t="s">
        <v>87</v>
      </c>
      <c r="J249" s="38" t="s">
        <v>628</v>
      </c>
      <c r="K249" s="39" t="s">
        <v>617</v>
      </c>
      <c r="L249" s="40" t="s">
        <v>58</v>
      </c>
      <c r="M249" s="40" t="s">
        <v>583</v>
      </c>
      <c r="N249" s="58">
        <v>783</v>
      </c>
      <c r="O249" s="59">
        <v>45364</v>
      </c>
    </row>
    <row r="250" spans="1:15" x14ac:dyDescent="0.15">
      <c r="A250" s="62">
        <v>247</v>
      </c>
      <c r="B250" s="17">
        <v>45327</v>
      </c>
      <c r="C250" s="18" t="str">
        <f t="shared" ref="C250" si="10">TEXT(B250,"aaa")</f>
        <v>月</v>
      </c>
      <c r="D250" s="38" t="s">
        <v>128</v>
      </c>
      <c r="E250" s="13"/>
      <c r="F250" s="19"/>
      <c r="G250" s="13" t="str">
        <f>IF(テーブル1[[#This Row],[～]]="～",TEXT(F250,"aaa"),"")</f>
        <v/>
      </c>
      <c r="H250" s="39"/>
      <c r="I250" s="37" t="s">
        <v>87</v>
      </c>
      <c r="J250" s="38" t="s">
        <v>214</v>
      </c>
      <c r="K250" s="39" t="s">
        <v>617</v>
      </c>
      <c r="L250" s="40" t="s">
        <v>58</v>
      </c>
      <c r="M250" s="40" t="s">
        <v>583</v>
      </c>
      <c r="N250" s="58">
        <v>783</v>
      </c>
      <c r="O250" s="59">
        <v>45364</v>
      </c>
    </row>
    <row r="251" spans="1:15" ht="31.5" x14ac:dyDescent="0.15">
      <c r="A251" s="62">
        <v>248</v>
      </c>
      <c r="B251" s="17">
        <v>45331</v>
      </c>
      <c r="C251" s="18" t="str">
        <f t="shared" ref="C251" si="11">TEXT(B251,"aaa")</f>
        <v>金</v>
      </c>
      <c r="D251" s="38" t="s">
        <v>54</v>
      </c>
      <c r="E251" s="13" t="s">
        <v>32</v>
      </c>
      <c r="F251" s="19">
        <v>45331</v>
      </c>
      <c r="G251" s="13" t="str">
        <f>IF(テーブル1[[#This Row],[～]]="～",TEXT(F251,"aaa"),"")</f>
        <v>金</v>
      </c>
      <c r="H251" s="39" t="s">
        <v>729</v>
      </c>
      <c r="I251" s="37" t="s">
        <v>55</v>
      </c>
      <c r="J251" s="38" t="s">
        <v>730</v>
      </c>
      <c r="K251" s="39" t="s">
        <v>731</v>
      </c>
      <c r="L251" s="40" t="s">
        <v>732</v>
      </c>
      <c r="M251" s="40" t="s">
        <v>64</v>
      </c>
      <c r="N251" s="58">
        <v>783</v>
      </c>
      <c r="O251" s="59">
        <v>45364</v>
      </c>
    </row>
    <row r="252" spans="1:15" x14ac:dyDescent="0.15">
      <c r="A252" s="62">
        <v>249</v>
      </c>
      <c r="B252" s="17">
        <v>45334</v>
      </c>
      <c r="C252" s="18" t="str">
        <f t="shared" ref="C252" si="12">TEXT(B252,"aaa")</f>
        <v>月</v>
      </c>
      <c r="D252" s="38" t="s">
        <v>98</v>
      </c>
      <c r="E252" s="13"/>
      <c r="F252" s="19"/>
      <c r="G252" s="13" t="str">
        <f>IF(テーブル1[[#This Row],[～]]="～",TEXT(F252,"aaa"),"")</f>
        <v/>
      </c>
      <c r="H252" s="39"/>
      <c r="I252" s="37" t="s">
        <v>55</v>
      </c>
      <c r="J252" s="38" t="s">
        <v>733</v>
      </c>
      <c r="K252" s="39" t="s">
        <v>67</v>
      </c>
      <c r="L252" s="40" t="s">
        <v>734</v>
      </c>
      <c r="M252" s="40" t="s">
        <v>735</v>
      </c>
      <c r="N252" s="58">
        <v>783</v>
      </c>
      <c r="O252" s="59">
        <v>45364</v>
      </c>
    </row>
    <row r="253" spans="1:15" x14ac:dyDescent="0.15">
      <c r="A253" s="62">
        <v>250</v>
      </c>
      <c r="B253" s="17">
        <v>45330</v>
      </c>
      <c r="C253" s="18" t="str">
        <f t="shared" ref="C253" si="13">TEXT(B253,"aaa")</f>
        <v>木</v>
      </c>
      <c r="D253" s="38" t="s">
        <v>30</v>
      </c>
      <c r="E253" s="13"/>
      <c r="F253" s="19"/>
      <c r="G253" s="13" t="str">
        <f>IF(テーブル1[[#This Row],[～]]="～",TEXT(F253,"aaa"),"")</f>
        <v/>
      </c>
      <c r="H253" s="39"/>
      <c r="I253" s="37" t="s">
        <v>34</v>
      </c>
      <c r="J253" s="38" t="s">
        <v>414</v>
      </c>
      <c r="K253" s="39" t="s">
        <v>78</v>
      </c>
      <c r="L253" s="40" t="s">
        <v>224</v>
      </c>
      <c r="M253" s="40" t="s">
        <v>59</v>
      </c>
      <c r="N253" s="58">
        <v>783</v>
      </c>
      <c r="O253" s="59">
        <v>45364</v>
      </c>
    </row>
    <row r="254" spans="1:15" x14ac:dyDescent="0.15">
      <c r="A254" s="62">
        <v>251</v>
      </c>
      <c r="B254" s="17">
        <v>45331</v>
      </c>
      <c r="C254" s="18" t="str">
        <f t="shared" ref="C254" si="14">TEXT(B254,"aaa")</f>
        <v>金</v>
      </c>
      <c r="D254" s="38" t="s">
        <v>596</v>
      </c>
      <c r="E254" s="13" t="s">
        <v>32</v>
      </c>
      <c r="F254" s="19">
        <v>45333</v>
      </c>
      <c r="G254" s="13" t="str">
        <f>IF(テーブル1[[#This Row],[～]]="～",TEXT(F254,"aaa"),"")</f>
        <v>日</v>
      </c>
      <c r="H254" s="39" t="s">
        <v>736</v>
      </c>
      <c r="I254" s="37" t="s">
        <v>87</v>
      </c>
      <c r="J254" s="38" t="s">
        <v>214</v>
      </c>
      <c r="K254" s="39" t="s">
        <v>617</v>
      </c>
      <c r="L254" s="40" t="s">
        <v>58</v>
      </c>
      <c r="M254" s="40" t="s">
        <v>59</v>
      </c>
      <c r="N254" s="58">
        <v>783</v>
      </c>
      <c r="O254" s="59">
        <v>45364</v>
      </c>
    </row>
    <row r="255" spans="1:15" x14ac:dyDescent="0.15">
      <c r="A255" s="62">
        <v>252</v>
      </c>
      <c r="B255" s="17">
        <v>45333</v>
      </c>
      <c r="C255" s="18" t="str">
        <f t="shared" ref="C255" si="15">TEXT(B255,"aaa")</f>
        <v>日</v>
      </c>
      <c r="D255" s="38" t="s">
        <v>98</v>
      </c>
      <c r="E255" s="13" t="s">
        <v>32</v>
      </c>
      <c r="F255" s="19">
        <v>45333</v>
      </c>
      <c r="G255" s="13" t="str">
        <f>IF(テーブル1[[#This Row],[～]]="～",TEXT(F255,"aaa"),"")</f>
        <v>日</v>
      </c>
      <c r="H255" s="39" t="s">
        <v>724</v>
      </c>
      <c r="I255" s="37" t="s">
        <v>87</v>
      </c>
      <c r="J255" s="38" t="s">
        <v>214</v>
      </c>
      <c r="K255" s="39" t="s">
        <v>617</v>
      </c>
      <c r="L255" s="40" t="s">
        <v>58</v>
      </c>
      <c r="M255" s="40" t="s">
        <v>59</v>
      </c>
      <c r="N255" s="58">
        <v>783</v>
      </c>
      <c r="O255" s="59">
        <v>45364</v>
      </c>
    </row>
    <row r="256" spans="1:15" x14ac:dyDescent="0.15">
      <c r="A256" s="62">
        <v>253</v>
      </c>
      <c r="B256" s="17">
        <v>45332</v>
      </c>
      <c r="C256" s="18" t="str">
        <f t="shared" ref="C256" si="16">TEXT(B256,"aaa")</f>
        <v>土</v>
      </c>
      <c r="D256" s="38" t="s">
        <v>53</v>
      </c>
      <c r="E256" s="13" t="s">
        <v>32</v>
      </c>
      <c r="F256" s="19">
        <v>45333</v>
      </c>
      <c r="G256" s="13" t="str">
        <f>IF(テーブル1[[#This Row],[～]]="～",TEXT(F256,"aaa"),"")</f>
        <v>日</v>
      </c>
      <c r="H256" s="39" t="s">
        <v>737</v>
      </c>
      <c r="I256" s="37" t="s">
        <v>87</v>
      </c>
      <c r="J256" s="38" t="s">
        <v>628</v>
      </c>
      <c r="K256" s="39" t="s">
        <v>617</v>
      </c>
      <c r="L256" s="40" t="s">
        <v>58</v>
      </c>
      <c r="M256" s="40" t="s">
        <v>59</v>
      </c>
      <c r="N256" s="58">
        <v>783</v>
      </c>
      <c r="O256" s="59">
        <v>45364</v>
      </c>
    </row>
    <row r="257" spans="1:15" x14ac:dyDescent="0.15">
      <c r="A257" s="62">
        <v>254</v>
      </c>
      <c r="B257" s="17">
        <v>45333</v>
      </c>
      <c r="C257" s="18" t="str">
        <f t="shared" ref="C257" si="17">TEXT(B257,"aaa")</f>
        <v>日</v>
      </c>
      <c r="D257" s="38" t="s">
        <v>60</v>
      </c>
      <c r="E257" s="13"/>
      <c r="F257" s="19"/>
      <c r="G257" s="13" t="str">
        <f>IF(テーブル1[[#This Row],[～]]="～",TEXT(F257,"aaa"),"")</f>
        <v/>
      </c>
      <c r="H257" s="39"/>
      <c r="I257" s="37" t="s">
        <v>61</v>
      </c>
      <c r="J257" s="38" t="s">
        <v>738</v>
      </c>
      <c r="K257" s="39" t="s">
        <v>739</v>
      </c>
      <c r="L257" s="40" t="s">
        <v>740</v>
      </c>
      <c r="M257" s="40" t="s">
        <v>59</v>
      </c>
      <c r="N257" s="58">
        <v>783</v>
      </c>
      <c r="O257" s="59">
        <v>45364</v>
      </c>
    </row>
    <row r="258" spans="1:15" x14ac:dyDescent="0.15">
      <c r="A258" s="62">
        <v>255</v>
      </c>
      <c r="B258" s="17">
        <v>45331</v>
      </c>
      <c r="C258" s="18" t="str">
        <f t="shared" ref="C258" si="18">TEXT(B258,"aaa")</f>
        <v>金</v>
      </c>
      <c r="D258" s="38" t="s">
        <v>60</v>
      </c>
      <c r="E258" s="13"/>
      <c r="F258" s="19"/>
      <c r="G258" s="13" t="str">
        <f>IF(テーブル1[[#This Row],[～]]="～",TEXT(F258,"aaa"),"")</f>
        <v/>
      </c>
      <c r="H258" s="39"/>
      <c r="I258" s="37" t="s">
        <v>61</v>
      </c>
      <c r="J258" s="38" t="s">
        <v>741</v>
      </c>
      <c r="K258" s="39" t="s">
        <v>689</v>
      </c>
      <c r="L258" s="40" t="s">
        <v>742</v>
      </c>
      <c r="M258" s="40" t="s">
        <v>47</v>
      </c>
      <c r="N258" s="58">
        <v>783</v>
      </c>
      <c r="O258" s="59">
        <v>45364</v>
      </c>
    </row>
    <row r="259" spans="1:15" x14ac:dyDescent="0.15">
      <c r="A259" s="62">
        <v>256</v>
      </c>
      <c r="B259" s="17">
        <v>45324</v>
      </c>
      <c r="C259" s="18" t="str">
        <f t="shared" ref="C259" si="19">TEXT(B259,"aaa")</f>
        <v>金</v>
      </c>
      <c r="D259" s="38" t="s">
        <v>60</v>
      </c>
      <c r="E259" s="13" t="s">
        <v>32</v>
      </c>
      <c r="F259" s="19">
        <v>45330</v>
      </c>
      <c r="G259" s="13" t="str">
        <f>IF(テーブル1[[#This Row],[～]]="～",TEXT(F259,"aaa"),"")</f>
        <v>木</v>
      </c>
      <c r="H259" s="39" t="s">
        <v>743</v>
      </c>
      <c r="I259" s="37" t="s">
        <v>61</v>
      </c>
      <c r="J259" s="38" t="s">
        <v>152</v>
      </c>
      <c r="K259" s="39" t="s">
        <v>622</v>
      </c>
      <c r="L259" s="40" t="s">
        <v>768</v>
      </c>
      <c r="M259" s="40" t="s">
        <v>64</v>
      </c>
      <c r="N259" s="58">
        <v>783</v>
      </c>
      <c r="O259" s="59">
        <v>45364</v>
      </c>
    </row>
    <row r="260" spans="1:15" x14ac:dyDescent="0.15">
      <c r="A260" s="62">
        <v>257</v>
      </c>
      <c r="B260" s="17">
        <v>45330</v>
      </c>
      <c r="C260" s="18" t="str">
        <f t="shared" ref="C260" si="20">TEXT(B260,"aaa")</f>
        <v>木</v>
      </c>
      <c r="D260" s="38" t="s">
        <v>98</v>
      </c>
      <c r="E260" s="13"/>
      <c r="F260" s="19"/>
      <c r="G260" s="13" t="str">
        <f>IF(テーブル1[[#This Row],[～]]="～",TEXT(F260,"aaa"),"")</f>
        <v/>
      </c>
      <c r="H260" s="39"/>
      <c r="I260" s="37" t="s">
        <v>61</v>
      </c>
      <c r="J260" s="38" t="s">
        <v>745</v>
      </c>
      <c r="K260" s="39" t="s">
        <v>617</v>
      </c>
      <c r="L260" s="40" t="s">
        <v>744</v>
      </c>
      <c r="M260" s="40" t="s">
        <v>59</v>
      </c>
      <c r="N260" s="58">
        <v>783</v>
      </c>
      <c r="O260" s="59">
        <v>45364</v>
      </c>
    </row>
    <row r="261" spans="1:15" x14ac:dyDescent="0.15">
      <c r="A261" s="62">
        <v>258</v>
      </c>
      <c r="B261" s="17">
        <v>45328</v>
      </c>
      <c r="C261" s="18" t="str">
        <f t="shared" ref="C261" si="21">TEXT(B261,"aaa")</f>
        <v>火</v>
      </c>
      <c r="D261" s="38" t="s">
        <v>98</v>
      </c>
      <c r="E261" s="13"/>
      <c r="F261" s="19"/>
      <c r="G261" s="13" t="str">
        <f>IF(テーブル1[[#This Row],[～]]="～",TEXT(F261,"aaa"),"")</f>
        <v/>
      </c>
      <c r="H261" s="39"/>
      <c r="I261" s="37" t="s">
        <v>61</v>
      </c>
      <c r="J261" s="38" t="s">
        <v>268</v>
      </c>
      <c r="K261" s="39" t="s">
        <v>617</v>
      </c>
      <c r="L261" s="40" t="s">
        <v>744</v>
      </c>
      <c r="M261" s="40" t="s">
        <v>59</v>
      </c>
      <c r="N261" s="58">
        <v>783</v>
      </c>
      <c r="O261" s="59">
        <v>45364</v>
      </c>
    </row>
    <row r="262" spans="1:15" x14ac:dyDescent="0.15">
      <c r="A262" s="62">
        <v>259</v>
      </c>
      <c r="B262" s="17">
        <v>45326</v>
      </c>
      <c r="C262" s="18" t="str">
        <f t="shared" ref="C262" si="22">TEXT(B262,"aaa")</f>
        <v>日</v>
      </c>
      <c r="D262" s="38" t="s">
        <v>98</v>
      </c>
      <c r="E262" s="13"/>
      <c r="F262" s="19"/>
      <c r="G262" s="13" t="str">
        <f>IF(テーブル1[[#This Row],[～]]="～",TEXT(F262,"aaa"),"")</f>
        <v/>
      </c>
      <c r="H262" s="39"/>
      <c r="I262" s="37" t="s">
        <v>61</v>
      </c>
      <c r="J262" s="38" t="s">
        <v>62</v>
      </c>
      <c r="K262" s="39" t="s">
        <v>617</v>
      </c>
      <c r="L262" s="40" t="s">
        <v>744</v>
      </c>
      <c r="M262" s="40" t="s">
        <v>59</v>
      </c>
      <c r="N262" s="58">
        <v>783</v>
      </c>
      <c r="O262" s="59">
        <v>45364</v>
      </c>
    </row>
    <row r="263" spans="1:15" x14ac:dyDescent="0.15">
      <c r="A263" s="62">
        <v>260</v>
      </c>
      <c r="B263" s="17">
        <v>45326</v>
      </c>
      <c r="C263" s="18" t="str">
        <f t="shared" ref="C263" si="23">TEXT(B263,"aaa")</f>
        <v>日</v>
      </c>
      <c r="D263" s="38" t="s">
        <v>98</v>
      </c>
      <c r="E263" s="13"/>
      <c r="F263" s="19"/>
      <c r="G263" s="13" t="str">
        <f>IF(テーブル1[[#This Row],[～]]="～",TEXT(F263,"aaa"),"")</f>
        <v/>
      </c>
      <c r="H263" s="39"/>
      <c r="I263" s="37" t="s">
        <v>61</v>
      </c>
      <c r="J263" s="38" t="s">
        <v>746</v>
      </c>
      <c r="K263" s="39" t="s">
        <v>694</v>
      </c>
      <c r="L263" s="40" t="s">
        <v>747</v>
      </c>
      <c r="M263" s="40" t="s">
        <v>59</v>
      </c>
      <c r="N263" s="58">
        <v>783</v>
      </c>
      <c r="O263" s="59">
        <v>45364</v>
      </c>
    </row>
    <row r="264" spans="1:15" x14ac:dyDescent="0.15">
      <c r="A264" s="62">
        <v>261</v>
      </c>
      <c r="B264" s="17">
        <v>45324</v>
      </c>
      <c r="C264" s="18" t="str">
        <f t="shared" ref="C264" si="24">TEXT(B264,"aaa")</f>
        <v>金</v>
      </c>
      <c r="D264" s="38" t="s">
        <v>98</v>
      </c>
      <c r="E264" s="13"/>
      <c r="F264" s="19"/>
      <c r="G264" s="13" t="str">
        <f>IF(テーブル1[[#This Row],[～]]="～",TEXT(F264,"aaa"),"")</f>
        <v/>
      </c>
      <c r="H264" s="39"/>
      <c r="I264" s="37" t="s">
        <v>61</v>
      </c>
      <c r="J264" s="38" t="s">
        <v>748</v>
      </c>
      <c r="K264" s="39" t="s">
        <v>617</v>
      </c>
      <c r="L264" s="40" t="s">
        <v>749</v>
      </c>
      <c r="M264" s="40" t="s">
        <v>59</v>
      </c>
      <c r="N264" s="58">
        <v>783</v>
      </c>
      <c r="O264" s="59">
        <v>45364</v>
      </c>
    </row>
    <row r="265" spans="1:15" ht="31.5" x14ac:dyDescent="0.15">
      <c r="A265" s="62">
        <v>262</v>
      </c>
      <c r="B265" s="17">
        <v>45334</v>
      </c>
      <c r="C265" s="18" t="str">
        <f t="shared" ref="C265" si="25">TEXT(B265,"aaa")</f>
        <v>月</v>
      </c>
      <c r="D265" s="38" t="s">
        <v>76</v>
      </c>
      <c r="E265" s="13"/>
      <c r="F265" s="19"/>
      <c r="G265" s="13" t="str">
        <f>IF(テーブル1[[#This Row],[～]]="～",TEXT(F265,"aaa"),"")</f>
        <v/>
      </c>
      <c r="H265" s="39"/>
      <c r="I265" s="37" t="s">
        <v>72</v>
      </c>
      <c r="J265" s="38" t="s">
        <v>750</v>
      </c>
      <c r="K265" s="39" t="s">
        <v>576</v>
      </c>
      <c r="L265" s="40" t="s">
        <v>751</v>
      </c>
      <c r="M265" s="40" t="s">
        <v>26</v>
      </c>
      <c r="N265" s="58">
        <v>783</v>
      </c>
      <c r="O265" s="59">
        <v>45364</v>
      </c>
    </row>
    <row r="266" spans="1:15" x14ac:dyDescent="0.15">
      <c r="A266" s="62">
        <v>263</v>
      </c>
      <c r="B266" s="17">
        <v>45336</v>
      </c>
      <c r="C266" s="18" t="str">
        <f t="shared" ref="C266" si="26">TEXT(B266,"aaa")</f>
        <v>水</v>
      </c>
      <c r="D266" s="38" t="s">
        <v>128</v>
      </c>
      <c r="E266" s="13"/>
      <c r="F266" s="19"/>
      <c r="G266" s="13" t="str">
        <f>IF(テーブル1[[#This Row],[～]]="～",TEXT(F266,"aaa"),"")</f>
        <v/>
      </c>
      <c r="H266" s="39"/>
      <c r="I266" s="37" t="s">
        <v>72</v>
      </c>
      <c r="J266" s="38" t="s">
        <v>752</v>
      </c>
      <c r="K266" s="39" t="s">
        <v>232</v>
      </c>
      <c r="L266" s="40" t="s">
        <v>618</v>
      </c>
      <c r="M266" s="40" t="s">
        <v>47</v>
      </c>
      <c r="N266" s="58">
        <v>783</v>
      </c>
      <c r="O266" s="59">
        <v>45364</v>
      </c>
    </row>
    <row r="267" spans="1:15" x14ac:dyDescent="0.15">
      <c r="A267" s="62">
        <v>264</v>
      </c>
      <c r="B267" s="17">
        <v>45336</v>
      </c>
      <c r="C267" s="18" t="str">
        <f t="shared" ref="C267" si="27">TEXT(B267,"aaa")</f>
        <v>水</v>
      </c>
      <c r="D267" s="38" t="s">
        <v>128</v>
      </c>
      <c r="E267" s="13"/>
      <c r="F267" s="19"/>
      <c r="G267" s="13" t="str">
        <f>IF(テーブル1[[#This Row],[～]]="～",TEXT(F267,"aaa"),"")</f>
        <v/>
      </c>
      <c r="H267" s="39"/>
      <c r="I267" s="37" t="s">
        <v>34</v>
      </c>
      <c r="J267" s="38" t="s">
        <v>753</v>
      </c>
      <c r="K267" s="39" t="s">
        <v>576</v>
      </c>
      <c r="L267" s="40" t="s">
        <v>224</v>
      </c>
      <c r="M267" s="40" t="s">
        <v>59</v>
      </c>
      <c r="N267" s="58">
        <v>783</v>
      </c>
      <c r="O267" s="59">
        <v>45364</v>
      </c>
    </row>
    <row r="268" spans="1:15" ht="31.5" x14ac:dyDescent="0.15">
      <c r="A268" s="62">
        <v>265</v>
      </c>
      <c r="B268" s="17">
        <v>45339</v>
      </c>
      <c r="C268" s="18" t="str">
        <f t="shared" ref="C268" si="28">TEXT(B268,"aaa")</f>
        <v>土</v>
      </c>
      <c r="D268" s="38" t="s">
        <v>30</v>
      </c>
      <c r="E268" s="13"/>
      <c r="F268" s="19"/>
      <c r="G268" s="13" t="str">
        <f>IF(テーブル1[[#This Row],[～]]="～",TEXT(F268,"aaa"),"")</f>
        <v/>
      </c>
      <c r="H268" s="39"/>
      <c r="I268" s="37" t="s">
        <v>72</v>
      </c>
      <c r="J268" s="38" t="s">
        <v>754</v>
      </c>
      <c r="K268" s="39" t="s">
        <v>25</v>
      </c>
      <c r="L268" s="40" t="s">
        <v>755</v>
      </c>
      <c r="M268" s="40" t="s">
        <v>577</v>
      </c>
      <c r="N268" s="58">
        <v>783</v>
      </c>
      <c r="O268" s="59">
        <v>45364</v>
      </c>
    </row>
    <row r="269" spans="1:15" x14ac:dyDescent="0.15">
      <c r="A269" s="62">
        <v>266</v>
      </c>
      <c r="B269" s="17">
        <v>45341</v>
      </c>
      <c r="C269" s="18" t="str">
        <f t="shared" ref="C269" si="29">TEXT(B269,"aaa")</f>
        <v>月</v>
      </c>
      <c r="D269" s="38" t="s">
        <v>53</v>
      </c>
      <c r="E269" s="13"/>
      <c r="F269" s="19"/>
      <c r="G269" s="13" t="str">
        <f>IF(テーブル1[[#This Row],[～]]="～",TEXT(F269,"aaa"),"")</f>
        <v/>
      </c>
      <c r="H269" s="39"/>
      <c r="I269" s="37" t="s">
        <v>72</v>
      </c>
      <c r="J269" s="38" t="s">
        <v>756</v>
      </c>
      <c r="K269" s="39" t="s">
        <v>684</v>
      </c>
      <c r="L269" s="40" t="s">
        <v>191</v>
      </c>
      <c r="M269" s="40" t="s">
        <v>59</v>
      </c>
      <c r="N269" s="58">
        <v>783</v>
      </c>
      <c r="O269" s="59">
        <v>45364</v>
      </c>
    </row>
    <row r="270" spans="1:15" x14ac:dyDescent="0.15">
      <c r="A270" s="62">
        <v>267</v>
      </c>
      <c r="B270" s="17">
        <v>45341</v>
      </c>
      <c r="C270" s="18" t="str">
        <f t="shared" ref="C270" si="30">TEXT(B270,"aaa")</f>
        <v>月</v>
      </c>
      <c r="D270" s="38" t="s">
        <v>30</v>
      </c>
      <c r="E270" s="13"/>
      <c r="F270" s="19"/>
      <c r="G270" s="13" t="str">
        <f>IF(テーブル1[[#This Row],[～]]="～",TEXT(F270,"aaa"),"")</f>
        <v/>
      </c>
      <c r="H270" s="39"/>
      <c r="I270" s="37" t="s">
        <v>34</v>
      </c>
      <c r="J270" s="38" t="s">
        <v>757</v>
      </c>
      <c r="K270" s="39" t="s">
        <v>684</v>
      </c>
      <c r="L270" s="40" t="s">
        <v>224</v>
      </c>
      <c r="M270" s="40" t="s">
        <v>59</v>
      </c>
      <c r="N270" s="58">
        <v>783</v>
      </c>
      <c r="O270" s="59">
        <v>45364</v>
      </c>
    </row>
    <row r="271" spans="1:15" x14ac:dyDescent="0.15">
      <c r="A271" s="62">
        <v>268</v>
      </c>
      <c r="B271" s="17">
        <v>45342</v>
      </c>
      <c r="C271" s="18" t="str">
        <f t="shared" ref="C271" si="31">TEXT(B271,"aaa")</f>
        <v>火</v>
      </c>
      <c r="D271" s="38" t="s">
        <v>53</v>
      </c>
      <c r="E271" s="13" t="s">
        <v>32</v>
      </c>
      <c r="F271" s="19">
        <v>45344</v>
      </c>
      <c r="G271" s="13" t="str">
        <f>IF(テーブル1[[#This Row],[～]]="～",TEXT(F271,"aaa"),"")</f>
        <v>木</v>
      </c>
      <c r="H271" s="39" t="s">
        <v>736</v>
      </c>
      <c r="I271" s="37" t="s">
        <v>55</v>
      </c>
      <c r="J271" s="38" t="s">
        <v>758</v>
      </c>
      <c r="K271" s="39" t="s">
        <v>198</v>
      </c>
      <c r="L271" s="40" t="s">
        <v>759</v>
      </c>
      <c r="M271" s="40" t="s">
        <v>47</v>
      </c>
      <c r="N271" s="58">
        <v>783</v>
      </c>
      <c r="O271" s="59">
        <v>45364</v>
      </c>
    </row>
    <row r="272" spans="1:15" x14ac:dyDescent="0.15">
      <c r="A272" s="62">
        <v>269</v>
      </c>
      <c r="B272" s="17">
        <v>45346</v>
      </c>
      <c r="C272" s="18" t="str">
        <f t="shared" ref="C272" si="32">TEXT(B272,"aaa")</f>
        <v>土</v>
      </c>
      <c r="D272" s="38" t="s">
        <v>100</v>
      </c>
      <c r="E272" s="13"/>
      <c r="F272" s="19"/>
      <c r="G272" s="13" t="str">
        <f>IF(テーブル1[[#This Row],[～]]="～",TEXT(F272,"aaa"),"")</f>
        <v/>
      </c>
      <c r="H272" s="39"/>
      <c r="I272" s="37" t="s">
        <v>87</v>
      </c>
      <c r="J272" s="38" t="s">
        <v>442</v>
      </c>
      <c r="K272" s="39" t="s">
        <v>760</v>
      </c>
      <c r="L272" s="40" t="s">
        <v>618</v>
      </c>
      <c r="M272" s="40" t="s">
        <v>47</v>
      </c>
      <c r="N272" s="58">
        <v>783</v>
      </c>
      <c r="O272" s="59">
        <v>45364</v>
      </c>
    </row>
    <row r="273" spans="1:15" x14ac:dyDescent="0.15">
      <c r="A273" s="62">
        <v>270</v>
      </c>
      <c r="B273" s="17">
        <v>45333</v>
      </c>
      <c r="C273" s="18" t="str">
        <f t="shared" ref="C273" si="33">TEXT(B273,"aaa")</f>
        <v>日</v>
      </c>
      <c r="D273" s="38"/>
      <c r="E273" s="13" t="s">
        <v>32</v>
      </c>
      <c r="F273" s="19">
        <v>45345</v>
      </c>
      <c r="G273" s="13" t="str">
        <f>IF(テーブル1[[#This Row],[～]]="～",TEXT(F273,"aaa"),"")</f>
        <v>金</v>
      </c>
      <c r="H273" s="39"/>
      <c r="I273" s="37" t="s">
        <v>87</v>
      </c>
      <c r="J273" s="38" t="s">
        <v>621</v>
      </c>
      <c r="K273" s="39" t="s">
        <v>617</v>
      </c>
      <c r="L273" s="40" t="s">
        <v>618</v>
      </c>
      <c r="M273" s="40" t="s">
        <v>47</v>
      </c>
      <c r="N273" s="58">
        <v>783</v>
      </c>
      <c r="O273" s="59">
        <v>45364</v>
      </c>
    </row>
    <row r="274" spans="1:15" x14ac:dyDescent="0.15">
      <c r="A274" s="62">
        <v>271</v>
      </c>
      <c r="B274" s="17">
        <v>45333</v>
      </c>
      <c r="C274" s="18" t="str">
        <f t="shared" ref="C274" si="34">TEXT(B274,"aaa")</f>
        <v>日</v>
      </c>
      <c r="D274" s="38"/>
      <c r="E274" s="13" t="s">
        <v>32</v>
      </c>
      <c r="F274" s="19">
        <v>45345</v>
      </c>
      <c r="G274" s="13" t="str">
        <f>IF(テーブル1[[#This Row],[～]]="～",TEXT(F274,"aaa"),"")</f>
        <v>金</v>
      </c>
      <c r="H274" s="39"/>
      <c r="I274" s="37" t="s">
        <v>87</v>
      </c>
      <c r="J274" s="38" t="s">
        <v>761</v>
      </c>
      <c r="K274" s="39" t="s">
        <v>617</v>
      </c>
      <c r="L274" s="40" t="s">
        <v>224</v>
      </c>
      <c r="M274" s="40" t="s">
        <v>59</v>
      </c>
      <c r="N274" s="58">
        <v>783</v>
      </c>
      <c r="O274" s="59">
        <v>45364</v>
      </c>
    </row>
    <row r="275" spans="1:15" x14ac:dyDescent="0.15">
      <c r="A275" s="62">
        <v>272</v>
      </c>
      <c r="B275" s="17">
        <v>45348</v>
      </c>
      <c r="C275" s="18" t="str">
        <f t="shared" ref="C275" si="35">TEXT(B275,"aaa")</f>
        <v>月</v>
      </c>
      <c r="D275" s="38" t="s">
        <v>727</v>
      </c>
      <c r="E275" s="13"/>
      <c r="F275" s="19"/>
      <c r="G275" s="13" t="str">
        <f>IF(テーブル1[[#This Row],[～]]="～",TEXT(F275,"aaa"),"")</f>
        <v/>
      </c>
      <c r="H275" s="39"/>
      <c r="I275" s="37" t="s">
        <v>72</v>
      </c>
      <c r="J275" s="38" t="s">
        <v>750</v>
      </c>
      <c r="K275" s="39" t="s">
        <v>684</v>
      </c>
      <c r="L275" s="40" t="s">
        <v>762</v>
      </c>
      <c r="M275" s="40" t="s">
        <v>735</v>
      </c>
      <c r="N275" s="58">
        <v>783</v>
      </c>
      <c r="O275" s="59">
        <v>45364</v>
      </c>
    </row>
    <row r="276" spans="1:15" x14ac:dyDescent="0.15">
      <c r="A276" s="62">
        <v>273</v>
      </c>
      <c r="B276" s="17">
        <v>45351</v>
      </c>
      <c r="C276" s="18" t="str">
        <f t="shared" ref="C276" si="36">TEXT(B276,"aaa")</f>
        <v>木</v>
      </c>
      <c r="D276" s="38" t="s">
        <v>727</v>
      </c>
      <c r="E276" s="13"/>
      <c r="F276" s="19"/>
      <c r="G276" s="13" t="str">
        <f>IF(テーブル1[[#This Row],[～]]="～",TEXT(F276,"aaa"),"")</f>
        <v/>
      </c>
      <c r="H276" s="39"/>
      <c r="I276" s="37" t="s">
        <v>87</v>
      </c>
      <c r="J276" s="38" t="s">
        <v>621</v>
      </c>
      <c r="K276" s="39" t="s">
        <v>617</v>
      </c>
      <c r="L276" s="40" t="s">
        <v>58</v>
      </c>
      <c r="M276" s="40" t="s">
        <v>59</v>
      </c>
      <c r="N276" s="58">
        <v>783</v>
      </c>
      <c r="O276" s="59">
        <v>45364</v>
      </c>
    </row>
    <row r="277" spans="1:15" ht="31.5" x14ac:dyDescent="0.15">
      <c r="A277" s="62">
        <v>274</v>
      </c>
      <c r="B277" s="17">
        <v>45351</v>
      </c>
      <c r="C277" s="18" t="str">
        <f t="shared" ref="C277" si="37">TEXT(B277,"aaa")</f>
        <v>木</v>
      </c>
      <c r="D277" s="38" t="s">
        <v>737</v>
      </c>
      <c r="E277" s="13"/>
      <c r="F277" s="19"/>
      <c r="G277" s="13" t="str">
        <f>IF(テーブル1[[#This Row],[～]]="～",TEXT(F277,"aaa"),"")</f>
        <v/>
      </c>
      <c r="H277" s="39"/>
      <c r="I277" s="37" t="s">
        <v>72</v>
      </c>
      <c r="J277" s="38" t="s">
        <v>754</v>
      </c>
      <c r="K277" s="39" t="s">
        <v>760</v>
      </c>
      <c r="L277" s="40" t="s">
        <v>763</v>
      </c>
      <c r="M277" s="40" t="s">
        <v>577</v>
      </c>
      <c r="N277" s="58">
        <v>783</v>
      </c>
      <c r="O277" s="59">
        <v>45364</v>
      </c>
    </row>
    <row r="278" spans="1:15" ht="31.5" x14ac:dyDescent="0.15">
      <c r="A278" s="62">
        <v>275</v>
      </c>
      <c r="B278" s="17">
        <v>45350</v>
      </c>
      <c r="C278" s="18" t="str">
        <f t="shared" ref="C278:C314" si="38">TEXT(B278,"aaa")</f>
        <v>水</v>
      </c>
      <c r="D278" s="38" t="s">
        <v>764</v>
      </c>
      <c r="E278" s="13"/>
      <c r="F278" s="19"/>
      <c r="G278" s="13" t="str">
        <f>IF(テーブル1[[#This Row],[～]]="～",TEXT(F278,"aaa"),"")</f>
        <v/>
      </c>
      <c r="H278" s="39"/>
      <c r="I278" s="37" t="s">
        <v>87</v>
      </c>
      <c r="J278" s="38" t="s">
        <v>621</v>
      </c>
      <c r="K278" s="39" t="s">
        <v>765</v>
      </c>
      <c r="L278" s="40" t="s">
        <v>766</v>
      </c>
      <c r="M278" s="40" t="s">
        <v>577</v>
      </c>
      <c r="N278" s="53">
        <v>783</v>
      </c>
      <c r="O278" s="59">
        <v>45364</v>
      </c>
    </row>
    <row r="279" spans="1:15" x14ac:dyDescent="0.15">
      <c r="A279" s="62">
        <v>276</v>
      </c>
      <c r="B279" s="17">
        <v>45352</v>
      </c>
      <c r="C279" s="18" t="str">
        <f>TEXT(B279,"aaa")</f>
        <v>金</v>
      </c>
      <c r="D279" s="38" t="s">
        <v>769</v>
      </c>
      <c r="E279" s="13"/>
      <c r="F279" s="19"/>
      <c r="G279" s="13" t="str">
        <f>IF(テーブル1[[#This Row],[～]]="～",TEXT(F279,"aaa"),"")</f>
        <v/>
      </c>
      <c r="H279" s="39"/>
      <c r="I279" s="37" t="s">
        <v>770</v>
      </c>
      <c r="J279" s="38" t="s">
        <v>771</v>
      </c>
      <c r="K279" s="39" t="s">
        <v>617</v>
      </c>
      <c r="L279" s="40" t="s">
        <v>773</v>
      </c>
      <c r="M279" s="40" t="s">
        <v>774</v>
      </c>
      <c r="N279" s="53">
        <v>784</v>
      </c>
      <c r="O279" s="59">
        <v>45391</v>
      </c>
    </row>
    <row r="280" spans="1:15" x14ac:dyDescent="0.15">
      <c r="A280" s="62">
        <v>277</v>
      </c>
      <c r="B280" s="17">
        <v>45352</v>
      </c>
      <c r="C280" s="18" t="str">
        <f>TEXT(B280,"aaa")</f>
        <v>金</v>
      </c>
      <c r="D280" s="38" t="s">
        <v>781</v>
      </c>
      <c r="E280" s="13" t="s">
        <v>32</v>
      </c>
      <c r="F280" s="19">
        <v>45355</v>
      </c>
      <c r="G280" s="13" t="str">
        <f>IF(テーブル1[[#This Row],[～]]="～",TEXT(F280,"aaa"),"")</f>
        <v>月</v>
      </c>
      <c r="H280" s="39" t="s">
        <v>54</v>
      </c>
      <c r="I280" s="37" t="s">
        <v>770</v>
      </c>
      <c r="J280" s="38" t="s">
        <v>782</v>
      </c>
      <c r="K280" s="39" t="s">
        <v>617</v>
      </c>
      <c r="L280" s="40" t="s">
        <v>773</v>
      </c>
      <c r="M280" s="40" t="s">
        <v>774</v>
      </c>
      <c r="N280" s="53">
        <v>784</v>
      </c>
      <c r="O280" s="59">
        <v>45391</v>
      </c>
    </row>
    <row r="281" spans="1:15" x14ac:dyDescent="0.15">
      <c r="A281" s="62">
        <v>278</v>
      </c>
      <c r="B281" s="17">
        <v>45355</v>
      </c>
      <c r="C281" s="18" t="str">
        <f>TEXT(B281,"aaa")</f>
        <v>月</v>
      </c>
      <c r="D281" s="38" t="s">
        <v>783</v>
      </c>
      <c r="E281" s="13"/>
      <c r="F281" s="19"/>
      <c r="G281" s="13" t="str">
        <f>IF(テーブル1[[#This Row],[～]]="～",TEXT(F281,"aaa"),"")</f>
        <v/>
      </c>
      <c r="H281" s="39"/>
      <c r="I281" s="37" t="s">
        <v>770</v>
      </c>
      <c r="J281" s="38" t="s">
        <v>782</v>
      </c>
      <c r="K281" s="39" t="s">
        <v>617</v>
      </c>
      <c r="L281" s="40" t="s">
        <v>773</v>
      </c>
      <c r="M281" s="40" t="s">
        <v>774</v>
      </c>
      <c r="N281" s="53">
        <v>784</v>
      </c>
      <c r="O281" s="59">
        <v>45391</v>
      </c>
    </row>
    <row r="282" spans="1:15" x14ac:dyDescent="0.15">
      <c r="A282" s="62">
        <v>279</v>
      </c>
      <c r="B282" s="17">
        <v>45357</v>
      </c>
      <c r="C282" s="18" t="str">
        <f t="shared" si="38"/>
        <v>水</v>
      </c>
      <c r="D282" s="38" t="s">
        <v>784</v>
      </c>
      <c r="E282" s="13" t="s">
        <v>32</v>
      </c>
      <c r="F282" s="19">
        <v>45358</v>
      </c>
      <c r="G282" s="13" t="str">
        <f>IF(テーブル1[[#This Row],[～]]="～",TEXT(F282,"aaa"),"")</f>
        <v>木</v>
      </c>
      <c r="H282" s="39" t="s">
        <v>54</v>
      </c>
      <c r="I282" s="37" t="s">
        <v>779</v>
      </c>
      <c r="J282" s="38" t="s">
        <v>785</v>
      </c>
      <c r="K282" s="39" t="s">
        <v>760</v>
      </c>
      <c r="L282" s="40" t="s">
        <v>786</v>
      </c>
      <c r="M282" s="40" t="s">
        <v>4</v>
      </c>
      <c r="N282" s="53">
        <v>784</v>
      </c>
      <c r="O282" s="59">
        <v>45391</v>
      </c>
    </row>
    <row r="283" spans="1:15" x14ac:dyDescent="0.15">
      <c r="A283" s="62">
        <v>280</v>
      </c>
      <c r="B283" s="17">
        <v>45356</v>
      </c>
      <c r="C283" s="18" t="str">
        <f>TEXT(B283,"aaa")</f>
        <v>火</v>
      </c>
      <c r="D283" s="38" t="s">
        <v>783</v>
      </c>
      <c r="E283" s="13" t="s">
        <v>32</v>
      </c>
      <c r="F283" s="19">
        <v>45357</v>
      </c>
      <c r="G283" s="13" t="str">
        <f>IF(テーブル1[[#This Row],[～]]="～",TEXT(F283,"aaa"),"")</f>
        <v>水</v>
      </c>
      <c r="H283" s="39" t="s">
        <v>787</v>
      </c>
      <c r="I283" s="37" t="s">
        <v>779</v>
      </c>
      <c r="J283" s="38" t="s">
        <v>788</v>
      </c>
      <c r="K283" s="39" t="s">
        <v>679</v>
      </c>
      <c r="L283" s="40" t="s">
        <v>789</v>
      </c>
      <c r="M283" s="40" t="s">
        <v>3</v>
      </c>
      <c r="N283" s="53">
        <v>784</v>
      </c>
      <c r="O283" s="59">
        <v>45391</v>
      </c>
    </row>
    <row r="284" spans="1:15" x14ac:dyDescent="0.15">
      <c r="A284" s="62">
        <v>281</v>
      </c>
      <c r="B284" s="17">
        <v>45362</v>
      </c>
      <c r="C284" s="18" t="str">
        <f>TEXT(B284,"aaa")</f>
        <v>月</v>
      </c>
      <c r="D284" s="38" t="s">
        <v>783</v>
      </c>
      <c r="E284" s="13" t="s">
        <v>32</v>
      </c>
      <c r="F284" s="19">
        <v>45363</v>
      </c>
      <c r="G284" s="13" t="str">
        <f>IF(テーブル1[[#This Row],[～]]="～",TEXT(F284,"aaa"),"")</f>
        <v>火</v>
      </c>
      <c r="H284" s="39" t="s">
        <v>787</v>
      </c>
      <c r="I284" s="37" t="s">
        <v>779</v>
      </c>
      <c r="J284" s="38" t="s">
        <v>733</v>
      </c>
      <c r="K284" s="39" t="s">
        <v>790</v>
      </c>
      <c r="L284" s="40" t="s">
        <v>791</v>
      </c>
      <c r="M284" s="40" t="s">
        <v>2</v>
      </c>
      <c r="N284" s="53">
        <v>784</v>
      </c>
      <c r="O284" s="59">
        <v>45391</v>
      </c>
    </row>
    <row r="285" spans="1:15" x14ac:dyDescent="0.15">
      <c r="A285" s="62">
        <v>282</v>
      </c>
      <c r="B285" s="17">
        <v>45364</v>
      </c>
      <c r="C285" s="18" t="str">
        <f t="shared" si="38"/>
        <v>水</v>
      </c>
      <c r="D285" s="38" t="s">
        <v>783</v>
      </c>
      <c r="E285" s="13" t="s">
        <v>32</v>
      </c>
      <c r="F285" s="19">
        <v>45364</v>
      </c>
      <c r="G285" s="13" t="str">
        <f>IF(テーブル1[[#This Row],[～]]="～",TEXT(F285,"aaa"),"")</f>
        <v>水</v>
      </c>
      <c r="H285" s="39" t="s">
        <v>792</v>
      </c>
      <c r="I285" s="37" t="s">
        <v>777</v>
      </c>
      <c r="J285" s="38" t="s">
        <v>793</v>
      </c>
      <c r="K285" s="39" t="s">
        <v>794</v>
      </c>
      <c r="L285" s="40" t="s">
        <v>795</v>
      </c>
      <c r="M285" s="40" t="s">
        <v>774</v>
      </c>
      <c r="N285" s="53">
        <v>784</v>
      </c>
      <c r="O285" s="59">
        <v>45391</v>
      </c>
    </row>
    <row r="286" spans="1:15" x14ac:dyDescent="0.15">
      <c r="A286" s="62">
        <v>283</v>
      </c>
      <c r="B286" s="17">
        <v>45367</v>
      </c>
      <c r="C286" s="18" t="str">
        <f>TEXT(B286,"aaa")</f>
        <v>土</v>
      </c>
      <c r="D286" s="38" t="s">
        <v>796</v>
      </c>
      <c r="E286" s="13" t="s">
        <v>32</v>
      </c>
      <c r="F286" s="19">
        <v>45368</v>
      </c>
      <c r="G286" s="13" t="str">
        <f>IF(テーブル1[[#This Row],[～]]="～",TEXT(F286,"aaa"),"")</f>
        <v>日</v>
      </c>
      <c r="H286" s="39" t="s">
        <v>797</v>
      </c>
      <c r="I286" s="37" t="s">
        <v>776</v>
      </c>
      <c r="J286" s="38" t="s">
        <v>798</v>
      </c>
      <c r="K286" s="39" t="s">
        <v>684</v>
      </c>
      <c r="L286" s="40" t="s">
        <v>773</v>
      </c>
      <c r="M286" s="40" t="s">
        <v>774</v>
      </c>
      <c r="N286" s="53">
        <v>784</v>
      </c>
      <c r="O286" s="59">
        <v>45391</v>
      </c>
    </row>
    <row r="287" spans="1:15" x14ac:dyDescent="0.15">
      <c r="A287" s="62">
        <v>284</v>
      </c>
      <c r="B287" s="17">
        <v>45361</v>
      </c>
      <c r="C287" s="18" t="str">
        <f>TEXT(B287,"aaa")</f>
        <v>日</v>
      </c>
      <c r="D287" s="38" t="s">
        <v>784</v>
      </c>
      <c r="E287" s="13" t="s">
        <v>32</v>
      </c>
      <c r="F287" s="19">
        <v>45366</v>
      </c>
      <c r="G287" s="13" t="str">
        <f>IF(テーブル1[[#This Row],[～]]="～",TEXT(F287,"aaa"),"")</f>
        <v>金</v>
      </c>
      <c r="H287" s="39" t="s">
        <v>787</v>
      </c>
      <c r="I287" s="37" t="s">
        <v>779</v>
      </c>
      <c r="J287" s="38" t="s">
        <v>799</v>
      </c>
      <c r="K287" s="39" t="s">
        <v>790</v>
      </c>
      <c r="L287" s="40" t="s">
        <v>800</v>
      </c>
      <c r="M287" s="40" t="s">
        <v>2</v>
      </c>
      <c r="N287" s="53">
        <v>784</v>
      </c>
      <c r="O287" s="59">
        <v>45391</v>
      </c>
    </row>
    <row r="288" spans="1:15" ht="31.5" x14ac:dyDescent="0.15">
      <c r="A288" s="62">
        <v>285</v>
      </c>
      <c r="B288" s="17">
        <v>45365</v>
      </c>
      <c r="C288" s="18" t="str">
        <f t="shared" si="38"/>
        <v>木</v>
      </c>
      <c r="D288" s="38" t="s">
        <v>801</v>
      </c>
      <c r="E288" s="13" t="s">
        <v>32</v>
      </c>
      <c r="F288" s="19">
        <v>45366</v>
      </c>
      <c r="G288" s="13" t="str">
        <f>IF(テーブル1[[#This Row],[～]]="～",TEXT(F288,"aaa"),"")</f>
        <v>金</v>
      </c>
      <c r="H288" s="39" t="s">
        <v>783</v>
      </c>
      <c r="I288" s="37" t="s">
        <v>779</v>
      </c>
      <c r="J288" s="38" t="s">
        <v>802</v>
      </c>
      <c r="K288" s="39" t="s">
        <v>617</v>
      </c>
      <c r="L288" s="40" t="s">
        <v>773</v>
      </c>
      <c r="M288" s="40" t="s">
        <v>774</v>
      </c>
      <c r="N288" s="53">
        <v>784</v>
      </c>
      <c r="O288" s="59">
        <v>45391</v>
      </c>
    </row>
    <row r="289" spans="1:15" x14ac:dyDescent="0.15">
      <c r="A289" s="62">
        <v>286</v>
      </c>
      <c r="B289" s="17">
        <v>45368</v>
      </c>
      <c r="C289" s="18" t="str">
        <f>TEXT(B289,"aaa")</f>
        <v>日</v>
      </c>
      <c r="D289" s="38" t="s">
        <v>803</v>
      </c>
      <c r="E289" s="13" t="s">
        <v>32</v>
      </c>
      <c r="F289" s="19">
        <v>45369</v>
      </c>
      <c r="G289" s="13" t="str">
        <f>IF(テーブル1[[#This Row],[～]]="～",TEXT(F289,"aaa"),"")</f>
        <v>月</v>
      </c>
      <c r="H289" s="39" t="s">
        <v>783</v>
      </c>
      <c r="I289" s="37" t="s">
        <v>776</v>
      </c>
      <c r="J289" s="38" t="s">
        <v>804</v>
      </c>
      <c r="K289" s="39" t="s">
        <v>679</v>
      </c>
      <c r="L289" s="40" t="s">
        <v>773</v>
      </c>
      <c r="M289" s="40" t="s">
        <v>774</v>
      </c>
      <c r="N289" s="53">
        <v>784</v>
      </c>
      <c r="O289" s="59">
        <v>45391</v>
      </c>
    </row>
    <row r="290" spans="1:15" ht="31.5" x14ac:dyDescent="0.15">
      <c r="A290" s="62">
        <v>287</v>
      </c>
      <c r="B290" s="17">
        <v>45370</v>
      </c>
      <c r="C290" s="18" t="str">
        <f t="shared" si="38"/>
        <v>火</v>
      </c>
      <c r="D290" s="38"/>
      <c r="E290" s="13" t="s">
        <v>32</v>
      </c>
      <c r="F290" s="19">
        <v>45371</v>
      </c>
      <c r="G290" s="13" t="str">
        <f>IF(テーブル1[[#This Row],[～]]="～",TEXT(F290,"aaa"),"")</f>
        <v>水</v>
      </c>
      <c r="H290" s="39" t="s">
        <v>805</v>
      </c>
      <c r="I290" s="37" t="s">
        <v>776</v>
      </c>
      <c r="J290" s="38" t="s">
        <v>806</v>
      </c>
      <c r="K290" s="39" t="s">
        <v>617</v>
      </c>
      <c r="L290" s="40" t="s">
        <v>773</v>
      </c>
      <c r="M290" s="40" t="s">
        <v>774</v>
      </c>
      <c r="N290" s="53">
        <v>784</v>
      </c>
      <c r="O290" s="59">
        <v>45391</v>
      </c>
    </row>
    <row r="291" spans="1:15" ht="31.5" x14ac:dyDescent="0.15">
      <c r="A291" s="62">
        <v>288</v>
      </c>
      <c r="B291" s="17">
        <v>45370</v>
      </c>
      <c r="C291" s="18" t="str">
        <f t="shared" si="38"/>
        <v>火</v>
      </c>
      <c r="D291" s="38"/>
      <c r="E291" s="13" t="s">
        <v>32</v>
      </c>
      <c r="F291" s="19">
        <v>45371</v>
      </c>
      <c r="G291" s="13" t="str">
        <f>IF(テーブル1[[#This Row],[～]]="～",TEXT(F291,"aaa"),"")</f>
        <v>水</v>
      </c>
      <c r="H291" s="39" t="s">
        <v>805</v>
      </c>
      <c r="I291" s="37" t="s">
        <v>776</v>
      </c>
      <c r="J291" s="38" t="s">
        <v>806</v>
      </c>
      <c r="K291" s="39" t="s">
        <v>617</v>
      </c>
      <c r="L291" s="40" t="s">
        <v>773</v>
      </c>
      <c r="M291" s="40" t="s">
        <v>774</v>
      </c>
      <c r="N291" s="53">
        <v>784</v>
      </c>
      <c r="O291" s="59">
        <v>45391</v>
      </c>
    </row>
    <row r="292" spans="1:15" ht="31.5" x14ac:dyDescent="0.15">
      <c r="A292" s="62">
        <v>289</v>
      </c>
      <c r="B292" s="17">
        <v>45370</v>
      </c>
      <c r="C292" s="18" t="str">
        <f t="shared" si="38"/>
        <v>火</v>
      </c>
      <c r="D292" s="38"/>
      <c r="E292" s="13" t="s">
        <v>32</v>
      </c>
      <c r="F292" s="19">
        <v>45371</v>
      </c>
      <c r="G292" s="13" t="str">
        <f>IF(テーブル1[[#This Row],[～]]="～",TEXT(F292,"aaa"),"")</f>
        <v>水</v>
      </c>
      <c r="H292" s="39" t="s">
        <v>805</v>
      </c>
      <c r="I292" s="37" t="s">
        <v>776</v>
      </c>
      <c r="J292" s="38" t="s">
        <v>807</v>
      </c>
      <c r="K292" s="39" t="s">
        <v>790</v>
      </c>
      <c r="L292" s="40" t="s">
        <v>808</v>
      </c>
      <c r="M292" s="40" t="s">
        <v>774</v>
      </c>
      <c r="N292" s="53">
        <v>784</v>
      </c>
      <c r="O292" s="59">
        <v>45391</v>
      </c>
    </row>
    <row r="293" spans="1:15" x14ac:dyDescent="0.15">
      <c r="A293" s="62">
        <v>290</v>
      </c>
      <c r="B293" s="17">
        <v>45355</v>
      </c>
      <c r="C293" s="18" t="str">
        <f t="shared" si="38"/>
        <v>月</v>
      </c>
      <c r="D293" s="38" t="s">
        <v>787</v>
      </c>
      <c r="E293" s="13"/>
      <c r="F293" s="19"/>
      <c r="G293" s="13" t="str">
        <f>IF(テーブル1[[#This Row],[～]]="～",TEXT(F293,"aaa"),"")</f>
        <v/>
      </c>
      <c r="H293" s="39"/>
      <c r="I293" s="37" t="s">
        <v>775</v>
      </c>
      <c r="J293" s="38" t="s">
        <v>811</v>
      </c>
      <c r="K293" s="39" t="s">
        <v>809</v>
      </c>
      <c r="L293" s="40" t="s">
        <v>810</v>
      </c>
      <c r="M293" s="40" t="s">
        <v>3</v>
      </c>
      <c r="N293" s="53">
        <v>784</v>
      </c>
      <c r="O293" s="59">
        <v>45391</v>
      </c>
    </row>
    <row r="294" spans="1:15" x14ac:dyDescent="0.15">
      <c r="A294" s="62">
        <v>291</v>
      </c>
      <c r="B294" s="17">
        <v>45366</v>
      </c>
      <c r="C294" s="18" t="str">
        <f t="shared" si="38"/>
        <v>金</v>
      </c>
      <c r="D294" s="38" t="s">
        <v>812</v>
      </c>
      <c r="E294" s="13"/>
      <c r="F294" s="19"/>
      <c r="G294" s="13" t="str">
        <f>IF(テーブル1[[#This Row],[～]]="～",TEXT(F294,"aaa"),"")</f>
        <v/>
      </c>
      <c r="H294" s="39"/>
      <c r="I294" s="37" t="s">
        <v>775</v>
      </c>
      <c r="J294" s="38" t="s">
        <v>646</v>
      </c>
      <c r="K294" s="39" t="s">
        <v>684</v>
      </c>
      <c r="L294" s="40" t="s">
        <v>813</v>
      </c>
      <c r="M294" s="40" t="s">
        <v>774</v>
      </c>
      <c r="N294" s="53">
        <v>784</v>
      </c>
      <c r="O294" s="59">
        <v>45391</v>
      </c>
    </row>
    <row r="295" spans="1:15" x14ac:dyDescent="0.15">
      <c r="A295" s="62">
        <v>292</v>
      </c>
      <c r="B295" s="17">
        <v>45362</v>
      </c>
      <c r="C295" s="18" t="str">
        <f t="shared" si="38"/>
        <v>月</v>
      </c>
      <c r="D295" s="38" t="s">
        <v>787</v>
      </c>
      <c r="E295" s="13"/>
      <c r="F295" s="19"/>
      <c r="G295" s="13" t="str">
        <f>IF(テーブル1[[#This Row],[～]]="～",TEXT(F295,"aaa"),"")</f>
        <v/>
      </c>
      <c r="H295" s="39"/>
      <c r="I295" s="37" t="s">
        <v>775</v>
      </c>
      <c r="J295" s="38" t="s">
        <v>814</v>
      </c>
      <c r="K295" s="39" t="s">
        <v>772</v>
      </c>
      <c r="L295" s="40" t="s">
        <v>815</v>
      </c>
      <c r="M295" s="40" t="s">
        <v>774</v>
      </c>
      <c r="N295" s="53">
        <v>784</v>
      </c>
      <c r="O295" s="59">
        <v>45391</v>
      </c>
    </row>
    <row r="296" spans="1:15" x14ac:dyDescent="0.15">
      <c r="A296" s="62">
        <v>293</v>
      </c>
      <c r="B296" s="17">
        <v>45360</v>
      </c>
      <c r="C296" s="18" t="str">
        <f t="shared" si="38"/>
        <v>土</v>
      </c>
      <c r="D296" s="38" t="s">
        <v>787</v>
      </c>
      <c r="E296" s="13"/>
      <c r="F296" s="19"/>
      <c r="G296" s="13" t="str">
        <f>IF(テーブル1[[#This Row],[～]]="～",TEXT(F296,"aaa"),"")</f>
        <v/>
      </c>
      <c r="H296" s="39"/>
      <c r="I296" s="37" t="s">
        <v>775</v>
      </c>
      <c r="J296" s="38" t="s">
        <v>814</v>
      </c>
      <c r="K296" s="39" t="s">
        <v>689</v>
      </c>
      <c r="L296" s="40" t="s">
        <v>815</v>
      </c>
      <c r="M296" s="40" t="s">
        <v>774</v>
      </c>
      <c r="N296" s="53">
        <v>784</v>
      </c>
      <c r="O296" s="59">
        <v>45391</v>
      </c>
    </row>
    <row r="297" spans="1:15" x14ac:dyDescent="0.15">
      <c r="A297" s="62">
        <v>294</v>
      </c>
      <c r="B297" s="17">
        <v>45359</v>
      </c>
      <c r="C297" s="18" t="str">
        <f t="shared" si="38"/>
        <v>金</v>
      </c>
      <c r="D297" s="38" t="s">
        <v>787</v>
      </c>
      <c r="E297" s="13"/>
      <c r="F297" s="19"/>
      <c r="G297" s="13" t="str">
        <f>IF(テーブル1[[#This Row],[～]]="～",TEXT(F297,"aaa"),"")</f>
        <v/>
      </c>
      <c r="H297" s="39"/>
      <c r="I297" s="37" t="s">
        <v>775</v>
      </c>
      <c r="J297" s="38" t="s">
        <v>816</v>
      </c>
      <c r="K297" s="39" t="s">
        <v>684</v>
      </c>
      <c r="L297" s="40" t="s">
        <v>813</v>
      </c>
      <c r="M297" s="40" t="s">
        <v>774</v>
      </c>
      <c r="N297" s="53">
        <v>784</v>
      </c>
      <c r="O297" s="59">
        <v>45391</v>
      </c>
    </row>
    <row r="298" spans="1:15" x14ac:dyDescent="0.15">
      <c r="A298" s="62">
        <v>295</v>
      </c>
      <c r="B298" s="17">
        <v>45358</v>
      </c>
      <c r="C298" s="18" t="str">
        <f t="shared" si="38"/>
        <v>木</v>
      </c>
      <c r="D298" s="38" t="s">
        <v>812</v>
      </c>
      <c r="E298" s="13"/>
      <c r="F298" s="19"/>
      <c r="G298" s="13" t="str">
        <f>IF(テーブル1[[#This Row],[～]]="～",TEXT(F298,"aaa"),"")</f>
        <v/>
      </c>
      <c r="H298" s="39"/>
      <c r="I298" s="37" t="s">
        <v>775</v>
      </c>
      <c r="J298" s="38" t="s">
        <v>817</v>
      </c>
      <c r="K298" s="39" t="s">
        <v>684</v>
      </c>
      <c r="L298" s="40" t="s">
        <v>818</v>
      </c>
      <c r="M298" s="40" t="s">
        <v>774</v>
      </c>
      <c r="N298" s="53">
        <v>784</v>
      </c>
      <c r="O298" s="59">
        <v>45391</v>
      </c>
    </row>
    <row r="299" spans="1:15" x14ac:dyDescent="0.15">
      <c r="A299" s="62">
        <v>296</v>
      </c>
      <c r="B299" s="17">
        <v>45352</v>
      </c>
      <c r="C299" s="18" t="str">
        <f t="shared" si="38"/>
        <v>金</v>
      </c>
      <c r="D299" s="38" t="s">
        <v>787</v>
      </c>
      <c r="E299" s="13"/>
      <c r="F299" s="19"/>
      <c r="G299" s="13" t="str">
        <f>IF(テーブル1[[#This Row],[～]]="～",TEXT(F299,"aaa"),"")</f>
        <v/>
      </c>
      <c r="H299" s="39"/>
      <c r="I299" s="37" t="s">
        <v>775</v>
      </c>
      <c r="J299" s="38" t="s">
        <v>819</v>
      </c>
      <c r="K299" s="39" t="s">
        <v>772</v>
      </c>
      <c r="L299" s="40" t="s">
        <v>820</v>
      </c>
      <c r="M299" s="40" t="s">
        <v>774</v>
      </c>
      <c r="N299" s="53">
        <v>784</v>
      </c>
      <c r="O299" s="59">
        <v>45391</v>
      </c>
    </row>
    <row r="300" spans="1:15" x14ac:dyDescent="0.15">
      <c r="A300" s="62">
        <v>297</v>
      </c>
      <c r="B300" s="17">
        <v>45357</v>
      </c>
      <c r="C300" s="18" t="str">
        <f t="shared" si="38"/>
        <v>水</v>
      </c>
      <c r="D300" s="38" t="s">
        <v>822</v>
      </c>
      <c r="E300" s="13"/>
      <c r="F300" s="19"/>
      <c r="G300" s="13" t="str">
        <f>IF(テーブル1[[#This Row],[～]]="～",TEXT(F300,"aaa"),"")</f>
        <v/>
      </c>
      <c r="H300" s="39"/>
      <c r="I300" s="37" t="s">
        <v>775</v>
      </c>
      <c r="J300" s="38" t="s">
        <v>821</v>
      </c>
      <c r="K300" s="39" t="s">
        <v>689</v>
      </c>
      <c r="L300" s="40" t="s">
        <v>823</v>
      </c>
      <c r="M300" s="40" t="s">
        <v>774</v>
      </c>
      <c r="N300" s="53">
        <v>784</v>
      </c>
      <c r="O300" s="59">
        <v>45391</v>
      </c>
    </row>
    <row r="301" spans="1:15" x14ac:dyDescent="0.15">
      <c r="A301" s="62">
        <v>298</v>
      </c>
      <c r="B301" s="17">
        <v>45371</v>
      </c>
      <c r="C301" s="18" t="str">
        <f t="shared" si="38"/>
        <v>水</v>
      </c>
      <c r="D301" s="38" t="s">
        <v>769</v>
      </c>
      <c r="E301" s="13"/>
      <c r="F301" s="19"/>
      <c r="G301" s="13" t="str">
        <f>IF(テーブル1[[#This Row],[～]]="～",TEXT(F301,"aaa"),"")</f>
        <v/>
      </c>
      <c r="H301" s="39"/>
      <c r="I301" s="37" t="s">
        <v>776</v>
      </c>
      <c r="J301" s="38" t="s">
        <v>824</v>
      </c>
      <c r="K301" s="39" t="s">
        <v>617</v>
      </c>
      <c r="L301" s="40" t="s">
        <v>773</v>
      </c>
      <c r="M301" s="40" t="s">
        <v>774</v>
      </c>
      <c r="N301" s="53">
        <v>784</v>
      </c>
      <c r="O301" s="59">
        <v>45391</v>
      </c>
    </row>
    <row r="302" spans="1:15" x14ac:dyDescent="0.15">
      <c r="A302" s="62">
        <v>299</v>
      </c>
      <c r="B302" s="17">
        <v>45372</v>
      </c>
      <c r="C302" s="18" t="str">
        <f t="shared" si="38"/>
        <v>木</v>
      </c>
      <c r="D302" s="38" t="s">
        <v>797</v>
      </c>
      <c r="E302" s="13"/>
      <c r="F302" s="19"/>
      <c r="G302" s="13" t="str">
        <f>IF(テーブル1[[#This Row],[～]]="～",TEXT(F302,"aaa"),"")</f>
        <v/>
      </c>
      <c r="H302" s="39"/>
      <c r="I302" s="37" t="s">
        <v>776</v>
      </c>
      <c r="J302" s="38" t="s">
        <v>825</v>
      </c>
      <c r="K302" s="39" t="s">
        <v>679</v>
      </c>
      <c r="L302" s="40" t="s">
        <v>795</v>
      </c>
      <c r="M302" s="40" t="s">
        <v>774</v>
      </c>
      <c r="N302" s="53">
        <v>784</v>
      </c>
      <c r="O302" s="59">
        <v>45391</v>
      </c>
    </row>
    <row r="303" spans="1:15" ht="31.5" x14ac:dyDescent="0.15">
      <c r="A303" s="62">
        <v>300</v>
      </c>
      <c r="B303" s="17">
        <v>45370</v>
      </c>
      <c r="C303" s="18" t="str">
        <f t="shared" si="38"/>
        <v>火</v>
      </c>
      <c r="D303" s="38" t="s">
        <v>826</v>
      </c>
      <c r="E303" s="13"/>
      <c r="F303" s="19"/>
      <c r="G303" s="13" t="str">
        <f>IF(テーブル1[[#This Row],[～]]="～",TEXT(F303,"aaa"),"")</f>
        <v/>
      </c>
      <c r="H303" s="39"/>
      <c r="I303" s="37" t="s">
        <v>777</v>
      </c>
      <c r="J303" s="38" t="s">
        <v>827</v>
      </c>
      <c r="K303" s="39" t="s">
        <v>790</v>
      </c>
      <c r="L303" s="40" t="s">
        <v>828</v>
      </c>
      <c r="M303" s="40" t="s">
        <v>6</v>
      </c>
      <c r="N303" s="53">
        <v>784</v>
      </c>
      <c r="O303" s="59">
        <v>45391</v>
      </c>
    </row>
    <row r="304" spans="1:15" x14ac:dyDescent="0.15">
      <c r="A304" s="62">
        <v>301</v>
      </c>
      <c r="B304" s="17">
        <v>45371</v>
      </c>
      <c r="C304" s="18" t="str">
        <f t="shared" si="38"/>
        <v>水</v>
      </c>
      <c r="D304" s="38" t="s">
        <v>769</v>
      </c>
      <c r="E304" s="13"/>
      <c r="F304" s="19"/>
      <c r="G304" s="13" t="str">
        <f>IF(テーブル1[[#This Row],[～]]="～",TEXT(F304,"aaa"),"")</f>
        <v/>
      </c>
      <c r="H304" s="39"/>
      <c r="I304" s="37" t="s">
        <v>780</v>
      </c>
      <c r="J304" s="38" t="s">
        <v>829</v>
      </c>
      <c r="K304" s="39" t="s">
        <v>617</v>
      </c>
      <c r="L304" s="40" t="s">
        <v>789</v>
      </c>
      <c r="M304" s="40" t="s">
        <v>3</v>
      </c>
      <c r="N304" s="53">
        <v>784</v>
      </c>
      <c r="O304" s="59">
        <v>45391</v>
      </c>
    </row>
    <row r="305" spans="1:15" x14ac:dyDescent="0.15">
      <c r="A305" s="62">
        <v>302</v>
      </c>
      <c r="B305" s="17">
        <v>45370</v>
      </c>
      <c r="C305" s="18" t="str">
        <f t="shared" si="38"/>
        <v>火</v>
      </c>
      <c r="D305" s="38" t="s">
        <v>803</v>
      </c>
      <c r="E305" s="13" t="s">
        <v>32</v>
      </c>
      <c r="F305" s="19">
        <v>45371</v>
      </c>
      <c r="G305" s="13" t="str">
        <f>IF(テーブル1[[#This Row],[～]]="～",TEXT(F305,"aaa"),"")</f>
        <v>水</v>
      </c>
      <c r="H305" s="39" t="s">
        <v>826</v>
      </c>
      <c r="I305" s="37" t="s">
        <v>770</v>
      </c>
      <c r="J305" s="38" t="s">
        <v>830</v>
      </c>
      <c r="K305" s="39" t="s">
        <v>617</v>
      </c>
      <c r="L305" s="40" t="s">
        <v>773</v>
      </c>
      <c r="M305" s="40" t="s">
        <v>774</v>
      </c>
      <c r="N305" s="53">
        <v>784</v>
      </c>
      <c r="O305" s="59">
        <v>45391</v>
      </c>
    </row>
    <row r="306" spans="1:15" ht="31.5" x14ac:dyDescent="0.15">
      <c r="A306" s="62">
        <v>303</v>
      </c>
      <c r="B306" s="17">
        <v>45353</v>
      </c>
      <c r="C306" s="18" t="str">
        <f t="shared" si="38"/>
        <v>土</v>
      </c>
      <c r="D306" s="38" t="s">
        <v>797</v>
      </c>
      <c r="E306" s="13"/>
      <c r="F306" s="19"/>
      <c r="G306" s="13" t="str">
        <f>IF(テーブル1[[#This Row],[～]]="～",TEXT(F306,"aaa"),"")</f>
        <v/>
      </c>
      <c r="H306" s="39"/>
      <c r="I306" s="37" t="s">
        <v>770</v>
      </c>
      <c r="J306" s="38" t="s">
        <v>831</v>
      </c>
      <c r="K306" s="39" t="s">
        <v>832</v>
      </c>
      <c r="L306" s="40" t="s">
        <v>833</v>
      </c>
      <c r="M306" s="40" t="s">
        <v>6</v>
      </c>
      <c r="N306" s="53">
        <v>784</v>
      </c>
      <c r="O306" s="59">
        <v>45391</v>
      </c>
    </row>
    <row r="307" spans="1:15" ht="31.5" x14ac:dyDescent="0.15">
      <c r="A307" s="62">
        <v>304</v>
      </c>
      <c r="B307" s="17">
        <v>45373</v>
      </c>
      <c r="C307" s="18" t="str">
        <f t="shared" si="38"/>
        <v>金</v>
      </c>
      <c r="D307" s="38" t="s">
        <v>826</v>
      </c>
      <c r="E307" s="13"/>
      <c r="F307" s="19"/>
      <c r="G307" s="13" t="str">
        <f>IF(テーブル1[[#This Row],[～]]="～",TEXT(F307,"aaa"),"")</f>
        <v/>
      </c>
      <c r="H307" s="39"/>
      <c r="I307" s="37" t="s">
        <v>770</v>
      </c>
      <c r="J307" s="38" t="s">
        <v>834</v>
      </c>
      <c r="K307" s="39" t="s">
        <v>832</v>
      </c>
      <c r="L307" s="40" t="s">
        <v>835</v>
      </c>
      <c r="M307" s="40" t="s">
        <v>6</v>
      </c>
      <c r="N307" s="53">
        <v>784</v>
      </c>
      <c r="O307" s="59">
        <v>45391</v>
      </c>
    </row>
    <row r="308" spans="1:15" ht="31.5" x14ac:dyDescent="0.15">
      <c r="A308" s="62">
        <v>305</v>
      </c>
      <c r="B308" s="17">
        <v>45372</v>
      </c>
      <c r="C308" s="18" t="str">
        <f t="shared" si="38"/>
        <v>木</v>
      </c>
      <c r="D308" s="38" t="s">
        <v>826</v>
      </c>
      <c r="E308" s="13"/>
      <c r="F308" s="19"/>
      <c r="G308" s="13" t="str">
        <f>IF(テーブル1[[#This Row],[～]]="～",TEXT(F308,"aaa"),"")</f>
        <v/>
      </c>
      <c r="H308" s="39"/>
      <c r="I308" s="37" t="s">
        <v>777</v>
      </c>
      <c r="J308" s="38" t="s">
        <v>836</v>
      </c>
      <c r="K308" s="39" t="s">
        <v>790</v>
      </c>
      <c r="L308" s="40" t="s">
        <v>837</v>
      </c>
      <c r="M308" s="40" t="s">
        <v>6</v>
      </c>
      <c r="N308" s="53">
        <v>784</v>
      </c>
      <c r="O308" s="59">
        <v>45391</v>
      </c>
    </row>
    <row r="309" spans="1:15" ht="31.5" x14ac:dyDescent="0.15">
      <c r="A309" s="62">
        <v>306</v>
      </c>
      <c r="B309" s="17">
        <v>45374</v>
      </c>
      <c r="C309" s="18" t="str">
        <f t="shared" si="38"/>
        <v>土</v>
      </c>
      <c r="D309" s="38" t="s">
        <v>797</v>
      </c>
      <c r="E309" s="13"/>
      <c r="F309" s="19"/>
      <c r="G309" s="13" t="str">
        <f>IF(テーブル1[[#This Row],[～]]="～",TEXT(F309,"aaa"),"")</f>
        <v/>
      </c>
      <c r="H309" s="39"/>
      <c r="I309" s="37" t="s">
        <v>776</v>
      </c>
      <c r="J309" s="38" t="s">
        <v>838</v>
      </c>
      <c r="K309" s="39" t="s">
        <v>790</v>
      </c>
      <c r="L309" s="40" t="s">
        <v>839</v>
      </c>
      <c r="M309" s="40" t="s">
        <v>6</v>
      </c>
      <c r="N309" s="53">
        <v>784</v>
      </c>
      <c r="O309" s="59">
        <v>45391</v>
      </c>
    </row>
    <row r="310" spans="1:15" ht="31.5" x14ac:dyDescent="0.15">
      <c r="A310" s="62">
        <v>307</v>
      </c>
      <c r="B310" s="17">
        <v>45378</v>
      </c>
      <c r="C310" s="18" t="str">
        <f t="shared" si="38"/>
        <v>水</v>
      </c>
      <c r="D310" s="38" t="s">
        <v>781</v>
      </c>
      <c r="E310" s="13"/>
      <c r="F310" s="19"/>
      <c r="G310" s="13" t="str">
        <f>IF(テーブル1[[#This Row],[～]]="～",TEXT(F310,"aaa"),"")</f>
        <v/>
      </c>
      <c r="H310" s="39"/>
      <c r="I310" s="37" t="s">
        <v>776</v>
      </c>
      <c r="J310" s="38" t="s">
        <v>840</v>
      </c>
      <c r="K310" s="39" t="s">
        <v>790</v>
      </c>
      <c r="L310" s="40" t="s">
        <v>841</v>
      </c>
      <c r="M310" s="40" t="s">
        <v>6</v>
      </c>
      <c r="N310" s="53">
        <v>784</v>
      </c>
      <c r="O310" s="59">
        <v>45391</v>
      </c>
    </row>
    <row r="311" spans="1:15" x14ac:dyDescent="0.15">
      <c r="A311" s="62">
        <v>308</v>
      </c>
      <c r="B311" s="17">
        <v>45374</v>
      </c>
      <c r="C311" s="18" t="str">
        <f t="shared" si="38"/>
        <v>土</v>
      </c>
      <c r="D311" s="38" t="s">
        <v>53</v>
      </c>
      <c r="E311" s="13" t="s">
        <v>32</v>
      </c>
      <c r="F311" s="19">
        <v>45379</v>
      </c>
      <c r="G311" s="13" t="str">
        <f>IF(テーブル1[[#This Row],[～]]="～",TEXT(F311,"aaa"),"")</f>
        <v>木</v>
      </c>
      <c r="H311" s="39" t="s">
        <v>826</v>
      </c>
      <c r="I311" s="37" t="s">
        <v>779</v>
      </c>
      <c r="J311" s="38" t="s">
        <v>842</v>
      </c>
      <c r="K311" s="39" t="s">
        <v>689</v>
      </c>
      <c r="L311" s="40" t="s">
        <v>843</v>
      </c>
      <c r="M311" s="40" t="s">
        <v>774</v>
      </c>
      <c r="N311" s="53">
        <v>784</v>
      </c>
      <c r="O311" s="59">
        <v>45391</v>
      </c>
    </row>
    <row r="312" spans="1:15" x14ac:dyDescent="0.15">
      <c r="A312" s="62">
        <v>309</v>
      </c>
      <c r="B312" s="17">
        <v>45379</v>
      </c>
      <c r="C312" s="18" t="str">
        <f t="shared" si="38"/>
        <v>木</v>
      </c>
      <c r="D312" s="38" t="s">
        <v>769</v>
      </c>
      <c r="E312" s="13"/>
      <c r="F312" s="19"/>
      <c r="G312" s="13" t="str">
        <f>IF(テーブル1[[#This Row],[～]]="～",TEXT(F312,"aaa"),"")</f>
        <v/>
      </c>
      <c r="H312" s="39"/>
      <c r="I312" s="37" t="s">
        <v>770</v>
      </c>
      <c r="J312" s="38" t="s">
        <v>829</v>
      </c>
      <c r="K312" s="39" t="s">
        <v>689</v>
      </c>
      <c r="L312" s="40" t="s">
        <v>789</v>
      </c>
      <c r="M312" s="40" t="s">
        <v>3</v>
      </c>
      <c r="N312" s="53">
        <v>784</v>
      </c>
      <c r="O312" s="59">
        <v>45391</v>
      </c>
    </row>
    <row r="313" spans="1:15" x14ac:dyDescent="0.15">
      <c r="A313" s="62">
        <v>310</v>
      </c>
      <c r="B313" s="17">
        <v>45381</v>
      </c>
      <c r="C313" s="18" t="str">
        <f t="shared" si="38"/>
        <v>土</v>
      </c>
      <c r="D313" s="38"/>
      <c r="E313" s="13" t="s">
        <v>32</v>
      </c>
      <c r="F313" s="19">
        <v>45383</v>
      </c>
      <c r="G313" s="13" t="str">
        <f>IF(テーブル1[[#This Row],[～]]="～",TEXT(F313,"aaa"),"")</f>
        <v>月</v>
      </c>
      <c r="H313" s="39"/>
      <c r="I313" s="37" t="s">
        <v>776</v>
      </c>
      <c r="J313" s="38" t="s">
        <v>845</v>
      </c>
      <c r="K313" s="39" t="s">
        <v>844</v>
      </c>
      <c r="L313" s="40" t="s">
        <v>795</v>
      </c>
      <c r="M313" s="40" t="s">
        <v>774</v>
      </c>
      <c r="N313" s="53">
        <v>784</v>
      </c>
      <c r="O313" s="59">
        <v>45391</v>
      </c>
    </row>
    <row r="314" spans="1:15" x14ac:dyDescent="0.15">
      <c r="A314" s="62">
        <v>311</v>
      </c>
      <c r="B314" s="17">
        <v>45380</v>
      </c>
      <c r="C314" s="18" t="str">
        <f t="shared" si="38"/>
        <v>金</v>
      </c>
      <c r="D314" s="38"/>
      <c r="E314" s="13" t="s">
        <v>32</v>
      </c>
      <c r="F314" s="19">
        <v>45385</v>
      </c>
      <c r="G314" s="13" t="str">
        <f>IF(テーブル1[[#This Row],[～]]="～",TEXT(F314,"aaa"),"")</f>
        <v>水</v>
      </c>
      <c r="H314" s="39"/>
      <c r="I314" s="37" t="s">
        <v>776</v>
      </c>
      <c r="J314" s="38" t="s">
        <v>846</v>
      </c>
      <c r="K314" s="39" t="s">
        <v>832</v>
      </c>
      <c r="L314" s="40" t="s">
        <v>847</v>
      </c>
      <c r="M314" s="40" t="s">
        <v>2</v>
      </c>
      <c r="N314" s="53">
        <v>784</v>
      </c>
      <c r="O314" s="59">
        <v>45391</v>
      </c>
    </row>
  </sheetData>
  <mergeCells count="2">
    <mergeCell ref="B2:H2"/>
    <mergeCell ref="I2:K2"/>
  </mergeCells>
  <phoneticPr fontId="1"/>
  <pageMargins left="0.39370078740157483" right="0.23622047244094491" top="0.9055118110236221" bottom="0.74803149606299213" header="0.19685039370078741" footer="0.31496062992125984"/>
  <pageSetup paperSize="9" scale="55" fitToHeight="0" orientation="portrait" r:id="rId1"/>
  <rowBreaks count="1" manualBreakCount="1">
    <brk id="54" max="12" man="1"/>
  </row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522F54EC-AFBB-4576-9CC3-3AA58CB1EC57}">
          <x14:formula1>
            <xm:f>Sheet1!$B$1:$B$7</xm:f>
          </x14:formula1>
          <xm:sqref>M279:M314</xm:sqref>
        </x14:dataValidation>
        <x14:dataValidation type="list" allowBlank="1" showInputMessage="1" showErrorMessage="1" xr:uid="{109DC248-0FA8-4288-9A1D-6C4910BBB212}">
          <x14:formula1>
            <xm:f>Sheet1!$A$1:$A$6</xm:f>
          </x14:formula1>
          <xm:sqref>I279:I314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47E23-2957-4130-8F01-52E904056478}">
  <dimension ref="A1:B7"/>
  <sheetViews>
    <sheetView workbookViewId="0">
      <selection activeCell="E15" sqref="E15"/>
    </sheetView>
  </sheetViews>
  <sheetFormatPr defaultRowHeight="13.5" x14ac:dyDescent="0.15"/>
  <sheetData>
    <row r="1" spans="1:2" x14ac:dyDescent="0.15">
      <c r="A1" t="s">
        <v>775</v>
      </c>
      <c r="B1" s="6" t="s">
        <v>5</v>
      </c>
    </row>
    <row r="2" spans="1:2" x14ac:dyDescent="0.15">
      <c r="A2" t="s">
        <v>776</v>
      </c>
      <c r="B2" s="6" t="s">
        <v>2</v>
      </c>
    </row>
    <row r="3" spans="1:2" x14ac:dyDescent="0.15">
      <c r="A3" t="s">
        <v>777</v>
      </c>
      <c r="B3" s="6" t="s">
        <v>3</v>
      </c>
    </row>
    <row r="4" spans="1:2" x14ac:dyDescent="0.15">
      <c r="A4" t="s">
        <v>778</v>
      </c>
      <c r="B4" s="6" t="s">
        <v>1</v>
      </c>
    </row>
    <row r="5" spans="1:2" x14ac:dyDescent="0.15">
      <c r="A5" t="s">
        <v>779</v>
      </c>
      <c r="B5" s="6" t="s">
        <v>6</v>
      </c>
    </row>
    <row r="6" spans="1:2" x14ac:dyDescent="0.15">
      <c r="A6" t="s">
        <v>780</v>
      </c>
      <c r="B6" s="6" t="s">
        <v>4</v>
      </c>
    </row>
    <row r="7" spans="1:2" x14ac:dyDescent="0.15">
      <c r="B7" s="6" t="s">
        <v>7</v>
      </c>
    </row>
  </sheetData>
  <phoneticPr fontId="1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19"/>
  <sheetViews>
    <sheetView workbookViewId="0">
      <selection activeCell="M21" sqref="M21"/>
    </sheetView>
  </sheetViews>
  <sheetFormatPr defaultRowHeight="13.5" x14ac:dyDescent="0.15"/>
  <cols>
    <col min="2" max="2" width="13.625" customWidth="1"/>
  </cols>
  <sheetData>
    <row r="2" spans="2:9" x14ac:dyDescent="0.15">
      <c r="B2" s="3"/>
      <c r="C2" s="3" t="s">
        <v>8</v>
      </c>
      <c r="D2" s="3" t="s">
        <v>9</v>
      </c>
      <c r="E2" s="3" t="s">
        <v>10</v>
      </c>
      <c r="F2" s="3" t="s">
        <v>11</v>
      </c>
      <c r="G2" s="3" t="s">
        <v>12</v>
      </c>
      <c r="H2" s="3" t="s">
        <v>13</v>
      </c>
      <c r="I2" s="3" t="s">
        <v>14</v>
      </c>
    </row>
    <row r="3" spans="2:9" x14ac:dyDescent="0.15">
      <c r="B3" s="3" t="s">
        <v>2</v>
      </c>
      <c r="C3" s="3">
        <f>COUNTIFS(一覧!$J$99:$J$1048576,"*中央区*",一覧!$M$99:$M$1048576,"空き巣")</f>
        <v>0</v>
      </c>
      <c r="D3" s="3">
        <f>COUNTIFS(一覧!$J$99:$J$1048576,"*花見川区*",一覧!$M$99:$M$1048576,"空き巣")</f>
        <v>0</v>
      </c>
      <c r="E3" s="3">
        <f>COUNTIFS(一覧!$J$99:$J$1048576,"*稲毛区*",一覧!$M$99:$M$1048576,"空き巣")</f>
        <v>0</v>
      </c>
      <c r="F3" s="3">
        <f>COUNTIFS(一覧!$J$99:$J$1048576,"*若葉区*",一覧!$M$99:$M$1048576,"空き巣")</f>
        <v>0</v>
      </c>
      <c r="G3" s="3">
        <f>COUNTIFS(一覧!$J$99:$J$1048576,"*緑区*",一覧!$M$99:$M$1048576,"空き巣")</f>
        <v>0</v>
      </c>
      <c r="H3" s="3">
        <f>COUNTIFS(一覧!$J$99:$J$1048576,"*美浜区*",一覧!$M$99:$M$1048576,"空き巣")</f>
        <v>0</v>
      </c>
      <c r="I3" s="3">
        <f t="shared" ref="I3:I9" si="0">SUM(C3:H3)</f>
        <v>0</v>
      </c>
    </row>
    <row r="4" spans="2:9" x14ac:dyDescent="0.15">
      <c r="B4" s="3" t="s">
        <v>4</v>
      </c>
      <c r="C4" s="3">
        <f>COUNTIFS(一覧!$J$99:$J$1048576,"*中央区*",一覧!$M$99:$M$1048576,"忍び込み")</f>
        <v>0</v>
      </c>
      <c r="D4" s="3">
        <f>COUNTIFS(一覧!$J$99:$J$1048576,"*花見川区*",一覧!$M$99:$M$1048576,"忍び込み")</f>
        <v>0</v>
      </c>
      <c r="E4" s="3">
        <f>COUNTIFS(一覧!$J$99:$J$1048576,"*稲毛区*",一覧!$M$99:$M$1048576,"忍び込み")</f>
        <v>0</v>
      </c>
      <c r="F4" s="3">
        <f>COUNTIFS(一覧!$J$99:$J$1048576,"*若葉区*",一覧!$M$99:$M$1048576,"忍び込み")</f>
        <v>0</v>
      </c>
      <c r="G4" s="3">
        <f>COUNTIFS(一覧!$J$99:$J$1048576,"*緑区*",一覧!$M$99:$M$1048576,"忍び込み")</f>
        <v>0</v>
      </c>
      <c r="H4" s="3">
        <f>COUNTIFS(一覧!$J$99:$J$1048576,"*美浜区*",一覧!$M$99:$M$1048576,"忍び込み")</f>
        <v>0</v>
      </c>
      <c r="I4" s="3">
        <f t="shared" si="0"/>
        <v>0</v>
      </c>
    </row>
    <row r="5" spans="2:9" x14ac:dyDescent="0.15">
      <c r="B5" s="3" t="s">
        <v>5</v>
      </c>
      <c r="C5" s="3">
        <f>COUNTIFS(一覧!$J$99:$J$1048576,"*中央区*",一覧!$M$99:$M$1048576,"ひったくり")</f>
        <v>0</v>
      </c>
      <c r="D5" s="3">
        <f>COUNTIFS(一覧!$J$99:$J$1048576,"*花見川区*",一覧!$M$99:$M$1048576,"ひったくり")</f>
        <v>0</v>
      </c>
      <c r="E5" s="3">
        <f>COUNTIFS(一覧!$J$99:$J$1048576,"*稲毛区*",一覧!$M$99:$M$1048576,"ひったくり")</f>
        <v>0</v>
      </c>
      <c r="F5" s="3">
        <f>COUNTIFS(一覧!$J$99:$J$1048576,"*若葉区*",一覧!$M$99:$M$1048576,"ひったくり")</f>
        <v>0</v>
      </c>
      <c r="G5" s="3">
        <f>COUNTIFS(一覧!$J$99:$J$1048576,"*緑区*",一覧!$M$99:$M$1048576,"ひったくり")</f>
        <v>0</v>
      </c>
      <c r="H5" s="3">
        <f>COUNTIFS(一覧!$J$99:$J$1048576,"*美浜区*",一覧!$M$99:$M$1048576,"ひったくり")</f>
        <v>0</v>
      </c>
      <c r="I5" s="3">
        <f t="shared" si="0"/>
        <v>0</v>
      </c>
    </row>
    <row r="6" spans="2:9" x14ac:dyDescent="0.15">
      <c r="B6" s="3" t="s">
        <v>7</v>
      </c>
      <c r="C6" s="3">
        <f>COUNTIFS(一覧!$J$99:$J$1048576,"*中央区*",一覧!$M$99:$M$1048576,"路上強盗")</f>
        <v>0</v>
      </c>
      <c r="D6" s="3">
        <f>COUNTIFS(一覧!$J$99:$J$1048576,"*花見川区*",一覧!$M$99:$M$1048576,"路上強盗")</f>
        <v>0</v>
      </c>
      <c r="E6" s="3">
        <f>COUNTIFS(一覧!$J$99:$J$1048576,"*稲毛区*",一覧!$M$99:$M$1048576,"路上強盗")</f>
        <v>0</v>
      </c>
      <c r="F6" s="3">
        <f>COUNTIFS(一覧!$J$99:$J$1048576,"*若葉区*",一覧!$M$99:$M$1048576,"路上強盗")</f>
        <v>0</v>
      </c>
      <c r="G6" s="3">
        <f>COUNTIFS(一覧!$J$99:$J$1048576,"*緑区*",一覧!$M$99:$M$1048576,"路上強盗")</f>
        <v>0</v>
      </c>
      <c r="H6" s="3">
        <f>COUNTIFS(一覧!$J$99:$J$1048576,"*美浜区*",一覧!$M$99:$M$1048576,"路上強盗")</f>
        <v>0</v>
      </c>
      <c r="I6" s="3">
        <f t="shared" si="0"/>
        <v>0</v>
      </c>
    </row>
    <row r="7" spans="2:9" x14ac:dyDescent="0.15">
      <c r="B7" s="3" t="s">
        <v>3</v>
      </c>
      <c r="C7" s="3">
        <f>COUNTIFS(一覧!$J$99:$J$1048576,"*中央区*",一覧!$M$99:$M$1048576,"自動車盗")</f>
        <v>0</v>
      </c>
      <c r="D7" s="3">
        <f>COUNTIFS(一覧!$J$99:$J$1048576,"*花見川区*",一覧!$M$99:$M$1048576,"自動車盗")</f>
        <v>0</v>
      </c>
      <c r="E7" s="3">
        <f>COUNTIFS(一覧!$J$99:$J$1048576,"*稲毛区*",一覧!$M$99:$M$1048576,"自動車盗")</f>
        <v>0</v>
      </c>
      <c r="F7" s="3">
        <f>COUNTIFS(一覧!$J$99:$J$1048576,"*若葉区*",一覧!$M$99:$M$1048576,"自動車盗")</f>
        <v>0</v>
      </c>
      <c r="G7" s="3">
        <f>COUNTIFS(一覧!$J$99:$J$1048576,"*緑区*",一覧!$M$99:$M$1048576,"自動車盗")</f>
        <v>0</v>
      </c>
      <c r="H7" s="3">
        <f>COUNTIFS(一覧!$J$99:$J$1048576,"*美浜区*",一覧!$M$99:$M$1048576,"自動車盗")</f>
        <v>0</v>
      </c>
      <c r="I7" s="3">
        <f t="shared" si="0"/>
        <v>0</v>
      </c>
    </row>
    <row r="8" spans="2:9" x14ac:dyDescent="0.15">
      <c r="B8" s="3" t="s">
        <v>1</v>
      </c>
      <c r="C8" s="3">
        <f>COUNTIFS(一覧!$J$99:$J$1048576,"*中央区*",一覧!$M$99:$M$1048576,"車上ねらい")</f>
        <v>0</v>
      </c>
      <c r="D8" s="3">
        <f>COUNTIFS(一覧!$J$99:$J$1048576,"*花見川区*",一覧!$M$99:$M$1048576,"車上ねらい")</f>
        <v>0</v>
      </c>
      <c r="E8" s="3">
        <f>COUNTIFS(一覧!$J$99:$J$1048576,"*稲毛区*",一覧!$M$99:$M$1048576,"車上ねらい")</f>
        <v>0</v>
      </c>
      <c r="F8" s="3">
        <f>COUNTIFS(一覧!$J$99:$J$1048576,"*若葉区*",一覧!$M$99:$M$1048576,"車上ねらい")</f>
        <v>0</v>
      </c>
      <c r="G8" s="3">
        <f>COUNTIFS(一覧!$J$99:$J$1048576,"*緑区*",一覧!$M$99:$M$1048576,"車上ねらい")</f>
        <v>0</v>
      </c>
      <c r="H8" s="3">
        <f>COUNTIFS(一覧!$J$99:$J$1048576,"*美浜区*",一覧!$M$99:$M$1048576,"車上ねらい")</f>
        <v>0</v>
      </c>
      <c r="I8" s="3">
        <f t="shared" si="0"/>
        <v>0</v>
      </c>
    </row>
    <row r="9" spans="2:9" x14ac:dyDescent="0.15">
      <c r="B9" s="3" t="s">
        <v>6</v>
      </c>
      <c r="C9" s="3">
        <f>COUNTIFS(一覧!$J$99:$J$1048576,"*中央区*",一覧!$M$99:$M$1048576,"振り込め詐欺")</f>
        <v>0</v>
      </c>
      <c r="D9" s="3">
        <f>COUNTIFS(一覧!$J$99:$J$1048576,"*花見川区*",一覧!$M$99:$M$1048576,"振り込め詐欺")</f>
        <v>0</v>
      </c>
      <c r="E9" s="3">
        <f>COUNTIFS(一覧!$J$99:$J$1048576,"*稲毛区*",一覧!$M$99:$M$1048576,"振り込め詐欺")</f>
        <v>0</v>
      </c>
      <c r="F9" s="3">
        <f>COUNTIFS(一覧!$J$99:$J$1048576,"*若葉区*",一覧!$M$99:$M$1048576,"振り込め詐欺")</f>
        <v>0</v>
      </c>
      <c r="G9" s="3">
        <f>COUNTIFS(一覧!$J$99:$J$1048576,"*緑区*",一覧!$M$99:$M$1048576,"振り込め詐欺")</f>
        <v>0</v>
      </c>
      <c r="H9" s="3">
        <f>COUNTIFS(一覧!$J$99:$J$1048576,"*美浜区*",一覧!$M$99:$M$1048576,"振り込め詐欺")</f>
        <v>0</v>
      </c>
      <c r="I9" s="3">
        <f t="shared" si="0"/>
        <v>0</v>
      </c>
    </row>
    <row r="11" spans="2:9" x14ac:dyDescent="0.15">
      <c r="B11" t="s">
        <v>15</v>
      </c>
    </row>
    <row r="12" spans="2:9" x14ac:dyDescent="0.15">
      <c r="B12" s="1"/>
      <c r="C12" s="1" t="s">
        <v>8</v>
      </c>
      <c r="D12" s="1" t="s">
        <v>9</v>
      </c>
      <c r="E12" s="1" t="s">
        <v>10</v>
      </c>
      <c r="F12" s="1" t="s">
        <v>11</v>
      </c>
      <c r="G12" s="1" t="s">
        <v>12</v>
      </c>
      <c r="H12" s="1" t="s">
        <v>13</v>
      </c>
      <c r="I12" s="1" t="s">
        <v>14</v>
      </c>
    </row>
    <row r="13" spans="2:9" x14ac:dyDescent="0.15">
      <c r="B13" s="1" t="s">
        <v>2</v>
      </c>
      <c r="C13" s="2" t="str">
        <f>DBCS(C3)</f>
        <v>０</v>
      </c>
      <c r="D13" s="2" t="str">
        <f t="shared" ref="D13:I13" si="1">DBCS(D3)</f>
        <v>０</v>
      </c>
      <c r="E13" s="2" t="str">
        <f t="shared" si="1"/>
        <v>０</v>
      </c>
      <c r="F13" s="2" t="str">
        <f t="shared" si="1"/>
        <v>０</v>
      </c>
      <c r="G13" s="2" t="str">
        <f t="shared" si="1"/>
        <v>０</v>
      </c>
      <c r="H13" s="2" t="str">
        <f t="shared" si="1"/>
        <v>０</v>
      </c>
      <c r="I13" s="2" t="str">
        <f t="shared" si="1"/>
        <v>０</v>
      </c>
    </row>
    <row r="14" spans="2:9" x14ac:dyDescent="0.15">
      <c r="B14" s="1" t="s">
        <v>4</v>
      </c>
      <c r="C14" s="2" t="str">
        <f t="shared" ref="C14:I14" si="2">DBCS(C4)</f>
        <v>０</v>
      </c>
      <c r="D14" s="2" t="str">
        <f t="shared" si="2"/>
        <v>０</v>
      </c>
      <c r="E14" s="2" t="str">
        <f t="shared" si="2"/>
        <v>０</v>
      </c>
      <c r="F14" s="2" t="str">
        <f t="shared" si="2"/>
        <v>０</v>
      </c>
      <c r="G14" s="2" t="str">
        <f t="shared" si="2"/>
        <v>０</v>
      </c>
      <c r="H14" s="2" t="str">
        <f t="shared" si="2"/>
        <v>０</v>
      </c>
      <c r="I14" s="2" t="str">
        <f t="shared" si="2"/>
        <v>０</v>
      </c>
    </row>
    <row r="15" spans="2:9" x14ac:dyDescent="0.15">
      <c r="B15" s="1" t="s">
        <v>5</v>
      </c>
      <c r="C15" s="2" t="str">
        <f t="shared" ref="C15:I15" si="3">DBCS(C5)</f>
        <v>０</v>
      </c>
      <c r="D15" s="2" t="str">
        <f t="shared" si="3"/>
        <v>０</v>
      </c>
      <c r="E15" s="2" t="str">
        <f t="shared" si="3"/>
        <v>０</v>
      </c>
      <c r="F15" s="2" t="str">
        <f t="shared" si="3"/>
        <v>０</v>
      </c>
      <c r="G15" s="2" t="str">
        <f t="shared" si="3"/>
        <v>０</v>
      </c>
      <c r="H15" s="2" t="str">
        <f t="shared" si="3"/>
        <v>０</v>
      </c>
      <c r="I15" s="2" t="str">
        <f t="shared" si="3"/>
        <v>０</v>
      </c>
    </row>
    <row r="16" spans="2:9" x14ac:dyDescent="0.15">
      <c r="B16" s="1" t="s">
        <v>7</v>
      </c>
      <c r="C16" s="2" t="str">
        <f t="shared" ref="C16:I16" si="4">DBCS(C6)</f>
        <v>０</v>
      </c>
      <c r="D16" s="2" t="str">
        <f t="shared" si="4"/>
        <v>０</v>
      </c>
      <c r="E16" s="2" t="str">
        <f t="shared" si="4"/>
        <v>０</v>
      </c>
      <c r="F16" s="2" t="str">
        <f t="shared" si="4"/>
        <v>０</v>
      </c>
      <c r="G16" s="2" t="str">
        <f t="shared" si="4"/>
        <v>０</v>
      </c>
      <c r="H16" s="2" t="str">
        <f t="shared" si="4"/>
        <v>０</v>
      </c>
      <c r="I16" s="2" t="str">
        <f t="shared" si="4"/>
        <v>０</v>
      </c>
    </row>
    <row r="17" spans="2:9" x14ac:dyDescent="0.15">
      <c r="B17" s="1" t="s">
        <v>3</v>
      </c>
      <c r="C17" s="2" t="str">
        <f t="shared" ref="C17:I17" si="5">DBCS(C7)</f>
        <v>０</v>
      </c>
      <c r="D17" s="2" t="str">
        <f t="shared" si="5"/>
        <v>０</v>
      </c>
      <c r="E17" s="2" t="str">
        <f t="shared" si="5"/>
        <v>０</v>
      </c>
      <c r="F17" s="2" t="str">
        <f t="shared" si="5"/>
        <v>０</v>
      </c>
      <c r="G17" s="2" t="str">
        <f t="shared" si="5"/>
        <v>０</v>
      </c>
      <c r="H17" s="2" t="str">
        <f t="shared" si="5"/>
        <v>０</v>
      </c>
      <c r="I17" s="2" t="str">
        <f t="shared" si="5"/>
        <v>０</v>
      </c>
    </row>
    <row r="18" spans="2:9" x14ac:dyDescent="0.15">
      <c r="B18" s="1" t="s">
        <v>1</v>
      </c>
      <c r="C18" s="2" t="str">
        <f t="shared" ref="C18:I18" si="6">DBCS(C8)</f>
        <v>０</v>
      </c>
      <c r="D18" s="2" t="str">
        <f t="shared" si="6"/>
        <v>０</v>
      </c>
      <c r="E18" s="2" t="str">
        <f t="shared" si="6"/>
        <v>０</v>
      </c>
      <c r="F18" s="2" t="str">
        <f t="shared" si="6"/>
        <v>０</v>
      </c>
      <c r="G18" s="2" t="str">
        <f t="shared" si="6"/>
        <v>０</v>
      </c>
      <c r="H18" s="2" t="str">
        <f t="shared" si="6"/>
        <v>０</v>
      </c>
      <c r="I18" s="2" t="str">
        <f t="shared" si="6"/>
        <v>０</v>
      </c>
    </row>
    <row r="19" spans="2:9" x14ac:dyDescent="0.15">
      <c r="B19" s="1" t="s">
        <v>6</v>
      </c>
      <c r="C19" s="2" t="str">
        <f t="shared" ref="C19:I19" si="7">DBCS(C9)</f>
        <v>０</v>
      </c>
      <c r="D19" s="2" t="str">
        <f t="shared" si="7"/>
        <v>０</v>
      </c>
      <c r="E19" s="2" t="str">
        <f t="shared" si="7"/>
        <v>０</v>
      </c>
      <c r="F19" s="2" t="str">
        <f t="shared" si="7"/>
        <v>０</v>
      </c>
      <c r="G19" s="2" t="str">
        <f t="shared" si="7"/>
        <v>０</v>
      </c>
      <c r="H19" s="2" t="str">
        <f t="shared" si="7"/>
        <v>０</v>
      </c>
      <c r="I19" s="2" t="str">
        <f t="shared" si="7"/>
        <v>０</v>
      </c>
    </row>
  </sheetData>
  <phoneticPr fontId="1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ピボット</vt:lpstr>
      <vt:lpstr>一覧</vt:lpstr>
      <vt:lpstr>Sheet1</vt:lpstr>
      <vt:lpstr>集計</vt:lpstr>
      <vt:lpstr>一覧!Print_Area</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大堀　健太</dc:creator>
  <cp:lastModifiedBy>遠藤　紗也</cp:lastModifiedBy>
  <cp:lastPrinted>2023-05-12T06:38:36Z</cp:lastPrinted>
  <dcterms:created xsi:type="dcterms:W3CDTF">2022-06-17T01:13:28Z</dcterms:created>
  <dcterms:modified xsi:type="dcterms:W3CDTF">2024-04-09T10:28:41Z</dcterms:modified>
</cp:coreProperties>
</file>