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0 住居表示班\11_事務セン・窓口派遣\07_窓口派遣（プロポーザル）\令和４年度\契約（11月～）\07_施行決定\01_起案\HP掲載\"/>
    </mc:Choice>
  </mc:AlternateContent>
  <xr:revisionPtr revIDLastSave="0" documentId="8_{18BB9C40-31CD-4D99-8AD7-7E0866EF27DB}" xr6:coauthVersionLast="36" xr6:coauthVersionMax="36" xr10:uidLastSave="{00000000-0000-0000-0000-000000000000}"/>
  <bookViews>
    <workbookView xWindow="0" yWindow="0" windowWidth="20490" windowHeight="7455" xr2:uid="{BFBD401B-5187-48FF-82BA-9F3FB50E401C}"/>
  </bookViews>
  <sheets>
    <sheet name="まとめ" sheetId="10" r:id="rId1"/>
    <sheet name="1" sheetId="21" state="hidden" r:id="rId2"/>
    <sheet name="まとめ (2)" sheetId="20" state="hidden" r:id="rId3"/>
    <sheet name="R4.11~R5.3決裁用 (2)" sheetId="17" state="hidden" r:id="rId4"/>
    <sheet name="R5.4~R6.3月決裁用 (2)" sheetId="18" state="hidden" r:id="rId5"/>
    <sheet name="R6.4~R6.10月決裁用 (2)" sheetId="19" state="hidden" r:id="rId6"/>
  </sheets>
  <definedNames>
    <definedName name="_xlnm.Print_Area" localSheetId="1">'1'!$A$1:$U$22</definedName>
    <definedName name="_xlnm.Print_Area" localSheetId="3">'R4.11~R5.3決裁用 (2)'!$A$1:$P$22</definedName>
    <definedName name="_xlnm.Print_Area" localSheetId="4">'R5.4~R6.3月決裁用 (2)'!$A$1:$P$22</definedName>
    <definedName name="_xlnm.Print_Area" localSheetId="5">'R6.4~R6.10月決裁用 (2)'!$A$1:$P$22</definedName>
    <definedName name="_xlnm.Print_Area" localSheetId="0">まとめ!$A$1:$U$20</definedName>
    <definedName name="_xlnm.Print_Area" localSheetId="2">'まとめ (2)'!$A$1:$U$22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0" l="1"/>
  <c r="H13" i="10"/>
  <c r="S19" i="10"/>
  <c r="Q19" i="10"/>
  <c r="G19" i="10"/>
  <c r="AB13" i="21" l="1"/>
  <c r="O21" i="20"/>
  <c r="H21" i="20"/>
  <c r="U21" i="20" s="1"/>
  <c r="W18" i="20"/>
  <c r="X18" i="20" s="1"/>
  <c r="S18" i="20"/>
  <c r="Q18" i="20"/>
  <c r="M18" i="20"/>
  <c r="I18" i="20"/>
  <c r="G18" i="20"/>
  <c r="O18" i="20" s="1"/>
  <c r="E18" i="20"/>
  <c r="N18" i="20" s="1"/>
  <c r="S17" i="20"/>
  <c r="Q17" i="20"/>
  <c r="M17" i="20"/>
  <c r="I17" i="20"/>
  <c r="G17" i="20"/>
  <c r="O17" i="20" s="1"/>
  <c r="E17" i="20"/>
  <c r="R17" i="20" s="1"/>
  <c r="W16" i="20"/>
  <c r="X16" i="20" s="1"/>
  <c r="S16" i="20"/>
  <c r="Q16" i="20"/>
  <c r="M16" i="20"/>
  <c r="I16" i="20"/>
  <c r="G16" i="20"/>
  <c r="K16" i="20" s="1"/>
  <c r="E16" i="20"/>
  <c r="N16" i="20" s="1"/>
  <c r="S15" i="20"/>
  <c r="Q15" i="20"/>
  <c r="M15" i="20"/>
  <c r="I15" i="20"/>
  <c r="G15" i="20"/>
  <c r="O15" i="20" s="1"/>
  <c r="E15" i="20"/>
  <c r="R15" i="20" s="1"/>
  <c r="W14" i="20"/>
  <c r="X14" i="20" s="1"/>
  <c r="S14" i="20"/>
  <c r="Q14" i="20"/>
  <c r="M14" i="20"/>
  <c r="I14" i="20"/>
  <c r="G14" i="20"/>
  <c r="O14" i="20" s="1"/>
  <c r="E14" i="20"/>
  <c r="J14" i="20" s="1"/>
  <c r="AB13" i="20"/>
  <c r="S13" i="20"/>
  <c r="Q13" i="20"/>
  <c r="W13" i="20" s="1"/>
  <c r="X13" i="20" s="1"/>
  <c r="M13" i="20"/>
  <c r="I13" i="20"/>
  <c r="G13" i="20"/>
  <c r="O13" i="20" s="1"/>
  <c r="F13" i="20"/>
  <c r="E13" i="20"/>
  <c r="T13" i="20" s="1"/>
  <c r="S12" i="20"/>
  <c r="Q12" i="20"/>
  <c r="M12" i="20"/>
  <c r="I12" i="20"/>
  <c r="G12" i="20"/>
  <c r="O12" i="20" s="1"/>
  <c r="E12" i="20"/>
  <c r="R12" i="20" s="1"/>
  <c r="W11" i="20"/>
  <c r="X11" i="20" s="1"/>
  <c r="S11" i="20"/>
  <c r="T11" i="20" s="1"/>
  <c r="R11" i="20"/>
  <c r="Q11" i="20"/>
  <c r="N11" i="20"/>
  <c r="M11" i="20"/>
  <c r="J11" i="20"/>
  <c r="I11" i="20"/>
  <c r="G11" i="20"/>
  <c r="K11" i="20" s="1"/>
  <c r="L11" i="20" s="1"/>
  <c r="T17" i="20" l="1"/>
  <c r="T15" i="20"/>
  <c r="P15" i="20"/>
  <c r="H17" i="20"/>
  <c r="U17" i="20" s="1"/>
  <c r="H15" i="20"/>
  <c r="U15" i="20" s="1"/>
  <c r="H12" i="20"/>
  <c r="P12" i="20"/>
  <c r="T12" i="20"/>
  <c r="P17" i="20"/>
  <c r="R19" i="20"/>
  <c r="R20" i="20" s="1"/>
  <c r="R22" i="20" s="1"/>
  <c r="U12" i="20"/>
  <c r="N14" i="20"/>
  <c r="R14" i="20"/>
  <c r="J16" i="20"/>
  <c r="R16" i="20"/>
  <c r="J18" i="20"/>
  <c r="R18" i="20"/>
  <c r="O11" i="20"/>
  <c r="P11" i="20" s="1"/>
  <c r="J13" i="20"/>
  <c r="R13" i="20"/>
  <c r="O16" i="20"/>
  <c r="K18" i="20"/>
  <c r="H11" i="20"/>
  <c r="J12" i="20"/>
  <c r="I19" i="20" s="1"/>
  <c r="I20" i="20" s="1"/>
  <c r="N12" i="20"/>
  <c r="M19" i="20" s="1"/>
  <c r="M20" i="20" s="1"/>
  <c r="W12" i="20"/>
  <c r="X12" i="20" s="1"/>
  <c r="X19" i="20" s="1"/>
  <c r="X20" i="20" s="1"/>
  <c r="K13" i="20"/>
  <c r="H14" i="20"/>
  <c r="P14" i="20"/>
  <c r="T14" i="20"/>
  <c r="J15" i="20"/>
  <c r="N15" i="20"/>
  <c r="W15" i="20"/>
  <c r="X15" i="20" s="1"/>
  <c r="H16" i="20"/>
  <c r="L16" i="20"/>
  <c r="P16" i="20"/>
  <c r="T16" i="20"/>
  <c r="J17" i="20"/>
  <c r="N17" i="20"/>
  <c r="W17" i="20"/>
  <c r="X17" i="20" s="1"/>
  <c r="H18" i="20"/>
  <c r="U18" i="20" s="1"/>
  <c r="L18" i="20"/>
  <c r="P18" i="20"/>
  <c r="T18" i="20"/>
  <c r="N13" i="20"/>
  <c r="K14" i="20"/>
  <c r="L14" i="20" s="1"/>
  <c r="K12" i="20"/>
  <c r="L12" i="20" s="1"/>
  <c r="K19" i="20" s="1"/>
  <c r="K20" i="20" s="1"/>
  <c r="H13" i="20"/>
  <c r="L13" i="20"/>
  <c r="P13" i="20"/>
  <c r="K15" i="20"/>
  <c r="L15" i="20" s="1"/>
  <c r="K17" i="20"/>
  <c r="L17" i="20" s="1"/>
  <c r="U16" i="20" l="1"/>
  <c r="O19" i="20"/>
  <c r="O20" i="20" s="1"/>
  <c r="U14" i="20"/>
  <c r="U11" i="20"/>
  <c r="H19" i="20"/>
  <c r="U13" i="20"/>
  <c r="H20" i="20" l="1"/>
  <c r="U19" i="20"/>
  <c r="H22" i="20" l="1"/>
  <c r="U20" i="20"/>
  <c r="U22" i="20" s="1"/>
  <c r="E13" i="17" l="1"/>
  <c r="E14" i="17" s="1"/>
  <c r="J14" i="17" s="1"/>
  <c r="E11" i="17"/>
  <c r="E12" i="17" s="1"/>
  <c r="E12" i="18" s="1"/>
  <c r="O21" i="19"/>
  <c r="M18" i="19"/>
  <c r="I18" i="19"/>
  <c r="M17" i="19"/>
  <c r="I17" i="19"/>
  <c r="M16" i="19"/>
  <c r="I16" i="19"/>
  <c r="M15" i="19"/>
  <c r="I15" i="19"/>
  <c r="M14" i="19"/>
  <c r="I14" i="19"/>
  <c r="M13" i="19"/>
  <c r="I13" i="19"/>
  <c r="F13" i="19"/>
  <c r="M12" i="19"/>
  <c r="I12" i="19"/>
  <c r="M11" i="19"/>
  <c r="I11" i="19"/>
  <c r="O21" i="18"/>
  <c r="M18" i="18"/>
  <c r="I18" i="18"/>
  <c r="M17" i="18"/>
  <c r="I17" i="18"/>
  <c r="M16" i="18"/>
  <c r="I16" i="18"/>
  <c r="M15" i="18"/>
  <c r="I15" i="18"/>
  <c r="M14" i="18"/>
  <c r="I14" i="18"/>
  <c r="M13" i="18"/>
  <c r="I13" i="18"/>
  <c r="F13" i="18"/>
  <c r="M12" i="18"/>
  <c r="I12" i="18"/>
  <c r="M11" i="18"/>
  <c r="I11" i="18"/>
  <c r="E11" i="18"/>
  <c r="N11" i="18" s="1"/>
  <c r="O21" i="17"/>
  <c r="M18" i="17"/>
  <c r="I18" i="17"/>
  <c r="M17" i="17"/>
  <c r="I17" i="17"/>
  <c r="M16" i="17"/>
  <c r="I16" i="17"/>
  <c r="M15" i="17"/>
  <c r="I15" i="17"/>
  <c r="M14" i="17"/>
  <c r="I14" i="17"/>
  <c r="M13" i="17"/>
  <c r="I13" i="17"/>
  <c r="F13" i="17"/>
  <c r="M12" i="17"/>
  <c r="I12" i="17"/>
  <c r="M11" i="17"/>
  <c r="I11" i="17"/>
  <c r="E15" i="17"/>
  <c r="E15" i="19" l="1"/>
  <c r="N15" i="17"/>
  <c r="J15" i="17"/>
  <c r="E16" i="17"/>
  <c r="E15" i="18"/>
  <c r="N12" i="18"/>
  <c r="J12" i="18"/>
  <c r="N14" i="17"/>
  <c r="J11" i="18"/>
  <c r="N11" i="17"/>
  <c r="N12" i="17"/>
  <c r="E17" i="17"/>
  <c r="E12" i="19"/>
  <c r="E18" i="17"/>
  <c r="E13" i="19"/>
  <c r="E14" i="19"/>
  <c r="J11" i="17"/>
  <c r="J12" i="17"/>
  <c r="N13" i="17"/>
  <c r="E13" i="18"/>
  <c r="E14" i="18"/>
  <c r="E11" i="19"/>
  <c r="J13" i="17"/>
  <c r="G17" i="18"/>
  <c r="O17" i="18" s="1"/>
  <c r="G16" i="18"/>
  <c r="O16" i="18" s="1"/>
  <c r="G15" i="18"/>
  <c r="O15" i="18" s="1"/>
  <c r="G14" i="18"/>
  <c r="O14" i="18" s="1"/>
  <c r="G13" i="18"/>
  <c r="K13" i="18" s="1"/>
  <c r="G12" i="18"/>
  <c r="K12" i="18" s="1"/>
  <c r="L12" i="18" s="1"/>
  <c r="G11" i="18"/>
  <c r="O11" i="18" s="1"/>
  <c r="P11" i="18" s="1"/>
  <c r="G18" i="18"/>
  <c r="O18" i="18" s="1"/>
  <c r="G18" i="17" l="1"/>
  <c r="H18" i="17" s="1"/>
  <c r="G11" i="19"/>
  <c r="G15" i="19"/>
  <c r="H15" i="19" s="1"/>
  <c r="G14" i="17"/>
  <c r="K15" i="18"/>
  <c r="H11" i="18"/>
  <c r="K16" i="18"/>
  <c r="G12" i="19"/>
  <c r="G17" i="19"/>
  <c r="G11" i="17"/>
  <c r="G15" i="17"/>
  <c r="K18" i="18"/>
  <c r="K17" i="18"/>
  <c r="K11" i="18"/>
  <c r="L11" i="18" s="1"/>
  <c r="G18" i="19"/>
  <c r="G13" i="19"/>
  <c r="G12" i="17"/>
  <c r="G17" i="17"/>
  <c r="H17" i="17" s="1"/>
  <c r="K14" i="18"/>
  <c r="L14" i="18" s="1"/>
  <c r="O13" i="18"/>
  <c r="P13" i="18" s="1"/>
  <c r="G16" i="17"/>
  <c r="G16" i="19"/>
  <c r="G14" i="19"/>
  <c r="H14" i="19" s="1"/>
  <c r="G13" i="17"/>
  <c r="O12" i="18"/>
  <c r="P12" i="18" s="1"/>
  <c r="H12" i="18"/>
  <c r="N13" i="18"/>
  <c r="J13" i="18"/>
  <c r="L13" i="18"/>
  <c r="H13" i="18"/>
  <c r="N14" i="19"/>
  <c r="J14" i="19"/>
  <c r="H12" i="19"/>
  <c r="N12" i="19"/>
  <c r="J12" i="19"/>
  <c r="E17" i="18"/>
  <c r="E17" i="19"/>
  <c r="N17" i="17"/>
  <c r="J17" i="17"/>
  <c r="E16" i="18"/>
  <c r="E16" i="19"/>
  <c r="N16" i="17"/>
  <c r="J16" i="17"/>
  <c r="H16" i="17"/>
  <c r="N11" i="19"/>
  <c r="J11" i="19"/>
  <c r="H11" i="19"/>
  <c r="P14" i="18"/>
  <c r="H14" i="18"/>
  <c r="N14" i="18"/>
  <c r="J14" i="18"/>
  <c r="H13" i="19"/>
  <c r="N13" i="19"/>
  <c r="J13" i="19"/>
  <c r="E18" i="19"/>
  <c r="E18" i="18"/>
  <c r="N18" i="17"/>
  <c r="M19" i="17" s="1"/>
  <c r="M20" i="17" s="1"/>
  <c r="J18" i="17"/>
  <c r="P15" i="18"/>
  <c r="L15" i="18"/>
  <c r="H15" i="18"/>
  <c r="N15" i="18"/>
  <c r="J15" i="18"/>
  <c r="N15" i="19"/>
  <c r="J15" i="19"/>
  <c r="O13" i="17" l="1"/>
  <c r="P13" i="17" s="1"/>
  <c r="K13" i="17"/>
  <c r="L13" i="17" s="1"/>
  <c r="H13" i="17"/>
  <c r="O16" i="19"/>
  <c r="P16" i="19" s="1"/>
  <c r="K16" i="19"/>
  <c r="O12" i="17"/>
  <c r="P12" i="17" s="1"/>
  <c r="H12" i="17"/>
  <c r="K12" i="17"/>
  <c r="L12" i="17" s="1"/>
  <c r="O12" i="19"/>
  <c r="P12" i="19" s="1"/>
  <c r="K12" i="19"/>
  <c r="L12" i="19" s="1"/>
  <c r="O14" i="17"/>
  <c r="P14" i="17" s="1"/>
  <c r="K14" i="17"/>
  <c r="L14" i="17" s="1"/>
  <c r="H14" i="17"/>
  <c r="O11" i="19"/>
  <c r="P11" i="19" s="1"/>
  <c r="K11" i="19"/>
  <c r="L11" i="19" s="1"/>
  <c r="O18" i="19"/>
  <c r="P18" i="19" s="1"/>
  <c r="K18" i="19"/>
  <c r="K15" i="17"/>
  <c r="L15" i="17" s="1"/>
  <c r="O15" i="17"/>
  <c r="P15" i="17" s="1"/>
  <c r="H15" i="17"/>
  <c r="O16" i="17"/>
  <c r="P16" i="17" s="1"/>
  <c r="K16" i="17"/>
  <c r="L16" i="17" s="1"/>
  <c r="O17" i="17"/>
  <c r="P17" i="17" s="1"/>
  <c r="K17" i="17"/>
  <c r="L17" i="17" s="1"/>
  <c r="O13" i="19"/>
  <c r="P13" i="19" s="1"/>
  <c r="K13" i="19"/>
  <c r="L13" i="19" s="1"/>
  <c r="O17" i="19"/>
  <c r="P17" i="19" s="1"/>
  <c r="K17" i="19"/>
  <c r="L17" i="19" s="1"/>
  <c r="O18" i="17"/>
  <c r="P18" i="17" s="1"/>
  <c r="K18" i="17"/>
  <c r="L18" i="17" s="1"/>
  <c r="O14" i="19"/>
  <c r="P14" i="19" s="1"/>
  <c r="K14" i="19"/>
  <c r="L14" i="19" s="1"/>
  <c r="O11" i="17"/>
  <c r="P11" i="17" s="1"/>
  <c r="K11" i="17"/>
  <c r="L11" i="17" s="1"/>
  <c r="H11" i="17"/>
  <c r="G19" i="17" s="1"/>
  <c r="H20" i="17" s="1"/>
  <c r="S22" i="17" s="1"/>
  <c r="S23" i="17" s="1"/>
  <c r="S11" i="17" s="1"/>
  <c r="K15" i="19"/>
  <c r="L15" i="19" s="1"/>
  <c r="O15" i="19"/>
  <c r="P15" i="19" s="1"/>
  <c r="I19" i="17"/>
  <c r="I20" i="17" s="1"/>
  <c r="L18" i="18"/>
  <c r="N18" i="18"/>
  <c r="J18" i="18"/>
  <c r="P18" i="18"/>
  <c r="H18" i="18"/>
  <c r="H16" i="19"/>
  <c r="N16" i="19"/>
  <c r="J16" i="19"/>
  <c r="L16" i="19"/>
  <c r="N18" i="19"/>
  <c r="L18" i="19"/>
  <c r="H18" i="19"/>
  <c r="J18" i="19"/>
  <c r="N16" i="18"/>
  <c r="P16" i="18"/>
  <c r="L16" i="18"/>
  <c r="H16" i="18"/>
  <c r="J16" i="18"/>
  <c r="H17" i="19"/>
  <c r="N17" i="19"/>
  <c r="J17" i="19"/>
  <c r="N17" i="18"/>
  <c r="J17" i="18"/>
  <c r="P17" i="18"/>
  <c r="L17" i="18"/>
  <c r="H17" i="18"/>
  <c r="K19" i="17" l="1"/>
  <c r="K20" i="17" s="1"/>
  <c r="O19" i="17"/>
  <c r="O20" i="17" s="1"/>
  <c r="K19" i="18"/>
  <c r="K20" i="18" s="1"/>
  <c r="O19" i="19"/>
  <c r="O20" i="19" s="1"/>
  <c r="G19" i="18"/>
  <c r="H20" i="18" s="1"/>
  <c r="S22" i="18" s="1"/>
  <c r="S23" i="18" s="1"/>
  <c r="G19" i="19"/>
  <c r="H20" i="19" s="1"/>
  <c r="S22" i="19" s="1"/>
  <c r="S23" i="19" s="1"/>
  <c r="O19" i="18"/>
  <c r="O20" i="18" s="1"/>
  <c r="I19" i="19"/>
  <c r="I20" i="19" s="1"/>
  <c r="K19" i="19"/>
  <c r="K20" i="19" s="1"/>
  <c r="I19" i="18"/>
  <c r="I20" i="18" s="1"/>
  <c r="M19" i="18"/>
  <c r="M20" i="18" s="1"/>
  <c r="M19" i="19"/>
  <c r="M20" i="19" s="1"/>
  <c r="F13" i="10" l="1"/>
  <c r="M18" i="10" l="1"/>
  <c r="I18" i="10"/>
  <c r="M17" i="10"/>
  <c r="I17" i="10"/>
  <c r="M16" i="10"/>
  <c r="I16" i="10"/>
  <c r="M15" i="10"/>
  <c r="I15" i="10"/>
  <c r="M14" i="10"/>
  <c r="I14" i="10"/>
  <c r="M13" i="10"/>
  <c r="I13" i="10"/>
  <c r="M12" i="10"/>
  <c r="I12" i="10"/>
  <c r="M11" i="10"/>
  <c r="I11" i="10"/>
  <c r="O15" i="10" l="1"/>
  <c r="O16" i="10"/>
  <c r="O11" i="10"/>
  <c r="O18" i="10"/>
  <c r="O13" i="10"/>
  <c r="O12" i="10"/>
  <c r="O14" i="10"/>
  <c r="O17" i="10"/>
  <c r="K12" i="10"/>
  <c r="K14" i="10"/>
  <c r="K16" i="10"/>
  <c r="K18" i="10"/>
  <c r="K11" i="10"/>
  <c r="K13" i="10"/>
  <c r="K15" i="10"/>
  <c r="K17" i="10"/>
  <c r="J14" i="10" l="1"/>
  <c r="H12" i="10"/>
  <c r="N18" i="10"/>
  <c r="T13" i="10"/>
  <c r="P11" i="10"/>
  <c r="T16" i="10"/>
  <c r="R13" i="10" l="1"/>
  <c r="N14" i="10"/>
  <c r="T14" i="10"/>
  <c r="L14" i="10"/>
  <c r="H14" i="10"/>
  <c r="R14" i="10"/>
  <c r="P14" i="10"/>
  <c r="P18" i="10"/>
  <c r="L12" i="10"/>
  <c r="T12" i="10"/>
  <c r="J12" i="10"/>
  <c r="P12" i="10"/>
  <c r="H18" i="10"/>
  <c r="T18" i="10"/>
  <c r="N13" i="10"/>
  <c r="N12" i="10"/>
  <c r="R18" i="10"/>
  <c r="R12" i="10"/>
  <c r="U12" i="10" s="1"/>
  <c r="H17" i="10"/>
  <c r="J13" i="10"/>
  <c r="L13" i="10"/>
  <c r="J18" i="10"/>
  <c r="P13" i="10"/>
  <c r="L18" i="10"/>
  <c r="H11" i="10"/>
  <c r="T11" i="10"/>
  <c r="N11" i="10"/>
  <c r="L11" i="10"/>
  <c r="J11" i="10"/>
  <c r="R11" i="10"/>
  <c r="N16" i="10"/>
  <c r="H16" i="10"/>
  <c r="P16" i="10"/>
  <c r="L16" i="10"/>
  <c r="R16" i="10"/>
  <c r="J16" i="10"/>
  <c r="H15" i="10"/>
  <c r="P15" i="10"/>
  <c r="L15" i="10"/>
  <c r="N15" i="10"/>
  <c r="T15" i="10"/>
  <c r="J15" i="10"/>
  <c r="U16" i="10" l="1"/>
  <c r="U13" i="10"/>
  <c r="U15" i="10"/>
  <c r="U11" i="10"/>
  <c r="U18" i="10"/>
  <c r="U14" i="10"/>
  <c r="N17" i="10"/>
  <c r="R17" i="10"/>
  <c r="U17" i="10" s="1"/>
  <c r="J17" i="10"/>
  <c r="P17" i="10"/>
  <c r="T17" i="10"/>
  <c r="L1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石井　泰人</author>
  </authors>
  <commentList>
    <comment ref="E11" authorId="0" shapeId="0" xr:uid="{B43CD71D-6340-4512-B285-FE334C728C09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(1)R3.4～9月の単価を設定
(2)(1)の10～3の合計額/R3の予算残額の割合を単価にかけた。⇒その単価だと、R4.4～10分の予算を超過してしまう。
(3)(2)の4～10の合計額/R4の債務負担行為額の値を単価にかけた額で、10～3も設定。</t>
        </r>
      </text>
    </comment>
    <comment ref="G11" authorId="0" shapeId="0" xr:uid="{C9925B47-959D-405B-968E-BFC76FF765E1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R3.10～R4.3の平日の日数×1日の勤務時間</t>
        </r>
      </text>
    </comment>
    <comment ref="G13" authorId="0" shapeId="0" xr:uid="{0EA2FE0C-2443-449A-9D93-3DFD761954FA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R3.10～R4.3の休日の日数×勤務時間</t>
        </r>
      </text>
    </comment>
    <comment ref="G15" authorId="0" shapeId="0" xr:uid="{B6DDDCA6-D2D8-42B1-9FE7-0205C09FF6A5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R3.10～R4.3の平日の日数×1日の勤務時間</t>
        </r>
      </text>
    </comment>
    <comment ref="G16" authorId="0" shapeId="0" xr:uid="{19CD39E0-F549-4CAF-9EA2-93465629C597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「20日」で試算
</t>
        </r>
      </text>
    </comment>
    <comment ref="Q16" authorId="0" shapeId="0" xr:uid="{A6364FA7-D0C7-4F89-8A8B-2DA9D6BBA75D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40日－20日＝20日で試算</t>
        </r>
      </text>
    </comment>
    <comment ref="G17" authorId="0" shapeId="0" xr:uid="{50EF3E2B-50C3-4781-BB52-AD2DD1289B45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R3.10～R4.3の休日の日数×勤務時間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石井　泰人</author>
  </authors>
  <commentList>
    <comment ref="E11" authorId="0" shapeId="0" xr:uid="{C0733A08-7B4C-419F-9931-BB6A92DFDE15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(1)R3.4～9月の単価を設定
(2)(1)の10～3の合計額/R3の予算残額の割合を単価にかけた。⇒その単価だと、R4.4～10分の予算を超過してしまう。
(3)(2)の4～10の合計額/R4の債務負担行為額の値を単価にかけた額で、10～3も設定。</t>
        </r>
      </text>
    </comment>
    <comment ref="G11" authorId="0" shapeId="0" xr:uid="{3634D33D-50AF-4735-AAEF-4092458B5311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R3.10～R4.3の平日の日数×1日の勤務時間</t>
        </r>
      </text>
    </comment>
    <comment ref="G13" authorId="0" shapeId="0" xr:uid="{E97E4D42-FA47-453B-8163-0DD5A8F70BFE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R3.10～R4.3の休日の日数×勤務時間</t>
        </r>
      </text>
    </comment>
    <comment ref="G15" authorId="0" shapeId="0" xr:uid="{D05C5A6B-2A5C-4D4D-A3AD-B2FCBCD7DF19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R3.10～R4.3の平日の日数×1日の勤務時間</t>
        </r>
      </text>
    </comment>
    <comment ref="G16" authorId="0" shapeId="0" xr:uid="{A84DBA8E-1370-4AD7-A544-A51DF7610DBA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「20日」で試算
</t>
        </r>
      </text>
    </comment>
    <comment ref="Q16" authorId="0" shapeId="0" xr:uid="{49F892AF-FAA1-4B1B-B535-B951FDBD0E01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40日－20日＝20日で試算</t>
        </r>
      </text>
    </comment>
    <comment ref="G17" authorId="0" shapeId="0" xr:uid="{88249F44-E5DF-4B27-89D0-8506434C6968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R3.10～R4.3の休日の日数×勤務時間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石井　泰人</author>
  </authors>
  <commentList>
    <comment ref="G11" authorId="0" shapeId="0" xr:uid="{7D9F69B7-79C6-444B-A987-F8B1EA97A795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R3.10～R4.3の平日の日数×1日の勤務時間</t>
        </r>
      </text>
    </comment>
    <comment ref="G13" authorId="0" shapeId="0" xr:uid="{239B4CE1-6AAB-465B-BEFA-FC9CF372115B}">
      <text>
        <r>
          <rPr>
            <b/>
            <sz val="9"/>
            <color indexed="81"/>
            <rFont val="MS P ゴシック"/>
            <family val="3"/>
            <charset val="128"/>
          </rPr>
          <t>石井　泰人: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R3.10～R4.3の休日の日数×勤務時間</t>
        </r>
      </text>
    </comment>
  </commentList>
</comments>
</file>

<file path=xl/sharedStrings.xml><?xml version="1.0" encoding="utf-8"?>
<sst xmlns="http://schemas.openxmlformats.org/spreadsheetml/2006/main" count="222" uniqueCount="41">
  <si>
    <t>派遣内容：市民総合窓口課派遣業務委託</t>
    <rPh sb="0" eb="2">
      <t>ハケン</t>
    </rPh>
    <rPh sb="2" eb="4">
      <t>ナイヨウ</t>
    </rPh>
    <rPh sb="5" eb="7">
      <t>シミン</t>
    </rPh>
    <rPh sb="7" eb="9">
      <t>ソウゴウ</t>
    </rPh>
    <rPh sb="9" eb="10">
      <t>マド</t>
    </rPh>
    <rPh sb="10" eb="11">
      <t>クチ</t>
    </rPh>
    <rPh sb="11" eb="12">
      <t>カ</t>
    </rPh>
    <rPh sb="12" eb="14">
      <t>ハケン</t>
    </rPh>
    <rPh sb="14" eb="16">
      <t>ギョウム</t>
    </rPh>
    <rPh sb="16" eb="18">
      <t>イタク</t>
    </rPh>
    <phoneticPr fontId="3"/>
  </si>
  <si>
    <t>※税抜き</t>
    <rPh sb="1" eb="2">
      <t>ゼイ</t>
    </rPh>
    <rPh sb="2" eb="3">
      <t>ヌ</t>
    </rPh>
    <phoneticPr fontId="3"/>
  </si>
  <si>
    <t>業務内容</t>
    <rPh sb="0" eb="2">
      <t>ギョウム</t>
    </rPh>
    <rPh sb="2" eb="4">
      <t>ナイヨウ</t>
    </rPh>
    <phoneticPr fontId="3"/>
  </si>
  <si>
    <t>通常勤務/
時間外勤務</t>
    <rPh sb="0" eb="2">
      <t>ツウジョウ</t>
    </rPh>
    <rPh sb="2" eb="4">
      <t>キンム</t>
    </rPh>
    <rPh sb="6" eb="8">
      <t>ジカン</t>
    </rPh>
    <rPh sb="8" eb="9">
      <t>ガイ</t>
    </rPh>
    <rPh sb="9" eb="11">
      <t>キンム</t>
    </rPh>
    <phoneticPr fontId="3"/>
  </si>
  <si>
    <t>派遣労働者</t>
    <rPh sb="0" eb="2">
      <t>ハケン</t>
    </rPh>
    <rPh sb="2" eb="5">
      <t>ロウドウシャ</t>
    </rPh>
    <phoneticPr fontId="3"/>
  </si>
  <si>
    <t>単価
（円／時間）</t>
    <rPh sb="0" eb="2">
      <t>タンカ</t>
    </rPh>
    <rPh sb="4" eb="5">
      <t>エン</t>
    </rPh>
    <rPh sb="6" eb="8">
      <t>ジカン</t>
    </rPh>
    <phoneticPr fontId="3"/>
  </si>
  <si>
    <t>人工</t>
    <rPh sb="0" eb="2">
      <t>ニンク</t>
    </rPh>
    <phoneticPr fontId="3"/>
  </si>
  <si>
    <t>令和3年10月から令和4年3月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phoneticPr fontId="3"/>
  </si>
  <si>
    <t>令和３年度　計</t>
    <rPh sb="0" eb="2">
      <t>レイワ</t>
    </rPh>
    <rPh sb="3" eb="4">
      <t>ネン</t>
    </rPh>
    <rPh sb="4" eb="5">
      <t>ド</t>
    </rPh>
    <rPh sb="6" eb="7">
      <t>ケイ</t>
    </rPh>
    <phoneticPr fontId="3"/>
  </si>
  <si>
    <t>令和4年4月から令和4年10月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4" eb="15">
      <t>ガツ</t>
    </rPh>
    <phoneticPr fontId="3"/>
  </si>
  <si>
    <t>合計</t>
    <rPh sb="0" eb="2">
      <t>ゴウケイ</t>
    </rPh>
    <phoneticPr fontId="3"/>
  </si>
  <si>
    <t>就労予定時間</t>
    <rPh sb="0" eb="2">
      <t>シュウロウ</t>
    </rPh>
    <rPh sb="2" eb="4">
      <t>ヨテイ</t>
    </rPh>
    <rPh sb="4" eb="6">
      <t>ジカン</t>
    </rPh>
    <phoneticPr fontId="3"/>
  </si>
  <si>
    <t>（経費）</t>
    <rPh sb="1" eb="3">
      <t>ケイヒ</t>
    </rPh>
    <phoneticPr fontId="3"/>
  </si>
  <si>
    <t>窓口業務</t>
    <rPh sb="0" eb="1">
      <t>マド</t>
    </rPh>
    <rPh sb="1" eb="2">
      <t>クチ</t>
    </rPh>
    <rPh sb="2" eb="4">
      <t>ギョウム</t>
    </rPh>
    <phoneticPr fontId="3"/>
  </si>
  <si>
    <t>通常勤務
（平日）</t>
    <phoneticPr fontId="3"/>
  </si>
  <si>
    <t>繁忙期以外</t>
    <rPh sb="0" eb="2">
      <t>ハンボウ</t>
    </rPh>
    <rPh sb="2" eb="3">
      <t>キ</t>
    </rPh>
    <rPh sb="3" eb="5">
      <t>イガイ</t>
    </rPh>
    <phoneticPr fontId="3"/>
  </si>
  <si>
    <t>通訳業務なし</t>
    <rPh sb="0" eb="2">
      <t>ツウヤク</t>
    </rPh>
    <rPh sb="2" eb="4">
      <t>ギョウム</t>
    </rPh>
    <phoneticPr fontId="3"/>
  </si>
  <si>
    <t>通訳業務あり</t>
    <rPh sb="0" eb="2">
      <t>ツウヤク</t>
    </rPh>
    <rPh sb="2" eb="4">
      <t>ギョウム</t>
    </rPh>
    <phoneticPr fontId="3"/>
  </si>
  <si>
    <t>休日勤務
（毎月第２日曜、３月最終日曜）</t>
    <rPh sb="0" eb="2">
      <t>キュウジツ</t>
    </rPh>
    <phoneticPr fontId="3"/>
  </si>
  <si>
    <t>窓口案内業務
（コンシェルジュ）</t>
    <rPh sb="0" eb="1">
      <t>マド</t>
    </rPh>
    <rPh sb="1" eb="2">
      <t>クチ</t>
    </rPh>
    <rPh sb="2" eb="4">
      <t>アンナイ</t>
    </rPh>
    <rPh sb="4" eb="6">
      <t>ギョウム</t>
    </rPh>
    <phoneticPr fontId="3"/>
  </si>
  <si>
    <t>繁忙期※</t>
    <rPh sb="0" eb="2">
      <t>ハンボウ</t>
    </rPh>
    <rPh sb="2" eb="3">
      <t>キ</t>
    </rPh>
    <phoneticPr fontId="3"/>
  </si>
  <si>
    <t>合　　計</t>
    <rPh sb="0" eb="1">
      <t>ゴウ</t>
    </rPh>
    <rPh sb="3" eb="4">
      <t>ケイ</t>
    </rPh>
    <phoneticPr fontId="3"/>
  </si>
  <si>
    <t>税込み</t>
    <rPh sb="0" eb="2">
      <t>ゼイコ</t>
    </rPh>
    <phoneticPr fontId="3"/>
  </si>
  <si>
    <t>※繁忙期：令和3年4月、令和4年3月で計算</t>
    <rPh sb="1" eb="3">
      <t>ハンボウ</t>
    </rPh>
    <rPh sb="3" eb="4">
      <t>キ</t>
    </rPh>
    <rPh sb="5" eb="6">
      <t>レイ</t>
    </rPh>
    <rPh sb="6" eb="7">
      <t>ワ</t>
    </rPh>
    <rPh sb="8" eb="9">
      <t>ネン</t>
    </rPh>
    <rPh sb="10" eb="11">
      <t>ガツ</t>
    </rPh>
    <rPh sb="12" eb="14">
      <t>レイワ</t>
    </rPh>
    <rPh sb="15" eb="16">
      <t>ネン</t>
    </rPh>
    <rPh sb="17" eb="18">
      <t>ガツ</t>
    </rPh>
    <rPh sb="19" eb="21">
      <t>ケイサン</t>
    </rPh>
    <phoneticPr fontId="3"/>
  </si>
  <si>
    <t>予算</t>
    <rPh sb="0" eb="2">
      <t>ヨサン</t>
    </rPh>
    <phoneticPr fontId="3"/>
  </si>
  <si>
    <t>円</t>
    <rPh sb="0" eb="1">
      <t>エン</t>
    </rPh>
    <phoneticPr fontId="3"/>
  </si>
  <si>
    <t>通算時間</t>
    <rPh sb="0" eb="2">
      <t>ツウサン</t>
    </rPh>
    <rPh sb="2" eb="4">
      <t>ジカン</t>
    </rPh>
    <phoneticPr fontId="3"/>
  </si>
  <si>
    <t>就業時間</t>
    <rPh sb="0" eb="2">
      <t>シュウギョウ</t>
    </rPh>
    <rPh sb="2" eb="4">
      <t>ジカン</t>
    </rPh>
    <phoneticPr fontId="3"/>
  </si>
  <si>
    <t>繫忙期※</t>
    <rPh sb="0" eb="2">
      <t>ハンボウ</t>
    </rPh>
    <rPh sb="2" eb="3">
      <t>キ</t>
    </rPh>
    <phoneticPr fontId="3"/>
  </si>
  <si>
    <t>令和4年11月から令和5年3月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phoneticPr fontId="3"/>
  </si>
  <si>
    <t>令和5年4月から令和6年3月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3"/>
  </si>
  <si>
    <t>令和6年4月から令和6年10月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4" eb="15">
      <t>ガツ</t>
    </rPh>
    <phoneticPr fontId="3"/>
  </si>
  <si>
    <t>令和4.11～R5.3</t>
    <rPh sb="0" eb="2">
      <t>レイワ</t>
    </rPh>
    <phoneticPr fontId="3"/>
  </si>
  <si>
    <t>平日</t>
    <rPh sb="0" eb="2">
      <t>ヘイジツ</t>
    </rPh>
    <phoneticPr fontId="3"/>
  </si>
  <si>
    <t>休日</t>
    <rPh sb="0" eb="2">
      <t>キュウジツ</t>
    </rPh>
    <phoneticPr fontId="3"/>
  </si>
  <si>
    <t>R5.4~R6.3</t>
    <phoneticPr fontId="3"/>
  </si>
  <si>
    <t>R6.4~R6.10</t>
    <phoneticPr fontId="3"/>
  </si>
  <si>
    <t>①令和4年11月から令和5年3月</t>
    <rPh sb="1" eb="3">
      <t>レイワ</t>
    </rPh>
    <rPh sb="4" eb="5">
      <t>ネン</t>
    </rPh>
    <rPh sb="7" eb="8">
      <t>ガツ</t>
    </rPh>
    <rPh sb="10" eb="12">
      <t>レイワ</t>
    </rPh>
    <rPh sb="13" eb="14">
      <t>ネン</t>
    </rPh>
    <rPh sb="15" eb="16">
      <t>ガツ</t>
    </rPh>
    <phoneticPr fontId="3"/>
  </si>
  <si>
    <t>②令和5年4月から令和6年3月</t>
    <rPh sb="1" eb="3">
      <t>レイワ</t>
    </rPh>
    <rPh sb="4" eb="5">
      <t>ネン</t>
    </rPh>
    <rPh sb="6" eb="7">
      <t>ガツ</t>
    </rPh>
    <rPh sb="9" eb="11">
      <t>レイワ</t>
    </rPh>
    <rPh sb="12" eb="13">
      <t>ネン</t>
    </rPh>
    <rPh sb="14" eb="15">
      <t>ガツ</t>
    </rPh>
    <phoneticPr fontId="3"/>
  </si>
  <si>
    <t>③令和6年4月から令和6年10月</t>
    <rPh sb="1" eb="3">
      <t>レイワ</t>
    </rPh>
    <rPh sb="4" eb="5">
      <t>ネン</t>
    </rPh>
    <rPh sb="6" eb="7">
      <t>ガツ</t>
    </rPh>
    <rPh sb="9" eb="11">
      <t>レイワ</t>
    </rPh>
    <rPh sb="12" eb="13">
      <t>ネン</t>
    </rPh>
    <rPh sb="15" eb="16">
      <t>ガツ</t>
    </rPh>
    <phoneticPr fontId="3"/>
  </si>
  <si>
    <t>※繁忙期：3月：10日間、4月：20日間、5月：10日間で換算。</t>
    <rPh sb="1" eb="3">
      <t>ハンボウ</t>
    </rPh>
    <rPh sb="3" eb="4">
      <t>キ</t>
    </rPh>
    <rPh sb="6" eb="7">
      <t>ガツ</t>
    </rPh>
    <rPh sb="10" eb="11">
      <t>ニチ</t>
    </rPh>
    <rPh sb="11" eb="12">
      <t>カン</t>
    </rPh>
    <rPh sb="14" eb="15">
      <t>ガツ</t>
    </rPh>
    <rPh sb="18" eb="19">
      <t>ニチ</t>
    </rPh>
    <rPh sb="19" eb="20">
      <t>カン</t>
    </rPh>
    <rPh sb="22" eb="23">
      <t>ガツ</t>
    </rPh>
    <rPh sb="26" eb="27">
      <t>ニチ</t>
    </rPh>
    <rPh sb="27" eb="28">
      <t>カン</t>
    </rPh>
    <rPh sb="29" eb="31">
      <t>カンサン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</si>
</sst>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／時間&quot;"/>
    <numFmt numFmtId="177" formatCode="#,##0.0&quot;人&quot;"/>
    <numFmt numFmtId="178" formatCode="#,##0.00&quot;時間&quot;"/>
    <numFmt numFmtId="179" formatCode="#,##0&quot;円&quot;"/>
    <numFmt numFmtId="180" formatCode="#,##0.00_ "/>
    <numFmt numFmtId="181" formatCode="#,##0.0;[Red]\-#,##0.0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24"/>
      <color theme="1"/>
      <name val="游ゴシック"/>
      <family val="2"/>
      <charset val="128"/>
      <scheme val="minor"/>
    </font>
    <font>
      <u/>
      <sz val="2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indexed="64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176" fontId="8" fillId="4" borderId="19" xfId="1" applyNumberFormat="1" applyFont="1" applyFill="1" applyBorder="1" applyAlignment="1">
      <alignment vertical="center"/>
    </xf>
    <xf numFmtId="177" fontId="8" fillId="0" borderId="19" xfId="1" applyNumberFormat="1" applyFont="1" applyBorder="1" applyAlignment="1">
      <alignment vertical="center"/>
    </xf>
    <xf numFmtId="178" fontId="8" fillId="0" borderId="20" xfId="1" applyNumberFormat="1" applyFont="1" applyBorder="1" applyAlignment="1">
      <alignment vertical="center"/>
    </xf>
    <xf numFmtId="179" fontId="8" fillId="4" borderId="21" xfId="1" applyNumberFormat="1" applyFont="1" applyFill="1" applyBorder="1" applyAlignment="1">
      <alignment vertical="center"/>
    </xf>
    <xf numFmtId="179" fontId="8" fillId="4" borderId="22" xfId="1" applyNumberFormat="1" applyFont="1" applyFill="1" applyBorder="1" applyAlignment="1">
      <alignment vertical="center"/>
    </xf>
    <xf numFmtId="178" fontId="8" fillId="0" borderId="23" xfId="1" applyNumberFormat="1" applyFont="1" applyBorder="1" applyAlignment="1">
      <alignment vertical="center"/>
    </xf>
    <xf numFmtId="176" fontId="8" fillId="4" borderId="16" xfId="1" applyNumberFormat="1" applyFont="1" applyFill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178" fontId="8" fillId="0" borderId="25" xfId="1" applyNumberFormat="1" applyFont="1" applyBorder="1" applyAlignment="1">
      <alignment vertical="center"/>
    </xf>
    <xf numFmtId="179" fontId="8" fillId="4" borderId="26" xfId="1" applyNumberFormat="1" applyFont="1" applyFill="1" applyBorder="1" applyAlignment="1">
      <alignment vertical="center"/>
    </xf>
    <xf numFmtId="178" fontId="8" fillId="0" borderId="27" xfId="1" applyNumberFormat="1" applyFont="1" applyBorder="1" applyAlignment="1">
      <alignment vertical="center"/>
    </xf>
    <xf numFmtId="179" fontId="8" fillId="4" borderId="28" xfId="1" applyNumberFormat="1" applyFont="1" applyFill="1" applyBorder="1" applyAlignment="1">
      <alignment vertical="center"/>
    </xf>
    <xf numFmtId="179" fontId="8" fillId="4" borderId="14" xfId="1" applyNumberFormat="1" applyFont="1" applyFill="1" applyBorder="1" applyAlignment="1">
      <alignment vertical="center"/>
    </xf>
    <xf numFmtId="178" fontId="8" fillId="0" borderId="29" xfId="1" applyNumberFormat="1" applyFont="1" applyBorder="1" applyAlignment="1">
      <alignment vertical="center"/>
    </xf>
    <xf numFmtId="179" fontId="8" fillId="4" borderId="30" xfId="1" applyNumberFormat="1" applyFont="1" applyFill="1" applyBorder="1" applyAlignment="1">
      <alignment vertical="center"/>
    </xf>
    <xf numFmtId="178" fontId="8" fillId="0" borderId="31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78" fontId="8" fillId="0" borderId="32" xfId="1" applyNumberFormat="1" applyFont="1" applyBorder="1" applyAlignme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" fillId="0" borderId="0" xfId="1" applyAlignment="1">
      <alignment horizontal="left" vertical="center"/>
    </xf>
    <xf numFmtId="0" fontId="0" fillId="0" borderId="0" xfId="1" applyFont="1">
      <alignment vertical="center"/>
    </xf>
    <xf numFmtId="3" fontId="1" fillId="0" borderId="0" xfId="1" applyNumberFormat="1">
      <alignment vertical="center"/>
    </xf>
    <xf numFmtId="179" fontId="11" fillId="4" borderId="12" xfId="1" applyNumberFormat="1" applyFont="1" applyFill="1" applyBorder="1" applyAlignment="1">
      <alignment vertical="center"/>
    </xf>
    <xf numFmtId="0" fontId="1" fillId="0" borderId="0" xfId="1" applyBorder="1">
      <alignment vertical="center"/>
    </xf>
    <xf numFmtId="179" fontId="20" fillId="0" borderId="0" xfId="1" applyNumberFormat="1" applyFont="1" applyFill="1" applyBorder="1" applyAlignment="1">
      <alignment vertical="center"/>
    </xf>
    <xf numFmtId="179" fontId="19" fillId="0" borderId="0" xfId="1" applyNumberFormat="1" applyFont="1" applyFill="1" applyBorder="1" applyAlignment="1">
      <alignment vertical="center"/>
    </xf>
    <xf numFmtId="0" fontId="0" fillId="0" borderId="5" xfId="1" applyFont="1" applyBorder="1">
      <alignment vertical="center"/>
    </xf>
    <xf numFmtId="3" fontId="1" fillId="0" borderId="5" xfId="1" applyNumberFormat="1" applyBorder="1">
      <alignment vertical="center"/>
    </xf>
    <xf numFmtId="2" fontId="1" fillId="0" borderId="0" xfId="1" applyNumberFormat="1">
      <alignment vertical="center"/>
    </xf>
    <xf numFmtId="1" fontId="1" fillId="0" borderId="0" xfId="1" applyNumberFormat="1">
      <alignment vertical="center"/>
    </xf>
    <xf numFmtId="38" fontId="1" fillId="0" borderId="0" xfId="2">
      <alignment vertical="center"/>
    </xf>
    <xf numFmtId="0" fontId="0" fillId="0" borderId="0" xfId="1" applyFont="1" applyBorder="1">
      <alignment vertical="center"/>
    </xf>
    <xf numFmtId="0" fontId="21" fillId="0" borderId="18" xfId="1" applyFont="1" applyFill="1" applyBorder="1">
      <alignment vertical="center"/>
    </xf>
    <xf numFmtId="38" fontId="0" fillId="0" borderId="0" xfId="2" applyFont="1">
      <alignment vertical="center"/>
    </xf>
    <xf numFmtId="38" fontId="0" fillId="0" borderId="0" xfId="2" applyFont="1" applyBorder="1">
      <alignment vertical="center"/>
    </xf>
    <xf numFmtId="38" fontId="1" fillId="0" borderId="0" xfId="2" applyBorder="1">
      <alignment vertical="center"/>
    </xf>
    <xf numFmtId="177" fontId="8" fillId="0" borderId="35" xfId="1" applyNumberFormat="1" applyFont="1" applyBorder="1" applyAlignment="1">
      <alignment vertical="center"/>
    </xf>
    <xf numFmtId="178" fontId="8" fillId="0" borderId="36" xfId="1" applyNumberFormat="1" applyFont="1" applyBorder="1" applyAlignment="1">
      <alignment vertical="center"/>
    </xf>
    <xf numFmtId="179" fontId="8" fillId="4" borderId="37" xfId="1" applyNumberFormat="1" applyFont="1" applyFill="1" applyBorder="1" applyAlignment="1">
      <alignment vertical="center"/>
    </xf>
    <xf numFmtId="178" fontId="8" fillId="0" borderId="38" xfId="1" applyNumberFormat="1" applyFont="1" applyBorder="1" applyAlignment="1">
      <alignment vertical="center"/>
    </xf>
    <xf numFmtId="179" fontId="8" fillId="4" borderId="39" xfId="1" applyNumberFormat="1" applyFont="1" applyFill="1" applyBorder="1" applyAlignment="1">
      <alignment vertical="center"/>
    </xf>
    <xf numFmtId="178" fontId="8" fillId="0" borderId="40" xfId="1" applyNumberFormat="1" applyFont="1" applyBorder="1" applyAlignment="1">
      <alignment vertical="center"/>
    </xf>
    <xf numFmtId="179" fontId="8" fillId="4" borderId="41" xfId="1" applyNumberFormat="1" applyFont="1" applyFill="1" applyBorder="1" applyAlignment="1">
      <alignment vertical="center"/>
    </xf>
    <xf numFmtId="0" fontId="21" fillId="0" borderId="1" xfId="1" applyFont="1" applyFill="1" applyBorder="1">
      <alignment vertical="center"/>
    </xf>
    <xf numFmtId="0" fontId="1" fillId="0" borderId="45" xfId="1" applyBorder="1">
      <alignment vertical="center"/>
    </xf>
    <xf numFmtId="0" fontId="1" fillId="0" borderId="51" xfId="1" applyBorder="1">
      <alignment vertical="center"/>
    </xf>
    <xf numFmtId="179" fontId="11" fillId="4" borderId="52" xfId="1" applyNumberFormat="1" applyFont="1" applyFill="1" applyBorder="1" applyAlignment="1">
      <alignment vertical="center"/>
    </xf>
    <xf numFmtId="38" fontId="21" fillId="4" borderId="12" xfId="2" applyFont="1" applyFill="1" applyBorder="1">
      <alignment vertical="center"/>
    </xf>
    <xf numFmtId="38" fontId="21" fillId="4" borderId="54" xfId="2" applyFont="1" applyFill="1" applyBorder="1">
      <alignment vertical="center"/>
    </xf>
    <xf numFmtId="38" fontId="21" fillId="4" borderId="55" xfId="2" applyFont="1" applyFill="1" applyBorder="1">
      <alignment vertical="center"/>
    </xf>
    <xf numFmtId="38" fontId="21" fillId="4" borderId="56" xfId="2" applyFont="1" applyFill="1" applyBorder="1">
      <alignment vertical="center"/>
    </xf>
    <xf numFmtId="38" fontId="10" fillId="4" borderId="54" xfId="2" applyFont="1" applyFill="1" applyBorder="1">
      <alignment vertical="center"/>
    </xf>
    <xf numFmtId="38" fontId="10" fillId="4" borderId="57" xfId="2" applyFont="1" applyFill="1" applyBorder="1">
      <alignment vertical="center"/>
    </xf>
    <xf numFmtId="3" fontId="13" fillId="0" borderId="0" xfId="1" applyNumberFormat="1" applyFont="1">
      <alignment vertical="center"/>
    </xf>
    <xf numFmtId="38" fontId="13" fillId="0" borderId="58" xfId="2" applyFont="1" applyFill="1" applyBorder="1">
      <alignment vertical="center"/>
    </xf>
    <xf numFmtId="180" fontId="1" fillId="0" borderId="0" xfId="1" applyNumberFormat="1">
      <alignment vertical="center"/>
    </xf>
    <xf numFmtId="0" fontId="8" fillId="3" borderId="18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179" fontId="10" fillId="4" borderId="46" xfId="1" applyNumberFormat="1" applyFont="1" applyFill="1" applyBorder="1" applyAlignment="1">
      <alignment vertical="center"/>
    </xf>
    <xf numFmtId="179" fontId="10" fillId="4" borderId="43" xfId="1" applyNumberFormat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 wrapText="1"/>
    </xf>
    <xf numFmtId="179" fontId="11" fillId="4" borderId="49" xfId="1" applyNumberFormat="1" applyFont="1" applyFill="1" applyBorder="1" applyAlignment="1">
      <alignment vertical="center"/>
    </xf>
    <xf numFmtId="0" fontId="21" fillId="3" borderId="18" xfId="1" applyFont="1" applyFill="1" applyBorder="1">
      <alignment vertical="center"/>
    </xf>
    <xf numFmtId="179" fontId="10" fillId="4" borderId="59" xfId="1" applyNumberFormat="1" applyFont="1" applyFill="1" applyBorder="1" applyAlignment="1">
      <alignment vertical="center"/>
    </xf>
    <xf numFmtId="38" fontId="21" fillId="3" borderId="18" xfId="2" applyFont="1" applyFill="1" applyBorder="1">
      <alignment vertical="center"/>
    </xf>
    <xf numFmtId="181" fontId="21" fillId="3" borderId="18" xfId="2" applyNumberFormat="1" applyFont="1" applyFill="1" applyBorder="1">
      <alignment vertical="center"/>
    </xf>
    <xf numFmtId="178" fontId="21" fillId="0" borderId="18" xfId="1" applyNumberFormat="1" applyFont="1" applyFill="1" applyBorder="1">
      <alignment vertical="center"/>
    </xf>
    <xf numFmtId="178" fontId="21" fillId="0" borderId="1" xfId="1" applyNumberFormat="1" applyFont="1" applyFill="1" applyBorder="1">
      <alignment vertical="center"/>
    </xf>
    <xf numFmtId="178" fontId="21" fillId="3" borderId="18" xfId="1" applyNumberFormat="1" applyFont="1" applyFill="1" applyBorder="1">
      <alignment vertical="center"/>
    </xf>
    <xf numFmtId="178" fontId="21" fillId="3" borderId="18" xfId="2" applyNumberFormat="1" applyFont="1" applyFill="1" applyBorder="1">
      <alignment vertical="center"/>
    </xf>
    <xf numFmtId="178" fontId="21" fillId="3" borderId="1" xfId="2" applyNumberFormat="1" applyFont="1" applyFill="1" applyBorder="1">
      <alignment vertical="center"/>
    </xf>
    <xf numFmtId="38" fontId="12" fillId="4" borderId="54" xfId="2" applyFont="1" applyFill="1" applyBorder="1" applyAlignment="1">
      <alignment horizontal="center" vertical="center"/>
    </xf>
    <xf numFmtId="38" fontId="12" fillId="4" borderId="55" xfId="2" applyFont="1" applyFill="1" applyBorder="1" applyAlignment="1">
      <alignment horizontal="center" vertical="center"/>
    </xf>
    <xf numFmtId="38" fontId="12" fillId="4" borderId="57" xfId="2" applyFont="1" applyFill="1" applyBorder="1" applyAlignment="1">
      <alignment horizontal="center" vertical="center"/>
    </xf>
    <xf numFmtId="0" fontId="12" fillId="5" borderId="18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38" fontId="8" fillId="5" borderId="18" xfId="2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/>
    </xf>
    <xf numFmtId="0" fontId="11" fillId="2" borderId="50" xfId="1" applyFont="1" applyFill="1" applyBorder="1" applyAlignment="1">
      <alignment horizontal="center" vertical="center"/>
    </xf>
    <xf numFmtId="179" fontId="11" fillId="4" borderId="52" xfId="1" applyNumberFormat="1" applyFont="1" applyFill="1" applyBorder="1" applyAlignment="1">
      <alignment horizontal="right" vertical="center"/>
    </xf>
    <xf numFmtId="179" fontId="11" fillId="4" borderId="50" xfId="1" applyNumberFormat="1" applyFont="1" applyFill="1" applyBorder="1" applyAlignment="1">
      <alignment horizontal="right" vertical="center"/>
    </xf>
    <xf numFmtId="179" fontId="11" fillId="4" borderId="53" xfId="1" applyNumberFormat="1" applyFont="1" applyFill="1" applyBorder="1" applyAlignment="1">
      <alignment horizontal="right" vertical="center"/>
    </xf>
    <xf numFmtId="179" fontId="11" fillId="4" borderId="49" xfId="1" applyNumberFormat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179" fontId="10" fillId="4" borderId="46" xfId="1" applyNumberFormat="1" applyFont="1" applyFill="1" applyBorder="1" applyAlignment="1">
      <alignment vertical="center"/>
    </xf>
    <xf numFmtId="179" fontId="10" fillId="4" borderId="44" xfId="1" applyNumberFormat="1" applyFont="1" applyFill="1" applyBorder="1" applyAlignment="1">
      <alignment vertical="center"/>
    </xf>
    <xf numFmtId="179" fontId="10" fillId="4" borderId="47" xfId="1" applyNumberFormat="1" applyFont="1" applyFill="1" applyBorder="1" applyAlignment="1">
      <alignment vertical="center"/>
    </xf>
    <xf numFmtId="179" fontId="10" fillId="4" borderId="43" xfId="1" applyNumberFormat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60" xfId="1" applyFont="1" applyFill="1" applyBorder="1" applyAlignment="1">
      <alignment horizontal="center" vertical="center"/>
    </xf>
    <xf numFmtId="0" fontId="12" fillId="5" borderId="59" xfId="1" applyFont="1" applyFill="1" applyBorder="1" applyAlignment="1">
      <alignment horizontal="center" vertical="center"/>
    </xf>
    <xf numFmtId="38" fontId="8" fillId="5" borderId="12" xfId="2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179" fontId="14" fillId="0" borderId="0" xfId="1" applyNumberFormat="1" applyFont="1" applyBorder="1" applyAlignment="1">
      <alignment horizontal="right" vertical="center"/>
    </xf>
    <xf numFmtId="38" fontId="12" fillId="4" borderId="18" xfId="2" applyFont="1" applyFill="1" applyBorder="1" applyAlignment="1">
      <alignment horizontal="center" vertical="center"/>
    </xf>
    <xf numFmtId="38" fontId="12" fillId="4" borderId="1" xfId="2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5" borderId="17" xfId="1" applyFont="1" applyFill="1" applyBorder="1" applyAlignment="1">
      <alignment horizontal="center" vertical="center"/>
    </xf>
    <xf numFmtId="179" fontId="14" fillId="0" borderId="5" xfId="1" applyNumberFormat="1" applyFont="1" applyBorder="1" applyAlignment="1">
      <alignment horizontal="right" vertical="center"/>
    </xf>
    <xf numFmtId="179" fontId="10" fillId="4" borderId="12" xfId="1" applyNumberFormat="1" applyFont="1" applyFill="1" applyBorder="1" applyAlignment="1">
      <alignment vertical="center"/>
    </xf>
    <xf numFmtId="179" fontId="10" fillId="4" borderId="34" xfId="1" applyNumberFormat="1" applyFont="1" applyFill="1" applyBorder="1" applyAlignment="1">
      <alignment vertical="center"/>
    </xf>
    <xf numFmtId="179" fontId="10" fillId="4" borderId="15" xfId="1" applyNumberFormat="1" applyFont="1" applyFill="1" applyBorder="1" applyAlignment="1">
      <alignment vertical="center"/>
    </xf>
    <xf numFmtId="179" fontId="10" fillId="4" borderId="33" xfId="1" applyNumberFormat="1" applyFont="1" applyFill="1" applyBorder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center" vertical="center"/>
    </xf>
    <xf numFmtId="179" fontId="11" fillId="4" borderId="12" xfId="1" applyNumberFormat="1" applyFont="1" applyFill="1" applyBorder="1" applyAlignment="1">
      <alignment horizontal="right" vertical="center"/>
    </xf>
    <xf numFmtId="179" fontId="11" fillId="4" borderId="33" xfId="1" applyNumberFormat="1" applyFont="1" applyFill="1" applyBorder="1" applyAlignment="1">
      <alignment horizontal="right" vertical="center"/>
    </xf>
    <xf numFmtId="179" fontId="11" fillId="4" borderId="34" xfId="1" applyNumberFormat="1" applyFont="1" applyFill="1" applyBorder="1" applyAlignment="1">
      <alignment horizontal="right" vertical="center"/>
    </xf>
    <xf numFmtId="179" fontId="11" fillId="4" borderId="15" xfId="1" applyNumberFormat="1" applyFont="1" applyFill="1" applyBorder="1" applyAlignment="1">
      <alignment horizontal="right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178" fontId="1" fillId="0" borderId="45" xfId="1" applyNumberFormat="1" applyBorder="1">
      <alignment vertical="center"/>
    </xf>
    <xf numFmtId="0" fontId="1" fillId="0" borderId="61" xfId="1" applyBorder="1">
      <alignment vertical="center"/>
    </xf>
    <xf numFmtId="176" fontId="8" fillId="4" borderId="19" xfId="1" applyNumberFormat="1" applyFont="1" applyFill="1" applyBorder="1" applyAlignment="1" applyProtection="1">
      <alignment vertical="center"/>
      <protection locked="0"/>
    </xf>
    <xf numFmtId="176" fontId="8" fillId="4" borderId="1" xfId="1" applyNumberFormat="1" applyFont="1" applyFill="1" applyBorder="1" applyAlignment="1" applyProtection="1">
      <alignment vertical="center"/>
      <protection locked="0"/>
    </xf>
    <xf numFmtId="179" fontId="8" fillId="4" borderId="21" xfId="1" applyNumberFormat="1" applyFont="1" applyFill="1" applyBorder="1" applyAlignment="1" applyProtection="1">
      <alignment vertical="center"/>
      <protection locked="0"/>
    </xf>
    <xf numFmtId="179" fontId="8" fillId="4" borderId="26" xfId="1" applyNumberFormat="1" applyFont="1" applyFill="1" applyBorder="1" applyAlignment="1" applyProtection="1">
      <alignment vertical="center"/>
      <protection locked="0"/>
    </xf>
    <xf numFmtId="179" fontId="8" fillId="4" borderId="28" xfId="1" applyNumberFormat="1" applyFont="1" applyFill="1" applyBorder="1" applyAlignment="1" applyProtection="1">
      <alignment vertical="center"/>
      <protection locked="0"/>
    </xf>
    <xf numFmtId="179" fontId="8" fillId="4" borderId="30" xfId="1" applyNumberFormat="1" applyFont="1" applyFill="1" applyBorder="1" applyAlignment="1" applyProtection="1">
      <alignment vertical="center"/>
      <protection locked="0"/>
    </xf>
    <xf numFmtId="179" fontId="8" fillId="4" borderId="37" xfId="1" applyNumberFormat="1" applyFont="1" applyFill="1" applyBorder="1" applyAlignment="1" applyProtection="1">
      <alignment vertical="center"/>
      <protection locked="0"/>
    </xf>
    <xf numFmtId="179" fontId="10" fillId="4" borderId="46" xfId="1" applyNumberFormat="1" applyFont="1" applyFill="1" applyBorder="1" applyAlignment="1" applyProtection="1">
      <alignment vertical="center"/>
      <protection locked="0"/>
    </xf>
    <xf numFmtId="179" fontId="11" fillId="4" borderId="52" xfId="1" applyNumberFormat="1" applyFont="1" applyFill="1" applyBorder="1" applyAlignment="1" applyProtection="1">
      <alignment vertical="center"/>
      <protection locked="0"/>
    </xf>
    <xf numFmtId="38" fontId="21" fillId="4" borderId="12" xfId="2" applyFont="1" applyFill="1" applyBorder="1" applyProtection="1">
      <alignment vertical="center"/>
      <protection locked="0"/>
    </xf>
    <xf numFmtId="38" fontId="21" fillId="4" borderId="3" xfId="2" applyFont="1" applyFill="1" applyBorder="1" applyProtection="1">
      <alignment vertical="center"/>
      <protection locked="0"/>
    </xf>
    <xf numFmtId="179" fontId="10" fillId="4" borderId="43" xfId="1" applyNumberFormat="1" applyFont="1" applyFill="1" applyBorder="1" applyAlignment="1" applyProtection="1">
      <alignment vertical="center"/>
      <protection locked="0"/>
    </xf>
    <xf numFmtId="179" fontId="11" fillId="4" borderId="49" xfId="1" applyNumberFormat="1" applyFont="1" applyFill="1" applyBorder="1" applyAlignment="1" applyProtection="1">
      <alignment vertical="center"/>
      <protection locked="0"/>
    </xf>
    <xf numFmtId="38" fontId="21" fillId="4" borderId="54" xfId="2" applyFont="1" applyFill="1" applyBorder="1" applyProtection="1">
      <alignment vertical="center"/>
      <protection locked="0"/>
    </xf>
    <xf numFmtId="38" fontId="10" fillId="4" borderId="54" xfId="2" applyFont="1" applyFill="1" applyBorder="1" applyProtection="1">
      <alignment vertical="center"/>
      <protection locked="0"/>
    </xf>
    <xf numFmtId="38" fontId="10" fillId="4" borderId="57" xfId="2" applyFont="1" applyFill="1" applyBorder="1" applyProtection="1">
      <alignment vertical="center"/>
      <protection locked="0"/>
    </xf>
  </cellXfs>
  <cellStyles count="3">
    <cellStyle name="桁区切り" xfId="2" builtinId="6"/>
    <cellStyle name="標準" xfId="0" builtinId="0"/>
    <cellStyle name="標準 3" xfId="1" xr:uid="{A90F6FDD-8749-40A7-8C7E-FA377C269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6B1A-5E49-4409-9091-152DC99C060B}">
  <sheetPr>
    <tabColor rgb="FFFFC000"/>
    <pageSetUpPr fitToPage="1"/>
  </sheetPr>
  <dimension ref="A2:V22"/>
  <sheetViews>
    <sheetView tabSelected="1" view="pageBreakPreview" zoomScale="70" zoomScaleNormal="100" zoomScaleSheetLayoutView="70" workbookViewId="0">
      <selection activeCell="T13" sqref="T13"/>
    </sheetView>
  </sheetViews>
  <sheetFormatPr defaultRowHeight="18.75"/>
  <cols>
    <col min="1" max="1" width="3.125" style="2" customWidth="1"/>
    <col min="2" max="3" width="17.625" style="2" customWidth="1"/>
    <col min="4" max="4" width="23.625" style="67" customWidth="1"/>
    <col min="5" max="6" width="23.625" style="2" customWidth="1"/>
    <col min="7" max="8" width="25.625" style="2" customWidth="1"/>
    <col min="9" max="16" width="25.625" style="2" hidden="1" customWidth="1"/>
    <col min="17" max="17" width="16.75" style="2" bestFit="1" customWidth="1"/>
    <col min="18" max="18" width="21.375" style="39" bestFit="1" customWidth="1"/>
    <col min="19" max="20" width="21.375" style="39" customWidth="1"/>
    <col min="21" max="21" width="19.25" style="39" bestFit="1" customWidth="1"/>
    <col min="22" max="16384" width="9" style="2"/>
  </cols>
  <sheetData>
    <row r="2" spans="1:21" ht="39.75">
      <c r="A2" s="1"/>
      <c r="B2" s="1"/>
      <c r="C2" s="1"/>
      <c r="O2" s="3"/>
      <c r="P2" s="3"/>
    </row>
    <row r="3" spans="1:21" ht="39.75">
      <c r="A3" s="1"/>
      <c r="B3" s="4" t="s">
        <v>0</v>
      </c>
      <c r="C3" s="4"/>
      <c r="D3" s="68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</row>
    <row r="4" spans="1:21" ht="133.5" customHeight="1">
      <c r="A4" s="1"/>
      <c r="B4" s="1"/>
      <c r="C4" s="1"/>
    </row>
    <row r="5" spans="1:21" ht="25.5">
      <c r="B5" s="7" t="s">
        <v>1</v>
      </c>
      <c r="C5" s="7"/>
    </row>
    <row r="6" spans="1:21" ht="19.5" thickBot="1"/>
    <row r="7" spans="1:21" ht="20.100000000000001" customHeight="1">
      <c r="B7" s="119" t="s">
        <v>2</v>
      </c>
      <c r="C7" s="122" t="s">
        <v>3</v>
      </c>
      <c r="D7" s="125" t="s">
        <v>4</v>
      </c>
      <c r="E7" s="122" t="s">
        <v>5</v>
      </c>
      <c r="F7" s="119" t="s">
        <v>6</v>
      </c>
      <c r="G7" s="128" t="s">
        <v>37</v>
      </c>
      <c r="H7" s="129"/>
      <c r="I7" s="128" t="s">
        <v>7</v>
      </c>
      <c r="J7" s="129"/>
      <c r="K7" s="128" t="s">
        <v>8</v>
      </c>
      <c r="L7" s="137"/>
      <c r="M7" s="139" t="s">
        <v>9</v>
      </c>
      <c r="N7" s="129"/>
      <c r="O7" s="128" t="s">
        <v>10</v>
      </c>
      <c r="P7" s="129"/>
      <c r="Q7" s="90" t="s">
        <v>38</v>
      </c>
      <c r="R7" s="90"/>
      <c r="S7" s="132" t="s">
        <v>39</v>
      </c>
      <c r="T7" s="133"/>
      <c r="U7" s="87" t="s">
        <v>10</v>
      </c>
    </row>
    <row r="8" spans="1:21" ht="20.100000000000001" customHeight="1">
      <c r="B8" s="120"/>
      <c r="C8" s="123"/>
      <c r="D8" s="126"/>
      <c r="E8" s="123"/>
      <c r="F8" s="120"/>
      <c r="G8" s="130"/>
      <c r="H8" s="131"/>
      <c r="I8" s="130"/>
      <c r="J8" s="131"/>
      <c r="K8" s="130"/>
      <c r="L8" s="138"/>
      <c r="M8" s="140"/>
      <c r="N8" s="131"/>
      <c r="O8" s="130"/>
      <c r="P8" s="131"/>
      <c r="Q8" s="90"/>
      <c r="R8" s="90"/>
      <c r="S8" s="134"/>
      <c r="T8" s="135"/>
      <c r="U8" s="88"/>
    </row>
    <row r="9" spans="1:21" ht="20.100000000000001" customHeight="1">
      <c r="B9" s="120"/>
      <c r="C9" s="123"/>
      <c r="D9" s="126"/>
      <c r="E9" s="123"/>
      <c r="F9" s="120"/>
      <c r="G9" s="109" t="s">
        <v>11</v>
      </c>
      <c r="H9" s="108" t="s">
        <v>12</v>
      </c>
      <c r="I9" s="109" t="s">
        <v>11</v>
      </c>
      <c r="J9" s="108" t="s">
        <v>12</v>
      </c>
      <c r="K9" s="109" t="s">
        <v>11</v>
      </c>
      <c r="L9" s="106" t="s">
        <v>12</v>
      </c>
      <c r="M9" s="107" t="s">
        <v>11</v>
      </c>
      <c r="N9" s="108" t="s">
        <v>12</v>
      </c>
      <c r="O9" s="109" t="s">
        <v>11</v>
      </c>
      <c r="P9" s="108" t="s">
        <v>12</v>
      </c>
      <c r="Q9" s="91" t="s">
        <v>11</v>
      </c>
      <c r="R9" s="92" t="s">
        <v>12</v>
      </c>
      <c r="S9" s="91" t="s">
        <v>11</v>
      </c>
      <c r="T9" s="136" t="s">
        <v>12</v>
      </c>
      <c r="U9" s="88"/>
    </row>
    <row r="10" spans="1:21" ht="20.100000000000001" customHeight="1" thickBot="1">
      <c r="B10" s="121"/>
      <c r="C10" s="124"/>
      <c r="D10" s="127"/>
      <c r="E10" s="121"/>
      <c r="F10" s="121"/>
      <c r="G10" s="109"/>
      <c r="H10" s="108"/>
      <c r="I10" s="109"/>
      <c r="J10" s="108"/>
      <c r="K10" s="109"/>
      <c r="L10" s="106"/>
      <c r="M10" s="107"/>
      <c r="N10" s="108"/>
      <c r="O10" s="109"/>
      <c r="P10" s="108"/>
      <c r="Q10" s="91"/>
      <c r="R10" s="92"/>
      <c r="S10" s="91"/>
      <c r="T10" s="136"/>
      <c r="U10" s="89"/>
    </row>
    <row r="11" spans="1:21" ht="39.950000000000003" customHeight="1" thickBot="1">
      <c r="B11" s="117" t="s">
        <v>13</v>
      </c>
      <c r="C11" s="102" t="s">
        <v>14</v>
      </c>
      <c r="D11" s="69" t="s">
        <v>16</v>
      </c>
      <c r="E11" s="163"/>
      <c r="F11" s="9">
        <v>25.5</v>
      </c>
      <c r="G11" s="10">
        <v>775</v>
      </c>
      <c r="H11" s="165">
        <f>E11*F11*G11</f>
        <v>0</v>
      </c>
      <c r="I11" s="10">
        <f>119*7.75</f>
        <v>922.25</v>
      </c>
      <c r="J11" s="11">
        <f>E11*F11*I11</f>
        <v>0</v>
      </c>
      <c r="K11" s="10">
        <f>G11+I11</f>
        <v>1697.25</v>
      </c>
      <c r="L11" s="12">
        <f>E11*F11*K11</f>
        <v>0</v>
      </c>
      <c r="M11" s="13">
        <f>143*7.75</f>
        <v>1108.25</v>
      </c>
      <c r="N11" s="11">
        <f>E11*F11*M11</f>
        <v>0</v>
      </c>
      <c r="O11" s="10">
        <f>G11+I11+M11</f>
        <v>2805.5</v>
      </c>
      <c r="P11" s="11">
        <f t="shared" ref="P11:P18" si="0">E11*F11*O11</f>
        <v>0</v>
      </c>
      <c r="Q11" s="82">
        <v>1883.25</v>
      </c>
      <c r="R11" s="172">
        <f>E11*F11*Q11</f>
        <v>0</v>
      </c>
      <c r="S11" s="84">
        <v>1131.5</v>
      </c>
      <c r="T11" s="172">
        <f>E11*F11*S11</f>
        <v>0</v>
      </c>
      <c r="U11" s="176">
        <f>H11+R11+T11</f>
        <v>0</v>
      </c>
    </row>
    <row r="12" spans="1:21" ht="39.950000000000003" customHeight="1" thickBot="1">
      <c r="B12" s="101"/>
      <c r="C12" s="103"/>
      <c r="D12" s="70" t="s">
        <v>17</v>
      </c>
      <c r="E12" s="163"/>
      <c r="F12" s="15">
        <v>7</v>
      </c>
      <c r="G12" s="10">
        <v>775</v>
      </c>
      <c r="H12" s="166">
        <f t="shared" ref="H12:H18" si="1">E12*F12*G12</f>
        <v>0</v>
      </c>
      <c r="I12" s="16">
        <f>119*7.75</f>
        <v>922.25</v>
      </c>
      <c r="J12" s="11">
        <f>E12*F12*I12</f>
        <v>0</v>
      </c>
      <c r="K12" s="10">
        <f>G12+I12</f>
        <v>1697.25</v>
      </c>
      <c r="L12" s="12">
        <f t="shared" ref="L12:L18" si="2">E12*F12*K12</f>
        <v>0</v>
      </c>
      <c r="M12" s="18">
        <f>143*7.75</f>
        <v>1108.25</v>
      </c>
      <c r="N12" s="17">
        <f>E12*F12*M12</f>
        <v>0</v>
      </c>
      <c r="O12" s="10">
        <f t="shared" ref="O12:O18" si="3">G12+I12+M12</f>
        <v>2805.5</v>
      </c>
      <c r="P12" s="17">
        <f t="shared" si="0"/>
        <v>0</v>
      </c>
      <c r="Q12" s="82">
        <v>1883.25</v>
      </c>
      <c r="R12" s="172">
        <f t="shared" ref="R12:R18" si="4">E12*F12*Q12</f>
        <v>0</v>
      </c>
      <c r="S12" s="84">
        <v>1131.5</v>
      </c>
      <c r="T12" s="172">
        <f t="shared" ref="T12:T18" si="5">E12*F12*S12</f>
        <v>0</v>
      </c>
      <c r="U12" s="176">
        <f>H12+R12+T12</f>
        <v>0</v>
      </c>
    </row>
    <row r="13" spans="1:21" ht="39.950000000000003" customHeight="1" thickBot="1">
      <c r="B13" s="101"/>
      <c r="C13" s="104" t="s">
        <v>18</v>
      </c>
      <c r="D13" s="69" t="s">
        <v>16</v>
      </c>
      <c r="E13" s="163"/>
      <c r="F13" s="9">
        <f>F11</f>
        <v>25.5</v>
      </c>
      <c r="G13" s="10">
        <v>21</v>
      </c>
      <c r="H13" s="167">
        <f t="shared" si="1"/>
        <v>0</v>
      </c>
      <c r="I13" s="10">
        <f>7*3.5</f>
        <v>24.5</v>
      </c>
      <c r="J13" s="11">
        <f>E13*F13*I13</f>
        <v>0</v>
      </c>
      <c r="K13" s="10">
        <f t="shared" ref="K13:K18" si="6">G13+I13</f>
        <v>45.5</v>
      </c>
      <c r="L13" s="20">
        <f t="shared" si="2"/>
        <v>0</v>
      </c>
      <c r="M13" s="13">
        <f>7*3.5</f>
        <v>24.5</v>
      </c>
      <c r="N13" s="11">
        <f t="shared" ref="N13:N18" si="7">E13*F13*M13</f>
        <v>0</v>
      </c>
      <c r="O13" s="10">
        <f t="shared" si="3"/>
        <v>70</v>
      </c>
      <c r="P13" s="19">
        <f t="shared" si="0"/>
        <v>0</v>
      </c>
      <c r="Q13" s="82">
        <v>45.5</v>
      </c>
      <c r="R13" s="172">
        <f t="shared" si="4"/>
        <v>0</v>
      </c>
      <c r="S13" s="85">
        <v>24.5</v>
      </c>
      <c r="T13" s="172">
        <f t="shared" si="5"/>
        <v>0</v>
      </c>
      <c r="U13" s="176">
        <f t="shared" ref="U13" si="8">H13+R13+T13</f>
        <v>0</v>
      </c>
    </row>
    <row r="14" spans="1:21" ht="39.950000000000003" customHeight="1" thickBot="1">
      <c r="B14" s="101"/>
      <c r="C14" s="118"/>
      <c r="D14" s="70" t="s">
        <v>17</v>
      </c>
      <c r="E14" s="163"/>
      <c r="F14" s="15">
        <v>7</v>
      </c>
      <c r="G14" s="10">
        <v>21</v>
      </c>
      <c r="H14" s="168">
        <f t="shared" si="1"/>
        <v>0</v>
      </c>
      <c r="I14" s="21">
        <f>7*3.5</f>
        <v>24.5</v>
      </c>
      <c r="J14" s="11">
        <f>E14*F14*I14</f>
        <v>0</v>
      </c>
      <c r="K14" s="10">
        <f t="shared" si="6"/>
        <v>45.5</v>
      </c>
      <c r="L14" s="12">
        <f t="shared" si="2"/>
        <v>0</v>
      </c>
      <c r="M14" s="23">
        <f>7*3.5</f>
        <v>24.5</v>
      </c>
      <c r="N14" s="17">
        <f t="shared" si="7"/>
        <v>0</v>
      </c>
      <c r="O14" s="10">
        <f>G14+I14+M14</f>
        <v>70</v>
      </c>
      <c r="P14" s="22">
        <f t="shared" si="0"/>
        <v>0</v>
      </c>
      <c r="Q14" s="82">
        <v>45.5</v>
      </c>
      <c r="R14" s="172">
        <f t="shared" si="4"/>
        <v>0</v>
      </c>
      <c r="S14" s="85">
        <v>24.5</v>
      </c>
      <c r="T14" s="172">
        <f t="shared" si="5"/>
        <v>0</v>
      </c>
      <c r="U14" s="176">
        <f t="shared" ref="U14:U18" si="9">H14+R14+T14</f>
        <v>0</v>
      </c>
    </row>
    <row r="15" spans="1:21" ht="39.950000000000003" customHeight="1" thickBot="1">
      <c r="B15" s="100" t="s">
        <v>19</v>
      </c>
      <c r="C15" s="102" t="s">
        <v>14</v>
      </c>
      <c r="D15" s="66" t="s">
        <v>15</v>
      </c>
      <c r="E15" s="163"/>
      <c r="F15" s="9">
        <v>13</v>
      </c>
      <c r="G15" s="10">
        <v>775</v>
      </c>
      <c r="H15" s="165">
        <f t="shared" si="1"/>
        <v>0</v>
      </c>
      <c r="I15" s="10">
        <f>119*7.75</f>
        <v>922.25</v>
      </c>
      <c r="J15" s="11">
        <f>E15*F15*I15</f>
        <v>0</v>
      </c>
      <c r="K15" s="10">
        <f t="shared" si="6"/>
        <v>1697.25</v>
      </c>
      <c r="L15" s="12">
        <f t="shared" si="2"/>
        <v>0</v>
      </c>
      <c r="M15" s="13">
        <f>143*7.75</f>
        <v>1108.25</v>
      </c>
      <c r="N15" s="11">
        <f t="shared" si="7"/>
        <v>0</v>
      </c>
      <c r="O15" s="10">
        <f t="shared" si="3"/>
        <v>2805.5</v>
      </c>
      <c r="P15" s="11">
        <f t="shared" si="0"/>
        <v>0</v>
      </c>
      <c r="Q15" s="82">
        <v>1883.25</v>
      </c>
      <c r="R15" s="172">
        <f t="shared" si="4"/>
        <v>0</v>
      </c>
      <c r="S15" s="84">
        <v>1131.5</v>
      </c>
      <c r="T15" s="172">
        <f t="shared" si="5"/>
        <v>0</v>
      </c>
      <c r="U15" s="176">
        <f t="shared" si="9"/>
        <v>0</v>
      </c>
    </row>
    <row r="16" spans="1:21" ht="39.950000000000003" customHeight="1" thickBot="1">
      <c r="B16" s="101"/>
      <c r="C16" s="103"/>
      <c r="D16" s="65" t="s">
        <v>20</v>
      </c>
      <c r="E16" s="163"/>
      <c r="F16" s="24">
        <v>6</v>
      </c>
      <c r="G16" s="16">
        <v>77.5</v>
      </c>
      <c r="H16" s="166">
        <f t="shared" si="1"/>
        <v>0</v>
      </c>
      <c r="I16" s="16">
        <f>22*7.75</f>
        <v>170.5</v>
      </c>
      <c r="J16" s="11">
        <f t="shared" ref="J16:J18" si="10">E16*F16*I16</f>
        <v>0</v>
      </c>
      <c r="K16" s="10">
        <f t="shared" si="6"/>
        <v>248</v>
      </c>
      <c r="L16" s="12">
        <f t="shared" si="2"/>
        <v>0</v>
      </c>
      <c r="M16" s="18">
        <f>20*7.75</f>
        <v>155</v>
      </c>
      <c r="N16" s="17">
        <f>E16*F16*M16</f>
        <v>0</v>
      </c>
      <c r="O16" s="10">
        <f t="shared" si="3"/>
        <v>403</v>
      </c>
      <c r="P16" s="17">
        <f t="shared" si="0"/>
        <v>0</v>
      </c>
      <c r="Q16" s="82">
        <v>310</v>
      </c>
      <c r="R16" s="172">
        <f t="shared" si="4"/>
        <v>0</v>
      </c>
      <c r="S16" s="85">
        <v>232.5</v>
      </c>
      <c r="T16" s="172">
        <f t="shared" si="5"/>
        <v>0</v>
      </c>
      <c r="U16" s="176">
        <f t="shared" si="9"/>
        <v>0</v>
      </c>
    </row>
    <row r="17" spans="2:22" ht="39.950000000000003" customHeight="1" thickBot="1">
      <c r="B17" s="101"/>
      <c r="C17" s="104" t="s">
        <v>18</v>
      </c>
      <c r="D17" s="66" t="s">
        <v>15</v>
      </c>
      <c r="E17" s="163"/>
      <c r="F17" s="9">
        <v>13</v>
      </c>
      <c r="G17" s="10">
        <v>21</v>
      </c>
      <c r="H17" s="165">
        <f t="shared" si="1"/>
        <v>0</v>
      </c>
      <c r="I17" s="10">
        <f>7*3.5</f>
        <v>24.5</v>
      </c>
      <c r="J17" s="11">
        <f t="shared" si="10"/>
        <v>0</v>
      </c>
      <c r="K17" s="10">
        <f t="shared" si="6"/>
        <v>45.5</v>
      </c>
      <c r="L17" s="12">
        <f t="shared" si="2"/>
        <v>0</v>
      </c>
      <c r="M17" s="13">
        <f>7*3.5</f>
        <v>24.5</v>
      </c>
      <c r="N17" s="11">
        <f t="shared" si="7"/>
        <v>0</v>
      </c>
      <c r="O17" s="10">
        <f t="shared" si="3"/>
        <v>70</v>
      </c>
      <c r="P17" s="11">
        <f t="shared" si="0"/>
        <v>0</v>
      </c>
      <c r="Q17" s="82">
        <v>45.5</v>
      </c>
      <c r="R17" s="172">
        <f t="shared" si="4"/>
        <v>0</v>
      </c>
      <c r="S17" s="85">
        <v>24.5</v>
      </c>
      <c r="T17" s="172">
        <f t="shared" si="5"/>
        <v>0</v>
      </c>
      <c r="U17" s="176">
        <f t="shared" si="9"/>
        <v>0</v>
      </c>
    </row>
    <row r="18" spans="2:22" ht="39.950000000000003" customHeight="1" thickBot="1">
      <c r="B18" s="101"/>
      <c r="C18" s="105"/>
      <c r="D18" s="72" t="s">
        <v>28</v>
      </c>
      <c r="E18" s="164"/>
      <c r="F18" s="45">
        <v>6</v>
      </c>
      <c r="G18" s="46">
        <v>7</v>
      </c>
      <c r="H18" s="169">
        <f t="shared" si="1"/>
        <v>0</v>
      </c>
      <c r="I18" s="48">
        <f>2*3.5</f>
        <v>7</v>
      </c>
      <c r="J18" s="19">
        <f t="shared" si="10"/>
        <v>0</v>
      </c>
      <c r="K18" s="25">
        <f t="shared" si="6"/>
        <v>14</v>
      </c>
      <c r="L18" s="49">
        <f t="shared" si="2"/>
        <v>0</v>
      </c>
      <c r="M18" s="50">
        <f>1*3.5</f>
        <v>3.5</v>
      </c>
      <c r="N18" s="47">
        <f t="shared" si="7"/>
        <v>0</v>
      </c>
      <c r="O18" s="25">
        <f t="shared" si="3"/>
        <v>17.5</v>
      </c>
      <c r="P18" s="51">
        <f t="shared" si="0"/>
        <v>0</v>
      </c>
      <c r="Q18" s="83">
        <v>14</v>
      </c>
      <c r="R18" s="173">
        <f t="shared" si="4"/>
        <v>0</v>
      </c>
      <c r="S18" s="86">
        <v>7</v>
      </c>
      <c r="T18" s="173">
        <f t="shared" si="5"/>
        <v>0</v>
      </c>
      <c r="U18" s="176">
        <f t="shared" si="9"/>
        <v>0</v>
      </c>
    </row>
    <row r="19" spans="2:22" ht="56.25" customHeight="1">
      <c r="B19" s="110" t="s">
        <v>21</v>
      </c>
      <c r="C19" s="111"/>
      <c r="D19" s="111"/>
      <c r="E19" s="111"/>
      <c r="F19" s="112"/>
      <c r="G19" s="161">
        <f>SUM(G11:G18)</f>
        <v>2472.5</v>
      </c>
      <c r="H19" s="170"/>
      <c r="I19" s="113"/>
      <c r="J19" s="114"/>
      <c r="K19" s="113"/>
      <c r="L19" s="115"/>
      <c r="M19" s="116"/>
      <c r="N19" s="114"/>
      <c r="O19" s="113"/>
      <c r="P19" s="114"/>
      <c r="Q19" s="161">
        <f>SUM(Q11:Q18)</f>
        <v>6110.25</v>
      </c>
      <c r="R19" s="170"/>
      <c r="S19" s="161">
        <f>SUM(S11:S18)</f>
        <v>3707.5</v>
      </c>
      <c r="T19" s="174"/>
      <c r="U19" s="177"/>
    </row>
    <row r="20" spans="2:22" ht="56.25" customHeight="1" thickBot="1">
      <c r="B20" s="93" t="s">
        <v>22</v>
      </c>
      <c r="C20" s="94"/>
      <c r="D20" s="94"/>
      <c r="E20" s="94"/>
      <c r="F20" s="95"/>
      <c r="G20" s="162"/>
      <c r="H20" s="171"/>
      <c r="I20" s="96"/>
      <c r="J20" s="97"/>
      <c r="K20" s="96"/>
      <c r="L20" s="98"/>
      <c r="M20" s="99"/>
      <c r="N20" s="97"/>
      <c r="O20" s="96"/>
      <c r="P20" s="97"/>
      <c r="Q20" s="162"/>
      <c r="R20" s="171"/>
      <c r="S20" s="162"/>
      <c r="T20" s="175"/>
      <c r="U20" s="178"/>
    </row>
    <row r="21" spans="2:22" ht="39.75" customHeight="1">
      <c r="F21" s="28"/>
      <c r="G21" s="28"/>
      <c r="H21" s="28"/>
      <c r="I21" s="28"/>
      <c r="J21" s="28"/>
      <c r="K21" s="28"/>
      <c r="L21" s="28"/>
      <c r="M21" s="28"/>
      <c r="N21" s="28"/>
      <c r="R21" s="43"/>
      <c r="S21" s="43"/>
      <c r="T21" s="43"/>
      <c r="U21" s="44"/>
      <c r="V21" s="40"/>
    </row>
    <row r="22" spans="2:22">
      <c r="F22" s="28"/>
      <c r="G22" s="28"/>
      <c r="H22" s="28"/>
      <c r="I22" s="28"/>
      <c r="J22" s="28"/>
      <c r="K22" s="28"/>
      <c r="L22" s="28"/>
      <c r="M22" s="28"/>
      <c r="N22" s="28"/>
    </row>
  </sheetData>
  <sheetProtection sheet="1" objects="1" scenarios="1"/>
  <mergeCells count="43">
    <mergeCell ref="S7:T8"/>
    <mergeCell ref="S9:S10"/>
    <mergeCell ref="T9:T10"/>
    <mergeCell ref="I7:J8"/>
    <mergeCell ref="K7:L8"/>
    <mergeCell ref="M7:N8"/>
    <mergeCell ref="O7:P8"/>
    <mergeCell ref="P9:P10"/>
    <mergeCell ref="I9:I10"/>
    <mergeCell ref="J9:J10"/>
    <mergeCell ref="K9:K10"/>
    <mergeCell ref="B11:B14"/>
    <mergeCell ref="C11:C12"/>
    <mergeCell ref="C13:C14"/>
    <mergeCell ref="G9:G10"/>
    <mergeCell ref="H9:H10"/>
    <mergeCell ref="F7:F10"/>
    <mergeCell ref="B7:B10"/>
    <mergeCell ref="C7:C10"/>
    <mergeCell ref="D7:D10"/>
    <mergeCell ref="E7:E10"/>
    <mergeCell ref="G7:H8"/>
    <mergeCell ref="B19:F19"/>
    <mergeCell ref="I19:J19"/>
    <mergeCell ref="K19:L19"/>
    <mergeCell ref="M19:N19"/>
    <mergeCell ref="O19:P19"/>
    <mergeCell ref="U7:U10"/>
    <mergeCell ref="Q7:R8"/>
    <mergeCell ref="Q9:Q10"/>
    <mergeCell ref="R9:R10"/>
    <mergeCell ref="B20:F20"/>
    <mergeCell ref="I20:J20"/>
    <mergeCell ref="K20:L20"/>
    <mergeCell ref="M20:N20"/>
    <mergeCell ref="O20:P20"/>
    <mergeCell ref="B15:B18"/>
    <mergeCell ref="C15:C16"/>
    <mergeCell ref="C17:C18"/>
    <mergeCell ref="L9:L10"/>
    <mergeCell ref="M9:M10"/>
    <mergeCell ref="N9:N10"/>
    <mergeCell ref="O9:O10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C51C-DA70-45A6-8159-23C2F023605E}">
  <sheetPr>
    <tabColor rgb="FFFFC000"/>
    <pageSetUpPr fitToPage="1"/>
  </sheetPr>
  <dimension ref="A1:AB24"/>
  <sheetViews>
    <sheetView view="pageBreakPreview" topLeftCell="B1" zoomScale="70" zoomScaleNormal="100" zoomScaleSheetLayoutView="70" workbookViewId="0">
      <selection activeCell="H2" sqref="H2"/>
    </sheetView>
  </sheetViews>
  <sheetFormatPr defaultRowHeight="18.75"/>
  <cols>
    <col min="1" max="1" width="3.125" style="2" customWidth="1"/>
    <col min="2" max="3" width="17.625" style="2" customWidth="1"/>
    <col min="4" max="4" width="23.625" style="67" customWidth="1"/>
    <col min="5" max="6" width="23.625" style="2" customWidth="1"/>
    <col min="7" max="8" width="25.625" style="2" customWidth="1"/>
    <col min="9" max="16" width="25.625" style="2" hidden="1" customWidth="1"/>
    <col min="17" max="17" width="16.75" style="2" bestFit="1" customWidth="1"/>
    <col min="18" max="18" width="21.375" style="39" bestFit="1" customWidth="1"/>
    <col min="19" max="20" width="21.375" style="39" customWidth="1"/>
    <col min="21" max="21" width="17.25" style="39" bestFit="1" customWidth="1"/>
    <col min="22" max="23" width="9" style="2"/>
    <col min="24" max="24" width="15.625" style="2" bestFit="1" customWidth="1"/>
    <col min="25" max="25" width="11.25" style="2" bestFit="1" customWidth="1"/>
    <col min="26" max="26" width="12.5" style="2" bestFit="1" customWidth="1"/>
    <col min="27" max="16384" width="9" style="2"/>
  </cols>
  <sheetData>
    <row r="1" spans="1:28">
      <c r="X1" s="29"/>
      <c r="Y1" s="29"/>
      <c r="Z1" s="29" t="s">
        <v>36</v>
      </c>
    </row>
    <row r="2" spans="1:28" ht="39.75">
      <c r="A2" s="1"/>
      <c r="B2" s="1"/>
      <c r="C2" s="1"/>
      <c r="O2" s="3"/>
      <c r="P2" s="3"/>
      <c r="W2" s="29"/>
      <c r="Z2" s="2">
        <v>146</v>
      </c>
    </row>
    <row r="3" spans="1:28" ht="39.75">
      <c r="A3" s="1"/>
      <c r="B3" s="4"/>
      <c r="C3" s="4"/>
      <c r="D3" s="68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W3" s="29"/>
      <c r="Z3" s="2">
        <v>7</v>
      </c>
    </row>
    <row r="4" spans="1:28" ht="133.5" customHeight="1">
      <c r="A4" s="1"/>
      <c r="B4" s="1"/>
      <c r="C4" s="1"/>
    </row>
    <row r="5" spans="1:28" ht="25.5">
      <c r="B5" s="7"/>
      <c r="C5" s="7"/>
    </row>
    <row r="7" spans="1:28" ht="20.100000000000001" customHeight="1">
      <c r="B7" s="119"/>
      <c r="C7" s="122"/>
      <c r="D7" s="125"/>
      <c r="E7" s="122"/>
      <c r="F7" s="119"/>
      <c r="G7" s="128"/>
      <c r="H7" s="129"/>
      <c r="I7" s="128"/>
      <c r="J7" s="129"/>
      <c r="K7" s="128"/>
      <c r="L7" s="137"/>
      <c r="M7" s="139"/>
      <c r="N7" s="129"/>
      <c r="O7" s="128"/>
      <c r="P7" s="129"/>
      <c r="Q7" s="90"/>
      <c r="R7" s="90"/>
      <c r="S7" s="132"/>
      <c r="T7" s="144"/>
      <c r="U7" s="142"/>
    </row>
    <row r="8" spans="1:28" ht="20.100000000000001" customHeight="1">
      <c r="B8" s="120"/>
      <c r="C8" s="123"/>
      <c r="D8" s="126"/>
      <c r="E8" s="123"/>
      <c r="F8" s="120"/>
      <c r="G8" s="130"/>
      <c r="H8" s="131"/>
      <c r="I8" s="130"/>
      <c r="J8" s="131"/>
      <c r="K8" s="130"/>
      <c r="L8" s="138"/>
      <c r="M8" s="140"/>
      <c r="N8" s="131"/>
      <c r="O8" s="130"/>
      <c r="P8" s="131"/>
      <c r="Q8" s="90"/>
      <c r="R8" s="90"/>
      <c r="S8" s="134"/>
      <c r="T8" s="145"/>
      <c r="U8" s="142"/>
    </row>
    <row r="9" spans="1:28" ht="20.100000000000001" customHeight="1">
      <c r="B9" s="120"/>
      <c r="C9" s="123"/>
      <c r="D9" s="126"/>
      <c r="E9" s="123"/>
      <c r="F9" s="120"/>
      <c r="G9" s="109"/>
      <c r="H9" s="108"/>
      <c r="I9" s="109"/>
      <c r="J9" s="108"/>
      <c r="K9" s="109"/>
      <c r="L9" s="106"/>
      <c r="M9" s="107"/>
      <c r="N9" s="108"/>
      <c r="O9" s="109"/>
      <c r="P9" s="108"/>
      <c r="Q9" s="91"/>
      <c r="R9" s="92"/>
      <c r="S9" s="91"/>
      <c r="T9" s="92"/>
      <c r="U9" s="142"/>
    </row>
    <row r="10" spans="1:28" ht="20.100000000000001" customHeight="1" thickBot="1">
      <c r="B10" s="121"/>
      <c r="C10" s="124"/>
      <c r="D10" s="127"/>
      <c r="E10" s="121"/>
      <c r="F10" s="121"/>
      <c r="G10" s="109"/>
      <c r="H10" s="108"/>
      <c r="I10" s="109"/>
      <c r="J10" s="108"/>
      <c r="K10" s="109"/>
      <c r="L10" s="106"/>
      <c r="M10" s="107"/>
      <c r="N10" s="108"/>
      <c r="O10" s="109"/>
      <c r="P10" s="108"/>
      <c r="Q10" s="91"/>
      <c r="R10" s="92"/>
      <c r="S10" s="91"/>
      <c r="T10" s="92"/>
      <c r="U10" s="143"/>
      <c r="W10" s="29"/>
      <c r="X10" s="29"/>
    </row>
    <row r="11" spans="1:28" ht="39.950000000000003" customHeight="1">
      <c r="B11" s="117"/>
      <c r="C11" s="102"/>
      <c r="D11" s="69"/>
      <c r="E11" s="8"/>
      <c r="F11" s="9"/>
      <c r="G11" s="10"/>
      <c r="H11" s="11"/>
      <c r="I11" s="10"/>
      <c r="J11" s="11"/>
      <c r="K11" s="10"/>
      <c r="L11" s="12"/>
      <c r="M11" s="13"/>
      <c r="N11" s="11"/>
      <c r="O11" s="10"/>
      <c r="P11" s="11"/>
      <c r="Q11" s="41"/>
      <c r="R11" s="56"/>
      <c r="S11" s="78"/>
      <c r="T11" s="56"/>
      <c r="U11" s="57"/>
      <c r="W11" s="64"/>
    </row>
    <row r="12" spans="1:28" ht="39.950000000000003" customHeight="1">
      <c r="B12" s="101"/>
      <c r="C12" s="103"/>
      <c r="D12" s="70"/>
      <c r="E12" s="8"/>
      <c r="F12" s="15"/>
      <c r="G12" s="10"/>
      <c r="H12" s="17"/>
      <c r="I12" s="16"/>
      <c r="J12" s="11"/>
      <c r="K12" s="10"/>
      <c r="L12" s="12"/>
      <c r="M12" s="18"/>
      <c r="N12" s="17"/>
      <c r="O12" s="10"/>
      <c r="P12" s="17"/>
      <c r="Q12" s="41"/>
      <c r="R12" s="56"/>
      <c r="S12" s="78"/>
      <c r="T12" s="56"/>
      <c r="U12" s="58"/>
      <c r="W12" s="64"/>
    </row>
    <row r="13" spans="1:28" ht="39.950000000000003" customHeight="1">
      <c r="B13" s="101"/>
      <c r="C13" s="104"/>
      <c r="D13" s="69"/>
      <c r="E13" s="8"/>
      <c r="F13" s="9"/>
      <c r="G13" s="10"/>
      <c r="H13" s="19"/>
      <c r="I13" s="10"/>
      <c r="J13" s="11"/>
      <c r="K13" s="10"/>
      <c r="L13" s="20"/>
      <c r="M13" s="13"/>
      <c r="N13" s="11"/>
      <c r="O13" s="10"/>
      <c r="P13" s="19"/>
      <c r="Q13" s="41"/>
      <c r="R13" s="56"/>
      <c r="S13" s="80"/>
      <c r="T13" s="56"/>
      <c r="U13" s="58"/>
      <c r="W13" s="64"/>
      <c r="AB13" s="2" t="e">
        <f>925/E11</f>
        <v>#DIV/0!</v>
      </c>
    </row>
    <row r="14" spans="1:28" ht="39.950000000000003" customHeight="1">
      <c r="B14" s="101"/>
      <c r="C14" s="118"/>
      <c r="D14" s="70"/>
      <c r="E14" s="8"/>
      <c r="F14" s="15"/>
      <c r="G14" s="10"/>
      <c r="H14" s="22"/>
      <c r="I14" s="21"/>
      <c r="J14" s="11"/>
      <c r="K14" s="10"/>
      <c r="L14" s="12"/>
      <c r="M14" s="23"/>
      <c r="N14" s="17"/>
      <c r="O14" s="10"/>
      <c r="P14" s="22"/>
      <c r="Q14" s="41"/>
      <c r="R14" s="56"/>
      <c r="S14" s="80"/>
      <c r="T14" s="56"/>
      <c r="U14" s="58"/>
      <c r="W14" s="64"/>
    </row>
    <row r="15" spans="1:28" ht="39.950000000000003" customHeight="1">
      <c r="B15" s="100"/>
      <c r="C15" s="102"/>
      <c r="D15" s="76"/>
      <c r="E15" s="8"/>
      <c r="F15" s="9"/>
      <c r="G15" s="10"/>
      <c r="H15" s="11"/>
      <c r="I15" s="10"/>
      <c r="J15" s="11"/>
      <c r="K15" s="10"/>
      <c r="L15" s="12"/>
      <c r="M15" s="13"/>
      <c r="N15" s="11"/>
      <c r="O15" s="10"/>
      <c r="P15" s="11"/>
      <c r="Q15" s="41"/>
      <c r="R15" s="56"/>
      <c r="S15" s="78"/>
      <c r="T15" s="56"/>
      <c r="U15" s="58"/>
      <c r="W15" s="64"/>
    </row>
    <row r="16" spans="1:28" ht="39.950000000000003" customHeight="1">
      <c r="B16" s="101"/>
      <c r="C16" s="103"/>
      <c r="D16" s="73"/>
      <c r="E16" s="8"/>
      <c r="F16" s="24"/>
      <c r="G16" s="16"/>
      <c r="H16" s="17"/>
      <c r="I16" s="16"/>
      <c r="J16" s="11"/>
      <c r="K16" s="10"/>
      <c r="L16" s="12"/>
      <c r="M16" s="18"/>
      <c r="N16" s="17"/>
      <c r="O16" s="10"/>
      <c r="P16" s="17"/>
      <c r="Q16" s="41"/>
      <c r="R16" s="56"/>
      <c r="S16" s="80"/>
      <c r="T16" s="56"/>
      <c r="U16" s="58"/>
      <c r="W16" s="64"/>
    </row>
    <row r="17" spans="2:24" ht="39.950000000000003" customHeight="1">
      <c r="B17" s="101"/>
      <c r="C17" s="104"/>
      <c r="D17" s="76"/>
      <c r="E17" s="8"/>
      <c r="F17" s="9"/>
      <c r="G17" s="10"/>
      <c r="H17" s="11"/>
      <c r="I17" s="10"/>
      <c r="J17" s="11"/>
      <c r="K17" s="10"/>
      <c r="L17" s="12"/>
      <c r="M17" s="13"/>
      <c r="N17" s="11"/>
      <c r="O17" s="10"/>
      <c r="P17" s="11"/>
      <c r="Q17" s="41"/>
      <c r="R17" s="56"/>
      <c r="S17" s="80"/>
      <c r="T17" s="56"/>
      <c r="U17" s="58"/>
      <c r="W17" s="64"/>
    </row>
    <row r="18" spans="2:24" ht="39.950000000000003" customHeight="1" thickBot="1">
      <c r="B18" s="101"/>
      <c r="C18" s="105"/>
      <c r="D18" s="73"/>
      <c r="E18" s="8"/>
      <c r="F18" s="45"/>
      <c r="G18" s="46"/>
      <c r="H18" s="47"/>
      <c r="I18" s="48"/>
      <c r="J18" s="19"/>
      <c r="K18" s="25"/>
      <c r="L18" s="49"/>
      <c r="M18" s="50"/>
      <c r="N18" s="47"/>
      <c r="O18" s="25"/>
      <c r="P18" s="51"/>
      <c r="Q18" s="52"/>
      <c r="R18" s="56"/>
      <c r="S18" s="81"/>
      <c r="T18" s="56"/>
      <c r="U18" s="59"/>
      <c r="W18" s="64"/>
    </row>
    <row r="19" spans="2:24" ht="56.25" customHeight="1">
      <c r="B19" s="110"/>
      <c r="C19" s="111"/>
      <c r="D19" s="111"/>
      <c r="E19" s="111"/>
      <c r="F19" s="112"/>
      <c r="G19" s="53"/>
      <c r="H19" s="74"/>
      <c r="I19" s="113"/>
      <c r="J19" s="114"/>
      <c r="K19" s="113"/>
      <c r="L19" s="115"/>
      <c r="M19" s="116"/>
      <c r="N19" s="114"/>
      <c r="O19" s="113"/>
      <c r="P19" s="114"/>
      <c r="Q19" s="53"/>
      <c r="R19" s="74"/>
      <c r="S19" s="79"/>
      <c r="T19" s="75"/>
      <c r="U19" s="60"/>
      <c r="X19" s="39"/>
    </row>
    <row r="20" spans="2:24" ht="56.25" customHeight="1" thickBot="1">
      <c r="B20" s="93"/>
      <c r="C20" s="94"/>
      <c r="D20" s="94"/>
      <c r="E20" s="94"/>
      <c r="F20" s="95"/>
      <c r="G20" s="54"/>
      <c r="H20" s="55"/>
      <c r="I20" s="96"/>
      <c r="J20" s="97"/>
      <c r="K20" s="96"/>
      <c r="L20" s="98"/>
      <c r="M20" s="99"/>
      <c r="N20" s="97"/>
      <c r="O20" s="96"/>
      <c r="P20" s="97"/>
      <c r="Q20" s="54"/>
      <c r="R20" s="55"/>
      <c r="S20" s="77"/>
      <c r="T20" s="77"/>
      <c r="U20" s="61"/>
      <c r="X20" s="39"/>
    </row>
    <row r="21" spans="2:24" ht="39.75" customHeight="1">
      <c r="B21" s="26"/>
      <c r="C21" s="27"/>
      <c r="D21" s="71"/>
      <c r="E21" s="27"/>
      <c r="F21" s="27"/>
      <c r="G21" s="27"/>
      <c r="H21" s="62"/>
      <c r="I21" s="27"/>
      <c r="J21" s="27"/>
      <c r="K21" s="141"/>
      <c r="L21" s="141"/>
      <c r="M21" s="141"/>
      <c r="N21" s="141"/>
      <c r="O21" s="141"/>
      <c r="P21" s="141"/>
      <c r="R21" s="42"/>
      <c r="S21" s="42"/>
      <c r="T21" s="42"/>
      <c r="U21" s="63"/>
      <c r="V21" s="29"/>
    </row>
    <row r="22" spans="2:24" ht="39.75" customHeight="1">
      <c r="B22" s="27"/>
      <c r="C22" s="27"/>
      <c r="D22" s="71"/>
      <c r="E22" s="27"/>
      <c r="F22" s="27"/>
      <c r="G22" s="27"/>
      <c r="H22" s="62"/>
      <c r="I22" s="27"/>
      <c r="J22" s="27"/>
      <c r="K22" s="27"/>
      <c r="L22" s="27"/>
      <c r="M22" s="27"/>
      <c r="N22" s="27"/>
      <c r="O22" s="27"/>
      <c r="P22" s="27"/>
      <c r="R22" s="62"/>
      <c r="S22" s="62"/>
      <c r="T22" s="62"/>
      <c r="U22" s="62"/>
      <c r="V22" s="34"/>
      <c r="W22" s="32"/>
    </row>
    <row r="23" spans="2:24" ht="39.75" customHeight="1">
      <c r="F23" s="28"/>
      <c r="G23" s="28"/>
      <c r="H23" s="28"/>
      <c r="I23" s="28"/>
      <c r="J23" s="28"/>
      <c r="K23" s="28"/>
      <c r="L23" s="28"/>
      <c r="M23" s="28"/>
      <c r="N23" s="28"/>
      <c r="R23" s="43"/>
      <c r="S23" s="43"/>
      <c r="T23" s="43"/>
      <c r="U23" s="44"/>
      <c r="V23" s="40"/>
      <c r="W23" s="32"/>
    </row>
    <row r="24" spans="2:24">
      <c r="F24" s="28"/>
      <c r="G24" s="28"/>
      <c r="H24" s="28"/>
      <c r="I24" s="28"/>
      <c r="J24" s="28"/>
      <c r="K24" s="28"/>
      <c r="L24" s="28"/>
      <c r="M24" s="28"/>
      <c r="N24" s="28"/>
    </row>
  </sheetData>
  <mergeCells count="46">
    <mergeCell ref="O7:P8"/>
    <mergeCell ref="Q7:R8"/>
    <mergeCell ref="S7:T8"/>
    <mergeCell ref="B7:B10"/>
    <mergeCell ref="C7:C10"/>
    <mergeCell ref="D7:D10"/>
    <mergeCell ref="E7:E10"/>
    <mergeCell ref="F7:F10"/>
    <mergeCell ref="G7:H8"/>
    <mergeCell ref="P9:P10"/>
    <mergeCell ref="Q9:Q10"/>
    <mergeCell ref="R9:R10"/>
    <mergeCell ref="S9:S10"/>
    <mergeCell ref="T9:T10"/>
    <mergeCell ref="B11:B14"/>
    <mergeCell ref="C11:C12"/>
    <mergeCell ref="C13:C14"/>
    <mergeCell ref="U7:U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I7:J8"/>
    <mergeCell ref="K7:L8"/>
    <mergeCell ref="M7:N8"/>
    <mergeCell ref="B15:B18"/>
    <mergeCell ref="C15:C16"/>
    <mergeCell ref="C17:C18"/>
    <mergeCell ref="B19:F19"/>
    <mergeCell ref="I19:J19"/>
    <mergeCell ref="B20:F20"/>
    <mergeCell ref="I20:J20"/>
    <mergeCell ref="K20:L20"/>
    <mergeCell ref="M20:N20"/>
    <mergeCell ref="O20:P20"/>
    <mergeCell ref="K21:L21"/>
    <mergeCell ref="M21:N21"/>
    <mergeCell ref="O21:P21"/>
    <mergeCell ref="M19:N19"/>
    <mergeCell ref="O19:P19"/>
    <mergeCell ref="K19:L1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6F1A-265A-4828-A6C4-A18EC87672B9}">
  <sheetPr>
    <tabColor rgb="FFFFC000"/>
    <pageSetUpPr fitToPage="1"/>
  </sheetPr>
  <dimension ref="A1:AB24"/>
  <sheetViews>
    <sheetView view="pageBreakPreview" topLeftCell="B1" zoomScale="70" zoomScaleNormal="100" zoomScaleSheetLayoutView="70" workbookViewId="0">
      <selection activeCell="H2" sqref="H2"/>
    </sheetView>
  </sheetViews>
  <sheetFormatPr defaultRowHeight="18.75"/>
  <cols>
    <col min="1" max="1" width="3.125" style="2" customWidth="1"/>
    <col min="2" max="3" width="17.625" style="2" customWidth="1"/>
    <col min="4" max="4" width="23.625" style="67" customWidth="1"/>
    <col min="5" max="6" width="23.625" style="2" customWidth="1"/>
    <col min="7" max="8" width="25.625" style="2" customWidth="1"/>
    <col min="9" max="16" width="25.625" style="2" hidden="1" customWidth="1"/>
    <col min="17" max="17" width="16.75" style="2" bestFit="1" customWidth="1"/>
    <col min="18" max="18" width="21.375" style="39" bestFit="1" customWidth="1"/>
    <col min="19" max="20" width="21.375" style="39" customWidth="1"/>
    <col min="21" max="21" width="17.25" style="39" bestFit="1" customWidth="1"/>
    <col min="22" max="23" width="9" style="2"/>
    <col min="24" max="24" width="15.625" style="2" bestFit="1" customWidth="1"/>
    <col min="25" max="25" width="11.25" style="2" bestFit="1" customWidth="1"/>
    <col min="26" max="26" width="12.5" style="2" bestFit="1" customWidth="1"/>
    <col min="27" max="16384" width="9" style="2"/>
  </cols>
  <sheetData>
    <row r="1" spans="1:28">
      <c r="X1" s="29" t="s">
        <v>32</v>
      </c>
      <c r="Y1" s="29" t="s">
        <v>35</v>
      </c>
      <c r="Z1" s="29" t="s">
        <v>36</v>
      </c>
    </row>
    <row r="2" spans="1:28" ht="39.75">
      <c r="A2" s="1"/>
      <c r="B2" s="1"/>
      <c r="C2" s="1"/>
      <c r="O2" s="3"/>
      <c r="P2" s="3"/>
      <c r="W2" s="29" t="s">
        <v>33</v>
      </c>
      <c r="X2" s="2">
        <v>100</v>
      </c>
      <c r="Y2" s="2">
        <v>243</v>
      </c>
      <c r="Z2" s="2">
        <v>146</v>
      </c>
    </row>
    <row r="3" spans="1:28" ht="39.75">
      <c r="A3" s="1"/>
      <c r="B3" s="4" t="s">
        <v>0</v>
      </c>
      <c r="C3" s="4"/>
      <c r="D3" s="68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W3" s="29" t="s">
        <v>34</v>
      </c>
      <c r="X3" s="2">
        <v>6</v>
      </c>
      <c r="Y3" s="2">
        <v>13</v>
      </c>
      <c r="Z3" s="2">
        <v>7</v>
      </c>
    </row>
    <row r="4" spans="1:28" ht="133.5" customHeight="1">
      <c r="A4" s="1"/>
      <c r="B4" s="1"/>
      <c r="C4" s="1"/>
    </row>
    <row r="5" spans="1:28" ht="25.5">
      <c r="B5" s="7" t="s">
        <v>1</v>
      </c>
      <c r="C5" s="7"/>
    </row>
    <row r="7" spans="1:28" ht="20.100000000000001" customHeight="1">
      <c r="B7" s="119" t="s">
        <v>2</v>
      </c>
      <c r="C7" s="122" t="s">
        <v>3</v>
      </c>
      <c r="D7" s="125" t="s">
        <v>4</v>
      </c>
      <c r="E7" s="122" t="s">
        <v>5</v>
      </c>
      <c r="F7" s="119" t="s">
        <v>6</v>
      </c>
      <c r="G7" s="128" t="s">
        <v>37</v>
      </c>
      <c r="H7" s="129"/>
      <c r="I7" s="128" t="s">
        <v>7</v>
      </c>
      <c r="J7" s="129"/>
      <c r="K7" s="128" t="s">
        <v>8</v>
      </c>
      <c r="L7" s="137"/>
      <c r="M7" s="139" t="s">
        <v>9</v>
      </c>
      <c r="N7" s="129"/>
      <c r="O7" s="128" t="s">
        <v>10</v>
      </c>
      <c r="P7" s="129"/>
      <c r="Q7" s="90" t="s">
        <v>38</v>
      </c>
      <c r="R7" s="90"/>
      <c r="S7" s="132" t="s">
        <v>39</v>
      </c>
      <c r="T7" s="144"/>
      <c r="U7" s="142" t="s">
        <v>10</v>
      </c>
    </row>
    <row r="8" spans="1:28" ht="20.100000000000001" customHeight="1">
      <c r="B8" s="120"/>
      <c r="C8" s="123"/>
      <c r="D8" s="126"/>
      <c r="E8" s="123"/>
      <c r="F8" s="120"/>
      <c r="G8" s="130"/>
      <c r="H8" s="131"/>
      <c r="I8" s="130"/>
      <c r="J8" s="131"/>
      <c r="K8" s="130"/>
      <c r="L8" s="138"/>
      <c r="M8" s="140"/>
      <c r="N8" s="131"/>
      <c r="O8" s="130"/>
      <c r="P8" s="131"/>
      <c r="Q8" s="90"/>
      <c r="R8" s="90"/>
      <c r="S8" s="134"/>
      <c r="T8" s="145"/>
      <c r="U8" s="142"/>
    </row>
    <row r="9" spans="1:28" ht="20.100000000000001" customHeight="1">
      <c r="B9" s="120"/>
      <c r="C9" s="123"/>
      <c r="D9" s="126"/>
      <c r="E9" s="123"/>
      <c r="F9" s="120"/>
      <c r="G9" s="109" t="s">
        <v>11</v>
      </c>
      <c r="H9" s="108" t="s">
        <v>12</v>
      </c>
      <c r="I9" s="109" t="s">
        <v>11</v>
      </c>
      <c r="J9" s="108" t="s">
        <v>12</v>
      </c>
      <c r="K9" s="109" t="s">
        <v>11</v>
      </c>
      <c r="L9" s="106" t="s">
        <v>12</v>
      </c>
      <c r="M9" s="107" t="s">
        <v>11</v>
      </c>
      <c r="N9" s="108" t="s">
        <v>12</v>
      </c>
      <c r="O9" s="109" t="s">
        <v>11</v>
      </c>
      <c r="P9" s="108" t="s">
        <v>12</v>
      </c>
      <c r="Q9" s="91" t="s">
        <v>11</v>
      </c>
      <c r="R9" s="92" t="s">
        <v>12</v>
      </c>
      <c r="S9" s="91" t="s">
        <v>11</v>
      </c>
      <c r="T9" s="92" t="s">
        <v>12</v>
      </c>
      <c r="U9" s="142"/>
    </row>
    <row r="10" spans="1:28" ht="20.100000000000001" customHeight="1" thickBot="1">
      <c r="B10" s="121"/>
      <c r="C10" s="124"/>
      <c r="D10" s="127"/>
      <c r="E10" s="121"/>
      <c r="F10" s="121"/>
      <c r="G10" s="109"/>
      <c r="H10" s="108"/>
      <c r="I10" s="109"/>
      <c r="J10" s="108"/>
      <c r="K10" s="109"/>
      <c r="L10" s="106"/>
      <c r="M10" s="107"/>
      <c r="N10" s="108"/>
      <c r="O10" s="109"/>
      <c r="P10" s="108"/>
      <c r="Q10" s="91"/>
      <c r="R10" s="92"/>
      <c r="S10" s="91"/>
      <c r="T10" s="92"/>
      <c r="U10" s="143"/>
      <c r="W10" s="29" t="s">
        <v>26</v>
      </c>
      <c r="X10" s="29" t="s">
        <v>27</v>
      </c>
    </row>
    <row r="11" spans="1:28" ht="39.950000000000003" customHeight="1">
      <c r="B11" s="117" t="s">
        <v>13</v>
      </c>
      <c r="C11" s="102" t="s">
        <v>14</v>
      </c>
      <c r="D11" s="69" t="s">
        <v>16</v>
      </c>
      <c r="E11" s="8"/>
      <c r="F11" s="9">
        <v>25.5</v>
      </c>
      <c r="G11" s="10">
        <f>$X$2*7.75</f>
        <v>775</v>
      </c>
      <c r="H11" s="11">
        <f>E11*F11*G11</f>
        <v>0</v>
      </c>
      <c r="I11" s="10">
        <f>119*7.75</f>
        <v>922.25</v>
      </c>
      <c r="J11" s="11">
        <f>E11*F11*I11</f>
        <v>0</v>
      </c>
      <c r="K11" s="10">
        <f>G11+I11</f>
        <v>1697.25</v>
      </c>
      <c r="L11" s="12">
        <f>E11*F11*K11</f>
        <v>0</v>
      </c>
      <c r="M11" s="13">
        <f>143*7.75</f>
        <v>1108.25</v>
      </c>
      <c r="N11" s="11">
        <f>E11*F11*M11</f>
        <v>0</v>
      </c>
      <c r="O11" s="10">
        <f>G11+I11+M11</f>
        <v>2805.5</v>
      </c>
      <c r="P11" s="11">
        <f t="shared" ref="P11:P18" si="0">E11*F11*O11</f>
        <v>0</v>
      </c>
      <c r="Q11" s="41">
        <f>Y$2*7.75</f>
        <v>1883.25</v>
      </c>
      <c r="R11" s="56">
        <f>E11*F11*Q11</f>
        <v>0</v>
      </c>
      <c r="S11" s="78">
        <f>$Z$2*7.75</f>
        <v>1131.5</v>
      </c>
      <c r="T11" s="56">
        <f>E11*F11*S11</f>
        <v>0</v>
      </c>
      <c r="U11" s="57">
        <f>H11+R11</f>
        <v>0</v>
      </c>
      <c r="W11" s="64">
        <f>G11+Q11</f>
        <v>2658.25</v>
      </c>
      <c r="X11" s="2">
        <f>W11*F11</f>
        <v>67785.375</v>
      </c>
    </row>
    <row r="12" spans="1:28" ht="39.950000000000003" customHeight="1">
      <c r="B12" s="101"/>
      <c r="C12" s="103"/>
      <c r="D12" s="70" t="s">
        <v>17</v>
      </c>
      <c r="E12" s="8" t="e">
        <f>#REF!</f>
        <v>#REF!</v>
      </c>
      <c r="F12" s="15">
        <v>7</v>
      </c>
      <c r="G12" s="10">
        <f>$X$2*7.75</f>
        <v>775</v>
      </c>
      <c r="H12" s="17" t="e">
        <f t="shared" ref="H12:H18" si="1">E12*F12*G12</f>
        <v>#REF!</v>
      </c>
      <c r="I12" s="16">
        <f>119*7.75</f>
        <v>922.25</v>
      </c>
      <c r="J12" s="11" t="e">
        <f>E12*F12*I12</f>
        <v>#REF!</v>
      </c>
      <c r="K12" s="10">
        <f>G12+I12</f>
        <v>1697.25</v>
      </c>
      <c r="L12" s="12" t="e">
        <f t="shared" ref="L12:L18" si="2">E12*F12*K12</f>
        <v>#REF!</v>
      </c>
      <c r="M12" s="18">
        <f>143*7.75</f>
        <v>1108.25</v>
      </c>
      <c r="N12" s="17" t="e">
        <f>E12*F12*M12</f>
        <v>#REF!</v>
      </c>
      <c r="O12" s="10">
        <f t="shared" ref="O12:O18" si="3">G12+I12+M12</f>
        <v>2805.5</v>
      </c>
      <c r="P12" s="17" t="e">
        <f t="shared" si="0"/>
        <v>#REF!</v>
      </c>
      <c r="Q12" s="41">
        <f>Y$2*7.75</f>
        <v>1883.25</v>
      </c>
      <c r="R12" s="56" t="e">
        <f t="shared" ref="R12:R18" si="4">E12*F12*Q12</f>
        <v>#REF!</v>
      </c>
      <c r="S12" s="78">
        <f>$Z$2*7.75</f>
        <v>1131.5</v>
      </c>
      <c r="T12" s="56" t="e">
        <f t="shared" ref="T12:T18" si="5">E12*F12*S12</f>
        <v>#REF!</v>
      </c>
      <c r="U12" s="58" t="e">
        <f t="shared" ref="U12:U18" si="6">H12+R12</f>
        <v>#REF!</v>
      </c>
      <c r="W12" s="64">
        <f t="shared" ref="W12:W18" si="7">G12+Q12</f>
        <v>2658.25</v>
      </c>
      <c r="X12" s="2">
        <f t="shared" ref="X12:X17" si="8">W12*F12</f>
        <v>18607.75</v>
      </c>
    </row>
    <row r="13" spans="1:28" ht="39.950000000000003" customHeight="1">
      <c r="B13" s="101"/>
      <c r="C13" s="104" t="s">
        <v>18</v>
      </c>
      <c r="D13" s="69" t="s">
        <v>16</v>
      </c>
      <c r="E13" s="8" t="e">
        <f>#REF!</f>
        <v>#REF!</v>
      </c>
      <c r="F13" s="9">
        <f>F11</f>
        <v>25.5</v>
      </c>
      <c r="G13" s="10">
        <f>$X$3*3.5</f>
        <v>21</v>
      </c>
      <c r="H13" s="19" t="e">
        <f t="shared" si="1"/>
        <v>#REF!</v>
      </c>
      <c r="I13" s="10">
        <f>7*3.5</f>
        <v>24.5</v>
      </c>
      <c r="J13" s="11" t="e">
        <f>E13*F13*I13</f>
        <v>#REF!</v>
      </c>
      <c r="K13" s="10">
        <f t="shared" ref="K13:K18" si="9">G13+I13</f>
        <v>45.5</v>
      </c>
      <c r="L13" s="20" t="e">
        <f t="shared" si="2"/>
        <v>#REF!</v>
      </c>
      <c r="M13" s="13">
        <f>7*3.5</f>
        <v>24.5</v>
      </c>
      <c r="N13" s="11" t="e">
        <f t="shared" ref="N13:N18" si="10">E13*F13*M13</f>
        <v>#REF!</v>
      </c>
      <c r="O13" s="10">
        <f t="shared" si="3"/>
        <v>70</v>
      </c>
      <c r="P13" s="19" t="e">
        <f t="shared" si="0"/>
        <v>#REF!</v>
      </c>
      <c r="Q13" s="41">
        <f>Y$3*3.5</f>
        <v>45.5</v>
      </c>
      <c r="R13" s="56" t="e">
        <f t="shared" si="4"/>
        <v>#REF!</v>
      </c>
      <c r="S13" s="80">
        <f>Z3*3.5</f>
        <v>24.5</v>
      </c>
      <c r="T13" s="56" t="e">
        <f t="shared" si="5"/>
        <v>#REF!</v>
      </c>
      <c r="U13" s="58" t="e">
        <f t="shared" si="6"/>
        <v>#REF!</v>
      </c>
      <c r="W13" s="64">
        <f t="shared" si="7"/>
        <v>66.5</v>
      </c>
      <c r="X13" s="2">
        <f>W13*F13</f>
        <v>1695.75</v>
      </c>
      <c r="AB13" s="2" t="e">
        <f>925/E11</f>
        <v>#DIV/0!</v>
      </c>
    </row>
    <row r="14" spans="1:28" ht="39.950000000000003" customHeight="1">
      <c r="B14" s="101"/>
      <c r="C14" s="118"/>
      <c r="D14" s="70" t="s">
        <v>17</v>
      </c>
      <c r="E14" s="8" t="e">
        <f>#REF!</f>
        <v>#REF!</v>
      </c>
      <c r="F14" s="15">
        <v>7</v>
      </c>
      <c r="G14" s="10">
        <f>$X$3*3.5</f>
        <v>21</v>
      </c>
      <c r="H14" s="22" t="e">
        <f t="shared" si="1"/>
        <v>#REF!</v>
      </c>
      <c r="I14" s="21">
        <f>7*3.5</f>
        <v>24.5</v>
      </c>
      <c r="J14" s="11" t="e">
        <f>E14*F14*I14</f>
        <v>#REF!</v>
      </c>
      <c r="K14" s="10">
        <f t="shared" si="9"/>
        <v>45.5</v>
      </c>
      <c r="L14" s="12" t="e">
        <f t="shared" si="2"/>
        <v>#REF!</v>
      </c>
      <c r="M14" s="23">
        <f>7*3.5</f>
        <v>24.5</v>
      </c>
      <c r="N14" s="17" t="e">
        <f t="shared" si="10"/>
        <v>#REF!</v>
      </c>
      <c r="O14" s="10">
        <f>G14+I14+M14</f>
        <v>70</v>
      </c>
      <c r="P14" s="22" t="e">
        <f t="shared" si="0"/>
        <v>#REF!</v>
      </c>
      <c r="Q14" s="41">
        <f>Y$3*3.5</f>
        <v>45.5</v>
      </c>
      <c r="R14" s="56" t="e">
        <f t="shared" si="4"/>
        <v>#REF!</v>
      </c>
      <c r="S14" s="80">
        <f>Z3*3.5</f>
        <v>24.5</v>
      </c>
      <c r="T14" s="56" t="e">
        <f t="shared" si="5"/>
        <v>#REF!</v>
      </c>
      <c r="U14" s="58" t="e">
        <f t="shared" si="6"/>
        <v>#REF!</v>
      </c>
      <c r="W14" s="64">
        <f t="shared" si="7"/>
        <v>66.5</v>
      </c>
      <c r="X14" s="2">
        <f t="shared" si="8"/>
        <v>465.5</v>
      </c>
    </row>
    <row r="15" spans="1:28" ht="39.950000000000003" customHeight="1">
      <c r="B15" s="100" t="s">
        <v>19</v>
      </c>
      <c r="C15" s="102" t="s">
        <v>14</v>
      </c>
      <c r="D15" s="76" t="s">
        <v>15</v>
      </c>
      <c r="E15" s="8" t="e">
        <f>#REF!</f>
        <v>#REF!</v>
      </c>
      <c r="F15" s="9">
        <v>13</v>
      </c>
      <c r="G15" s="10">
        <f>$X$2*7.75</f>
        <v>775</v>
      </c>
      <c r="H15" s="11" t="e">
        <f t="shared" si="1"/>
        <v>#REF!</v>
      </c>
      <c r="I15" s="10">
        <f>119*7.75</f>
        <v>922.25</v>
      </c>
      <c r="J15" s="11" t="e">
        <f>E15*F15*I15</f>
        <v>#REF!</v>
      </c>
      <c r="K15" s="10">
        <f t="shared" si="9"/>
        <v>1697.25</v>
      </c>
      <c r="L15" s="12" t="e">
        <f t="shared" si="2"/>
        <v>#REF!</v>
      </c>
      <c r="M15" s="13">
        <f>143*7.75</f>
        <v>1108.25</v>
      </c>
      <c r="N15" s="11" t="e">
        <f t="shared" si="10"/>
        <v>#REF!</v>
      </c>
      <c r="O15" s="10">
        <f t="shared" si="3"/>
        <v>2805.5</v>
      </c>
      <c r="P15" s="11" t="e">
        <f t="shared" si="0"/>
        <v>#REF!</v>
      </c>
      <c r="Q15" s="41">
        <f>Y$2*7.75</f>
        <v>1883.25</v>
      </c>
      <c r="R15" s="56" t="e">
        <f t="shared" si="4"/>
        <v>#REF!</v>
      </c>
      <c r="S15" s="78">
        <f>$Z$2*7.75</f>
        <v>1131.5</v>
      </c>
      <c r="T15" s="56" t="e">
        <f t="shared" si="5"/>
        <v>#REF!</v>
      </c>
      <c r="U15" s="58" t="e">
        <f t="shared" si="6"/>
        <v>#REF!</v>
      </c>
      <c r="W15" s="64">
        <f t="shared" si="7"/>
        <v>2658.25</v>
      </c>
      <c r="X15" s="2">
        <f t="shared" si="8"/>
        <v>34557.25</v>
      </c>
    </row>
    <row r="16" spans="1:28" ht="39.950000000000003" customHeight="1">
      <c r="B16" s="101"/>
      <c r="C16" s="103"/>
      <c r="D16" s="73" t="s">
        <v>20</v>
      </c>
      <c r="E16" s="8" t="e">
        <f>#REF!</f>
        <v>#REF!</v>
      </c>
      <c r="F16" s="24">
        <v>6</v>
      </c>
      <c r="G16" s="16">
        <f>10*7.75</f>
        <v>77.5</v>
      </c>
      <c r="H16" s="17" t="e">
        <f t="shared" si="1"/>
        <v>#REF!</v>
      </c>
      <c r="I16" s="16">
        <f>22*7.75</f>
        <v>170.5</v>
      </c>
      <c r="J16" s="11" t="e">
        <f t="shared" ref="J16:J18" si="11">E16*F16*I16</f>
        <v>#REF!</v>
      </c>
      <c r="K16" s="10">
        <f t="shared" si="9"/>
        <v>248</v>
      </c>
      <c r="L16" s="12" t="e">
        <f t="shared" si="2"/>
        <v>#REF!</v>
      </c>
      <c r="M16" s="18">
        <f>20*7.75</f>
        <v>155</v>
      </c>
      <c r="N16" s="17" t="e">
        <f>E16*F16*M16</f>
        <v>#REF!</v>
      </c>
      <c r="O16" s="10">
        <f t="shared" si="3"/>
        <v>403</v>
      </c>
      <c r="P16" s="17" t="e">
        <f t="shared" si="0"/>
        <v>#REF!</v>
      </c>
      <c r="Q16" s="41">
        <f>40*7.75</f>
        <v>310</v>
      </c>
      <c r="R16" s="56" t="e">
        <f t="shared" si="4"/>
        <v>#REF!</v>
      </c>
      <c r="S16" s="80">
        <f>30*7.75</f>
        <v>232.5</v>
      </c>
      <c r="T16" s="56" t="e">
        <f t="shared" si="5"/>
        <v>#REF!</v>
      </c>
      <c r="U16" s="58" t="e">
        <f t="shared" si="6"/>
        <v>#REF!</v>
      </c>
      <c r="W16" s="64">
        <f t="shared" si="7"/>
        <v>387.5</v>
      </c>
      <c r="X16" s="2">
        <f t="shared" si="8"/>
        <v>2325</v>
      </c>
    </row>
    <row r="17" spans="2:24" ht="39.950000000000003" customHeight="1">
      <c r="B17" s="101"/>
      <c r="C17" s="104" t="s">
        <v>18</v>
      </c>
      <c r="D17" s="76" t="s">
        <v>15</v>
      </c>
      <c r="E17" s="8" t="e">
        <f>#REF!</f>
        <v>#REF!</v>
      </c>
      <c r="F17" s="9">
        <v>13</v>
      </c>
      <c r="G17" s="10">
        <f>$X$3*3.5</f>
        <v>21</v>
      </c>
      <c r="H17" s="11" t="e">
        <f t="shared" si="1"/>
        <v>#REF!</v>
      </c>
      <c r="I17" s="10">
        <f>7*3.5</f>
        <v>24.5</v>
      </c>
      <c r="J17" s="11" t="e">
        <f t="shared" si="11"/>
        <v>#REF!</v>
      </c>
      <c r="K17" s="10">
        <f t="shared" si="9"/>
        <v>45.5</v>
      </c>
      <c r="L17" s="12" t="e">
        <f t="shared" si="2"/>
        <v>#REF!</v>
      </c>
      <c r="M17" s="13">
        <f>7*3.5</f>
        <v>24.5</v>
      </c>
      <c r="N17" s="11" t="e">
        <f t="shared" si="10"/>
        <v>#REF!</v>
      </c>
      <c r="O17" s="10">
        <f t="shared" si="3"/>
        <v>70</v>
      </c>
      <c r="P17" s="11" t="e">
        <f t="shared" si="0"/>
        <v>#REF!</v>
      </c>
      <c r="Q17" s="41">
        <f>Y$3*3.5</f>
        <v>45.5</v>
      </c>
      <c r="R17" s="56" t="e">
        <f t="shared" si="4"/>
        <v>#REF!</v>
      </c>
      <c r="S17" s="80">
        <f>Z3*3.5</f>
        <v>24.5</v>
      </c>
      <c r="T17" s="56" t="e">
        <f t="shared" si="5"/>
        <v>#REF!</v>
      </c>
      <c r="U17" s="58" t="e">
        <f t="shared" si="6"/>
        <v>#REF!</v>
      </c>
      <c r="W17" s="64">
        <f t="shared" si="7"/>
        <v>66.5</v>
      </c>
      <c r="X17" s="2">
        <f t="shared" si="8"/>
        <v>864.5</v>
      </c>
    </row>
    <row r="18" spans="2:24" ht="39.950000000000003" customHeight="1" thickBot="1">
      <c r="B18" s="101"/>
      <c r="C18" s="105"/>
      <c r="D18" s="73" t="s">
        <v>28</v>
      </c>
      <c r="E18" s="8" t="e">
        <f>#REF!</f>
        <v>#REF!</v>
      </c>
      <c r="F18" s="45">
        <v>6</v>
      </c>
      <c r="G18" s="46">
        <f>2*3.5</f>
        <v>7</v>
      </c>
      <c r="H18" s="47" t="e">
        <f t="shared" si="1"/>
        <v>#REF!</v>
      </c>
      <c r="I18" s="48">
        <f>2*3.5</f>
        <v>7</v>
      </c>
      <c r="J18" s="19" t="e">
        <f t="shared" si="11"/>
        <v>#REF!</v>
      </c>
      <c r="K18" s="25">
        <f t="shared" si="9"/>
        <v>14</v>
      </c>
      <c r="L18" s="49" t="e">
        <f t="shared" si="2"/>
        <v>#REF!</v>
      </c>
      <c r="M18" s="50">
        <f>1*3.5</f>
        <v>3.5</v>
      </c>
      <c r="N18" s="47" t="e">
        <f t="shared" si="10"/>
        <v>#REF!</v>
      </c>
      <c r="O18" s="25">
        <f t="shared" si="3"/>
        <v>17.5</v>
      </c>
      <c r="P18" s="51" t="e">
        <f t="shared" si="0"/>
        <v>#REF!</v>
      </c>
      <c r="Q18" s="52">
        <f>4*3.5</f>
        <v>14</v>
      </c>
      <c r="R18" s="56" t="e">
        <f t="shared" si="4"/>
        <v>#REF!</v>
      </c>
      <c r="S18" s="81">
        <f>2*3.5</f>
        <v>7</v>
      </c>
      <c r="T18" s="56" t="e">
        <f t="shared" si="5"/>
        <v>#REF!</v>
      </c>
      <c r="U18" s="59" t="e">
        <f t="shared" si="6"/>
        <v>#REF!</v>
      </c>
      <c r="W18" s="64">
        <f t="shared" si="7"/>
        <v>21</v>
      </c>
      <c r="X18" s="2">
        <f>W18*F18</f>
        <v>126</v>
      </c>
    </row>
    <row r="19" spans="2:24" ht="56.25" customHeight="1">
      <c r="B19" s="110" t="s">
        <v>21</v>
      </c>
      <c r="C19" s="111"/>
      <c r="D19" s="111"/>
      <c r="E19" s="111"/>
      <c r="F19" s="112"/>
      <c r="G19" s="53"/>
      <c r="H19" s="74" t="e">
        <f>SUM(H11:H18)</f>
        <v>#REF!</v>
      </c>
      <c r="I19" s="113" t="e">
        <f>SUM(J11:J18)</f>
        <v>#REF!</v>
      </c>
      <c r="J19" s="114"/>
      <c r="K19" s="113" t="e">
        <f>SUM(L11:L18)</f>
        <v>#REF!</v>
      </c>
      <c r="L19" s="115"/>
      <c r="M19" s="116" t="e">
        <f>SUM(N11:N18)</f>
        <v>#REF!</v>
      </c>
      <c r="N19" s="114"/>
      <c r="O19" s="113" t="e">
        <f>SUM(P11:P18)</f>
        <v>#REF!</v>
      </c>
      <c r="P19" s="114"/>
      <c r="Q19" s="53"/>
      <c r="R19" s="74" t="e">
        <f>SUM(R11:R18)</f>
        <v>#REF!</v>
      </c>
      <c r="S19" s="79"/>
      <c r="T19" s="75"/>
      <c r="U19" s="60" t="e">
        <f>H19+R19</f>
        <v>#REF!</v>
      </c>
      <c r="X19" s="39">
        <f>SUM(X11:X18)</f>
        <v>126427.125</v>
      </c>
    </row>
    <row r="20" spans="2:24" ht="56.25" customHeight="1" thickBot="1">
      <c r="B20" s="93" t="s">
        <v>22</v>
      </c>
      <c r="C20" s="94"/>
      <c r="D20" s="94"/>
      <c r="E20" s="94"/>
      <c r="F20" s="95"/>
      <c r="G20" s="54"/>
      <c r="H20" s="55" t="e">
        <f>H19*1.1</f>
        <v>#REF!</v>
      </c>
      <c r="I20" s="96" t="e">
        <f>I19*1.1</f>
        <v>#REF!</v>
      </c>
      <c r="J20" s="97"/>
      <c r="K20" s="96" t="e">
        <f>K19*1.1</f>
        <v>#REF!</v>
      </c>
      <c r="L20" s="98"/>
      <c r="M20" s="99" t="e">
        <f>M19*1.1</f>
        <v>#REF!</v>
      </c>
      <c r="N20" s="97"/>
      <c r="O20" s="96" t="e">
        <f>O19*1.1</f>
        <v>#REF!</v>
      </c>
      <c r="P20" s="97"/>
      <c r="Q20" s="54"/>
      <c r="R20" s="55" t="e">
        <f>R19*1.1</f>
        <v>#REF!</v>
      </c>
      <c r="S20" s="77"/>
      <c r="T20" s="77"/>
      <c r="U20" s="61" t="e">
        <f>H20+R20</f>
        <v>#REF!</v>
      </c>
      <c r="X20" s="39">
        <f>X19*925</f>
        <v>116945090.625</v>
      </c>
    </row>
    <row r="21" spans="2:24" ht="39.75" customHeight="1">
      <c r="B21" s="26" t="s">
        <v>40</v>
      </c>
      <c r="C21" s="27"/>
      <c r="D21" s="71"/>
      <c r="E21" s="27"/>
      <c r="F21" s="27"/>
      <c r="G21" s="27"/>
      <c r="H21" s="62" t="e">
        <f>#REF!</f>
        <v>#REF!</v>
      </c>
      <c r="I21" s="27"/>
      <c r="J21" s="27"/>
      <c r="K21" s="141">
        <v>204000000</v>
      </c>
      <c r="L21" s="141"/>
      <c r="M21" s="141">
        <v>119000000</v>
      </c>
      <c r="N21" s="141"/>
      <c r="O21" s="141">
        <f>K21+M21</f>
        <v>323000000</v>
      </c>
      <c r="P21" s="141"/>
      <c r="R21" s="42">
        <v>119000000</v>
      </c>
      <c r="S21" s="42"/>
      <c r="T21" s="42"/>
      <c r="U21" s="63" t="e">
        <f>H21+R21</f>
        <v>#REF!</v>
      </c>
      <c r="V21" s="29"/>
    </row>
    <row r="22" spans="2:24" ht="39.75" customHeight="1">
      <c r="B22" s="27"/>
      <c r="C22" s="27"/>
      <c r="D22" s="71"/>
      <c r="E22" s="27"/>
      <c r="F22" s="27"/>
      <c r="G22" s="27"/>
      <c r="H22" s="62" t="e">
        <f>H21-H20</f>
        <v>#REF!</v>
      </c>
      <c r="I22" s="27"/>
      <c r="J22" s="27"/>
      <c r="K22" s="27"/>
      <c r="L22" s="27"/>
      <c r="M22" s="27"/>
      <c r="N22" s="27"/>
      <c r="O22" s="27"/>
      <c r="P22" s="27"/>
      <c r="R22" s="62" t="e">
        <f>R21-R20</f>
        <v>#REF!</v>
      </c>
      <c r="S22" s="62"/>
      <c r="T22" s="62"/>
      <c r="U22" s="62" t="e">
        <f>U21-U20</f>
        <v>#REF!</v>
      </c>
      <c r="V22" s="34"/>
      <c r="W22" s="32"/>
    </row>
    <row r="23" spans="2:24" ht="39.75" customHeight="1">
      <c r="F23" s="28"/>
      <c r="G23" s="28"/>
      <c r="H23" s="28"/>
      <c r="I23" s="28"/>
      <c r="J23" s="28"/>
      <c r="K23" s="28"/>
      <c r="L23" s="28"/>
      <c r="M23" s="28"/>
      <c r="N23" s="28"/>
      <c r="R23" s="43"/>
      <c r="S23" s="43"/>
      <c r="T23" s="43"/>
      <c r="U23" s="44"/>
      <c r="V23" s="40"/>
      <c r="W23" s="32"/>
    </row>
    <row r="24" spans="2:24">
      <c r="F24" s="28"/>
      <c r="G24" s="28"/>
      <c r="H24" s="28"/>
      <c r="I24" s="28"/>
      <c r="J24" s="28"/>
      <c r="K24" s="28"/>
      <c r="L24" s="28"/>
      <c r="M24" s="28"/>
      <c r="N24" s="28"/>
    </row>
  </sheetData>
  <mergeCells count="46">
    <mergeCell ref="O7:P8"/>
    <mergeCell ref="Q7:R8"/>
    <mergeCell ref="S7:T8"/>
    <mergeCell ref="B7:B10"/>
    <mergeCell ref="C7:C10"/>
    <mergeCell ref="D7:D10"/>
    <mergeCell ref="E7:E10"/>
    <mergeCell ref="F7:F10"/>
    <mergeCell ref="G7:H8"/>
    <mergeCell ref="P9:P10"/>
    <mergeCell ref="Q9:Q10"/>
    <mergeCell ref="R9:R10"/>
    <mergeCell ref="S9:S10"/>
    <mergeCell ref="T9:T10"/>
    <mergeCell ref="B11:B14"/>
    <mergeCell ref="C11:C12"/>
    <mergeCell ref="C13:C14"/>
    <mergeCell ref="U7:U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I7:J8"/>
    <mergeCell ref="K7:L8"/>
    <mergeCell ref="M7:N8"/>
    <mergeCell ref="B15:B18"/>
    <mergeCell ref="C15:C16"/>
    <mergeCell ref="C17:C18"/>
    <mergeCell ref="B19:F19"/>
    <mergeCell ref="I19:J19"/>
    <mergeCell ref="B20:F20"/>
    <mergeCell ref="I20:J20"/>
    <mergeCell ref="K20:L20"/>
    <mergeCell ref="M20:N20"/>
    <mergeCell ref="O20:P20"/>
    <mergeCell ref="K21:L21"/>
    <mergeCell ref="M21:N21"/>
    <mergeCell ref="O21:P21"/>
    <mergeCell ref="M19:N19"/>
    <mergeCell ref="O19:P19"/>
    <mergeCell ref="K19:L1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A329-FD23-41AA-A6D5-C6E4357E18F2}">
  <sheetPr>
    <tabColor theme="4" tint="0.79998168889431442"/>
    <pageSetUpPr fitToPage="1"/>
  </sheetPr>
  <dimension ref="A2:U24"/>
  <sheetViews>
    <sheetView view="pageBreakPreview" topLeftCell="A2" zoomScale="70" zoomScaleNormal="100" zoomScaleSheetLayoutView="70" workbookViewId="0">
      <selection activeCell="H2" sqref="H2"/>
    </sheetView>
  </sheetViews>
  <sheetFormatPr defaultRowHeight="18.75"/>
  <cols>
    <col min="1" max="1" width="3.125" style="2" customWidth="1"/>
    <col min="2" max="3" width="17.625" style="2" customWidth="1"/>
    <col min="4" max="4" width="17.625" style="67" customWidth="1"/>
    <col min="5" max="6" width="23.625" style="2" customWidth="1"/>
    <col min="7" max="8" width="25.625" style="2" customWidth="1"/>
    <col min="9" max="16" width="25.625" style="2" hidden="1" customWidth="1"/>
    <col min="17" max="18" width="9" style="2"/>
    <col min="19" max="19" width="15" style="2" bestFit="1" customWidth="1"/>
    <col min="20" max="16384" width="9" style="2"/>
  </cols>
  <sheetData>
    <row r="2" spans="1:21" ht="39.75">
      <c r="A2" s="1"/>
      <c r="B2" s="1"/>
      <c r="C2" s="1"/>
      <c r="O2" s="3"/>
      <c r="P2" s="3"/>
    </row>
    <row r="3" spans="1:21" ht="39.75">
      <c r="A3" s="1"/>
      <c r="B3" s="4" t="s">
        <v>0</v>
      </c>
      <c r="C3" s="4"/>
      <c r="D3" s="68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U3" s="2">
        <v>1.056</v>
      </c>
    </row>
    <row r="4" spans="1:21" ht="133.5" customHeight="1">
      <c r="A4" s="1"/>
      <c r="B4" s="1"/>
      <c r="C4" s="1"/>
    </row>
    <row r="5" spans="1:21" ht="25.5">
      <c r="B5" s="7" t="s">
        <v>1</v>
      </c>
      <c r="C5" s="7"/>
    </row>
    <row r="7" spans="1:21" ht="20.100000000000001" customHeight="1">
      <c r="B7" s="119" t="s">
        <v>2</v>
      </c>
      <c r="C7" s="122" t="s">
        <v>3</v>
      </c>
      <c r="D7" s="119" t="s">
        <v>4</v>
      </c>
      <c r="E7" s="122" t="s">
        <v>5</v>
      </c>
      <c r="F7" s="119" t="s">
        <v>6</v>
      </c>
      <c r="G7" s="128" t="s">
        <v>29</v>
      </c>
      <c r="H7" s="129"/>
      <c r="I7" s="128" t="s">
        <v>7</v>
      </c>
      <c r="J7" s="129"/>
      <c r="K7" s="128" t="s">
        <v>8</v>
      </c>
      <c r="L7" s="137"/>
      <c r="M7" s="139" t="s">
        <v>9</v>
      </c>
      <c r="N7" s="129"/>
      <c r="O7" s="128" t="s">
        <v>10</v>
      </c>
      <c r="P7" s="129"/>
    </row>
    <row r="8" spans="1:21" ht="20.100000000000001" customHeight="1">
      <c r="B8" s="120"/>
      <c r="C8" s="123"/>
      <c r="D8" s="120"/>
      <c r="E8" s="123"/>
      <c r="F8" s="120"/>
      <c r="G8" s="130"/>
      <c r="H8" s="131"/>
      <c r="I8" s="130"/>
      <c r="J8" s="131"/>
      <c r="K8" s="130"/>
      <c r="L8" s="138"/>
      <c r="M8" s="140"/>
      <c r="N8" s="131"/>
      <c r="O8" s="130"/>
      <c r="P8" s="131"/>
    </row>
    <row r="9" spans="1:21" ht="20.100000000000001" customHeight="1">
      <c r="B9" s="120"/>
      <c r="C9" s="123"/>
      <c r="D9" s="120"/>
      <c r="E9" s="123"/>
      <c r="F9" s="120"/>
      <c r="G9" s="109" t="s">
        <v>11</v>
      </c>
      <c r="H9" s="108" t="s">
        <v>12</v>
      </c>
      <c r="I9" s="109" t="s">
        <v>11</v>
      </c>
      <c r="J9" s="108" t="s">
        <v>12</v>
      </c>
      <c r="K9" s="109" t="s">
        <v>11</v>
      </c>
      <c r="L9" s="106" t="s">
        <v>12</v>
      </c>
      <c r="M9" s="107" t="s">
        <v>11</v>
      </c>
      <c r="N9" s="108" t="s">
        <v>12</v>
      </c>
      <c r="O9" s="109" t="s">
        <v>11</v>
      </c>
      <c r="P9" s="108" t="s">
        <v>12</v>
      </c>
    </row>
    <row r="10" spans="1:21" ht="20.100000000000001" customHeight="1">
      <c r="B10" s="121"/>
      <c r="C10" s="124"/>
      <c r="D10" s="121"/>
      <c r="E10" s="121"/>
      <c r="F10" s="121"/>
      <c r="G10" s="109"/>
      <c r="H10" s="108"/>
      <c r="I10" s="109"/>
      <c r="J10" s="108"/>
      <c r="K10" s="109"/>
      <c r="L10" s="106"/>
      <c r="M10" s="107"/>
      <c r="N10" s="108"/>
      <c r="O10" s="109"/>
      <c r="P10" s="108"/>
    </row>
    <row r="11" spans="1:21" ht="39.950000000000003" customHeight="1">
      <c r="B11" s="117" t="s">
        <v>13</v>
      </c>
      <c r="C11" s="102" t="s">
        <v>14</v>
      </c>
      <c r="D11" s="69" t="s">
        <v>16</v>
      </c>
      <c r="E11" s="8">
        <f>2038*U3</f>
        <v>2152.1280000000002</v>
      </c>
      <c r="F11" s="9">
        <v>25.5</v>
      </c>
      <c r="G11" s="10">
        <f>まとめ!G11</f>
        <v>775</v>
      </c>
      <c r="H11" s="11">
        <f>E11*F11*G11</f>
        <v>42531429.600000001</v>
      </c>
      <c r="I11" s="10">
        <f>119*7.75</f>
        <v>922.25</v>
      </c>
      <c r="J11" s="11">
        <f>E11*F11*I11</f>
        <v>50612401.223999999</v>
      </c>
      <c r="K11" s="10">
        <f>G11+I11</f>
        <v>1697.25</v>
      </c>
      <c r="L11" s="12">
        <f>E11*F11*K11</f>
        <v>93143830.824000001</v>
      </c>
      <c r="M11" s="13">
        <f>143*7.75</f>
        <v>1108.25</v>
      </c>
      <c r="N11" s="11">
        <f>E11*F11*M11</f>
        <v>60819944.328000002</v>
      </c>
      <c r="O11" s="10">
        <f>G11+I11+M11</f>
        <v>2805.5</v>
      </c>
      <c r="P11" s="11">
        <f t="shared" ref="P11:P18" si="0">E11*F11*O11</f>
        <v>153963775.15200001</v>
      </c>
      <c r="R11" s="37"/>
      <c r="S11" s="37">
        <f>S23/H20</f>
        <v>5.8684009031397172E-2</v>
      </c>
    </row>
    <row r="12" spans="1:21" ht="39.950000000000003" customHeight="1">
      <c r="B12" s="101"/>
      <c r="C12" s="103"/>
      <c r="D12" s="70" t="s">
        <v>17</v>
      </c>
      <c r="E12" s="8">
        <f>E11</f>
        <v>2152.1280000000002</v>
      </c>
      <c r="F12" s="15">
        <v>7</v>
      </c>
      <c r="G12" s="10">
        <f>まとめ!G12</f>
        <v>775</v>
      </c>
      <c r="H12" s="17">
        <f t="shared" ref="H12:H18" si="1">E12*F12*G12</f>
        <v>11675294.4</v>
      </c>
      <c r="I12" s="16">
        <f>119*7.75</f>
        <v>922.25</v>
      </c>
      <c r="J12" s="11">
        <f>E12*F12*I12</f>
        <v>13893600.336000001</v>
      </c>
      <c r="K12" s="10">
        <f>G12+I12</f>
        <v>1697.25</v>
      </c>
      <c r="L12" s="12">
        <f t="shared" ref="L12:L18" si="2">E12*F12*K12</f>
        <v>25568894.736000001</v>
      </c>
      <c r="M12" s="18">
        <f>143*7.75</f>
        <v>1108.25</v>
      </c>
      <c r="N12" s="17">
        <f>E12*F12*M12</f>
        <v>16695670.992000001</v>
      </c>
      <c r="O12" s="10">
        <f t="shared" ref="O12:O18" si="3">G12+I12+M12</f>
        <v>2805.5</v>
      </c>
      <c r="P12" s="17">
        <f t="shared" si="0"/>
        <v>42264565.728</v>
      </c>
    </row>
    <row r="13" spans="1:21" ht="39.950000000000003" customHeight="1">
      <c r="B13" s="101"/>
      <c r="C13" s="104" t="s">
        <v>18</v>
      </c>
      <c r="D13" s="69" t="s">
        <v>16</v>
      </c>
      <c r="E13" s="8">
        <f>2547*U3</f>
        <v>2689.6320000000001</v>
      </c>
      <c r="F13" s="9">
        <f>F11</f>
        <v>25.5</v>
      </c>
      <c r="G13" s="10">
        <f>まとめ!G13</f>
        <v>21</v>
      </c>
      <c r="H13" s="19">
        <f t="shared" si="1"/>
        <v>1440297.936</v>
      </c>
      <c r="I13" s="10">
        <f>7*3.5</f>
        <v>24.5</v>
      </c>
      <c r="J13" s="11">
        <f>E13*F13*I13</f>
        <v>1680347.5919999999</v>
      </c>
      <c r="K13" s="10">
        <f t="shared" ref="K13:K18" si="4">G13+I13</f>
        <v>45.5</v>
      </c>
      <c r="L13" s="20">
        <f t="shared" si="2"/>
        <v>3120645.5279999999</v>
      </c>
      <c r="M13" s="13">
        <f>7*3.5</f>
        <v>24.5</v>
      </c>
      <c r="N13" s="11">
        <f t="shared" ref="N13:N18" si="5">E13*F13*M13</f>
        <v>1680347.5919999999</v>
      </c>
      <c r="O13" s="10">
        <f t="shared" si="3"/>
        <v>70</v>
      </c>
      <c r="P13" s="19">
        <f t="shared" si="0"/>
        <v>4800993.1199999992</v>
      </c>
    </row>
    <row r="14" spans="1:21" ht="39.950000000000003" customHeight="1">
      <c r="B14" s="101"/>
      <c r="C14" s="118"/>
      <c r="D14" s="70" t="s">
        <v>17</v>
      </c>
      <c r="E14" s="8">
        <f>E13</f>
        <v>2689.6320000000001</v>
      </c>
      <c r="F14" s="15">
        <v>7</v>
      </c>
      <c r="G14" s="10">
        <f>まとめ!G14</f>
        <v>21</v>
      </c>
      <c r="H14" s="22">
        <f t="shared" si="1"/>
        <v>395375.90399999998</v>
      </c>
      <c r="I14" s="21">
        <f>7*3.5</f>
        <v>24.5</v>
      </c>
      <c r="J14" s="11">
        <f>E14*F14*I14</f>
        <v>461271.88799999998</v>
      </c>
      <c r="K14" s="10">
        <f t="shared" si="4"/>
        <v>45.5</v>
      </c>
      <c r="L14" s="12">
        <f t="shared" si="2"/>
        <v>856647.7919999999</v>
      </c>
      <c r="M14" s="23">
        <f>7*3.5</f>
        <v>24.5</v>
      </c>
      <c r="N14" s="17">
        <f t="shared" si="5"/>
        <v>461271.88799999998</v>
      </c>
      <c r="O14" s="10">
        <f>G14+I14+M14</f>
        <v>70</v>
      </c>
      <c r="P14" s="22">
        <f t="shared" si="0"/>
        <v>1317919.68</v>
      </c>
    </row>
    <row r="15" spans="1:21" ht="39.950000000000003" customHeight="1">
      <c r="B15" s="100" t="s">
        <v>19</v>
      </c>
      <c r="C15" s="102" t="s">
        <v>14</v>
      </c>
      <c r="D15" s="76" t="s">
        <v>15</v>
      </c>
      <c r="E15" s="14">
        <f>E11</f>
        <v>2152.1280000000002</v>
      </c>
      <c r="F15" s="9">
        <v>13</v>
      </c>
      <c r="G15" s="10">
        <f>まとめ!G15</f>
        <v>775</v>
      </c>
      <c r="H15" s="11">
        <f t="shared" si="1"/>
        <v>21682689.600000001</v>
      </c>
      <c r="I15" s="10">
        <f>119*7.75</f>
        <v>922.25</v>
      </c>
      <c r="J15" s="11">
        <f>E15*F15*I15</f>
        <v>25802400.624000002</v>
      </c>
      <c r="K15" s="10">
        <f t="shared" si="4"/>
        <v>1697.25</v>
      </c>
      <c r="L15" s="12">
        <f t="shared" si="2"/>
        <v>47485090.223999999</v>
      </c>
      <c r="M15" s="13">
        <f>143*7.75</f>
        <v>1108.25</v>
      </c>
      <c r="N15" s="11">
        <f t="shared" si="5"/>
        <v>31006246.128000002</v>
      </c>
      <c r="O15" s="10">
        <f t="shared" si="3"/>
        <v>2805.5</v>
      </c>
      <c r="P15" s="11">
        <f t="shared" si="0"/>
        <v>78491336.351999998</v>
      </c>
    </row>
    <row r="16" spans="1:21" ht="39.950000000000003" customHeight="1">
      <c r="B16" s="101"/>
      <c r="C16" s="103"/>
      <c r="D16" s="76" t="s">
        <v>20</v>
      </c>
      <c r="E16" s="14">
        <f>E15</f>
        <v>2152.1280000000002</v>
      </c>
      <c r="F16" s="24">
        <v>6</v>
      </c>
      <c r="G16" s="10">
        <f>まとめ!G16</f>
        <v>77.5</v>
      </c>
      <c r="H16" s="11">
        <f t="shared" si="1"/>
        <v>1000739.52</v>
      </c>
      <c r="I16" s="10">
        <f>22*7.75</f>
        <v>170.5</v>
      </c>
      <c r="J16" s="11">
        <f t="shared" ref="J16:J18" si="6">E16*F16*I16</f>
        <v>2201626.9440000001</v>
      </c>
      <c r="K16" s="10">
        <f t="shared" si="4"/>
        <v>248</v>
      </c>
      <c r="L16" s="12">
        <f t="shared" si="2"/>
        <v>3202366.4640000002</v>
      </c>
      <c r="M16" s="13">
        <f>20*7.75</f>
        <v>155</v>
      </c>
      <c r="N16" s="11">
        <f t="shared" si="5"/>
        <v>2001479.04</v>
      </c>
      <c r="O16" s="10">
        <f t="shared" si="3"/>
        <v>403</v>
      </c>
      <c r="P16" s="11">
        <f t="shared" si="0"/>
        <v>5203845.5039999997</v>
      </c>
    </row>
    <row r="17" spans="2:21" ht="39.950000000000003" customHeight="1">
      <c r="B17" s="101"/>
      <c r="C17" s="104" t="s">
        <v>18</v>
      </c>
      <c r="D17" s="76" t="s">
        <v>15</v>
      </c>
      <c r="E17" s="8">
        <f>E13</f>
        <v>2689.6320000000001</v>
      </c>
      <c r="F17" s="9">
        <v>13</v>
      </c>
      <c r="G17" s="10">
        <f>まとめ!G17</f>
        <v>21</v>
      </c>
      <c r="H17" s="11">
        <f t="shared" si="1"/>
        <v>734269.53599999996</v>
      </c>
      <c r="I17" s="10">
        <f>7*3.5</f>
        <v>24.5</v>
      </c>
      <c r="J17" s="11">
        <f t="shared" si="6"/>
        <v>856647.79200000002</v>
      </c>
      <c r="K17" s="10">
        <f t="shared" si="4"/>
        <v>45.5</v>
      </c>
      <c r="L17" s="12">
        <f t="shared" si="2"/>
        <v>1590917.328</v>
      </c>
      <c r="M17" s="13">
        <f>7*3.5</f>
        <v>24.5</v>
      </c>
      <c r="N17" s="11">
        <f t="shared" si="5"/>
        <v>856647.79200000002</v>
      </c>
      <c r="O17" s="10">
        <f t="shared" si="3"/>
        <v>70</v>
      </c>
      <c r="P17" s="11">
        <f t="shared" si="0"/>
        <v>2447565.12</v>
      </c>
    </row>
    <row r="18" spans="2:21" ht="39.950000000000003" customHeight="1">
      <c r="B18" s="101"/>
      <c r="C18" s="118"/>
      <c r="D18" s="76" t="s">
        <v>20</v>
      </c>
      <c r="E18" s="8">
        <f>E14</f>
        <v>2689.6320000000001</v>
      </c>
      <c r="F18" s="45">
        <v>6</v>
      </c>
      <c r="G18" s="10">
        <f>まとめ!G18</f>
        <v>7</v>
      </c>
      <c r="H18" s="11">
        <f t="shared" si="1"/>
        <v>112964.54400000001</v>
      </c>
      <c r="I18" s="10">
        <f>2*3.5</f>
        <v>7</v>
      </c>
      <c r="J18" s="11">
        <f t="shared" si="6"/>
        <v>112964.54400000001</v>
      </c>
      <c r="K18" s="10">
        <f t="shared" si="4"/>
        <v>14</v>
      </c>
      <c r="L18" s="12">
        <f t="shared" si="2"/>
        <v>225929.08800000002</v>
      </c>
      <c r="M18" s="13">
        <f>1*3.5</f>
        <v>3.5</v>
      </c>
      <c r="N18" s="11">
        <f t="shared" si="5"/>
        <v>56482.272000000004</v>
      </c>
      <c r="O18" s="10">
        <f t="shared" si="3"/>
        <v>17.5</v>
      </c>
      <c r="P18" s="19">
        <f t="shared" si="0"/>
        <v>282411.36000000004</v>
      </c>
    </row>
    <row r="19" spans="2:21" ht="56.25" customHeight="1">
      <c r="B19" s="158" t="s">
        <v>21</v>
      </c>
      <c r="C19" s="159"/>
      <c r="D19" s="159"/>
      <c r="E19" s="159"/>
      <c r="F19" s="160"/>
      <c r="G19" s="147">
        <f>SUM(H11:H18)</f>
        <v>79573061.039999992</v>
      </c>
      <c r="H19" s="150"/>
      <c r="I19" s="147">
        <f>SUM(J11:J18)</f>
        <v>95621260.944000006</v>
      </c>
      <c r="J19" s="150"/>
      <c r="K19" s="147">
        <f>SUM(L11:L18)</f>
        <v>175194321.984</v>
      </c>
      <c r="L19" s="148"/>
      <c r="M19" s="149">
        <f>SUM(N11:N18)</f>
        <v>113578090.03200001</v>
      </c>
      <c r="N19" s="150"/>
      <c r="O19" s="147">
        <f>SUM(P11:P18)</f>
        <v>288772412.01600003</v>
      </c>
      <c r="P19" s="150"/>
    </row>
    <row r="20" spans="2:21" ht="56.25" customHeight="1">
      <c r="B20" s="151" t="s">
        <v>22</v>
      </c>
      <c r="C20" s="152"/>
      <c r="D20" s="152"/>
      <c r="E20" s="152"/>
      <c r="F20" s="153"/>
      <c r="H20" s="31">
        <f>G19*1.1</f>
        <v>87530367.143999994</v>
      </c>
      <c r="I20" s="154">
        <f>I19*1.1</f>
        <v>105183387.03840001</v>
      </c>
      <c r="J20" s="155"/>
      <c r="K20" s="154">
        <f>K19*1.1</f>
        <v>192713754.18240002</v>
      </c>
      <c r="L20" s="156"/>
      <c r="M20" s="157">
        <f>M19*1.1</f>
        <v>124935899.03520001</v>
      </c>
      <c r="N20" s="155"/>
      <c r="O20" s="154">
        <f>O19*1.1</f>
        <v>317649653.21760005</v>
      </c>
      <c r="P20" s="155"/>
    </row>
    <row r="21" spans="2:21" ht="39.75" customHeight="1">
      <c r="B21" s="26" t="s">
        <v>23</v>
      </c>
      <c r="C21" s="27"/>
      <c r="D21" s="71"/>
      <c r="E21" s="27"/>
      <c r="F21" s="27"/>
      <c r="G21" s="27"/>
      <c r="H21" s="27"/>
      <c r="I21" s="27"/>
      <c r="J21" s="27"/>
      <c r="K21" s="146">
        <v>204000000</v>
      </c>
      <c r="L21" s="146"/>
      <c r="M21" s="146">
        <v>119000000</v>
      </c>
      <c r="N21" s="146"/>
      <c r="O21" s="146">
        <f>K21+M21</f>
        <v>323000000</v>
      </c>
      <c r="P21" s="146"/>
      <c r="R21" s="29" t="s">
        <v>24</v>
      </c>
      <c r="S21" s="30">
        <v>92667000</v>
      </c>
      <c r="T21" s="29" t="s">
        <v>25</v>
      </c>
    </row>
    <row r="22" spans="2:21" ht="39.75" customHeight="1">
      <c r="B22" s="27"/>
      <c r="C22" s="27"/>
      <c r="D22" s="71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R22" s="29"/>
      <c r="S22" s="33">
        <f>H20</f>
        <v>87530367.143999994</v>
      </c>
      <c r="T22" s="34"/>
      <c r="U22" s="32"/>
    </row>
    <row r="23" spans="2:21" ht="39.75" customHeight="1">
      <c r="F23" s="28"/>
      <c r="G23" s="28"/>
      <c r="H23" s="28"/>
      <c r="I23" s="28"/>
      <c r="J23" s="28"/>
      <c r="K23" s="28"/>
      <c r="L23" s="28"/>
      <c r="M23" s="28"/>
      <c r="N23" s="28"/>
      <c r="R23" s="35"/>
      <c r="S23" s="36">
        <f>S21-S22</f>
        <v>5136632.8560000062</v>
      </c>
      <c r="T23" s="35"/>
    </row>
    <row r="24" spans="2:21">
      <c r="F24" s="28"/>
      <c r="G24" s="28"/>
      <c r="H24" s="28"/>
      <c r="I24" s="28"/>
      <c r="J24" s="28"/>
      <c r="K24" s="28"/>
      <c r="L24" s="28"/>
      <c r="M24" s="28"/>
      <c r="N24" s="28"/>
    </row>
  </sheetData>
  <mergeCells count="40">
    <mergeCell ref="M7:N8"/>
    <mergeCell ref="O7:P8"/>
    <mergeCell ref="G9:G10"/>
    <mergeCell ref="H9:H10"/>
    <mergeCell ref="I9:I10"/>
    <mergeCell ref="J9:J10"/>
    <mergeCell ref="K9:K10"/>
    <mergeCell ref="L9:L10"/>
    <mergeCell ref="G7:H8"/>
    <mergeCell ref="B11:B14"/>
    <mergeCell ref="C11:C12"/>
    <mergeCell ref="C13:C14"/>
    <mergeCell ref="I7:J8"/>
    <mergeCell ref="K7:L8"/>
    <mergeCell ref="B7:B10"/>
    <mergeCell ref="C7:C10"/>
    <mergeCell ref="D7:D10"/>
    <mergeCell ref="E7:E10"/>
    <mergeCell ref="F7:F10"/>
    <mergeCell ref="I19:J19"/>
    <mergeCell ref="M9:M10"/>
    <mergeCell ref="N9:N10"/>
    <mergeCell ref="O9:O10"/>
    <mergeCell ref="P9:P10"/>
    <mergeCell ref="B15:B18"/>
    <mergeCell ref="C15:C16"/>
    <mergeCell ref="C17:C18"/>
    <mergeCell ref="B19:F19"/>
    <mergeCell ref="G19:H19"/>
    <mergeCell ref="B20:F20"/>
    <mergeCell ref="I20:J20"/>
    <mergeCell ref="K20:L20"/>
    <mergeCell ref="M20:N20"/>
    <mergeCell ref="O20:P20"/>
    <mergeCell ref="K21:L21"/>
    <mergeCell ref="M21:N21"/>
    <mergeCell ref="O21:P21"/>
    <mergeCell ref="K19:L19"/>
    <mergeCell ref="M19:N19"/>
    <mergeCell ref="O19:P1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22E1-703F-478F-91E9-28541AAB7A38}">
  <sheetPr>
    <tabColor rgb="FFFFC000"/>
    <pageSetUpPr fitToPage="1"/>
  </sheetPr>
  <dimension ref="A2:U24"/>
  <sheetViews>
    <sheetView view="pageBreakPreview" topLeftCell="A2" zoomScale="70" zoomScaleNormal="100" zoomScaleSheetLayoutView="70" workbookViewId="0">
      <selection activeCell="H2" sqref="H2"/>
    </sheetView>
  </sheetViews>
  <sheetFormatPr defaultRowHeight="18.75"/>
  <cols>
    <col min="1" max="1" width="3.125" style="2" customWidth="1"/>
    <col min="2" max="3" width="17.625" style="2" customWidth="1"/>
    <col min="4" max="4" width="17.625" style="67" customWidth="1"/>
    <col min="5" max="6" width="23.625" style="2" customWidth="1"/>
    <col min="7" max="8" width="25.625" style="2" customWidth="1"/>
    <col min="9" max="16" width="25.625" style="2" hidden="1" customWidth="1"/>
    <col min="17" max="18" width="9" style="2"/>
    <col min="19" max="19" width="17.25" style="2" bestFit="1" customWidth="1"/>
    <col min="20" max="16384" width="9" style="2"/>
  </cols>
  <sheetData>
    <row r="2" spans="1:19" ht="39.75">
      <c r="A2" s="1"/>
      <c r="B2" s="1"/>
      <c r="C2" s="1"/>
      <c r="O2" s="3"/>
      <c r="P2" s="3"/>
    </row>
    <row r="3" spans="1:19" ht="39.75">
      <c r="A3" s="1"/>
      <c r="B3" s="4" t="s">
        <v>0</v>
      </c>
      <c r="C3" s="4"/>
      <c r="D3" s="68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</row>
    <row r="4" spans="1:19" ht="133.5" customHeight="1">
      <c r="A4" s="1"/>
      <c r="B4" s="1"/>
      <c r="C4" s="1"/>
    </row>
    <row r="5" spans="1:19" ht="25.5">
      <c r="B5" s="7" t="s">
        <v>1</v>
      </c>
      <c r="C5" s="7"/>
    </row>
    <row r="7" spans="1:19" ht="20.100000000000001" customHeight="1">
      <c r="B7" s="119" t="s">
        <v>2</v>
      </c>
      <c r="C7" s="122" t="s">
        <v>3</v>
      </c>
      <c r="D7" s="119" t="s">
        <v>4</v>
      </c>
      <c r="E7" s="122" t="s">
        <v>5</v>
      </c>
      <c r="F7" s="119" t="s">
        <v>6</v>
      </c>
      <c r="G7" s="128" t="s">
        <v>30</v>
      </c>
      <c r="H7" s="129"/>
      <c r="I7" s="128" t="s">
        <v>7</v>
      </c>
      <c r="J7" s="129"/>
      <c r="K7" s="128" t="s">
        <v>8</v>
      </c>
      <c r="L7" s="137"/>
      <c r="M7" s="139" t="s">
        <v>9</v>
      </c>
      <c r="N7" s="129"/>
      <c r="O7" s="128" t="s">
        <v>10</v>
      </c>
      <c r="P7" s="129"/>
    </row>
    <row r="8" spans="1:19" ht="20.100000000000001" customHeight="1">
      <c r="B8" s="120"/>
      <c r="C8" s="123"/>
      <c r="D8" s="120"/>
      <c r="E8" s="123"/>
      <c r="F8" s="120"/>
      <c r="G8" s="130"/>
      <c r="H8" s="131"/>
      <c r="I8" s="130"/>
      <c r="J8" s="131"/>
      <c r="K8" s="130"/>
      <c r="L8" s="138"/>
      <c r="M8" s="140"/>
      <c r="N8" s="131"/>
      <c r="O8" s="130"/>
      <c r="P8" s="131"/>
    </row>
    <row r="9" spans="1:19" ht="20.100000000000001" customHeight="1">
      <c r="B9" s="120"/>
      <c r="C9" s="123"/>
      <c r="D9" s="120"/>
      <c r="E9" s="123"/>
      <c r="F9" s="120"/>
      <c r="G9" s="109" t="s">
        <v>11</v>
      </c>
      <c r="H9" s="108" t="s">
        <v>12</v>
      </c>
      <c r="I9" s="109" t="s">
        <v>11</v>
      </c>
      <c r="J9" s="108" t="s">
        <v>12</v>
      </c>
      <c r="K9" s="109" t="s">
        <v>11</v>
      </c>
      <c r="L9" s="106" t="s">
        <v>12</v>
      </c>
      <c r="M9" s="107" t="s">
        <v>11</v>
      </c>
      <c r="N9" s="108" t="s">
        <v>12</v>
      </c>
      <c r="O9" s="109" t="s">
        <v>11</v>
      </c>
      <c r="P9" s="108" t="s">
        <v>12</v>
      </c>
    </row>
    <row r="10" spans="1:19" ht="20.100000000000001" customHeight="1">
      <c r="B10" s="121"/>
      <c r="C10" s="124"/>
      <c r="D10" s="121"/>
      <c r="E10" s="121"/>
      <c r="F10" s="121"/>
      <c r="G10" s="109"/>
      <c r="H10" s="108"/>
      <c r="I10" s="109"/>
      <c r="J10" s="108"/>
      <c r="K10" s="109"/>
      <c r="L10" s="106"/>
      <c r="M10" s="107"/>
      <c r="N10" s="108"/>
      <c r="O10" s="109"/>
      <c r="P10" s="108"/>
      <c r="S10" s="37">
        <v>1.1882833977016416</v>
      </c>
    </row>
    <row r="11" spans="1:19" ht="39.950000000000003" customHeight="1">
      <c r="B11" s="117" t="s">
        <v>13</v>
      </c>
      <c r="C11" s="102" t="s">
        <v>14</v>
      </c>
      <c r="D11" s="69" t="s">
        <v>16</v>
      </c>
      <c r="E11" s="8">
        <f>'R4.11~R5.3決裁用 (2)'!E11</f>
        <v>2152.1280000000002</v>
      </c>
      <c r="F11" s="9">
        <v>25.5</v>
      </c>
      <c r="G11" s="10">
        <f>まとめ!Q11</f>
        <v>1883.25</v>
      </c>
      <c r="H11" s="11">
        <f>E11*F11*G11</f>
        <v>103351373.928</v>
      </c>
      <c r="I11" s="10">
        <f>119*7.75</f>
        <v>922.25</v>
      </c>
      <c r="J11" s="11">
        <f>E11*F11*I11</f>
        <v>50612401.223999999</v>
      </c>
      <c r="K11" s="10">
        <f>G11+I11</f>
        <v>2805.5</v>
      </c>
      <c r="L11" s="12">
        <f>E11*F11*K11</f>
        <v>153963775.15200001</v>
      </c>
      <c r="M11" s="13">
        <f>143*7.75</f>
        <v>1108.25</v>
      </c>
      <c r="N11" s="11">
        <f>E11*F11*M11</f>
        <v>60819944.328000002</v>
      </c>
      <c r="O11" s="10">
        <f>G11+I11+M11</f>
        <v>3913.75</v>
      </c>
      <c r="P11" s="11">
        <f t="shared" ref="P11:P18" si="0">E11*F11*O11</f>
        <v>214783719.48000002</v>
      </c>
      <c r="R11" s="38">
        <v>1930</v>
      </c>
      <c r="S11" s="37"/>
    </row>
    <row r="12" spans="1:19" ht="39.950000000000003" customHeight="1">
      <c r="B12" s="101"/>
      <c r="C12" s="103"/>
      <c r="D12" s="70" t="s">
        <v>17</v>
      </c>
      <c r="E12" s="8">
        <f>'R4.11~R5.3決裁用 (2)'!E12</f>
        <v>2152.1280000000002</v>
      </c>
      <c r="F12" s="15">
        <v>7</v>
      </c>
      <c r="G12" s="10">
        <f>まとめ!Q12</f>
        <v>1883.25</v>
      </c>
      <c r="H12" s="17">
        <f t="shared" ref="H12:H18" si="1">E12*F12*G12</f>
        <v>28370965.392000001</v>
      </c>
      <c r="I12" s="16">
        <f>119*7.75</f>
        <v>922.25</v>
      </c>
      <c r="J12" s="11">
        <f>E12*F12*I12</f>
        <v>13893600.336000001</v>
      </c>
      <c r="K12" s="10">
        <f>G12+I12</f>
        <v>2805.5</v>
      </c>
      <c r="L12" s="12">
        <f t="shared" ref="L12:L18" si="2">E12*F12*K12</f>
        <v>42264565.728</v>
      </c>
      <c r="M12" s="18">
        <f>143*7.75</f>
        <v>1108.25</v>
      </c>
      <c r="N12" s="17">
        <f>E12*F12*M12</f>
        <v>16695670.992000001</v>
      </c>
      <c r="O12" s="10">
        <f t="shared" ref="O12:O18" si="3">G12+I12+M12</f>
        <v>3913.75</v>
      </c>
      <c r="P12" s="17">
        <f t="shared" si="0"/>
        <v>58960236.719999999</v>
      </c>
      <c r="R12" s="2">
        <v>1930</v>
      </c>
    </row>
    <row r="13" spans="1:19" ht="39.950000000000003" customHeight="1">
      <c r="B13" s="101"/>
      <c r="C13" s="104" t="s">
        <v>18</v>
      </c>
      <c r="D13" s="69" t="s">
        <v>16</v>
      </c>
      <c r="E13" s="8">
        <f>'R4.11~R5.3決裁用 (2)'!E13</f>
        <v>2689.6320000000001</v>
      </c>
      <c r="F13" s="9">
        <f>F11</f>
        <v>25.5</v>
      </c>
      <c r="G13" s="10">
        <f>まとめ!Q13</f>
        <v>45.5</v>
      </c>
      <c r="H13" s="19">
        <f t="shared" si="1"/>
        <v>3120645.5279999999</v>
      </c>
      <c r="I13" s="10">
        <f>7*3.5</f>
        <v>24.5</v>
      </c>
      <c r="J13" s="11">
        <f>E13*F13*I13</f>
        <v>1680347.5919999999</v>
      </c>
      <c r="K13" s="10">
        <f t="shared" ref="K13:K18" si="4">G13+I13</f>
        <v>70</v>
      </c>
      <c r="L13" s="20">
        <f t="shared" si="2"/>
        <v>4800993.1199999992</v>
      </c>
      <c r="M13" s="13">
        <f>7*3.5</f>
        <v>24.5</v>
      </c>
      <c r="N13" s="11">
        <f t="shared" ref="N13:N18" si="5">E13*F13*M13</f>
        <v>1680347.5919999999</v>
      </c>
      <c r="O13" s="10">
        <f t="shared" si="3"/>
        <v>94.5</v>
      </c>
      <c r="P13" s="19">
        <f t="shared" si="0"/>
        <v>6481340.7119999994</v>
      </c>
      <c r="R13" s="2">
        <v>2412</v>
      </c>
    </row>
    <row r="14" spans="1:19" ht="39.950000000000003" customHeight="1">
      <c r="B14" s="101"/>
      <c r="C14" s="118"/>
      <c r="D14" s="70" t="s">
        <v>17</v>
      </c>
      <c r="E14" s="8">
        <f>'R4.11~R5.3決裁用 (2)'!E14</f>
        <v>2689.6320000000001</v>
      </c>
      <c r="F14" s="15">
        <v>7</v>
      </c>
      <c r="G14" s="10">
        <f>まとめ!Q14</f>
        <v>45.5</v>
      </c>
      <c r="H14" s="22">
        <f t="shared" si="1"/>
        <v>856647.7919999999</v>
      </c>
      <c r="I14" s="21">
        <f>7*3.5</f>
        <v>24.5</v>
      </c>
      <c r="J14" s="11">
        <f>E14*F14*I14</f>
        <v>461271.88799999998</v>
      </c>
      <c r="K14" s="10">
        <f t="shared" si="4"/>
        <v>70</v>
      </c>
      <c r="L14" s="12">
        <f t="shared" si="2"/>
        <v>1317919.68</v>
      </c>
      <c r="M14" s="23">
        <f>7*3.5</f>
        <v>24.5</v>
      </c>
      <c r="N14" s="17">
        <f t="shared" si="5"/>
        <v>461271.88799999998</v>
      </c>
      <c r="O14" s="10">
        <f>G14+I14+M14</f>
        <v>94.5</v>
      </c>
      <c r="P14" s="22">
        <f t="shared" si="0"/>
        <v>1779191.568</v>
      </c>
      <c r="R14" s="2">
        <v>2412</v>
      </c>
    </row>
    <row r="15" spans="1:19" ht="39.950000000000003" customHeight="1">
      <c r="B15" s="100" t="s">
        <v>19</v>
      </c>
      <c r="C15" s="102" t="s">
        <v>14</v>
      </c>
      <c r="D15" s="76" t="s">
        <v>15</v>
      </c>
      <c r="E15" s="8">
        <f>'R4.11~R5.3決裁用 (2)'!E15</f>
        <v>2152.1280000000002</v>
      </c>
      <c r="F15" s="9">
        <v>13</v>
      </c>
      <c r="G15" s="10">
        <f>まとめ!Q15</f>
        <v>1883.25</v>
      </c>
      <c r="H15" s="11">
        <f t="shared" si="1"/>
        <v>52688935.728</v>
      </c>
      <c r="I15" s="10">
        <f>119*7.75</f>
        <v>922.25</v>
      </c>
      <c r="J15" s="11">
        <f>E15*F15*I15</f>
        <v>25802400.624000002</v>
      </c>
      <c r="K15" s="10">
        <f t="shared" si="4"/>
        <v>2805.5</v>
      </c>
      <c r="L15" s="12">
        <f t="shared" si="2"/>
        <v>78491336.351999998</v>
      </c>
      <c r="M15" s="13">
        <f>143*7.75</f>
        <v>1108.25</v>
      </c>
      <c r="N15" s="11">
        <f t="shared" si="5"/>
        <v>31006246.128000002</v>
      </c>
      <c r="O15" s="10">
        <f t="shared" si="3"/>
        <v>3913.75</v>
      </c>
      <c r="P15" s="11">
        <f t="shared" si="0"/>
        <v>109497582.48</v>
      </c>
      <c r="R15" s="2">
        <v>1930</v>
      </c>
    </row>
    <row r="16" spans="1:19" ht="39.950000000000003" customHeight="1">
      <c r="B16" s="101"/>
      <c r="C16" s="103"/>
      <c r="D16" s="76" t="s">
        <v>20</v>
      </c>
      <c r="E16" s="8">
        <f>'R4.11~R5.3決裁用 (2)'!E16</f>
        <v>2152.1280000000002</v>
      </c>
      <c r="F16" s="24">
        <v>6</v>
      </c>
      <c r="G16" s="10">
        <f>まとめ!Q16</f>
        <v>310</v>
      </c>
      <c r="H16" s="11">
        <f t="shared" si="1"/>
        <v>4002958.08</v>
      </c>
      <c r="I16" s="10">
        <f>22*7.75</f>
        <v>170.5</v>
      </c>
      <c r="J16" s="11">
        <f t="shared" ref="J16:J18" si="6">E16*F16*I16</f>
        <v>2201626.9440000001</v>
      </c>
      <c r="K16" s="10">
        <f t="shared" si="4"/>
        <v>480.5</v>
      </c>
      <c r="L16" s="12">
        <f t="shared" si="2"/>
        <v>6204585.0240000002</v>
      </c>
      <c r="M16" s="13">
        <f>20*7.75</f>
        <v>155</v>
      </c>
      <c r="N16" s="11">
        <f t="shared" si="5"/>
        <v>2001479.04</v>
      </c>
      <c r="O16" s="10">
        <f t="shared" si="3"/>
        <v>635.5</v>
      </c>
      <c r="P16" s="11">
        <f t="shared" si="0"/>
        <v>8206064.0640000002</v>
      </c>
      <c r="R16" s="2">
        <v>1930</v>
      </c>
    </row>
    <row r="17" spans="2:21" ht="39.950000000000003" customHeight="1">
      <c r="B17" s="101"/>
      <c r="C17" s="104" t="s">
        <v>18</v>
      </c>
      <c r="D17" s="76" t="s">
        <v>15</v>
      </c>
      <c r="E17" s="8">
        <f>'R4.11~R5.3決裁用 (2)'!E17</f>
        <v>2689.6320000000001</v>
      </c>
      <c r="F17" s="9">
        <v>13</v>
      </c>
      <c r="G17" s="10">
        <f>まとめ!Q17</f>
        <v>45.5</v>
      </c>
      <c r="H17" s="11">
        <f t="shared" si="1"/>
        <v>1590917.328</v>
      </c>
      <c r="I17" s="10">
        <f>7*3.5</f>
        <v>24.5</v>
      </c>
      <c r="J17" s="11">
        <f t="shared" si="6"/>
        <v>856647.79200000002</v>
      </c>
      <c r="K17" s="10">
        <f t="shared" si="4"/>
        <v>70</v>
      </c>
      <c r="L17" s="12">
        <f t="shared" si="2"/>
        <v>2447565.12</v>
      </c>
      <c r="M17" s="13">
        <f>7*3.5</f>
        <v>24.5</v>
      </c>
      <c r="N17" s="11">
        <f t="shared" si="5"/>
        <v>856647.79200000002</v>
      </c>
      <c r="O17" s="10">
        <f t="shared" si="3"/>
        <v>94.5</v>
      </c>
      <c r="P17" s="11">
        <f t="shared" si="0"/>
        <v>3304212.912</v>
      </c>
      <c r="R17" s="2">
        <v>2412</v>
      </c>
    </row>
    <row r="18" spans="2:21" ht="39.950000000000003" customHeight="1">
      <c r="B18" s="101"/>
      <c r="C18" s="118"/>
      <c r="D18" s="76" t="s">
        <v>20</v>
      </c>
      <c r="E18" s="8">
        <f>'R4.11~R5.3決裁用 (2)'!E18</f>
        <v>2689.6320000000001</v>
      </c>
      <c r="F18" s="45">
        <v>6</v>
      </c>
      <c r="G18" s="10">
        <f>まとめ!Q18</f>
        <v>14</v>
      </c>
      <c r="H18" s="11">
        <f t="shared" si="1"/>
        <v>225929.08800000002</v>
      </c>
      <c r="I18" s="10">
        <f>2*3.5</f>
        <v>7</v>
      </c>
      <c r="J18" s="11">
        <f t="shared" si="6"/>
        <v>112964.54400000001</v>
      </c>
      <c r="K18" s="10">
        <f t="shared" si="4"/>
        <v>21</v>
      </c>
      <c r="L18" s="12">
        <f t="shared" si="2"/>
        <v>338893.63200000004</v>
      </c>
      <c r="M18" s="13">
        <f>1*3.5</f>
        <v>3.5</v>
      </c>
      <c r="N18" s="11">
        <f t="shared" si="5"/>
        <v>56482.272000000004</v>
      </c>
      <c r="O18" s="10">
        <f t="shared" si="3"/>
        <v>24.5</v>
      </c>
      <c r="P18" s="19">
        <f t="shared" si="0"/>
        <v>395375.90400000004</v>
      </c>
      <c r="R18" s="2">
        <v>2412</v>
      </c>
    </row>
    <row r="19" spans="2:21" ht="56.25" customHeight="1">
      <c r="B19" s="158" t="s">
        <v>21</v>
      </c>
      <c r="C19" s="159"/>
      <c r="D19" s="159"/>
      <c r="E19" s="159"/>
      <c r="F19" s="160"/>
      <c r="G19" s="147">
        <f>SUM(H11:H18)</f>
        <v>194208372.86400005</v>
      </c>
      <c r="H19" s="150"/>
      <c r="I19" s="147">
        <f>SUM(J11:J18)</f>
        <v>95621260.944000006</v>
      </c>
      <c r="J19" s="150"/>
      <c r="K19" s="147">
        <f>SUM(L11:L18)</f>
        <v>289829633.80800003</v>
      </c>
      <c r="L19" s="148"/>
      <c r="M19" s="149">
        <f>SUM(N11:N18)</f>
        <v>113578090.03200001</v>
      </c>
      <c r="N19" s="150"/>
      <c r="O19" s="147">
        <f>SUM(P11:P18)</f>
        <v>403407723.84000009</v>
      </c>
      <c r="P19" s="150"/>
    </row>
    <row r="20" spans="2:21" ht="56.25" customHeight="1">
      <c r="B20" s="151" t="s">
        <v>22</v>
      </c>
      <c r="C20" s="152"/>
      <c r="D20" s="152"/>
      <c r="E20" s="152"/>
      <c r="F20" s="153"/>
      <c r="H20" s="31">
        <f>G19*1.1</f>
        <v>213629210.15040007</v>
      </c>
      <c r="I20" s="154">
        <f>I19*1.1</f>
        <v>105183387.03840001</v>
      </c>
      <c r="J20" s="155"/>
      <c r="K20" s="154">
        <f>K19*1.1</f>
        <v>318812597.18880004</v>
      </c>
      <c r="L20" s="156"/>
      <c r="M20" s="157">
        <f>M19*1.1</f>
        <v>124935899.03520001</v>
      </c>
      <c r="N20" s="155"/>
      <c r="O20" s="154">
        <f>O19*1.1</f>
        <v>443748496.22400016</v>
      </c>
      <c r="P20" s="155"/>
    </row>
    <row r="21" spans="2:21" ht="39.75" customHeight="1">
      <c r="B21" s="26" t="s">
        <v>23</v>
      </c>
      <c r="C21" s="27"/>
      <c r="D21" s="71"/>
      <c r="E21" s="27"/>
      <c r="F21" s="27"/>
      <c r="G21" s="27"/>
      <c r="H21" s="27"/>
      <c r="I21" s="27"/>
      <c r="J21" s="27"/>
      <c r="K21" s="146">
        <v>204000000</v>
      </c>
      <c r="L21" s="146"/>
      <c r="M21" s="146">
        <v>119000000</v>
      </c>
      <c r="N21" s="146"/>
      <c r="O21" s="146">
        <f>K21+M21</f>
        <v>323000000</v>
      </c>
      <c r="P21" s="146"/>
      <c r="R21" s="29" t="s">
        <v>24</v>
      </c>
      <c r="S21" s="30">
        <v>222400000</v>
      </c>
      <c r="T21" s="29" t="s">
        <v>25</v>
      </c>
    </row>
    <row r="22" spans="2:21" ht="39.75" customHeight="1">
      <c r="B22" s="27"/>
      <c r="C22" s="27"/>
      <c r="D22" s="71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R22" s="29"/>
      <c r="S22" s="33">
        <f>H20</f>
        <v>213629210.15040007</v>
      </c>
      <c r="T22" s="34"/>
      <c r="U22" s="32"/>
    </row>
    <row r="23" spans="2:21" ht="39.75" customHeight="1">
      <c r="F23" s="28"/>
      <c r="G23" s="28"/>
      <c r="H23" s="28"/>
      <c r="I23" s="28"/>
      <c r="J23" s="28"/>
      <c r="K23" s="28"/>
      <c r="L23" s="28"/>
      <c r="M23" s="28"/>
      <c r="N23" s="28"/>
      <c r="R23" s="35"/>
      <c r="S23" s="36">
        <f>S21-S22</f>
        <v>8770789.8495999277</v>
      </c>
      <c r="T23" s="35"/>
    </row>
    <row r="24" spans="2:21">
      <c r="F24" s="28"/>
      <c r="G24" s="28"/>
      <c r="H24" s="28"/>
      <c r="I24" s="28"/>
      <c r="J24" s="28"/>
      <c r="K24" s="28"/>
      <c r="L24" s="28"/>
      <c r="M24" s="28"/>
      <c r="N24" s="28"/>
    </row>
  </sheetData>
  <mergeCells count="40">
    <mergeCell ref="M7:N8"/>
    <mergeCell ref="O7:P8"/>
    <mergeCell ref="G9:G10"/>
    <mergeCell ref="H9:H10"/>
    <mergeCell ref="I9:I10"/>
    <mergeCell ref="J9:J10"/>
    <mergeCell ref="K9:K10"/>
    <mergeCell ref="L9:L10"/>
    <mergeCell ref="G7:H8"/>
    <mergeCell ref="B11:B14"/>
    <mergeCell ref="C11:C12"/>
    <mergeCell ref="C13:C14"/>
    <mergeCell ref="I7:J8"/>
    <mergeCell ref="K7:L8"/>
    <mergeCell ref="B7:B10"/>
    <mergeCell ref="C7:C10"/>
    <mergeCell ref="D7:D10"/>
    <mergeCell ref="E7:E10"/>
    <mergeCell ref="F7:F10"/>
    <mergeCell ref="I19:J19"/>
    <mergeCell ref="M9:M10"/>
    <mergeCell ref="N9:N10"/>
    <mergeCell ref="O9:O10"/>
    <mergeCell ref="P9:P10"/>
    <mergeCell ref="B15:B18"/>
    <mergeCell ref="C15:C16"/>
    <mergeCell ref="C17:C18"/>
    <mergeCell ref="B19:F19"/>
    <mergeCell ref="G19:H19"/>
    <mergeCell ref="B20:F20"/>
    <mergeCell ref="I20:J20"/>
    <mergeCell ref="K20:L20"/>
    <mergeCell ref="M20:N20"/>
    <mergeCell ref="O20:P20"/>
    <mergeCell ref="K21:L21"/>
    <mergeCell ref="M21:N21"/>
    <mergeCell ref="O21:P21"/>
    <mergeCell ref="K19:L19"/>
    <mergeCell ref="M19:N19"/>
    <mergeCell ref="O19:P1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BE8C-7925-4921-BEAA-3DAC64003A78}">
  <sheetPr>
    <tabColor theme="9" tint="0.79998168889431442"/>
    <pageSetUpPr fitToPage="1"/>
  </sheetPr>
  <dimension ref="A2:U24"/>
  <sheetViews>
    <sheetView view="pageBreakPreview" topLeftCell="A2" zoomScale="70" zoomScaleNormal="100" zoomScaleSheetLayoutView="70" workbookViewId="0">
      <selection activeCell="H2" sqref="H2"/>
    </sheetView>
  </sheetViews>
  <sheetFormatPr defaultRowHeight="18.75"/>
  <cols>
    <col min="1" max="1" width="3.125" style="2" customWidth="1"/>
    <col min="2" max="3" width="17.625" style="2" customWidth="1"/>
    <col min="4" max="4" width="17.625" style="67" customWidth="1"/>
    <col min="5" max="6" width="23.625" style="2" customWidth="1"/>
    <col min="7" max="8" width="25.625" style="2" customWidth="1"/>
    <col min="9" max="16" width="25.625" style="2" hidden="1" customWidth="1"/>
    <col min="17" max="18" width="9" style="2"/>
    <col min="19" max="19" width="17.25" style="2" bestFit="1" customWidth="1"/>
    <col min="20" max="16384" width="9" style="2"/>
  </cols>
  <sheetData>
    <row r="2" spans="1:19" ht="39.75">
      <c r="A2" s="1"/>
      <c r="B2" s="1"/>
      <c r="C2" s="1"/>
      <c r="O2" s="3"/>
      <c r="P2" s="3"/>
    </row>
    <row r="3" spans="1:19" ht="39.75">
      <c r="A3" s="1"/>
      <c r="B3" s="4" t="s">
        <v>0</v>
      </c>
      <c r="C3" s="4"/>
      <c r="D3" s="68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</row>
    <row r="4" spans="1:19" ht="133.5" customHeight="1">
      <c r="A4" s="1"/>
      <c r="B4" s="1"/>
      <c r="C4" s="1"/>
    </row>
    <row r="5" spans="1:19" ht="25.5">
      <c r="B5" s="7" t="s">
        <v>1</v>
      </c>
      <c r="C5" s="7"/>
    </row>
    <row r="7" spans="1:19" ht="20.100000000000001" customHeight="1">
      <c r="B7" s="119" t="s">
        <v>2</v>
      </c>
      <c r="C7" s="122" t="s">
        <v>3</v>
      </c>
      <c r="D7" s="119" t="s">
        <v>4</v>
      </c>
      <c r="E7" s="122" t="s">
        <v>5</v>
      </c>
      <c r="F7" s="119" t="s">
        <v>6</v>
      </c>
      <c r="G7" s="128" t="s">
        <v>31</v>
      </c>
      <c r="H7" s="129"/>
      <c r="I7" s="128" t="s">
        <v>7</v>
      </c>
      <c r="J7" s="129"/>
      <c r="K7" s="128" t="s">
        <v>8</v>
      </c>
      <c r="L7" s="137"/>
      <c r="M7" s="139" t="s">
        <v>9</v>
      </c>
      <c r="N7" s="129"/>
      <c r="O7" s="128" t="s">
        <v>10</v>
      </c>
      <c r="P7" s="129"/>
    </row>
    <row r="8" spans="1:19" ht="20.100000000000001" customHeight="1">
      <c r="B8" s="120"/>
      <c r="C8" s="123"/>
      <c r="D8" s="120"/>
      <c r="E8" s="123"/>
      <c r="F8" s="120"/>
      <c r="G8" s="130"/>
      <c r="H8" s="131"/>
      <c r="I8" s="130"/>
      <c r="J8" s="131"/>
      <c r="K8" s="130"/>
      <c r="L8" s="138"/>
      <c r="M8" s="140"/>
      <c r="N8" s="131"/>
      <c r="O8" s="130"/>
      <c r="P8" s="131"/>
    </row>
    <row r="9" spans="1:19" ht="20.100000000000001" customHeight="1">
      <c r="B9" s="120"/>
      <c r="C9" s="123"/>
      <c r="D9" s="120"/>
      <c r="E9" s="123"/>
      <c r="F9" s="120"/>
      <c r="G9" s="109" t="s">
        <v>11</v>
      </c>
      <c r="H9" s="108" t="s">
        <v>12</v>
      </c>
      <c r="I9" s="109" t="s">
        <v>11</v>
      </c>
      <c r="J9" s="108" t="s">
        <v>12</v>
      </c>
      <c r="K9" s="109" t="s">
        <v>11</v>
      </c>
      <c r="L9" s="106" t="s">
        <v>12</v>
      </c>
      <c r="M9" s="107" t="s">
        <v>11</v>
      </c>
      <c r="N9" s="108" t="s">
        <v>12</v>
      </c>
      <c r="O9" s="109" t="s">
        <v>11</v>
      </c>
      <c r="P9" s="108" t="s">
        <v>12</v>
      </c>
    </row>
    <row r="10" spans="1:19" ht="20.100000000000001" customHeight="1">
      <c r="B10" s="121"/>
      <c r="C10" s="124"/>
      <c r="D10" s="121"/>
      <c r="E10" s="121"/>
      <c r="F10" s="121"/>
      <c r="G10" s="109"/>
      <c r="H10" s="108"/>
      <c r="I10" s="109"/>
      <c r="J10" s="108"/>
      <c r="K10" s="109"/>
      <c r="L10" s="106"/>
      <c r="M10" s="107"/>
      <c r="N10" s="108"/>
      <c r="O10" s="109"/>
      <c r="P10" s="108"/>
      <c r="S10" s="37">
        <v>1.1882833977016416</v>
      </c>
    </row>
    <row r="11" spans="1:19" ht="39.950000000000003" customHeight="1">
      <c r="B11" s="117" t="s">
        <v>13</v>
      </c>
      <c r="C11" s="102" t="s">
        <v>14</v>
      </c>
      <c r="D11" s="69" t="s">
        <v>16</v>
      </c>
      <c r="E11" s="8">
        <f>'R4.11~R5.3決裁用 (2)'!E11</f>
        <v>2152.1280000000002</v>
      </c>
      <c r="F11" s="9">
        <v>25.5</v>
      </c>
      <c r="G11" s="10">
        <f>まとめ!S11</f>
        <v>1131.5</v>
      </c>
      <c r="H11" s="11">
        <f>E11*F11*G11</f>
        <v>62095887.216000006</v>
      </c>
      <c r="I11" s="10">
        <f>119*7.75</f>
        <v>922.25</v>
      </c>
      <c r="J11" s="11">
        <f>E11*F11*I11</f>
        <v>50612401.223999999</v>
      </c>
      <c r="K11" s="10">
        <f>G11+I11</f>
        <v>2053.75</v>
      </c>
      <c r="L11" s="12">
        <f>E11*F11*K11</f>
        <v>112708288.44000001</v>
      </c>
      <c r="M11" s="13">
        <f>143*7.75</f>
        <v>1108.25</v>
      </c>
      <c r="N11" s="11">
        <f>E11*F11*M11</f>
        <v>60819944.328000002</v>
      </c>
      <c r="O11" s="10">
        <f>G11+I11+M11</f>
        <v>3162</v>
      </c>
      <c r="P11" s="11">
        <f t="shared" ref="P11:P18" si="0">E11*F11*O11</f>
        <v>173528232.76800001</v>
      </c>
      <c r="R11" s="38">
        <v>1930</v>
      </c>
      <c r="S11" s="37"/>
    </row>
    <row r="12" spans="1:19" ht="39.950000000000003" customHeight="1">
      <c r="B12" s="101"/>
      <c r="C12" s="103"/>
      <c r="D12" s="70" t="s">
        <v>17</v>
      </c>
      <c r="E12" s="8">
        <f>'R4.11~R5.3決裁用 (2)'!E12</f>
        <v>2152.1280000000002</v>
      </c>
      <c r="F12" s="15">
        <v>7</v>
      </c>
      <c r="G12" s="10">
        <f>まとめ!S12</f>
        <v>1131.5</v>
      </c>
      <c r="H12" s="17">
        <f t="shared" ref="H12:H18" si="1">E12*F12*G12</f>
        <v>17045929.824000001</v>
      </c>
      <c r="I12" s="16">
        <f>119*7.75</f>
        <v>922.25</v>
      </c>
      <c r="J12" s="11">
        <f>E12*F12*I12</f>
        <v>13893600.336000001</v>
      </c>
      <c r="K12" s="10">
        <f>G12+I12</f>
        <v>2053.75</v>
      </c>
      <c r="L12" s="12">
        <f t="shared" ref="L12:L18" si="2">E12*F12*K12</f>
        <v>30939530.16</v>
      </c>
      <c r="M12" s="18">
        <f>143*7.75</f>
        <v>1108.25</v>
      </c>
      <c r="N12" s="17">
        <f>E12*F12*M12</f>
        <v>16695670.992000001</v>
      </c>
      <c r="O12" s="10">
        <f t="shared" ref="O12:O18" si="3">G12+I12+M12</f>
        <v>3162</v>
      </c>
      <c r="P12" s="17">
        <f t="shared" si="0"/>
        <v>47635201.152000003</v>
      </c>
      <c r="R12" s="2">
        <v>1930</v>
      </c>
    </row>
    <row r="13" spans="1:19" ht="39.950000000000003" customHeight="1">
      <c r="B13" s="101"/>
      <c r="C13" s="104" t="s">
        <v>18</v>
      </c>
      <c r="D13" s="69" t="s">
        <v>16</v>
      </c>
      <c r="E13" s="8">
        <f>'R4.11~R5.3決裁用 (2)'!E13</f>
        <v>2689.6320000000001</v>
      </c>
      <c r="F13" s="9">
        <f>F11</f>
        <v>25.5</v>
      </c>
      <c r="G13" s="10">
        <f>まとめ!S13</f>
        <v>24.5</v>
      </c>
      <c r="H13" s="19">
        <f t="shared" si="1"/>
        <v>1680347.5919999999</v>
      </c>
      <c r="I13" s="10">
        <f>7*3.5</f>
        <v>24.5</v>
      </c>
      <c r="J13" s="11">
        <f>E13*F13*I13</f>
        <v>1680347.5919999999</v>
      </c>
      <c r="K13" s="10">
        <f t="shared" ref="K13:K18" si="4">G13+I13</f>
        <v>49</v>
      </c>
      <c r="L13" s="20">
        <f t="shared" si="2"/>
        <v>3360695.1839999999</v>
      </c>
      <c r="M13" s="13">
        <f>7*3.5</f>
        <v>24.5</v>
      </c>
      <c r="N13" s="11">
        <f t="shared" ref="N13:N18" si="5">E13*F13*M13</f>
        <v>1680347.5919999999</v>
      </c>
      <c r="O13" s="10">
        <f t="shared" si="3"/>
        <v>73.5</v>
      </c>
      <c r="P13" s="19">
        <f t="shared" si="0"/>
        <v>5041042.7759999996</v>
      </c>
      <c r="R13" s="2">
        <v>2412</v>
      </c>
    </row>
    <row r="14" spans="1:19" ht="39.950000000000003" customHeight="1">
      <c r="B14" s="101"/>
      <c r="C14" s="118"/>
      <c r="D14" s="70" t="s">
        <v>17</v>
      </c>
      <c r="E14" s="8">
        <f>'R4.11~R5.3決裁用 (2)'!E14</f>
        <v>2689.6320000000001</v>
      </c>
      <c r="F14" s="15">
        <v>7</v>
      </c>
      <c r="G14" s="10">
        <f>まとめ!S14</f>
        <v>24.5</v>
      </c>
      <c r="H14" s="22">
        <f t="shared" si="1"/>
        <v>461271.88799999998</v>
      </c>
      <c r="I14" s="21">
        <f>7*3.5</f>
        <v>24.5</v>
      </c>
      <c r="J14" s="11">
        <f>E14*F14*I14</f>
        <v>461271.88799999998</v>
      </c>
      <c r="K14" s="10">
        <f t="shared" si="4"/>
        <v>49</v>
      </c>
      <c r="L14" s="12">
        <f t="shared" si="2"/>
        <v>922543.77599999995</v>
      </c>
      <c r="M14" s="23">
        <f>7*3.5</f>
        <v>24.5</v>
      </c>
      <c r="N14" s="17">
        <f t="shared" si="5"/>
        <v>461271.88799999998</v>
      </c>
      <c r="O14" s="10">
        <f>G14+I14+M14</f>
        <v>73.5</v>
      </c>
      <c r="P14" s="22">
        <f t="shared" si="0"/>
        <v>1383815.6639999999</v>
      </c>
      <c r="R14" s="2">
        <v>2412</v>
      </c>
    </row>
    <row r="15" spans="1:19" ht="39.950000000000003" customHeight="1">
      <c r="B15" s="100" t="s">
        <v>19</v>
      </c>
      <c r="C15" s="102" t="s">
        <v>14</v>
      </c>
      <c r="D15" s="76" t="s">
        <v>15</v>
      </c>
      <c r="E15" s="8">
        <f>'R4.11~R5.3決裁用 (2)'!E15</f>
        <v>2152.1280000000002</v>
      </c>
      <c r="F15" s="9">
        <v>13</v>
      </c>
      <c r="G15" s="10">
        <f>まとめ!S15</f>
        <v>1131.5</v>
      </c>
      <c r="H15" s="11">
        <f t="shared" si="1"/>
        <v>31656726.816</v>
      </c>
      <c r="I15" s="10">
        <f>119*7.75</f>
        <v>922.25</v>
      </c>
      <c r="J15" s="11">
        <f>E15*F15*I15</f>
        <v>25802400.624000002</v>
      </c>
      <c r="K15" s="10">
        <f t="shared" si="4"/>
        <v>2053.75</v>
      </c>
      <c r="L15" s="12">
        <f t="shared" si="2"/>
        <v>57459127.440000005</v>
      </c>
      <c r="M15" s="13">
        <f>143*7.75</f>
        <v>1108.25</v>
      </c>
      <c r="N15" s="11">
        <f t="shared" si="5"/>
        <v>31006246.128000002</v>
      </c>
      <c r="O15" s="10">
        <f t="shared" si="3"/>
        <v>3162</v>
      </c>
      <c r="P15" s="11">
        <f t="shared" si="0"/>
        <v>88465373.568000004</v>
      </c>
      <c r="R15" s="2">
        <v>1930</v>
      </c>
    </row>
    <row r="16" spans="1:19" ht="39.950000000000003" customHeight="1">
      <c r="B16" s="101"/>
      <c r="C16" s="103"/>
      <c r="D16" s="76" t="s">
        <v>20</v>
      </c>
      <c r="E16" s="8">
        <f>'R4.11~R5.3決裁用 (2)'!E16</f>
        <v>2152.1280000000002</v>
      </c>
      <c r="F16" s="24">
        <v>6</v>
      </c>
      <c r="G16" s="10">
        <f>まとめ!S16</f>
        <v>232.5</v>
      </c>
      <c r="H16" s="11">
        <f t="shared" si="1"/>
        <v>3002218.56</v>
      </c>
      <c r="I16" s="10">
        <f>22*7.75</f>
        <v>170.5</v>
      </c>
      <c r="J16" s="11">
        <f t="shared" ref="J16:J18" si="6">E16*F16*I16</f>
        <v>2201626.9440000001</v>
      </c>
      <c r="K16" s="10">
        <f t="shared" si="4"/>
        <v>403</v>
      </c>
      <c r="L16" s="12">
        <f t="shared" si="2"/>
        <v>5203845.5039999997</v>
      </c>
      <c r="M16" s="13">
        <f>20*7.75</f>
        <v>155</v>
      </c>
      <c r="N16" s="11">
        <f t="shared" si="5"/>
        <v>2001479.04</v>
      </c>
      <c r="O16" s="10">
        <f t="shared" si="3"/>
        <v>558</v>
      </c>
      <c r="P16" s="11">
        <f t="shared" si="0"/>
        <v>7205324.5439999998</v>
      </c>
      <c r="R16" s="2">
        <v>1930</v>
      </c>
    </row>
    <row r="17" spans="2:21" ht="39.950000000000003" customHeight="1">
      <c r="B17" s="101"/>
      <c r="C17" s="104" t="s">
        <v>18</v>
      </c>
      <c r="D17" s="76" t="s">
        <v>15</v>
      </c>
      <c r="E17" s="8">
        <f>'R4.11~R5.3決裁用 (2)'!E17</f>
        <v>2689.6320000000001</v>
      </c>
      <c r="F17" s="9">
        <v>13</v>
      </c>
      <c r="G17" s="10">
        <f>まとめ!S17</f>
        <v>24.5</v>
      </c>
      <c r="H17" s="11">
        <f t="shared" si="1"/>
        <v>856647.79200000002</v>
      </c>
      <c r="I17" s="10">
        <f>7*3.5</f>
        <v>24.5</v>
      </c>
      <c r="J17" s="11">
        <f t="shared" si="6"/>
        <v>856647.79200000002</v>
      </c>
      <c r="K17" s="10">
        <f t="shared" si="4"/>
        <v>49</v>
      </c>
      <c r="L17" s="12">
        <f t="shared" si="2"/>
        <v>1713295.584</v>
      </c>
      <c r="M17" s="13">
        <f>7*3.5</f>
        <v>24.5</v>
      </c>
      <c r="N17" s="11">
        <f t="shared" si="5"/>
        <v>856647.79200000002</v>
      </c>
      <c r="O17" s="10">
        <f t="shared" si="3"/>
        <v>73.5</v>
      </c>
      <c r="P17" s="11">
        <f t="shared" si="0"/>
        <v>2569943.3760000002</v>
      </c>
      <c r="R17" s="2">
        <v>2412</v>
      </c>
    </row>
    <row r="18" spans="2:21" ht="39.950000000000003" customHeight="1">
      <c r="B18" s="101"/>
      <c r="C18" s="118"/>
      <c r="D18" s="76" t="s">
        <v>20</v>
      </c>
      <c r="E18" s="8">
        <f>'R4.11~R5.3決裁用 (2)'!E18</f>
        <v>2689.6320000000001</v>
      </c>
      <c r="F18" s="45">
        <v>6</v>
      </c>
      <c r="G18" s="10">
        <f>まとめ!S18</f>
        <v>7</v>
      </c>
      <c r="H18" s="11">
        <f t="shared" si="1"/>
        <v>112964.54400000001</v>
      </c>
      <c r="I18" s="10">
        <f>2*3.5</f>
        <v>7</v>
      </c>
      <c r="J18" s="11">
        <f t="shared" si="6"/>
        <v>112964.54400000001</v>
      </c>
      <c r="K18" s="10">
        <f t="shared" si="4"/>
        <v>14</v>
      </c>
      <c r="L18" s="12">
        <f t="shared" si="2"/>
        <v>225929.08800000002</v>
      </c>
      <c r="M18" s="13">
        <f>1*3.5</f>
        <v>3.5</v>
      </c>
      <c r="N18" s="11">
        <f t="shared" si="5"/>
        <v>56482.272000000004</v>
      </c>
      <c r="O18" s="10">
        <f t="shared" si="3"/>
        <v>17.5</v>
      </c>
      <c r="P18" s="19">
        <f t="shared" si="0"/>
        <v>282411.36000000004</v>
      </c>
      <c r="R18" s="2">
        <v>2412</v>
      </c>
    </row>
    <row r="19" spans="2:21" ht="56.25" customHeight="1">
      <c r="B19" s="158" t="s">
        <v>21</v>
      </c>
      <c r="C19" s="159"/>
      <c r="D19" s="159"/>
      <c r="E19" s="159"/>
      <c r="F19" s="160"/>
      <c r="G19" s="147">
        <f>SUM(H11:H18)</f>
        <v>116911994.23199999</v>
      </c>
      <c r="H19" s="150"/>
      <c r="I19" s="147">
        <f>SUM(J11:J18)</f>
        <v>95621260.944000006</v>
      </c>
      <c r="J19" s="150"/>
      <c r="K19" s="147">
        <f>SUM(L11:L18)</f>
        <v>212533255.176</v>
      </c>
      <c r="L19" s="148"/>
      <c r="M19" s="149">
        <f>SUM(N11:N18)</f>
        <v>113578090.03200001</v>
      </c>
      <c r="N19" s="150"/>
      <c r="O19" s="147">
        <f>SUM(P11:P18)</f>
        <v>326111345.208</v>
      </c>
      <c r="P19" s="150"/>
    </row>
    <row r="20" spans="2:21" ht="56.25" customHeight="1">
      <c r="B20" s="151" t="s">
        <v>22</v>
      </c>
      <c r="C20" s="152"/>
      <c r="D20" s="152"/>
      <c r="E20" s="152"/>
      <c r="F20" s="153"/>
      <c r="H20" s="31">
        <f>G19*1.1</f>
        <v>128603193.6552</v>
      </c>
      <c r="I20" s="154">
        <f>I19*1.1</f>
        <v>105183387.03840001</v>
      </c>
      <c r="J20" s="155"/>
      <c r="K20" s="154">
        <f>K19*1.1</f>
        <v>233786580.69360003</v>
      </c>
      <c r="L20" s="156"/>
      <c r="M20" s="157">
        <f>M19*1.1</f>
        <v>124935899.03520001</v>
      </c>
      <c r="N20" s="155"/>
      <c r="O20" s="154">
        <f>O19*1.1</f>
        <v>358722479.72880006</v>
      </c>
      <c r="P20" s="155"/>
    </row>
    <row r="21" spans="2:21" ht="39.75" customHeight="1">
      <c r="B21" s="26" t="s">
        <v>23</v>
      </c>
      <c r="C21" s="27"/>
      <c r="D21" s="71"/>
      <c r="E21" s="27"/>
      <c r="F21" s="27"/>
      <c r="G21" s="27"/>
      <c r="H21" s="27"/>
      <c r="I21" s="27"/>
      <c r="J21" s="27"/>
      <c r="K21" s="146">
        <v>204000000</v>
      </c>
      <c r="L21" s="146"/>
      <c r="M21" s="146">
        <v>119000000</v>
      </c>
      <c r="N21" s="146"/>
      <c r="O21" s="146">
        <f>K21+M21</f>
        <v>323000000</v>
      </c>
      <c r="P21" s="146"/>
      <c r="R21" s="29" t="s">
        <v>24</v>
      </c>
      <c r="S21" s="30">
        <v>129733000</v>
      </c>
      <c r="T21" s="29" t="s">
        <v>25</v>
      </c>
    </row>
    <row r="22" spans="2:21" ht="39.75" customHeight="1">
      <c r="B22" s="27"/>
      <c r="C22" s="27"/>
      <c r="D22" s="71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R22" s="29"/>
      <c r="S22" s="33">
        <f>H20</f>
        <v>128603193.6552</v>
      </c>
      <c r="T22" s="34"/>
      <c r="U22" s="32"/>
    </row>
    <row r="23" spans="2:21" ht="39.75" customHeight="1">
      <c r="F23" s="28"/>
      <c r="G23" s="28"/>
      <c r="H23" s="28"/>
      <c r="I23" s="28"/>
      <c r="J23" s="28"/>
      <c r="K23" s="28"/>
      <c r="L23" s="28"/>
      <c r="M23" s="28"/>
      <c r="N23" s="28"/>
      <c r="R23" s="35"/>
      <c r="S23" s="36">
        <f>S21-S22</f>
        <v>1129806.3447999954</v>
      </c>
      <c r="T23" s="35"/>
    </row>
    <row r="24" spans="2:21">
      <c r="F24" s="28"/>
      <c r="G24" s="28"/>
      <c r="H24" s="28"/>
      <c r="I24" s="28"/>
      <c r="J24" s="28"/>
      <c r="K24" s="28"/>
      <c r="L24" s="28"/>
      <c r="M24" s="28"/>
      <c r="N24" s="28"/>
    </row>
  </sheetData>
  <mergeCells count="40">
    <mergeCell ref="M7:N8"/>
    <mergeCell ref="O7:P8"/>
    <mergeCell ref="G9:G10"/>
    <mergeCell ref="H9:H10"/>
    <mergeCell ref="I9:I10"/>
    <mergeCell ref="J9:J10"/>
    <mergeCell ref="K9:K10"/>
    <mergeCell ref="L9:L10"/>
    <mergeCell ref="G7:H8"/>
    <mergeCell ref="B11:B14"/>
    <mergeCell ref="C11:C12"/>
    <mergeCell ref="C13:C14"/>
    <mergeCell ref="I7:J8"/>
    <mergeCell ref="K7:L8"/>
    <mergeCell ref="B7:B10"/>
    <mergeCell ref="C7:C10"/>
    <mergeCell ref="D7:D10"/>
    <mergeCell ref="E7:E10"/>
    <mergeCell ref="F7:F10"/>
    <mergeCell ref="I19:J19"/>
    <mergeCell ref="M9:M10"/>
    <mergeCell ref="N9:N10"/>
    <mergeCell ref="O9:O10"/>
    <mergeCell ref="P9:P10"/>
    <mergeCell ref="B15:B18"/>
    <mergeCell ref="C15:C16"/>
    <mergeCell ref="C17:C18"/>
    <mergeCell ref="B19:F19"/>
    <mergeCell ref="G19:H19"/>
    <mergeCell ref="B20:F20"/>
    <mergeCell ref="I20:J20"/>
    <mergeCell ref="K20:L20"/>
    <mergeCell ref="M20:N20"/>
    <mergeCell ref="O20:P20"/>
    <mergeCell ref="K21:L21"/>
    <mergeCell ref="M21:N21"/>
    <mergeCell ref="O21:P21"/>
    <mergeCell ref="K19:L19"/>
    <mergeCell ref="M19:N19"/>
    <mergeCell ref="O19:P1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まとめ</vt:lpstr>
      <vt:lpstr>1</vt:lpstr>
      <vt:lpstr>まとめ (2)</vt:lpstr>
      <vt:lpstr>R4.11~R5.3決裁用 (2)</vt:lpstr>
      <vt:lpstr>R5.4~R6.3月決裁用 (2)</vt:lpstr>
      <vt:lpstr>R6.4~R6.10月決裁用 (2)</vt:lpstr>
      <vt:lpstr>'1'!Print_Area</vt:lpstr>
      <vt:lpstr>'R4.11~R5.3決裁用 (2)'!Print_Area</vt:lpstr>
      <vt:lpstr>'R5.4~R6.3月決裁用 (2)'!Print_Area</vt:lpstr>
      <vt:lpstr>'R6.4~R6.10月決裁用 (2)'!Print_Area</vt:lpstr>
      <vt:lpstr>まとめ!Print_Area</vt:lpstr>
      <vt:lpstr>'まとめ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弘志</dc:creator>
  <cp:lastModifiedBy>石井　泰人</cp:lastModifiedBy>
  <cp:lastPrinted>2021-05-25T04:10:14Z</cp:lastPrinted>
  <dcterms:created xsi:type="dcterms:W3CDTF">2021-03-20T23:58:19Z</dcterms:created>
  <dcterms:modified xsi:type="dcterms:W3CDTF">2022-04-18T00:42:53Z</dcterms:modified>
</cp:coreProperties>
</file>