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Ch5-v00n-hfls01\f18202000_こども未来局幼児教育・保育部幼保運営課\09_01_助成１班\200_補助金一覧\262_宿舎借り上げ\20_補助金交付\01_交付事務\R7\01_当初交付申請\★更新作業\交付申請書テスト\"/>
    </mc:Choice>
  </mc:AlternateContent>
  <xr:revisionPtr revIDLastSave="0" documentId="13_ncr:1_{7B119368-ABC5-4796-827A-847BE8F15FF7}" xr6:coauthVersionLast="47" xr6:coauthVersionMax="47" xr10:uidLastSave="{00000000-0000-0000-0000-000000000000}"/>
  <bookViews>
    <workbookView xWindow="-110" yWindow="-110" windowWidth="19420" windowHeight="10300" xr2:uid="{00000000-000D-0000-FFFF-FFFF00000000}"/>
  </bookViews>
  <sheets>
    <sheet name="当初申請用チェックシート" sheetId="27" r:id="rId1"/>
    <sheet name="入力用" sheetId="16" r:id="rId2"/>
    <sheet name="日割計算表パターン①" sheetId="18" r:id="rId3"/>
    <sheet name="日割計算表パターン②" sheetId="19" r:id="rId4"/>
    <sheet name="雇用証明書" sheetId="28" r:id="rId5"/>
    <sheet name="【様式4】誓約書" sheetId="29" r:id="rId6"/>
    <sheet name="【様式１】当初申請書（自動計算）" sheetId="1" r:id="rId7"/>
    <sheet name="【様式２】計画書（自動計算）（当初）" sheetId="2" r:id="rId8"/>
    <sheet name="【様式３】収支予算書（自動計算）（当初）" sheetId="3" r:id="rId9"/>
    <sheet name="【様式７】変更申請書" sheetId="14" r:id="rId10"/>
    <sheet name="【様式２】計画書（自動計算）（変更）" sheetId="21" r:id="rId11"/>
    <sheet name="【様式３】収支予算書（自動計算）（変更）" sheetId="20" r:id="rId12"/>
    <sheet name="【様式12】実績報告書" sheetId="24" r:id="rId13"/>
    <sheet name="【様式12別紙1】実績（自動計算）" sheetId="22" r:id="rId14"/>
    <sheet name="【様式第12別紙２】収支決算書（自動計算）（実績）" sheetId="23" r:id="rId15"/>
    <sheet name="請求書（実績後）" sheetId="25" state="hidden" r:id="rId16"/>
  </sheets>
  <externalReferences>
    <externalReference r:id="rId17"/>
    <externalReference r:id="rId18"/>
    <externalReference r:id="rId19"/>
    <externalReference r:id="rId20"/>
  </externalReferences>
  <definedNames>
    <definedName name="__xlnm.Print_Area_1">"給付"</definedName>
    <definedName name="_xlnm._FilterDatabase" localSheetId="12" hidden="1">【様式12】実績報告書!$A$2:$O$4</definedName>
    <definedName name="_xlnm._FilterDatabase" localSheetId="0" hidden="1">当初申請用チェックシート!$B$3:$M$14</definedName>
    <definedName name="_Order1" hidden="1">0</definedName>
    <definedName name="aaa" localSheetId="12"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4"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5"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0"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b" localSheetId="12" hidden="1">{"'フローチャート'!$A$1:$AO$191"}</definedName>
    <definedName name="b" localSheetId="5" hidden="1">{"'フローチャート'!$A$1:$AO$191"}</definedName>
    <definedName name="b" localSheetId="14" hidden="1">{"'フローチャート'!$A$1:$AO$191"}</definedName>
    <definedName name="b" localSheetId="4" hidden="1">{"'フローチャート'!$A$1:$AO$191"}</definedName>
    <definedName name="b" localSheetId="15" hidden="1">{"'フローチャート'!$A$1:$AO$191"}</definedName>
    <definedName name="b" localSheetId="0" hidden="1">{"'フローチャート'!$A$1:$AO$191"}</definedName>
    <definedName name="b" hidden="1">{"'フローチャート'!$A$1:$AO$191"}</definedName>
    <definedName name="bb" localSheetId="12" hidden="1">{"'フローチャート'!$A$1:$AO$191"}</definedName>
    <definedName name="bb" localSheetId="5" hidden="1">{"'フローチャート'!$A$1:$AO$191"}</definedName>
    <definedName name="bb" localSheetId="14" hidden="1">{"'フローチャート'!$A$1:$AO$191"}</definedName>
    <definedName name="bb" localSheetId="4" hidden="1">{"'フローチャート'!$A$1:$AO$191"}</definedName>
    <definedName name="bb" localSheetId="15" hidden="1">{"'フローチャート'!$A$1:$AO$191"}</definedName>
    <definedName name="bb" localSheetId="0" hidden="1">{"'フローチャート'!$A$1:$AO$191"}</definedName>
    <definedName name="bb" hidden="1">{"'フローチャート'!$A$1:$AO$191"}</definedName>
    <definedName name="H" localSheetId="12" hidden="1">{"'フローチャート'!$A$1:$AO$191"}</definedName>
    <definedName name="H" localSheetId="5" hidden="1">{"'フローチャート'!$A$1:$AO$191"}</definedName>
    <definedName name="H" localSheetId="14" hidden="1">{"'フローチャート'!$A$1:$AO$191"}</definedName>
    <definedName name="H" localSheetId="4" hidden="1">{"'フローチャート'!$A$1:$AO$191"}</definedName>
    <definedName name="H" localSheetId="15" hidden="1">{"'フローチャート'!$A$1:$AO$191"}</definedName>
    <definedName name="H" localSheetId="0" hidden="1">{"'フローチャート'!$A$1:$AO$191"}</definedName>
    <definedName name="H" hidden="1">{"'フローチャート'!$A$1:$AO$191"}</definedName>
    <definedName name="HTML_CodePage" hidden="1">932</definedName>
    <definedName name="HTML_Control" localSheetId="12" hidden="1">{"'フローチャート'!$A$1:$AO$191"}</definedName>
    <definedName name="HTML_Control" localSheetId="5" hidden="1">{"'フローチャート'!$A$1:$AO$191"}</definedName>
    <definedName name="HTML_Control" localSheetId="14" hidden="1">{"'フローチャート'!$A$1:$AO$191"}</definedName>
    <definedName name="HTML_Control" localSheetId="4" hidden="1">{"'フローチャート'!$A$1:$AO$191"}</definedName>
    <definedName name="HTML_Control" localSheetId="15" hidden="1">{"'フローチャート'!$A$1:$AO$191"}</definedName>
    <definedName name="HTML_Control" localSheetId="0"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12" hidden="1">{"'フローチャート'!$A$1:$AO$191"}</definedName>
    <definedName name="I" localSheetId="5" hidden="1">{"'フローチャート'!$A$1:$AO$191"}</definedName>
    <definedName name="I" localSheetId="14" hidden="1">{"'フローチャート'!$A$1:$AO$191"}</definedName>
    <definedName name="I" localSheetId="4" hidden="1">{"'フローチャート'!$A$1:$AO$191"}</definedName>
    <definedName name="I" localSheetId="15" hidden="1">{"'フローチャート'!$A$1:$AO$191"}</definedName>
    <definedName name="I" localSheetId="0" hidden="1">{"'フローチャート'!$A$1:$AO$191"}</definedName>
    <definedName name="I" hidden="1">{"'フローチャート'!$A$1:$AO$191"}</definedName>
    <definedName name="nn" localSheetId="12" hidden="1">{"'フローチャート'!$A$1:$AO$191"}</definedName>
    <definedName name="nn" localSheetId="5" hidden="1">{"'フローチャート'!$A$1:$AO$191"}</definedName>
    <definedName name="nn" localSheetId="14" hidden="1">{"'フローチャート'!$A$1:$AO$191"}</definedName>
    <definedName name="nn" localSheetId="4" hidden="1">{"'フローチャート'!$A$1:$AO$191"}</definedName>
    <definedName name="nn" localSheetId="15" hidden="1">{"'フローチャート'!$A$1:$AO$191"}</definedName>
    <definedName name="nn" localSheetId="0" hidden="1">{"'フローチャート'!$A$1:$AO$191"}</definedName>
    <definedName name="nn" hidden="1">{"'フローチャート'!$A$1:$AO$191"}</definedName>
    <definedName name="_xlnm.Print_Area" localSheetId="6">'【様式１】当初申請書（自動計算）'!$A$1:$AK$56</definedName>
    <definedName name="_xlnm.Print_Area" localSheetId="12">【様式12】実績報告書!$A$1:$O$43</definedName>
    <definedName name="_xlnm.Print_Area" localSheetId="7">'【様式２】計画書（自動計算）（当初）'!$A$1:$AF$435</definedName>
    <definedName name="_xlnm.Print_Area" localSheetId="10">'【様式２】計画書（自動計算）（変更）'!$A$1:$AF$435</definedName>
    <definedName name="_xlnm.Print_Area" localSheetId="8">'【様式３】収支予算書（自動計算）（当初）'!$A$1:$X$35</definedName>
    <definedName name="_xlnm.Print_Area" localSheetId="11">'【様式３】収支予算書（自動計算）（変更）'!$A$1:$X$35</definedName>
    <definedName name="_xlnm.Print_Area" localSheetId="5">【様式4】誓約書!$A$1:$T$43</definedName>
    <definedName name="_xlnm.Print_Area" localSheetId="9">【様式７】変更申請書!$A$1:$AK$56</definedName>
    <definedName name="_xlnm.Print_Area" localSheetId="14">'【様式第12別紙２】収支決算書（自動計算）（実績）'!$A$1:$X$35</definedName>
    <definedName name="_xlnm.Print_Area" localSheetId="4">雇用証明書!$A$1:$S$690</definedName>
    <definedName name="_xlnm.Print_Area" localSheetId="15">'請求書（実績後）'!$A$1:$AA$70</definedName>
    <definedName name="_xlnm.Print_Area" localSheetId="0">当初申請用チェックシート!$B$1:$L$14</definedName>
    <definedName name="_xlnm.Print_Area" localSheetId="2">日割計算表パターン①!$A$1:$BB$165</definedName>
    <definedName name="_xlnm.Print_Area" localSheetId="3">日割計算表パターン②!$A$1:$BA$165</definedName>
    <definedName name="_xlnm.Print_Area" localSheetId="1">入力用!$A$1:$M$604</definedName>
    <definedName name="q" localSheetId="12" hidden="1">{"'フローチャート'!$A$1:$AO$191"}</definedName>
    <definedName name="q" localSheetId="5" hidden="1">{"'フローチャート'!$A$1:$AO$191"}</definedName>
    <definedName name="q" localSheetId="14" hidden="1">{"'フローチャート'!$A$1:$AO$191"}</definedName>
    <definedName name="q" localSheetId="4" hidden="1">{"'フローチャート'!$A$1:$AO$191"}</definedName>
    <definedName name="q" localSheetId="15" hidden="1">{"'フローチャート'!$A$1:$AO$191"}</definedName>
    <definedName name="q" localSheetId="0" hidden="1">{"'フローチャート'!$A$1:$AO$191"}</definedName>
    <definedName name="q" hidden="1">{"'フローチャート'!$A$1:$AO$191"}</definedName>
    <definedName name="t" localSheetId="12" hidden="1">{"'フローチャート'!$A$1:$AO$191"}</definedName>
    <definedName name="t" localSheetId="5" hidden="1">{"'フローチャート'!$A$1:$AO$191"}</definedName>
    <definedName name="t" localSheetId="14" hidden="1">{"'フローチャート'!$A$1:$AO$191"}</definedName>
    <definedName name="t" localSheetId="4" hidden="1">{"'フローチャート'!$A$1:$AO$191"}</definedName>
    <definedName name="t" localSheetId="15" hidden="1">{"'フローチャート'!$A$1:$AO$191"}</definedName>
    <definedName name="t" localSheetId="0" hidden="1">{"'フローチャート'!$A$1:$AO$191"}</definedName>
    <definedName name="t" hidden="1">{"'フローチャート'!$A$1:$AO$191"}</definedName>
    <definedName name="wrn.世田谷ＤＢ設計書." localSheetId="12"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4"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5"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ｚｚ" localSheetId="12" hidden="1">{"'Sheet1'!$A$1:$I$163"}</definedName>
    <definedName name="ｚｚ" localSheetId="5" hidden="1">{"'Sheet1'!$A$1:$I$163"}</definedName>
    <definedName name="ｚｚ" localSheetId="14" hidden="1">{"'Sheet1'!$A$1:$I$163"}</definedName>
    <definedName name="ｚｚ" localSheetId="4" hidden="1">{"'Sheet1'!$A$1:$I$163"}</definedName>
    <definedName name="ｚｚ" localSheetId="15" hidden="1">{"'Sheet1'!$A$1:$I$163"}</definedName>
    <definedName name="ｚｚ" localSheetId="0" hidden="1">{"'Sheet1'!$A$1:$I$163"}</definedName>
    <definedName name="ｚｚ" hidden="1">{"'Sheet1'!$A$1:$I$163"}</definedName>
    <definedName name="あああ" localSheetId="12"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4"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5"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0"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え" localSheetId="12" hidden="1">{"'フローチャート'!$A$1:$AO$191"}</definedName>
    <definedName name="え" localSheetId="5" hidden="1">{"'フローチャート'!$A$1:$AO$191"}</definedName>
    <definedName name="え" localSheetId="14" hidden="1">{"'フローチャート'!$A$1:$AO$191"}</definedName>
    <definedName name="え" localSheetId="4" hidden="1">{"'フローチャート'!$A$1:$AO$191"}</definedName>
    <definedName name="え" localSheetId="15" hidden="1">{"'フローチャート'!$A$1:$AO$191"}</definedName>
    <definedName name="え" localSheetId="0" hidden="1">{"'フローチャート'!$A$1:$AO$191"}</definedName>
    <definedName name="え" hidden="1">{"'フローチャート'!$A$1:$AO$191"}</definedName>
    <definedName name="えっｄ" localSheetId="12" hidden="1">{"'Sheet1'!$A$1:$I$163"}</definedName>
    <definedName name="えっｄ" localSheetId="5" hidden="1">{"'Sheet1'!$A$1:$I$163"}</definedName>
    <definedName name="えっｄ" localSheetId="14" hidden="1">{"'Sheet1'!$A$1:$I$163"}</definedName>
    <definedName name="えっｄ" localSheetId="4" hidden="1">{"'Sheet1'!$A$1:$I$163"}</definedName>
    <definedName name="えっｄ" localSheetId="15" hidden="1">{"'Sheet1'!$A$1:$I$163"}</definedName>
    <definedName name="えっｄ" localSheetId="0" hidden="1">{"'Sheet1'!$A$1:$I$163"}</definedName>
    <definedName name="えっｄ" hidden="1">{"'Sheet1'!$A$1:$I$163"}</definedName>
    <definedName name="カテゴリ">[1]リスト!$C$4:$C$15</definedName>
    <definedName name="稲毛区役所" localSheetId="12" hidden="1">{"'Sheet1'!$A$1:$I$163"}</definedName>
    <definedName name="稲毛区役所" localSheetId="5" hidden="1">{"'Sheet1'!$A$1:$I$163"}</definedName>
    <definedName name="稲毛区役所" localSheetId="14" hidden="1">{"'Sheet1'!$A$1:$I$163"}</definedName>
    <definedName name="稲毛区役所" localSheetId="4" hidden="1">{"'Sheet1'!$A$1:$I$163"}</definedName>
    <definedName name="稲毛区役所" localSheetId="15" hidden="1">{"'Sheet1'!$A$1:$I$163"}</definedName>
    <definedName name="稲毛区役所" localSheetId="0" hidden="1">{"'Sheet1'!$A$1:$I$163"}</definedName>
    <definedName name="稲毛区役所" hidden="1">{"'Sheet1'!$A$1:$I$163"}</definedName>
    <definedName name="基本データ">[2]最新基本データ!$A$5:$AM$60</definedName>
    <definedName name="既交付額・精算額">[3]支払い一覧!$A$166:$P$220</definedName>
    <definedName name="技">[1]リスト!$F$4:$F$8</definedName>
    <definedName name="技用途">[1]リスト!$G$4:$G$8</definedName>
    <definedName name="業務">[1]リスト!$B$4:$B$31</definedName>
    <definedName name="区">[4]編集!$F$160:$F$165</definedName>
    <definedName name="区リスト">[1]リスト!$F$15:$F$20</definedName>
    <definedName name="研修サーバ" localSheetId="12" hidden="1">{"'フローチャート'!$A$1:$AO$191"}</definedName>
    <definedName name="研修サーバ" localSheetId="5" hidden="1">{"'フローチャート'!$A$1:$AO$191"}</definedName>
    <definedName name="研修サーバ" localSheetId="14" hidden="1">{"'フローチャート'!$A$1:$AO$191"}</definedName>
    <definedName name="研修サーバ" localSheetId="4" hidden="1">{"'フローチャート'!$A$1:$AO$191"}</definedName>
    <definedName name="研修サーバ" localSheetId="15" hidden="1">{"'フローチャート'!$A$1:$AO$191"}</definedName>
    <definedName name="研修サーバ" localSheetId="0" hidden="1">{"'フローチャート'!$A$1:$AO$191"}</definedName>
    <definedName name="研修サーバ" hidden="1">{"'フローチャート'!$A$1:$AO$191"}</definedName>
    <definedName name="交付">[3]交付決定内訳一覧!$A$4:$I$35+[3]交付決定内訳一覧!$A$4:$I$42</definedName>
    <definedName name="交付決定額">[3]交付決定内訳一覧!$A$4:$I$55</definedName>
    <definedName name="第１四半期">[3]支払い一覧!$A$4:$P$55</definedName>
    <definedName name="第２四半期">[3]支払い一覧!$A$59:$P$110</definedName>
    <definedName name="第３四半期">[3]支払い一覧!$A$114:$P$165</definedName>
    <definedName name="当初">[3]交付決定内訳一覧!$A$4:$I$55</definedName>
    <definedName name="変更決">[3]変更決定一覧!$A$4:$L$54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 i="29" l="1"/>
  <c r="K394" i="22"/>
  <c r="K394" i="21"/>
  <c r="K394" i="2"/>
  <c r="M12" i="29" l="1"/>
  <c r="Y18" i="1"/>
  <c r="H11" i="24"/>
  <c r="Y18" i="14"/>
  <c r="AH10" i="16"/>
  <c r="AH9" i="16"/>
  <c r="AH8" i="16"/>
  <c r="AH7" i="16"/>
  <c r="U124" i="19"/>
  <c r="U122" i="19"/>
  <c r="U114" i="19"/>
  <c r="U112" i="19"/>
  <c r="U91" i="19"/>
  <c r="U89" i="19"/>
  <c r="U81" i="19"/>
  <c r="U79" i="19"/>
  <c r="M160" i="18"/>
  <c r="M158" i="18"/>
  <c r="C33" i="29"/>
  <c r="M8" i="29"/>
  <c r="M6" i="29"/>
  <c r="J14" i="16" l="1"/>
  <c r="R3" i="29" s="1"/>
  <c r="H14" i="16"/>
  <c r="P3" i="29" s="1"/>
  <c r="F14" i="16"/>
  <c r="N3" i="29" s="1"/>
  <c r="L15" i="16"/>
  <c r="E670" i="28"/>
  <c r="E624" i="28"/>
  <c r="E578" i="28"/>
  <c r="E532" i="28"/>
  <c r="E486" i="28"/>
  <c r="E440" i="28"/>
  <c r="E394" i="28"/>
  <c r="E348" i="28"/>
  <c r="E302" i="28"/>
  <c r="E256" i="28"/>
  <c r="E210" i="28"/>
  <c r="E164" i="28"/>
  <c r="E118" i="28"/>
  <c r="E72" i="28"/>
  <c r="E666" i="28"/>
  <c r="E620" i="28"/>
  <c r="E574" i="28"/>
  <c r="E528" i="28"/>
  <c r="E482" i="28"/>
  <c r="E436" i="28"/>
  <c r="E390" i="28"/>
  <c r="E344" i="28"/>
  <c r="E298" i="28"/>
  <c r="E252" i="28"/>
  <c r="E206" i="28"/>
  <c r="E160" i="28"/>
  <c r="E114" i="28"/>
  <c r="E68" i="28"/>
  <c r="E26" i="28"/>
  <c r="E24" i="28"/>
  <c r="E438" i="28" s="1"/>
  <c r="E22" i="28"/>
  <c r="E15" i="28"/>
  <c r="E613" i="28" s="1"/>
  <c r="E13" i="28"/>
  <c r="E611" i="28" s="1"/>
  <c r="E10" i="28"/>
  <c r="E654" i="28" s="1"/>
  <c r="E8" i="28"/>
  <c r="E652" i="28" s="1"/>
  <c r="P1" i="28"/>
  <c r="P277" i="28" s="1"/>
  <c r="P139" i="28" l="1"/>
  <c r="P185" i="28"/>
  <c r="P231" i="28"/>
  <c r="P323" i="28"/>
  <c r="O5" i="28"/>
  <c r="O511" i="28" s="1"/>
  <c r="E105" i="28"/>
  <c r="E381" i="28"/>
  <c r="E519" i="28"/>
  <c r="E657" i="28"/>
  <c r="E484" i="28"/>
  <c r="E521" i="28"/>
  <c r="E659" i="28"/>
  <c r="E530" i="28"/>
  <c r="E243" i="28"/>
  <c r="E284" i="28"/>
  <c r="E576" i="28"/>
  <c r="E148" i="28"/>
  <c r="E286" i="28"/>
  <c r="E424" i="28"/>
  <c r="E562" i="28"/>
  <c r="E70" i="28"/>
  <c r="E622" i="28"/>
  <c r="E422" i="28"/>
  <c r="E151" i="28"/>
  <c r="E289" i="28"/>
  <c r="E427" i="28"/>
  <c r="E565" i="28"/>
  <c r="E116" i="28"/>
  <c r="E668" i="28"/>
  <c r="E107" i="28"/>
  <c r="E146" i="28"/>
  <c r="P415" i="28"/>
  <c r="E291" i="28"/>
  <c r="E429" i="28"/>
  <c r="E567" i="28"/>
  <c r="E162" i="28"/>
  <c r="E383" i="28"/>
  <c r="P369" i="28"/>
  <c r="P507" i="28"/>
  <c r="E54" i="28"/>
  <c r="E192" i="28"/>
  <c r="E330" i="28"/>
  <c r="E468" i="28"/>
  <c r="E606" i="28"/>
  <c r="E208" i="28"/>
  <c r="E153" i="28"/>
  <c r="P553" i="28"/>
  <c r="E56" i="28"/>
  <c r="E194" i="28"/>
  <c r="E332" i="28"/>
  <c r="E470" i="28"/>
  <c r="E608" i="28"/>
  <c r="E254" i="28"/>
  <c r="E245" i="28"/>
  <c r="P599" i="28"/>
  <c r="E59" i="28"/>
  <c r="E197" i="28"/>
  <c r="E335" i="28"/>
  <c r="E473" i="28"/>
  <c r="E300" i="28"/>
  <c r="P47" i="28"/>
  <c r="P645" i="28"/>
  <c r="E61" i="28"/>
  <c r="E199" i="28"/>
  <c r="E337" i="28"/>
  <c r="E475" i="28"/>
  <c r="E346" i="28"/>
  <c r="E560" i="28"/>
  <c r="P461" i="28"/>
  <c r="P93" i="28"/>
  <c r="E100" i="28"/>
  <c r="E238" i="28"/>
  <c r="E376" i="28"/>
  <c r="E514" i="28"/>
  <c r="E392" i="28"/>
  <c r="E102" i="28"/>
  <c r="E240" i="28"/>
  <c r="E378" i="28"/>
  <c r="E516" i="28"/>
  <c r="O51" i="28" l="1"/>
  <c r="O189" i="28"/>
  <c r="O235" i="28"/>
  <c r="O281" i="28"/>
  <c r="O97" i="28"/>
  <c r="O327" i="28"/>
  <c r="O557" i="28"/>
  <c r="O143" i="28"/>
  <c r="O419" i="28"/>
  <c r="O603" i="28"/>
  <c r="O373" i="28"/>
  <c r="O649" i="28"/>
  <c r="O465" i="28"/>
  <c r="AI140" i="19"/>
  <c r="AB140" i="19"/>
  <c r="AI138" i="19"/>
  <c r="AI107" i="19"/>
  <c r="AB107" i="19"/>
  <c r="AI105" i="19"/>
  <c r="AI74" i="19"/>
  <c r="AB74" i="19"/>
  <c r="AI72" i="19"/>
  <c r="AI41" i="19"/>
  <c r="AB41" i="19"/>
  <c r="AI39" i="19"/>
  <c r="I163" i="19"/>
  <c r="AB163" i="19" s="1"/>
  <c r="AV161" i="19"/>
  <c r="I153" i="19"/>
  <c r="AB153" i="19" s="1"/>
  <c r="AU145" i="19"/>
  <c r="AV155" i="19" s="1"/>
  <c r="AV141" i="19"/>
  <c r="AX141" i="19" s="1"/>
  <c r="AR140" i="19"/>
  <c r="AR138" i="19"/>
  <c r="K133" i="19"/>
  <c r="I130" i="19"/>
  <c r="AB130" i="19" s="1"/>
  <c r="AV128" i="19"/>
  <c r="I120" i="19"/>
  <c r="AB120" i="19" s="1"/>
  <c r="AU112" i="19"/>
  <c r="AV122" i="19" s="1"/>
  <c r="AV108" i="19"/>
  <c r="AX108" i="19" s="1"/>
  <c r="AR107" i="19"/>
  <c r="AR105" i="19"/>
  <c r="K100" i="19"/>
  <c r="I97" i="19"/>
  <c r="AB97" i="19" s="1"/>
  <c r="AV95" i="19"/>
  <c r="I87" i="19"/>
  <c r="AB87" i="19" s="1"/>
  <c r="AU79" i="19"/>
  <c r="AV89" i="19" s="1"/>
  <c r="AV75" i="19"/>
  <c r="AX75" i="19" s="1"/>
  <c r="AR74" i="19"/>
  <c r="AR72" i="19"/>
  <c r="K67" i="19"/>
  <c r="I64" i="19"/>
  <c r="AB64" i="19" s="1"/>
  <c r="AV62" i="19"/>
  <c r="I54" i="19"/>
  <c r="AB54" i="19" s="1"/>
  <c r="AU46" i="19"/>
  <c r="AV56" i="19" s="1"/>
  <c r="AV42" i="19"/>
  <c r="AX42" i="19" s="1"/>
  <c r="AR41" i="19"/>
  <c r="AR39" i="19"/>
  <c r="K34" i="19"/>
  <c r="AV138" i="18"/>
  <c r="AX138" i="18" s="1"/>
  <c r="AV105" i="18"/>
  <c r="AX105" i="18" s="1"/>
  <c r="AV72" i="18"/>
  <c r="AX72" i="18" s="1"/>
  <c r="AV39" i="18"/>
  <c r="AX39" i="18" s="1"/>
  <c r="AP153" i="18"/>
  <c r="AP151" i="18"/>
  <c r="AP157" i="18"/>
  <c r="AL144" i="18"/>
  <c r="AP155" i="18" s="1"/>
  <c r="AR138" i="18"/>
  <c r="AJ138" i="18"/>
  <c r="AP124" i="18"/>
  <c r="AL111" i="18"/>
  <c r="AP122" i="18" s="1"/>
  <c r="AR105" i="18"/>
  <c r="AJ105" i="18"/>
  <c r="AP91" i="18"/>
  <c r="AL78" i="18"/>
  <c r="AP89" i="18" s="1"/>
  <c r="AR72" i="18"/>
  <c r="AJ72" i="18"/>
  <c r="AP58" i="18"/>
  <c r="AL45" i="18"/>
  <c r="AP56" i="18" s="1"/>
  <c r="AR39" i="18"/>
  <c r="AJ39" i="18"/>
  <c r="AO115" i="18" l="1"/>
  <c r="M127" i="18"/>
  <c r="AP120" i="18" s="1"/>
  <c r="M125" i="18"/>
  <c r="AP118" i="18" s="1"/>
  <c r="AP126" i="18" s="1"/>
  <c r="M94" i="18"/>
  <c r="AP87" i="18" s="1"/>
  <c r="M92" i="18"/>
  <c r="AP85" i="18" s="1"/>
  <c r="AP93" i="18" s="1"/>
  <c r="M59" i="18"/>
  <c r="AP52" i="18" s="1"/>
  <c r="AP60" i="18" s="1"/>
  <c r="M61" i="18"/>
  <c r="AP54" i="18" s="1"/>
  <c r="U157" i="19"/>
  <c r="U155" i="19"/>
  <c r="U147" i="19"/>
  <c r="U145" i="19"/>
  <c r="U58" i="19"/>
  <c r="U56" i="19"/>
  <c r="U48" i="19"/>
  <c r="U46" i="19"/>
  <c r="AO82" i="18"/>
  <c r="AO49" i="18"/>
  <c r="AO148" i="18"/>
  <c r="AP159" i="18"/>
  <c r="R26" i="16" l="1"/>
  <c r="R25" i="16"/>
  <c r="R24" i="16"/>
  <c r="R65" i="16"/>
  <c r="R64" i="16"/>
  <c r="R63" i="16"/>
  <c r="R104" i="16"/>
  <c r="R103" i="16"/>
  <c r="R102" i="16"/>
  <c r="R143" i="16"/>
  <c r="R142" i="16"/>
  <c r="R141" i="16"/>
  <c r="R182" i="16"/>
  <c r="R181" i="16"/>
  <c r="R180" i="16"/>
  <c r="R221" i="16"/>
  <c r="R220" i="16"/>
  <c r="R219" i="16"/>
  <c r="R260" i="16"/>
  <c r="R259" i="16"/>
  <c r="R258" i="16"/>
  <c r="R299" i="16"/>
  <c r="R298" i="16"/>
  <c r="R297" i="16"/>
  <c r="R338" i="16"/>
  <c r="R337" i="16"/>
  <c r="R336" i="16"/>
  <c r="R377" i="16"/>
  <c r="R376" i="16"/>
  <c r="R375" i="16"/>
  <c r="R416" i="16"/>
  <c r="R415" i="16"/>
  <c r="R414" i="16"/>
  <c r="R455" i="16"/>
  <c r="R454" i="16"/>
  <c r="R453" i="16"/>
  <c r="R494" i="16"/>
  <c r="R493" i="16"/>
  <c r="R492" i="16"/>
  <c r="R533" i="16"/>
  <c r="R532" i="16"/>
  <c r="R531" i="16"/>
  <c r="R572" i="16"/>
  <c r="R571" i="16"/>
  <c r="R570" i="16"/>
  <c r="L16" i="16" l="1"/>
  <c r="S1" i="23"/>
  <c r="AA2" i="22"/>
  <c r="I3" i="24"/>
  <c r="BE24" i="19"/>
  <c r="BE22" i="19"/>
  <c r="BE21" i="19"/>
  <c r="BE20" i="19"/>
  <c r="BE19" i="19"/>
  <c r="BE18" i="19"/>
  <c r="BE17" i="19"/>
  <c r="BE16" i="19"/>
  <c r="BE15" i="19"/>
  <c r="BE14" i="19"/>
  <c r="BE13" i="19"/>
  <c r="K1" i="19" l="1"/>
  <c r="BE8" i="18"/>
  <c r="L569" i="16"/>
  <c r="L530" i="16"/>
  <c r="L491" i="16"/>
  <c r="L452" i="16"/>
  <c r="L413" i="16"/>
  <c r="L374" i="16"/>
  <c r="L335" i="16"/>
  <c r="L296" i="16"/>
  <c r="L257" i="16"/>
  <c r="L218" i="16"/>
  <c r="L179" i="16"/>
  <c r="L140" i="16"/>
  <c r="L101" i="16"/>
  <c r="L62" i="16"/>
  <c r="BD11" i="19" l="1"/>
  <c r="BF20" i="18"/>
  <c r="BE23" i="19" s="1"/>
  <c r="H597" i="16"/>
  <c r="H588" i="16"/>
  <c r="H577" i="16"/>
  <c r="H558" i="16"/>
  <c r="H549" i="16"/>
  <c r="H538" i="16"/>
  <c r="H519" i="16"/>
  <c r="H510" i="16"/>
  <c r="H499" i="16"/>
  <c r="H480" i="16"/>
  <c r="H471" i="16"/>
  <c r="H460" i="16"/>
  <c r="H441" i="16"/>
  <c r="H432" i="16"/>
  <c r="H421" i="16"/>
  <c r="H402" i="16"/>
  <c r="H393" i="16"/>
  <c r="H382" i="16"/>
  <c r="H363" i="16"/>
  <c r="H354" i="16"/>
  <c r="H343" i="16"/>
  <c r="H324" i="16"/>
  <c r="H315" i="16"/>
  <c r="H304" i="16"/>
  <c r="H285" i="16"/>
  <c r="H276" i="16"/>
  <c r="H265" i="16"/>
  <c r="H246" i="16"/>
  <c r="H237" i="16"/>
  <c r="H226" i="16"/>
  <c r="H207" i="16"/>
  <c r="H198" i="16"/>
  <c r="H187" i="16"/>
  <c r="H168" i="16"/>
  <c r="H159" i="16"/>
  <c r="H148" i="16"/>
  <c r="H129" i="16"/>
  <c r="H120" i="16"/>
  <c r="H109" i="16"/>
  <c r="H90" i="16"/>
  <c r="H81" i="16"/>
  <c r="H70" i="16"/>
  <c r="Y16" i="1" l="1"/>
  <c r="Y12" i="1"/>
  <c r="Y14" i="1"/>
  <c r="H9" i="24" l="1"/>
  <c r="H7" i="24"/>
  <c r="Y9" i="1"/>
  <c r="W6" i="23" l="1"/>
  <c r="W6" i="20"/>
  <c r="W6" i="3" l="1"/>
  <c r="R489" i="16" l="1"/>
  <c r="C359" i="2" s="1"/>
  <c r="C424" i="2"/>
  <c r="C395" i="2"/>
  <c r="C366" i="2"/>
  <c r="C423" i="2"/>
  <c r="C394" i="2"/>
  <c r="C365" i="2"/>
  <c r="C421" i="2" l="1"/>
  <c r="O584" i="16" l="1"/>
  <c r="O582" i="16"/>
  <c r="O580" i="16"/>
  <c r="O578" i="16"/>
  <c r="O576" i="16"/>
  <c r="V574" i="16" s="1"/>
  <c r="O574" i="16"/>
  <c r="R573" i="16"/>
  <c r="B425" i="2" s="1"/>
  <c r="B425" i="21" s="1"/>
  <c r="B425" i="22" s="1"/>
  <c r="O572" i="16"/>
  <c r="C422" i="2"/>
  <c r="C422" i="21" s="1"/>
  <c r="C422" i="22" s="1"/>
  <c r="O570" i="16"/>
  <c r="R569" i="16"/>
  <c r="R568" i="16"/>
  <c r="C418" i="2" s="1"/>
  <c r="C418" i="21" s="1"/>
  <c r="C418" i="22" s="1"/>
  <c r="R567" i="16"/>
  <c r="C417" i="2" s="1"/>
  <c r="C417" i="21" s="1"/>
  <c r="C417" i="22" s="1"/>
  <c r="O545" i="16"/>
  <c r="O543" i="16"/>
  <c r="O541" i="16"/>
  <c r="O539" i="16"/>
  <c r="O537" i="16"/>
  <c r="V535" i="16" s="1"/>
  <c r="O535" i="16"/>
  <c r="R534" i="16"/>
  <c r="B396" i="2" s="1"/>
  <c r="O533" i="16"/>
  <c r="C393" i="2"/>
  <c r="C393" i="21" s="1"/>
  <c r="C393" i="22" s="1"/>
  <c r="O531" i="16"/>
  <c r="R530" i="16"/>
  <c r="C391" i="2" s="1"/>
  <c r="C391" i="21" s="1"/>
  <c r="C391" i="22" s="1"/>
  <c r="R529" i="16"/>
  <c r="C389" i="2" s="1"/>
  <c r="C389" i="21" s="1"/>
  <c r="C389" i="22" s="1"/>
  <c r="R528" i="16"/>
  <c r="C388" i="2" s="1"/>
  <c r="C388" i="21" s="1"/>
  <c r="C388" i="22" s="1"/>
  <c r="O506" i="16"/>
  <c r="O504" i="16"/>
  <c r="O502" i="16"/>
  <c r="O500" i="16"/>
  <c r="O498" i="16"/>
  <c r="V496" i="16" s="1"/>
  <c r="O496" i="16"/>
  <c r="R495" i="16"/>
  <c r="B367" i="2" s="1"/>
  <c r="B367" i="21" s="1"/>
  <c r="B367" i="22" s="1"/>
  <c r="O494" i="16"/>
  <c r="C364" i="2"/>
  <c r="C364" i="21" s="1"/>
  <c r="C364" i="22" s="1"/>
  <c r="O492" i="16"/>
  <c r="R491" i="16"/>
  <c r="C362" i="2" s="1"/>
  <c r="C362" i="21" s="1"/>
  <c r="C362" i="22" s="1"/>
  <c r="R490" i="16"/>
  <c r="C360" i="2" s="1"/>
  <c r="C360" i="21" s="1"/>
  <c r="C360" i="22" s="1"/>
  <c r="O38" i="16"/>
  <c r="AA430" i="22"/>
  <c r="U430" i="22"/>
  <c r="O430" i="22"/>
  <c r="I430" i="22"/>
  <c r="AE420" i="22"/>
  <c r="AE408" i="22"/>
  <c r="AC408" i="22"/>
  <c r="AA408" i="22"/>
  <c r="Z408" i="22"/>
  <c r="A407" i="22"/>
  <c r="AA401" i="22"/>
  <c r="U401" i="22"/>
  <c r="O401" i="22"/>
  <c r="I401" i="22"/>
  <c r="AE391" i="22"/>
  <c r="AE379" i="22"/>
  <c r="AC379" i="22"/>
  <c r="AA379" i="22"/>
  <c r="Z379" i="22"/>
  <c r="A378" i="22"/>
  <c r="AA372" i="22"/>
  <c r="U372" i="22"/>
  <c r="O372" i="22"/>
  <c r="I372" i="22"/>
  <c r="AE362" i="22"/>
  <c r="AE350" i="22"/>
  <c r="AC350" i="22"/>
  <c r="AA350" i="22"/>
  <c r="Z350" i="22"/>
  <c r="A349" i="22"/>
  <c r="AA430" i="21"/>
  <c r="U430" i="21"/>
  <c r="O430" i="21"/>
  <c r="I430" i="21"/>
  <c r="AE420" i="21"/>
  <c r="AE408" i="21"/>
  <c r="AC408" i="21"/>
  <c r="AA408" i="21"/>
  <c r="Z408" i="21"/>
  <c r="A407" i="21"/>
  <c r="AA401" i="21"/>
  <c r="U401" i="21"/>
  <c r="O401" i="21"/>
  <c r="I401" i="21"/>
  <c r="AE391" i="21"/>
  <c r="AE379" i="21"/>
  <c r="AC379" i="21"/>
  <c r="AA379" i="21"/>
  <c r="Z379" i="21"/>
  <c r="A378" i="21"/>
  <c r="AA372" i="21"/>
  <c r="U372" i="21"/>
  <c r="O372" i="21"/>
  <c r="I372" i="21"/>
  <c r="AE362" i="21"/>
  <c r="AE350" i="21"/>
  <c r="AC350" i="21"/>
  <c r="AA350" i="21"/>
  <c r="Z350" i="21"/>
  <c r="A349" i="21"/>
  <c r="B431" i="2"/>
  <c r="B431" i="21" s="1"/>
  <c r="B431" i="22" s="1"/>
  <c r="AA430" i="2"/>
  <c r="U430" i="2"/>
  <c r="O430" i="2"/>
  <c r="I430" i="2"/>
  <c r="B430" i="2"/>
  <c r="B430" i="21" s="1"/>
  <c r="B430" i="22" s="1"/>
  <c r="C424" i="21"/>
  <c r="C424" i="22" s="1"/>
  <c r="C423" i="21"/>
  <c r="C423" i="22" s="1"/>
  <c r="AE420" i="2"/>
  <c r="Z408" i="2"/>
  <c r="A407" i="2"/>
  <c r="B402" i="2"/>
  <c r="B402" i="21" s="1"/>
  <c r="B402" i="22" s="1"/>
  <c r="AA401" i="2"/>
  <c r="U401" i="2"/>
  <c r="O401" i="2"/>
  <c r="I401" i="2"/>
  <c r="B401" i="2"/>
  <c r="B401" i="21" s="1"/>
  <c r="B401" i="22" s="1"/>
  <c r="B396" i="21"/>
  <c r="B396" i="22" s="1"/>
  <c r="C395" i="21"/>
  <c r="C395" i="22" s="1"/>
  <c r="C394" i="21"/>
  <c r="C394" i="22" s="1"/>
  <c r="AE391" i="2"/>
  <c r="Z379" i="2"/>
  <c r="A378" i="2"/>
  <c r="B373" i="2"/>
  <c r="B373" i="21" s="1"/>
  <c r="B373" i="22" s="1"/>
  <c r="AA372" i="2"/>
  <c r="U372" i="2"/>
  <c r="O372" i="2"/>
  <c r="I372" i="2"/>
  <c r="B372" i="2"/>
  <c r="B372" i="21" s="1"/>
  <c r="B372" i="22" s="1"/>
  <c r="C366" i="21"/>
  <c r="C366" i="22" s="1"/>
  <c r="C365" i="21"/>
  <c r="C365" i="22" s="1"/>
  <c r="AE362" i="2"/>
  <c r="C359" i="21"/>
  <c r="C359" i="22" s="1"/>
  <c r="Z350" i="2"/>
  <c r="A349" i="2"/>
  <c r="AC423" i="22" l="1"/>
  <c r="G423" i="21"/>
  <c r="AC423" i="21"/>
  <c r="AA423" i="21"/>
  <c r="AA423" i="22"/>
  <c r="Y423" i="22"/>
  <c r="W423" i="22"/>
  <c r="Y423" i="21"/>
  <c r="W423" i="21"/>
  <c r="Q423" i="21"/>
  <c r="I423" i="21"/>
  <c r="U423" i="22"/>
  <c r="S423" i="22"/>
  <c r="U423" i="21"/>
  <c r="Q423" i="22"/>
  <c r="O423" i="21"/>
  <c r="S423" i="21"/>
  <c r="O423" i="22"/>
  <c r="M423" i="22"/>
  <c r="K423" i="22"/>
  <c r="M423" i="21"/>
  <c r="I423" i="22"/>
  <c r="K423" i="21"/>
  <c r="G423" i="22"/>
  <c r="AC394" i="22"/>
  <c r="AC394" i="21"/>
  <c r="AA394" i="22"/>
  <c r="AA394" i="21"/>
  <c r="Y394" i="22"/>
  <c r="Y394" i="21"/>
  <c r="W394" i="22"/>
  <c r="W394" i="21"/>
  <c r="I394" i="21"/>
  <c r="U394" i="22"/>
  <c r="U394" i="21"/>
  <c r="S394" i="22"/>
  <c r="S394" i="21"/>
  <c r="Q394" i="22"/>
  <c r="Q394" i="21"/>
  <c r="O394" i="21"/>
  <c r="I394" i="22"/>
  <c r="O394" i="22"/>
  <c r="M394" i="22"/>
  <c r="M394" i="21"/>
  <c r="G394" i="21"/>
  <c r="G394" i="22"/>
  <c r="AC365" i="22"/>
  <c r="AC365" i="21"/>
  <c r="AA365" i="21"/>
  <c r="Y365" i="21"/>
  <c r="I365" i="22"/>
  <c r="AA365" i="22"/>
  <c r="Y365" i="22"/>
  <c r="W365" i="22"/>
  <c r="W365" i="21"/>
  <c r="U365" i="22"/>
  <c r="U365" i="21"/>
  <c r="Q365" i="21"/>
  <c r="O365" i="21"/>
  <c r="G365" i="21"/>
  <c r="S365" i="22"/>
  <c r="S365" i="21"/>
  <c r="M365" i="21"/>
  <c r="I365" i="21"/>
  <c r="G365" i="22"/>
  <c r="Q365" i="22"/>
  <c r="O365" i="22"/>
  <c r="M365" i="22"/>
  <c r="K365" i="22"/>
  <c r="K365" i="21"/>
  <c r="M575" i="16"/>
  <c r="R574" i="16" s="1"/>
  <c r="AC423" i="2"/>
  <c r="AA423" i="2"/>
  <c r="Y423" i="2"/>
  <c r="G423" i="2"/>
  <c r="W423" i="2"/>
  <c r="U423" i="2"/>
  <c r="S423" i="2"/>
  <c r="Q423" i="2"/>
  <c r="O423" i="2"/>
  <c r="I423" i="2"/>
  <c r="M423" i="2"/>
  <c r="K423" i="2"/>
  <c r="M536" i="16"/>
  <c r="R535" i="16" s="1"/>
  <c r="AC394" i="2"/>
  <c r="AA394" i="2"/>
  <c r="I394" i="2"/>
  <c r="Y394" i="2"/>
  <c r="W394" i="2"/>
  <c r="U394" i="2"/>
  <c r="M394" i="2"/>
  <c r="S394" i="2"/>
  <c r="Q394" i="2"/>
  <c r="G394" i="2"/>
  <c r="O394" i="2"/>
  <c r="M497" i="16"/>
  <c r="AC365" i="2"/>
  <c r="AA365" i="2"/>
  <c r="I365" i="2"/>
  <c r="Y365" i="2"/>
  <c r="K365" i="2"/>
  <c r="G365" i="2"/>
  <c r="W365" i="2"/>
  <c r="U365" i="2"/>
  <c r="S365" i="2"/>
  <c r="M365" i="2"/>
  <c r="Q365" i="2"/>
  <c r="O365" i="2"/>
  <c r="C420" i="2"/>
  <c r="C420" i="21" s="1"/>
  <c r="C420" i="22" s="1"/>
  <c r="C419" i="2"/>
  <c r="AC540" i="16"/>
  <c r="AC392" i="2" s="1"/>
  <c r="AC392" i="21" s="1"/>
  <c r="AC392" i="22" s="1"/>
  <c r="S537" i="16"/>
  <c r="I388" i="2" s="1"/>
  <c r="I388" i="21" s="1"/>
  <c r="I388" i="22" s="1"/>
  <c r="U538" i="16"/>
  <c r="M389" i="2" s="1"/>
  <c r="M389" i="21" s="1"/>
  <c r="M389" i="22" s="1"/>
  <c r="S539" i="16"/>
  <c r="I390" i="2" s="1"/>
  <c r="I390" i="21" s="1"/>
  <c r="I390" i="22" s="1"/>
  <c r="V540" i="16"/>
  <c r="O392" i="2" s="1"/>
  <c r="O392" i="21" s="1"/>
  <c r="O392" i="22" s="1"/>
  <c r="W537" i="16"/>
  <c r="Q388" i="2" s="1"/>
  <c r="Q388" i="21" s="1"/>
  <c r="Q388" i="22" s="1"/>
  <c r="Y538" i="16"/>
  <c r="U389" i="2" s="1"/>
  <c r="U389" i="21" s="1"/>
  <c r="U389" i="22" s="1"/>
  <c r="W539" i="16"/>
  <c r="Q390" i="2" s="1"/>
  <c r="Q390" i="21" s="1"/>
  <c r="Q390" i="22" s="1"/>
  <c r="Z540" i="16"/>
  <c r="W392" i="2" s="1"/>
  <c r="W392" i="21" s="1"/>
  <c r="W392" i="22" s="1"/>
  <c r="AA537" i="16"/>
  <c r="Y388" i="2" s="1"/>
  <c r="Y388" i="21" s="1"/>
  <c r="Y388" i="22" s="1"/>
  <c r="AC538" i="16"/>
  <c r="AC389" i="2" s="1"/>
  <c r="AC389" i="21" s="1"/>
  <c r="AC389" i="22" s="1"/>
  <c r="AA539" i="16"/>
  <c r="Y390" i="2" s="1"/>
  <c r="Y390" i="21" s="1"/>
  <c r="Y390" i="22" s="1"/>
  <c r="R540" i="16"/>
  <c r="G392" i="2" s="1"/>
  <c r="G392" i="21" s="1"/>
  <c r="G392" i="22" s="1"/>
  <c r="V501" i="16"/>
  <c r="O363" i="2" s="1"/>
  <c r="O363" i="21" s="1"/>
  <c r="O363" i="22" s="1"/>
  <c r="V499" i="16"/>
  <c r="O360" i="2" s="1"/>
  <c r="O360" i="21" s="1"/>
  <c r="O360" i="22" s="1"/>
  <c r="AA501" i="16"/>
  <c r="Y363" i="2" s="1"/>
  <c r="Y363" i="21" s="1"/>
  <c r="Y363" i="22" s="1"/>
  <c r="T498" i="16"/>
  <c r="K359" i="2" s="1"/>
  <c r="K359" i="21" s="1"/>
  <c r="K359" i="22" s="1"/>
  <c r="AB498" i="16"/>
  <c r="AA359" i="2" s="1"/>
  <c r="AA359" i="21" s="1"/>
  <c r="AA359" i="22" s="1"/>
  <c r="X500" i="16"/>
  <c r="S361" i="2" s="1"/>
  <c r="S361" i="21" s="1"/>
  <c r="S361" i="22" s="1"/>
  <c r="S501" i="16"/>
  <c r="I363" i="2" s="1"/>
  <c r="I363" i="21" s="1"/>
  <c r="I363" i="22" s="1"/>
  <c r="W498" i="16"/>
  <c r="Q359" i="2" s="1"/>
  <c r="Q359" i="21" s="1"/>
  <c r="Q359" i="22" s="1"/>
  <c r="Y499" i="16"/>
  <c r="U360" i="2" s="1"/>
  <c r="U360" i="21" s="1"/>
  <c r="U360" i="22" s="1"/>
  <c r="S500" i="16"/>
  <c r="I361" i="2" s="1"/>
  <c r="I361" i="21" s="1"/>
  <c r="I361" i="22" s="1"/>
  <c r="AA500" i="16"/>
  <c r="Y361" i="2" s="1"/>
  <c r="Y361" i="21" s="1"/>
  <c r="Y361" i="22" s="1"/>
  <c r="AC501" i="16"/>
  <c r="AC363" i="2" s="1"/>
  <c r="AC363" i="21" s="1"/>
  <c r="AC363" i="22" s="1"/>
  <c r="R498" i="16"/>
  <c r="G359" i="2" s="1"/>
  <c r="X498" i="16"/>
  <c r="S359" i="2" s="1"/>
  <c r="S359" i="21" s="1"/>
  <c r="S359" i="22" s="1"/>
  <c r="R499" i="16"/>
  <c r="G360" i="2" s="1"/>
  <c r="G360" i="21" s="1"/>
  <c r="G360" i="22" s="1"/>
  <c r="Z499" i="16"/>
  <c r="W360" i="2" s="1"/>
  <c r="W360" i="21" s="1"/>
  <c r="W360" i="22" s="1"/>
  <c r="T500" i="16"/>
  <c r="K361" i="2" s="1"/>
  <c r="K361" i="21" s="1"/>
  <c r="K361" i="22" s="1"/>
  <c r="AB500" i="16"/>
  <c r="AA361" i="2" s="1"/>
  <c r="AA361" i="21" s="1"/>
  <c r="AA361" i="22" s="1"/>
  <c r="W501" i="16"/>
  <c r="Q363" i="2" s="1"/>
  <c r="Q363" i="21" s="1"/>
  <c r="Q363" i="22" s="1"/>
  <c r="S498" i="16"/>
  <c r="I359" i="2" s="1"/>
  <c r="I359" i="21" s="1"/>
  <c r="I359" i="22" s="1"/>
  <c r="AA498" i="16"/>
  <c r="Y359" i="2" s="1"/>
  <c r="Y359" i="21" s="1"/>
  <c r="Y359" i="22" s="1"/>
  <c r="U499" i="16"/>
  <c r="M360" i="2" s="1"/>
  <c r="M360" i="21" s="1"/>
  <c r="M360" i="22" s="1"/>
  <c r="AC499" i="16"/>
  <c r="AC360" i="2" s="1"/>
  <c r="AC360" i="21" s="1"/>
  <c r="AC360" i="22" s="1"/>
  <c r="W500" i="16"/>
  <c r="Q361" i="2" s="1"/>
  <c r="Q361" i="21" s="1"/>
  <c r="Q361" i="22" s="1"/>
  <c r="R501" i="16"/>
  <c r="G363" i="2" s="1"/>
  <c r="G363" i="21" s="1"/>
  <c r="G363" i="22" s="1"/>
  <c r="Z501" i="16"/>
  <c r="W363" i="2" s="1"/>
  <c r="W363" i="21" s="1"/>
  <c r="W363" i="22" s="1"/>
  <c r="AC579" i="16"/>
  <c r="AC421" i="2" s="1"/>
  <c r="AC421" i="21" s="1"/>
  <c r="AC421" i="22" s="1"/>
  <c r="R579" i="16"/>
  <c r="G421" i="2" s="1"/>
  <c r="S576" i="16"/>
  <c r="I417" i="2" s="1"/>
  <c r="I417" i="21" s="1"/>
  <c r="I417" i="22" s="1"/>
  <c r="U577" i="16"/>
  <c r="M418" i="2" s="1"/>
  <c r="M418" i="21" s="1"/>
  <c r="S578" i="16"/>
  <c r="I419" i="2" s="1"/>
  <c r="I419" i="21" s="1"/>
  <c r="I419" i="22" s="1"/>
  <c r="V579" i="16"/>
  <c r="O421" i="2" s="1"/>
  <c r="O421" i="21" s="1"/>
  <c r="O421" i="22" s="1"/>
  <c r="W576" i="16"/>
  <c r="Q417" i="2" s="1"/>
  <c r="Q417" i="21" s="1"/>
  <c r="Q417" i="22" s="1"/>
  <c r="Y577" i="16"/>
  <c r="U418" i="2" s="1"/>
  <c r="U418" i="21" s="1"/>
  <c r="U418" i="22" s="1"/>
  <c r="W578" i="16"/>
  <c r="Q419" i="2" s="1"/>
  <c r="Q419" i="21" s="1"/>
  <c r="Q419" i="22" s="1"/>
  <c r="Z579" i="16"/>
  <c r="W421" i="2" s="1"/>
  <c r="W421" i="21" s="1"/>
  <c r="W421" i="22" s="1"/>
  <c r="AA576" i="16"/>
  <c r="Y417" i="2" s="1"/>
  <c r="Y417" i="21" s="1"/>
  <c r="Y417" i="22" s="1"/>
  <c r="AC577" i="16"/>
  <c r="AC418" i="2" s="1"/>
  <c r="AC418" i="21" s="1"/>
  <c r="AC418" i="22" s="1"/>
  <c r="AA578" i="16"/>
  <c r="Y419" i="2" s="1"/>
  <c r="Y419" i="21" s="1"/>
  <c r="T576" i="16"/>
  <c r="K417" i="2" s="1"/>
  <c r="K417" i="21" s="1"/>
  <c r="K417" i="22" s="1"/>
  <c r="X576" i="16"/>
  <c r="S417" i="2" s="1"/>
  <c r="S417" i="21" s="1"/>
  <c r="S417" i="22" s="1"/>
  <c r="AB576" i="16"/>
  <c r="AA417" i="2" s="1"/>
  <c r="AA417" i="21" s="1"/>
  <c r="AA417" i="22" s="1"/>
  <c r="R577" i="16"/>
  <c r="G418" i="2" s="1"/>
  <c r="G418" i="21" s="1"/>
  <c r="V577" i="16"/>
  <c r="O418" i="2" s="1"/>
  <c r="O418" i="21" s="1"/>
  <c r="O418" i="22" s="1"/>
  <c r="Z577" i="16"/>
  <c r="W418" i="2" s="1"/>
  <c r="W418" i="21" s="1"/>
  <c r="W418" i="22" s="1"/>
  <c r="T578" i="16"/>
  <c r="K419" i="2" s="1"/>
  <c r="K419" i="21" s="1"/>
  <c r="K419" i="22" s="1"/>
  <c r="X578" i="16"/>
  <c r="S419" i="2" s="1"/>
  <c r="AB578" i="16"/>
  <c r="AA419" i="2" s="1"/>
  <c r="AA419" i="21" s="1"/>
  <c r="AA419" i="22" s="1"/>
  <c r="S579" i="16"/>
  <c r="W579" i="16"/>
  <c r="Q421" i="2" s="1"/>
  <c r="Q421" i="21" s="1"/>
  <c r="AA579" i="16"/>
  <c r="Y421" i="2" s="1"/>
  <c r="U576" i="16"/>
  <c r="M417" i="2" s="1"/>
  <c r="M417" i="21" s="1"/>
  <c r="Y576" i="16"/>
  <c r="U417" i="2" s="1"/>
  <c r="U417" i="21" s="1"/>
  <c r="AC576" i="16"/>
  <c r="AC417" i="2" s="1"/>
  <c r="AC417" i="21" s="1"/>
  <c r="S577" i="16"/>
  <c r="I418" i="2" s="1"/>
  <c r="I418" i="21" s="1"/>
  <c r="I418" i="22" s="1"/>
  <c r="W577" i="16"/>
  <c r="Q418" i="2" s="1"/>
  <c r="Q418" i="21" s="1"/>
  <c r="Q418" i="22" s="1"/>
  <c r="AA577" i="16"/>
  <c r="Y418" i="2" s="1"/>
  <c r="Y418" i="21" s="1"/>
  <c r="U578" i="16"/>
  <c r="M419" i="2" s="1"/>
  <c r="M419" i="21" s="1"/>
  <c r="Y578" i="16"/>
  <c r="U419" i="2" s="1"/>
  <c r="U419" i="21" s="1"/>
  <c r="U419" i="22" s="1"/>
  <c r="AC578" i="16"/>
  <c r="AC419" i="2" s="1"/>
  <c r="AC419" i="21" s="1"/>
  <c r="AC419" i="22" s="1"/>
  <c r="T579" i="16"/>
  <c r="K421" i="2" s="1"/>
  <c r="K421" i="21" s="1"/>
  <c r="K421" i="22" s="1"/>
  <c r="X579" i="16"/>
  <c r="AB579" i="16"/>
  <c r="AA421" i="2" s="1"/>
  <c r="AA421" i="21" s="1"/>
  <c r="R576" i="16"/>
  <c r="G417" i="2" s="1"/>
  <c r="G417" i="21" s="1"/>
  <c r="V576" i="16"/>
  <c r="O417" i="2" s="1"/>
  <c r="O417" i="21" s="1"/>
  <c r="Z576" i="16"/>
  <c r="W417" i="2" s="1"/>
  <c r="W417" i="21" s="1"/>
  <c r="T577" i="16"/>
  <c r="K418" i="2" s="1"/>
  <c r="K418" i="21" s="1"/>
  <c r="K418" i="22" s="1"/>
  <c r="X577" i="16"/>
  <c r="S418" i="2" s="1"/>
  <c r="S418" i="21" s="1"/>
  <c r="S418" i="22" s="1"/>
  <c r="AB577" i="16"/>
  <c r="AA418" i="2" s="1"/>
  <c r="AA418" i="21" s="1"/>
  <c r="AA418" i="22" s="1"/>
  <c r="R578" i="16"/>
  <c r="V578" i="16"/>
  <c r="O419" i="2" s="1"/>
  <c r="O419" i="21" s="1"/>
  <c r="O419" i="22" s="1"/>
  <c r="Z578" i="16"/>
  <c r="W419" i="2" s="1"/>
  <c r="U579" i="16"/>
  <c r="M421" i="2" s="1"/>
  <c r="M421" i="21" s="1"/>
  <c r="M421" i="22" s="1"/>
  <c r="Y579" i="16"/>
  <c r="U421" i="2" s="1"/>
  <c r="U421" i="21" s="1"/>
  <c r="U421" i="22" s="1"/>
  <c r="T537" i="16"/>
  <c r="K388" i="2" s="1"/>
  <c r="K388" i="21" s="1"/>
  <c r="K388" i="22" s="1"/>
  <c r="X537" i="16"/>
  <c r="S388" i="2" s="1"/>
  <c r="S388" i="21" s="1"/>
  <c r="S388" i="22" s="1"/>
  <c r="AB537" i="16"/>
  <c r="AA388" i="2" s="1"/>
  <c r="AA388" i="21" s="1"/>
  <c r="AA388" i="22" s="1"/>
  <c r="R538" i="16"/>
  <c r="G389" i="2" s="1"/>
  <c r="G389" i="21" s="1"/>
  <c r="G389" i="22" s="1"/>
  <c r="V538" i="16"/>
  <c r="O389" i="2" s="1"/>
  <c r="O389" i="21" s="1"/>
  <c r="O389" i="22" s="1"/>
  <c r="Z538" i="16"/>
  <c r="W389" i="2" s="1"/>
  <c r="W389" i="21" s="1"/>
  <c r="W389" i="22" s="1"/>
  <c r="T539" i="16"/>
  <c r="K390" i="2" s="1"/>
  <c r="K390" i="21" s="1"/>
  <c r="K390" i="22" s="1"/>
  <c r="X539" i="16"/>
  <c r="S390" i="2" s="1"/>
  <c r="S390" i="21" s="1"/>
  <c r="S390" i="22" s="1"/>
  <c r="AB539" i="16"/>
  <c r="AA390" i="2" s="1"/>
  <c r="AA390" i="21" s="1"/>
  <c r="AA390" i="22" s="1"/>
  <c r="S540" i="16"/>
  <c r="I392" i="2" s="1"/>
  <c r="I392" i="21" s="1"/>
  <c r="I392" i="22" s="1"/>
  <c r="W540" i="16"/>
  <c r="AA540" i="16"/>
  <c r="U537" i="16"/>
  <c r="M388" i="2" s="1"/>
  <c r="M388" i="21" s="1"/>
  <c r="M388" i="22" s="1"/>
  <c r="Y537" i="16"/>
  <c r="U388" i="2" s="1"/>
  <c r="U388" i="21" s="1"/>
  <c r="U388" i="22" s="1"/>
  <c r="AC537" i="16"/>
  <c r="S538" i="16"/>
  <c r="I389" i="2" s="1"/>
  <c r="I389" i="21" s="1"/>
  <c r="I389" i="22" s="1"/>
  <c r="W538" i="16"/>
  <c r="Q389" i="2" s="1"/>
  <c r="Q389" i="21" s="1"/>
  <c r="Q389" i="22" s="1"/>
  <c r="AA538" i="16"/>
  <c r="Y389" i="2" s="1"/>
  <c r="Y389" i="21" s="1"/>
  <c r="Y389" i="22" s="1"/>
  <c r="U539" i="16"/>
  <c r="M390" i="2" s="1"/>
  <c r="M390" i="21" s="1"/>
  <c r="M390" i="22" s="1"/>
  <c r="Y539" i="16"/>
  <c r="U390" i="2" s="1"/>
  <c r="U390" i="21" s="1"/>
  <c r="U390" i="22" s="1"/>
  <c r="AC539" i="16"/>
  <c r="AC390" i="2" s="1"/>
  <c r="AC390" i="21" s="1"/>
  <c r="AC390" i="22" s="1"/>
  <c r="T540" i="16"/>
  <c r="K392" i="2" s="1"/>
  <c r="K392" i="21" s="1"/>
  <c r="X540" i="16"/>
  <c r="S392" i="2" s="1"/>
  <c r="S392" i="21" s="1"/>
  <c r="AB540" i="16"/>
  <c r="AA392" i="2" s="1"/>
  <c r="AA392" i="21" s="1"/>
  <c r="R537" i="16"/>
  <c r="G388" i="2" s="1"/>
  <c r="G388" i="21" s="1"/>
  <c r="G388" i="22" s="1"/>
  <c r="V537" i="16"/>
  <c r="Z537" i="16"/>
  <c r="T538" i="16"/>
  <c r="K389" i="2" s="1"/>
  <c r="K389" i="21" s="1"/>
  <c r="K389" i="22" s="1"/>
  <c r="X538" i="16"/>
  <c r="S389" i="2" s="1"/>
  <c r="S389" i="21" s="1"/>
  <c r="S389" i="22" s="1"/>
  <c r="AB538" i="16"/>
  <c r="AA389" i="2" s="1"/>
  <c r="AA389" i="21" s="1"/>
  <c r="AA389" i="22" s="1"/>
  <c r="R539" i="16"/>
  <c r="G390" i="2" s="1"/>
  <c r="G390" i="21" s="1"/>
  <c r="G390" i="22" s="1"/>
  <c r="V539" i="16"/>
  <c r="O390" i="2" s="1"/>
  <c r="O390" i="21" s="1"/>
  <c r="O390" i="22" s="1"/>
  <c r="Z539" i="16"/>
  <c r="W390" i="2" s="1"/>
  <c r="W390" i="21" s="1"/>
  <c r="W390" i="22" s="1"/>
  <c r="U540" i="16"/>
  <c r="M392" i="2" s="1"/>
  <c r="M392" i="21" s="1"/>
  <c r="M392" i="22" s="1"/>
  <c r="Y540" i="16"/>
  <c r="G421" i="21"/>
  <c r="R496" i="16"/>
  <c r="G359" i="21"/>
  <c r="G359" i="22" s="1"/>
  <c r="U498" i="16"/>
  <c r="M359" i="2" s="1"/>
  <c r="M359" i="21" s="1"/>
  <c r="M359" i="22" s="1"/>
  <c r="Y498" i="16"/>
  <c r="U359" i="2" s="1"/>
  <c r="U359" i="21" s="1"/>
  <c r="U359" i="22" s="1"/>
  <c r="AC498" i="16"/>
  <c r="AC359" i="2" s="1"/>
  <c r="AC359" i="21" s="1"/>
  <c r="AC359" i="22" s="1"/>
  <c r="S499" i="16"/>
  <c r="I360" i="2" s="1"/>
  <c r="I360" i="21" s="1"/>
  <c r="I360" i="22" s="1"/>
  <c r="W499" i="16"/>
  <c r="AA499" i="16"/>
  <c r="U500" i="16"/>
  <c r="M361" i="2" s="1"/>
  <c r="Y500" i="16"/>
  <c r="U361" i="2" s="1"/>
  <c r="U361" i="21" s="1"/>
  <c r="U361" i="22" s="1"/>
  <c r="AC500" i="16"/>
  <c r="T501" i="16"/>
  <c r="K363" i="2" s="1"/>
  <c r="K363" i="21" s="1"/>
  <c r="K363" i="22" s="1"/>
  <c r="X501" i="16"/>
  <c r="S363" i="2" s="1"/>
  <c r="S363" i="21" s="1"/>
  <c r="S363" i="22" s="1"/>
  <c r="AB501" i="16"/>
  <c r="AA363" i="2" s="1"/>
  <c r="AA363" i="21" s="1"/>
  <c r="AA363" i="22" s="1"/>
  <c r="V498" i="16"/>
  <c r="O359" i="2" s="1"/>
  <c r="O359" i="21" s="1"/>
  <c r="O359" i="22" s="1"/>
  <c r="Z498" i="16"/>
  <c r="T499" i="16"/>
  <c r="K360" i="2" s="1"/>
  <c r="K360" i="21" s="1"/>
  <c r="K360" i="22" s="1"/>
  <c r="X499" i="16"/>
  <c r="S360" i="2" s="1"/>
  <c r="S360" i="21" s="1"/>
  <c r="S360" i="22" s="1"/>
  <c r="AB499" i="16"/>
  <c r="AA360" i="2" s="1"/>
  <c r="AA360" i="21" s="1"/>
  <c r="AA360" i="22" s="1"/>
  <c r="R500" i="16"/>
  <c r="G361" i="2" s="1"/>
  <c r="G361" i="21" s="1"/>
  <c r="G361" i="22" s="1"/>
  <c r="V500" i="16"/>
  <c r="O361" i="2" s="1"/>
  <c r="O361" i="21" s="1"/>
  <c r="O361" i="22" s="1"/>
  <c r="Z500" i="16"/>
  <c r="W361" i="2" s="1"/>
  <c r="W361" i="21" s="1"/>
  <c r="W361" i="22" s="1"/>
  <c r="U501" i="16"/>
  <c r="M363" i="2" s="1"/>
  <c r="M363" i="21" s="1"/>
  <c r="M363" i="22" s="1"/>
  <c r="Y501" i="16"/>
  <c r="U363" i="2" s="1"/>
  <c r="U363" i="21" s="1"/>
  <c r="U363" i="22" s="1"/>
  <c r="I398" i="22" l="1"/>
  <c r="O373" i="2"/>
  <c r="I399" i="22"/>
  <c r="I399" i="2"/>
  <c r="I399" i="21"/>
  <c r="O399" i="2"/>
  <c r="U400" i="22"/>
  <c r="AA399" i="22"/>
  <c r="AA400" i="22"/>
  <c r="O399" i="22"/>
  <c r="I373" i="2"/>
  <c r="AE363" i="2"/>
  <c r="O431" i="21"/>
  <c r="U428" i="22"/>
  <c r="AC422" i="2"/>
  <c r="AC424" i="2" s="1"/>
  <c r="AA429" i="2"/>
  <c r="O429" i="2"/>
  <c r="I427" i="2"/>
  <c r="O431" i="2"/>
  <c r="O427" i="2"/>
  <c r="AA400" i="2"/>
  <c r="I398" i="2"/>
  <c r="U400" i="2"/>
  <c r="U400" i="21"/>
  <c r="U373" i="2"/>
  <c r="U373" i="22"/>
  <c r="O373" i="22"/>
  <c r="AA373" i="2"/>
  <c r="AA364" i="22"/>
  <c r="AA366" i="22" s="1"/>
  <c r="I402" i="21"/>
  <c r="M393" i="21"/>
  <c r="I402" i="2"/>
  <c r="I400" i="22"/>
  <c r="U399" i="22"/>
  <c r="U399" i="2"/>
  <c r="AE389" i="21"/>
  <c r="U399" i="21"/>
  <c r="AA399" i="2"/>
  <c r="O399" i="21"/>
  <c r="G393" i="21"/>
  <c r="G395" i="21" s="1"/>
  <c r="G393" i="2"/>
  <c r="G395" i="2" s="1"/>
  <c r="I393" i="2"/>
  <c r="I395" i="2" s="1"/>
  <c r="I398" i="21"/>
  <c r="M393" i="2"/>
  <c r="M395" i="2" s="1"/>
  <c r="I400" i="21"/>
  <c r="AA400" i="21"/>
  <c r="I393" i="21"/>
  <c r="I395" i="21" s="1"/>
  <c r="S393" i="2"/>
  <c r="S395" i="2" s="1"/>
  <c r="AE390" i="2"/>
  <c r="O400" i="21"/>
  <c r="O400" i="22"/>
  <c r="I400" i="2"/>
  <c r="AE389" i="2"/>
  <c r="AE390" i="21"/>
  <c r="Y541" i="16"/>
  <c r="Y542" i="16" s="1"/>
  <c r="Y543" i="16" s="1"/>
  <c r="U392" i="2"/>
  <c r="Z541" i="16"/>
  <c r="Z542" i="16" s="1"/>
  <c r="Z543" i="16" s="1"/>
  <c r="W388" i="2"/>
  <c r="AA541" i="16"/>
  <c r="AA542" i="16" s="1"/>
  <c r="AA543" i="16" s="1"/>
  <c r="Y392" i="2"/>
  <c r="V541" i="16"/>
  <c r="V542" i="16" s="1"/>
  <c r="V543" i="16" s="1"/>
  <c r="O388" i="2"/>
  <c r="AC541" i="16"/>
  <c r="AC542" i="16" s="1"/>
  <c r="AC543" i="16" s="1"/>
  <c r="AC388" i="2"/>
  <c r="W541" i="16"/>
  <c r="W542" i="16" s="1"/>
  <c r="W543" i="16" s="1"/>
  <c r="Q392" i="2"/>
  <c r="AA399" i="21"/>
  <c r="O400" i="2"/>
  <c r="K393" i="2"/>
  <c r="AA393" i="2"/>
  <c r="U371" i="21"/>
  <c r="U371" i="2"/>
  <c r="U364" i="21"/>
  <c r="O369" i="22"/>
  <c r="U370" i="2"/>
  <c r="O369" i="21"/>
  <c r="O371" i="2"/>
  <c r="M364" i="2"/>
  <c r="M366" i="2" s="1"/>
  <c r="O364" i="2"/>
  <c r="O366" i="2" s="1"/>
  <c r="I371" i="22"/>
  <c r="U502" i="16"/>
  <c r="U503" i="16" s="1"/>
  <c r="U504" i="16" s="1"/>
  <c r="I369" i="2"/>
  <c r="I370" i="2"/>
  <c r="O369" i="2"/>
  <c r="O364" i="21"/>
  <c r="O366" i="21" s="1"/>
  <c r="U370" i="22"/>
  <c r="I364" i="22"/>
  <c r="I366" i="22" s="1"/>
  <c r="U371" i="22"/>
  <c r="M361" i="21"/>
  <c r="M361" i="22" s="1"/>
  <c r="O371" i="22" s="1"/>
  <c r="K364" i="22"/>
  <c r="K366" i="22" s="1"/>
  <c r="AA369" i="2"/>
  <c r="AA369" i="22"/>
  <c r="T502" i="16"/>
  <c r="T503" i="16" s="1"/>
  <c r="T504" i="16" s="1"/>
  <c r="I370" i="22"/>
  <c r="O364" i="22"/>
  <c r="O366" i="22" s="1"/>
  <c r="K364" i="2"/>
  <c r="K366" i="2" s="1"/>
  <c r="U366" i="21"/>
  <c r="U364" i="2"/>
  <c r="U370" i="21"/>
  <c r="U364" i="22"/>
  <c r="AC502" i="16"/>
  <c r="AC503" i="16" s="1"/>
  <c r="AC504" i="16" s="1"/>
  <c r="AC361" i="2"/>
  <c r="AC361" i="21" s="1"/>
  <c r="AC361" i="22" s="1"/>
  <c r="AA371" i="22" s="1"/>
  <c r="W502" i="16"/>
  <c r="W503" i="16" s="1"/>
  <c r="W504" i="16" s="1"/>
  <c r="Q360" i="2"/>
  <c r="I371" i="2"/>
  <c r="Z502" i="16"/>
  <c r="Z503" i="16" s="1"/>
  <c r="Z504" i="16" s="1"/>
  <c r="W359" i="2"/>
  <c r="AA502" i="16"/>
  <c r="AA503" i="16" s="1"/>
  <c r="AA504" i="16" s="1"/>
  <c r="Y360" i="2"/>
  <c r="AA364" i="2"/>
  <c r="G364" i="2"/>
  <c r="G366" i="2" s="1"/>
  <c r="I370" i="21"/>
  <c r="I364" i="21"/>
  <c r="X502" i="16"/>
  <c r="X503" i="16" s="1"/>
  <c r="X504" i="16" s="1"/>
  <c r="I364" i="2"/>
  <c r="S364" i="2"/>
  <c r="AA431" i="2"/>
  <c r="Y422" i="2"/>
  <c r="Y424" i="2" s="1"/>
  <c r="Y421" i="21"/>
  <c r="AA431" i="21" s="1"/>
  <c r="U422" i="2"/>
  <c r="U424" i="2" s="1"/>
  <c r="I428" i="21"/>
  <c r="I428" i="2"/>
  <c r="M422" i="2"/>
  <c r="M424" i="2" s="1"/>
  <c r="K422" i="21"/>
  <c r="K424" i="21" s="1"/>
  <c r="U427" i="2"/>
  <c r="Q422" i="2"/>
  <c r="Q424" i="2" s="1"/>
  <c r="U428" i="21"/>
  <c r="O422" i="2"/>
  <c r="O424" i="2" s="1"/>
  <c r="O428" i="2"/>
  <c r="U428" i="2"/>
  <c r="K422" i="22"/>
  <c r="K424" i="22" s="1"/>
  <c r="K422" i="2"/>
  <c r="K424" i="2" s="1"/>
  <c r="AE417" i="2"/>
  <c r="AA427" i="21"/>
  <c r="AA427" i="2"/>
  <c r="W422" i="2"/>
  <c r="W424" i="2" s="1"/>
  <c r="W419" i="21"/>
  <c r="W422" i="21" s="1"/>
  <c r="AE418" i="2"/>
  <c r="AA428" i="2"/>
  <c r="AA422" i="2"/>
  <c r="S580" i="16"/>
  <c r="S581" i="16" s="1"/>
  <c r="S582" i="16" s="1"/>
  <c r="I421" i="2"/>
  <c r="R580" i="16"/>
  <c r="R581" i="16" s="1"/>
  <c r="R582" i="16" s="1"/>
  <c r="G419" i="2"/>
  <c r="X580" i="16"/>
  <c r="X581" i="16" s="1"/>
  <c r="X582" i="16" s="1"/>
  <c r="S421" i="2"/>
  <c r="S419" i="21"/>
  <c r="S419" i="22" s="1"/>
  <c r="U429" i="2"/>
  <c r="M422" i="21"/>
  <c r="U373" i="21"/>
  <c r="S364" i="22"/>
  <c r="S364" i="21"/>
  <c r="I373" i="22"/>
  <c r="K364" i="21"/>
  <c r="AA369" i="21"/>
  <c r="Y580" i="16"/>
  <c r="Y581" i="16" s="1"/>
  <c r="Y582" i="16" s="1"/>
  <c r="Z580" i="16"/>
  <c r="Z581" i="16" s="1"/>
  <c r="Z582" i="16" s="1"/>
  <c r="AC580" i="16"/>
  <c r="AC581" i="16" s="1"/>
  <c r="AC582" i="16" s="1"/>
  <c r="U580" i="16"/>
  <c r="U581" i="16" s="1"/>
  <c r="U582" i="16" s="1"/>
  <c r="V580" i="16"/>
  <c r="V581" i="16" s="1"/>
  <c r="V582" i="16" s="1"/>
  <c r="X541" i="16"/>
  <c r="X542" i="16" s="1"/>
  <c r="X543" i="16" s="1"/>
  <c r="AD539" i="16"/>
  <c r="AD500" i="16"/>
  <c r="V502" i="16"/>
  <c r="V503" i="16" s="1"/>
  <c r="V504" i="16" s="1"/>
  <c r="AE363" i="22"/>
  <c r="AD576" i="16"/>
  <c r="AB580" i="16"/>
  <c r="AB581" i="16" s="1"/>
  <c r="AB582" i="16" s="1"/>
  <c r="AA580" i="16"/>
  <c r="AA581" i="16" s="1"/>
  <c r="AA582" i="16" s="1"/>
  <c r="AD577" i="16"/>
  <c r="I373" i="21"/>
  <c r="W580" i="16"/>
  <c r="W581" i="16" s="1"/>
  <c r="W582" i="16" s="1"/>
  <c r="AD579" i="16"/>
  <c r="AD578" i="16"/>
  <c r="T580" i="16"/>
  <c r="T581" i="16" s="1"/>
  <c r="T582" i="16" s="1"/>
  <c r="I371" i="21"/>
  <c r="AE390" i="22"/>
  <c r="G364" i="22"/>
  <c r="U541" i="16"/>
  <c r="U542" i="16" s="1"/>
  <c r="U543" i="16" s="1"/>
  <c r="T541" i="16"/>
  <c r="T542" i="16" s="1"/>
  <c r="T543" i="16" s="1"/>
  <c r="S541" i="16"/>
  <c r="S542" i="16" s="1"/>
  <c r="S543" i="16" s="1"/>
  <c r="M393" i="22"/>
  <c r="AE389" i="22"/>
  <c r="AD537" i="16"/>
  <c r="R541" i="16"/>
  <c r="AE363" i="21"/>
  <c r="G393" i="22"/>
  <c r="G395" i="22" s="1"/>
  <c r="AB541" i="16"/>
  <c r="AB542" i="16" s="1"/>
  <c r="AB543" i="16" s="1"/>
  <c r="AD540" i="16"/>
  <c r="AD538" i="16"/>
  <c r="U427" i="21"/>
  <c r="U417" i="22"/>
  <c r="AA429" i="21"/>
  <c r="Y419" i="22"/>
  <c r="AA429" i="22" s="1"/>
  <c r="S393" i="21"/>
  <c r="S392" i="22"/>
  <c r="G364" i="21"/>
  <c r="AE417" i="21"/>
  <c r="I369" i="22"/>
  <c r="AD498" i="16"/>
  <c r="O428" i="21"/>
  <c r="M418" i="22"/>
  <c r="O428" i="22" s="1"/>
  <c r="O422" i="21"/>
  <c r="O417" i="22"/>
  <c r="O422" i="22" s="1"/>
  <c r="R502" i="16"/>
  <c r="R503" i="16" s="1"/>
  <c r="R504" i="16" s="1"/>
  <c r="AD501" i="16"/>
  <c r="I369" i="21"/>
  <c r="O373" i="21"/>
  <c r="U422" i="21"/>
  <c r="I393" i="22"/>
  <c r="AB502" i="16"/>
  <c r="AD499" i="16"/>
  <c r="S502" i="16"/>
  <c r="S503" i="16" s="1"/>
  <c r="S504" i="16" s="1"/>
  <c r="AC422" i="21"/>
  <c r="AC417" i="22"/>
  <c r="O427" i="21"/>
  <c r="M417" i="22"/>
  <c r="AA428" i="21"/>
  <c r="Y418" i="22"/>
  <c r="AA422" i="21"/>
  <c r="AA421" i="22"/>
  <c r="AA422" i="22" s="1"/>
  <c r="AE418" i="21"/>
  <c r="G418" i="22"/>
  <c r="K393" i="21"/>
  <c r="K392" i="22"/>
  <c r="K393" i="22" s="1"/>
  <c r="AA364" i="21"/>
  <c r="AA373" i="21"/>
  <c r="Y502" i="16"/>
  <c r="AA373" i="22"/>
  <c r="Q422" i="21"/>
  <c r="Q421" i="22"/>
  <c r="O429" i="21"/>
  <c r="M419" i="22"/>
  <c r="O429" i="22" s="1"/>
  <c r="W417" i="22"/>
  <c r="I427" i="21"/>
  <c r="G417" i="22"/>
  <c r="G421" i="22"/>
  <c r="AA393" i="21"/>
  <c r="AA392" i="22"/>
  <c r="AA393" i="22" s="1"/>
  <c r="M395" i="21"/>
  <c r="AA343" i="22"/>
  <c r="U343" i="22"/>
  <c r="O343" i="22"/>
  <c r="I343" i="22"/>
  <c r="AE333" i="22"/>
  <c r="AE321" i="22"/>
  <c r="AC321" i="22"/>
  <c r="AA321" i="22"/>
  <c r="Z321" i="22"/>
  <c r="A320" i="22"/>
  <c r="AA343" i="21"/>
  <c r="U343" i="21"/>
  <c r="O343" i="21"/>
  <c r="I343" i="21"/>
  <c r="AE333" i="21"/>
  <c r="AE321" i="21"/>
  <c r="AC321" i="21"/>
  <c r="AA321" i="21"/>
  <c r="Z321" i="21"/>
  <c r="A320" i="21"/>
  <c r="C308" i="2"/>
  <c r="C307" i="2"/>
  <c r="AA343" i="2"/>
  <c r="U343" i="2"/>
  <c r="O343" i="2"/>
  <c r="I343" i="2"/>
  <c r="AE333" i="2"/>
  <c r="Z321" i="2"/>
  <c r="A320" i="2"/>
  <c r="O467" i="16"/>
  <c r="O465" i="16"/>
  <c r="O463" i="16"/>
  <c r="O461" i="16"/>
  <c r="O459" i="16"/>
  <c r="V457" i="16" s="1"/>
  <c r="B344" i="2" s="1"/>
  <c r="B344" i="21" s="1"/>
  <c r="B344" i="22" s="1"/>
  <c r="O457" i="16"/>
  <c r="R456" i="16"/>
  <c r="B338" i="2" s="1"/>
  <c r="B338" i="21" s="1"/>
  <c r="B338" i="22" s="1"/>
  <c r="C337" i="2"/>
  <c r="C337" i="21" s="1"/>
  <c r="C337" i="22" s="1"/>
  <c r="O455" i="16"/>
  <c r="C336" i="2"/>
  <c r="C336" i="21" s="1"/>
  <c r="C336" i="22" s="1"/>
  <c r="C335" i="2"/>
  <c r="C335" i="21" s="1"/>
  <c r="C335" i="22" s="1"/>
  <c r="O453" i="16"/>
  <c r="R452" i="16"/>
  <c r="C333" i="2" s="1"/>
  <c r="C333" i="21" s="1"/>
  <c r="C333" i="22" s="1"/>
  <c r="R451" i="16"/>
  <c r="C331" i="2" s="1"/>
  <c r="C331" i="21" s="1"/>
  <c r="C331" i="22" s="1"/>
  <c r="R450" i="16"/>
  <c r="C330" i="2" s="1"/>
  <c r="C330" i="21" s="1"/>
  <c r="C330" i="22" s="1"/>
  <c r="AC336" i="22" l="1"/>
  <c r="AC336" i="21"/>
  <c r="AA336" i="22"/>
  <c r="AA336" i="21"/>
  <c r="Y336" i="22"/>
  <c r="Y336" i="21"/>
  <c r="W336" i="22"/>
  <c r="W336" i="21"/>
  <c r="U336" i="22"/>
  <c r="U336" i="21"/>
  <c r="I336" i="21"/>
  <c r="G336" i="22"/>
  <c r="S336" i="22"/>
  <c r="S336" i="21"/>
  <c r="Q336" i="22"/>
  <c r="Q336" i="21"/>
  <c r="O336" i="21"/>
  <c r="G336" i="21"/>
  <c r="O336" i="22"/>
  <c r="M336" i="22"/>
  <c r="M336" i="21"/>
  <c r="K336" i="22"/>
  <c r="K336" i="21"/>
  <c r="I336" i="22"/>
  <c r="M458" i="16"/>
  <c r="AC336" i="2"/>
  <c r="I336" i="2"/>
  <c r="AA336" i="2"/>
  <c r="Y336" i="2"/>
  <c r="W336" i="2"/>
  <c r="U336" i="2"/>
  <c r="K336" i="2"/>
  <c r="S336" i="2"/>
  <c r="G336" i="2"/>
  <c r="Q336" i="2"/>
  <c r="M336" i="2"/>
  <c r="O336" i="2"/>
  <c r="AE361" i="21"/>
  <c r="O371" i="21"/>
  <c r="Y421" i="22"/>
  <c r="Y422" i="21"/>
  <c r="Y424" i="21" s="1"/>
  <c r="AE361" i="22"/>
  <c r="M364" i="21"/>
  <c r="M366" i="21" s="1"/>
  <c r="M364" i="22"/>
  <c r="M366" i="22" s="1"/>
  <c r="U429" i="21"/>
  <c r="W419" i="22"/>
  <c r="U429" i="22" s="1"/>
  <c r="AA432" i="2"/>
  <c r="AE360" i="2"/>
  <c r="I403" i="2"/>
  <c r="I395" i="22"/>
  <c r="AA395" i="2"/>
  <c r="Q392" i="21"/>
  <c r="Q393" i="2"/>
  <c r="O402" i="2"/>
  <c r="O388" i="21"/>
  <c r="O398" i="2"/>
  <c r="AE388" i="2"/>
  <c r="O393" i="2"/>
  <c r="AA402" i="2"/>
  <c r="Y392" i="21"/>
  <c r="Y393" i="2"/>
  <c r="U392" i="21"/>
  <c r="U402" i="2"/>
  <c r="U393" i="2"/>
  <c r="K395" i="2"/>
  <c r="I404" i="2" s="1"/>
  <c r="AA395" i="22"/>
  <c r="K395" i="22"/>
  <c r="AC388" i="21"/>
  <c r="AA398" i="2"/>
  <c r="AC393" i="2"/>
  <c r="W388" i="21"/>
  <c r="U398" i="2"/>
  <c r="W393" i="2"/>
  <c r="AA395" i="21"/>
  <c r="K395" i="21"/>
  <c r="I404" i="21" s="1"/>
  <c r="AE392" i="2"/>
  <c r="I374" i="2"/>
  <c r="AC364" i="2"/>
  <c r="AC364" i="21"/>
  <c r="AC366" i="21" s="1"/>
  <c r="AA371" i="2"/>
  <c r="AE361" i="2"/>
  <c r="G366" i="22"/>
  <c r="K366" i="21"/>
  <c r="I366" i="2"/>
  <c r="I366" i="21"/>
  <c r="AA366" i="2"/>
  <c r="W359" i="21"/>
  <c r="W364" i="2"/>
  <c r="U374" i="2" s="1"/>
  <c r="Q360" i="21"/>
  <c r="Q364" i="2"/>
  <c r="O370" i="2"/>
  <c r="U366" i="22"/>
  <c r="U366" i="2"/>
  <c r="U369" i="2"/>
  <c r="AC366" i="2"/>
  <c r="G366" i="21"/>
  <c r="S366" i="21"/>
  <c r="AE359" i="2"/>
  <c r="Y360" i="21"/>
  <c r="AA370" i="2"/>
  <c r="Y364" i="2"/>
  <c r="AA371" i="21"/>
  <c r="AC364" i="22"/>
  <c r="AA366" i="21"/>
  <c r="S366" i="22"/>
  <c r="S366" i="2"/>
  <c r="O432" i="2"/>
  <c r="O433" i="2"/>
  <c r="AC424" i="21"/>
  <c r="U424" i="21"/>
  <c r="AA424" i="22"/>
  <c r="G419" i="21"/>
  <c r="AE419" i="2"/>
  <c r="G422" i="2"/>
  <c r="I429" i="2"/>
  <c r="AA424" i="2"/>
  <c r="W424" i="21"/>
  <c r="Q424" i="21"/>
  <c r="AA424" i="21"/>
  <c r="O424" i="22"/>
  <c r="M424" i="21"/>
  <c r="O424" i="21"/>
  <c r="S422" i="2"/>
  <c r="S421" i="21"/>
  <c r="U431" i="2"/>
  <c r="I421" i="21"/>
  <c r="I422" i="2"/>
  <c r="AE421" i="2"/>
  <c r="I431" i="2"/>
  <c r="AA432" i="21"/>
  <c r="I374" i="21"/>
  <c r="AD580" i="16"/>
  <c r="Y503" i="16"/>
  <c r="Y504" i="16" s="1"/>
  <c r="AB503" i="16"/>
  <c r="AB504" i="16" s="1"/>
  <c r="I374" i="22"/>
  <c r="AD582" i="16"/>
  <c r="I403" i="21"/>
  <c r="O432" i="21"/>
  <c r="M395" i="22"/>
  <c r="AD541" i="16"/>
  <c r="R542" i="16"/>
  <c r="R543" i="16" s="1"/>
  <c r="AD543" i="16" s="1"/>
  <c r="AE418" i="22"/>
  <c r="I428" i="22"/>
  <c r="I402" i="22"/>
  <c r="U427" i="22"/>
  <c r="U422" i="22"/>
  <c r="AE417" i="22"/>
  <c r="I427" i="22"/>
  <c r="S395" i="21"/>
  <c r="I403" i="22"/>
  <c r="O431" i="22"/>
  <c r="Q422" i="22"/>
  <c r="O427" i="22"/>
  <c r="M422" i="22"/>
  <c r="AA431" i="22"/>
  <c r="AA428" i="22"/>
  <c r="Y422" i="22"/>
  <c r="AA427" i="22"/>
  <c r="AC422" i="22"/>
  <c r="AD502" i="16"/>
  <c r="S393" i="22"/>
  <c r="R460" i="16"/>
  <c r="G331" i="2" s="1"/>
  <c r="G331" i="21" s="1"/>
  <c r="R462" i="16"/>
  <c r="V462" i="16"/>
  <c r="O334" i="2" s="1"/>
  <c r="O334" i="21" s="1"/>
  <c r="O334" i="22" s="1"/>
  <c r="Z460" i="16"/>
  <c r="W331" i="2" s="1"/>
  <c r="W331" i="21" s="1"/>
  <c r="W331" i="22" s="1"/>
  <c r="W462" i="16"/>
  <c r="Q334" i="2" s="1"/>
  <c r="Q334" i="21" s="1"/>
  <c r="U460" i="16"/>
  <c r="M331" i="2" s="1"/>
  <c r="M331" i="21" s="1"/>
  <c r="Z462" i="16"/>
  <c r="W334" i="2" s="1"/>
  <c r="W334" i="21" s="1"/>
  <c r="W334" i="22" s="1"/>
  <c r="T459" i="16"/>
  <c r="K330" i="2" s="1"/>
  <c r="K330" i="21" s="1"/>
  <c r="K330" i="22" s="1"/>
  <c r="AB459" i="16"/>
  <c r="AA330" i="2" s="1"/>
  <c r="AA330" i="21" s="1"/>
  <c r="AA330" i="22" s="1"/>
  <c r="V460" i="16"/>
  <c r="O331" i="2" s="1"/>
  <c r="O331" i="21" s="1"/>
  <c r="O331" i="22" s="1"/>
  <c r="X461" i="16"/>
  <c r="S332" i="2" s="1"/>
  <c r="S332" i="21" s="1"/>
  <c r="S332" i="22" s="1"/>
  <c r="S462" i="16"/>
  <c r="I334" i="2" s="1"/>
  <c r="I334" i="21" s="1"/>
  <c r="AA462" i="16"/>
  <c r="Y334" i="2" s="1"/>
  <c r="Y334" i="21" s="1"/>
  <c r="X459" i="16"/>
  <c r="S330" i="2" s="1"/>
  <c r="S330" i="21" s="1"/>
  <c r="S330" i="22" s="1"/>
  <c r="T461" i="16"/>
  <c r="K332" i="2" s="1"/>
  <c r="K332" i="21" s="1"/>
  <c r="K332" i="22" s="1"/>
  <c r="AB461" i="16"/>
  <c r="AA332" i="2" s="1"/>
  <c r="AA332" i="21" s="1"/>
  <c r="AA332" i="22" s="1"/>
  <c r="S459" i="16"/>
  <c r="I330" i="2" s="1"/>
  <c r="I330" i="21" s="1"/>
  <c r="I330" i="22" s="1"/>
  <c r="AA459" i="16"/>
  <c r="Y330" i="2" s="1"/>
  <c r="Y330" i="21" s="1"/>
  <c r="Y330" i="22" s="1"/>
  <c r="AC460" i="16"/>
  <c r="AC331" i="2" s="1"/>
  <c r="AC331" i="21" s="1"/>
  <c r="AC331" i="22" s="1"/>
  <c r="W461" i="16"/>
  <c r="Q332" i="2" s="1"/>
  <c r="Q332" i="21" s="1"/>
  <c r="Q332" i="22" s="1"/>
  <c r="AC462" i="16"/>
  <c r="AC334" i="2" s="1"/>
  <c r="AC334" i="21" s="1"/>
  <c r="AC334" i="22" s="1"/>
  <c r="W459" i="16"/>
  <c r="Q330" i="2" s="1"/>
  <c r="Q330" i="21" s="1"/>
  <c r="Q330" i="22" s="1"/>
  <c r="Y460" i="16"/>
  <c r="U331" i="2" s="1"/>
  <c r="U331" i="21" s="1"/>
  <c r="U331" i="22" s="1"/>
  <c r="S461" i="16"/>
  <c r="I332" i="2" s="1"/>
  <c r="I332" i="21" s="1"/>
  <c r="I332" i="22" s="1"/>
  <c r="AA461" i="16"/>
  <c r="Y332" i="2" s="1"/>
  <c r="Y332" i="21" s="1"/>
  <c r="R457" i="16"/>
  <c r="B343" i="2" s="1"/>
  <c r="B343" i="21" s="1"/>
  <c r="B343" i="22" s="1"/>
  <c r="U459" i="16"/>
  <c r="M330" i="2" s="1"/>
  <c r="M330" i="21" s="1"/>
  <c r="Y459" i="16"/>
  <c r="U330" i="2" s="1"/>
  <c r="U330" i="21" s="1"/>
  <c r="AC459" i="16"/>
  <c r="AC330" i="2" s="1"/>
  <c r="AC330" i="21" s="1"/>
  <c r="S460" i="16"/>
  <c r="I331" i="2" s="1"/>
  <c r="I331" i="21" s="1"/>
  <c r="I331" i="22" s="1"/>
  <c r="W460" i="16"/>
  <c r="Q331" i="2" s="1"/>
  <c r="Q331" i="21" s="1"/>
  <c r="Q331" i="22" s="1"/>
  <c r="AA460" i="16"/>
  <c r="Y331" i="2" s="1"/>
  <c r="Y331" i="21" s="1"/>
  <c r="U461" i="16"/>
  <c r="M332" i="2" s="1"/>
  <c r="M332" i="21" s="1"/>
  <c r="Y461" i="16"/>
  <c r="U332" i="2" s="1"/>
  <c r="U332" i="21" s="1"/>
  <c r="U332" i="22" s="1"/>
  <c r="AC461" i="16"/>
  <c r="AC332" i="2" s="1"/>
  <c r="AC332" i="21" s="1"/>
  <c r="AC332" i="22" s="1"/>
  <c r="T462" i="16"/>
  <c r="K334" i="2" s="1"/>
  <c r="K334" i="21" s="1"/>
  <c r="X462" i="16"/>
  <c r="S334" i="2" s="1"/>
  <c r="S334" i="21" s="1"/>
  <c r="AB462" i="16"/>
  <c r="AA334" i="2" s="1"/>
  <c r="AA334" i="21" s="1"/>
  <c r="R459" i="16"/>
  <c r="G330" i="2" s="1"/>
  <c r="G330" i="21" s="1"/>
  <c r="V459" i="16"/>
  <c r="O330" i="2" s="1"/>
  <c r="O330" i="21" s="1"/>
  <c r="Z459" i="16"/>
  <c r="W330" i="2" s="1"/>
  <c r="W330" i="21" s="1"/>
  <c r="T460" i="16"/>
  <c r="K331" i="2" s="1"/>
  <c r="K331" i="21" s="1"/>
  <c r="K331" i="22" s="1"/>
  <c r="X460" i="16"/>
  <c r="S331" i="2" s="1"/>
  <c r="S331" i="21" s="1"/>
  <c r="AB460" i="16"/>
  <c r="AA331" i="2" s="1"/>
  <c r="AA331" i="21" s="1"/>
  <c r="AA331" i="22" s="1"/>
  <c r="R461" i="16"/>
  <c r="V461" i="16"/>
  <c r="O332" i="2" s="1"/>
  <c r="O332" i="21" s="1"/>
  <c r="O332" i="22" s="1"/>
  <c r="Z461" i="16"/>
  <c r="W332" i="2" s="1"/>
  <c r="W332" i="21" s="1"/>
  <c r="U462" i="16"/>
  <c r="M334" i="2" s="1"/>
  <c r="M334" i="21" s="1"/>
  <c r="M334" i="22" s="1"/>
  <c r="Y462" i="16"/>
  <c r="U334" i="2" s="1"/>
  <c r="U334" i="21" s="1"/>
  <c r="U334" i="22" s="1"/>
  <c r="W422" i="22" l="1"/>
  <c r="I404" i="22"/>
  <c r="AC395" i="2"/>
  <c r="U395" i="2"/>
  <c r="U403" i="2"/>
  <c r="Y393" i="21"/>
  <c r="Y392" i="22"/>
  <c r="AA402" i="21"/>
  <c r="Q393" i="21"/>
  <c r="O402" i="21"/>
  <c r="Q392" i="22"/>
  <c r="AE392" i="21"/>
  <c r="W395" i="2"/>
  <c r="O393" i="21"/>
  <c r="O388" i="22"/>
  <c r="O398" i="21"/>
  <c r="AE388" i="21"/>
  <c r="AC388" i="22"/>
  <c r="AA398" i="21"/>
  <c r="AC393" i="21"/>
  <c r="U392" i="22"/>
  <c r="U393" i="21"/>
  <c r="U402" i="21"/>
  <c r="O395" i="2"/>
  <c r="O403" i="2"/>
  <c r="AE393" i="2"/>
  <c r="W393" i="21"/>
  <c r="W388" i="22"/>
  <c r="U398" i="21"/>
  <c r="Y395" i="2"/>
  <c r="AA403" i="2"/>
  <c r="Q395" i="2"/>
  <c r="I375" i="21"/>
  <c r="I375" i="2"/>
  <c r="I375" i="22"/>
  <c r="Y366" i="2"/>
  <c r="AA374" i="2"/>
  <c r="W366" i="2"/>
  <c r="U375" i="2" s="1"/>
  <c r="W359" i="22"/>
  <c r="W364" i="21"/>
  <c r="AE359" i="21"/>
  <c r="U369" i="21"/>
  <c r="AC366" i="22"/>
  <c r="Y360" i="22"/>
  <c r="AA370" i="21"/>
  <c r="Y364" i="21"/>
  <c r="Q366" i="2"/>
  <c r="O375" i="2" s="1"/>
  <c r="AE364" i="2"/>
  <c r="O374" i="2"/>
  <c r="Q360" i="22"/>
  <c r="Q364" i="21"/>
  <c r="O370" i="21"/>
  <c r="AE360" i="21"/>
  <c r="O433" i="21"/>
  <c r="AC424" i="22"/>
  <c r="I424" i="2"/>
  <c r="S424" i="2"/>
  <c r="U433" i="2" s="1"/>
  <c r="U432" i="2"/>
  <c r="G424" i="2"/>
  <c r="AE422" i="2"/>
  <c r="I432" i="2"/>
  <c r="W424" i="22"/>
  <c r="I431" i="21"/>
  <c r="I422" i="21"/>
  <c r="I421" i="22"/>
  <c r="AE421" i="21"/>
  <c r="Q424" i="22"/>
  <c r="G422" i="21"/>
  <c r="I429" i="21"/>
  <c r="G419" i="22"/>
  <c r="AE419" i="21"/>
  <c r="U424" i="22"/>
  <c r="S421" i="22"/>
  <c r="U431" i="21"/>
  <c r="S422" i="21"/>
  <c r="AD504" i="16"/>
  <c r="S395" i="22"/>
  <c r="M424" i="22"/>
  <c r="O432" i="22"/>
  <c r="Y424" i="22"/>
  <c r="AA432" i="22"/>
  <c r="M335" i="21"/>
  <c r="M337" i="21" s="1"/>
  <c r="AC335" i="21"/>
  <c r="AC337" i="21" s="1"/>
  <c r="O344" i="21"/>
  <c r="W335" i="21"/>
  <c r="W337" i="21" s="1"/>
  <c r="W330" i="22"/>
  <c r="S335" i="21"/>
  <c r="S337" i="21" s="1"/>
  <c r="S334" i="22"/>
  <c r="O342" i="21"/>
  <c r="M332" i="22"/>
  <c r="O342" i="22" s="1"/>
  <c r="AA340" i="21"/>
  <c r="AC330" i="22"/>
  <c r="AC335" i="22" s="1"/>
  <c r="AC337" i="22" s="1"/>
  <c r="AA342" i="21"/>
  <c r="Y332" i="22"/>
  <c r="AA342" i="22" s="1"/>
  <c r="AA344" i="21"/>
  <c r="Y334" i="22"/>
  <c r="Q335" i="21"/>
  <c r="Q337" i="21" s="1"/>
  <c r="Q334" i="22"/>
  <c r="Q335" i="22" s="1"/>
  <c r="Q337" i="22" s="1"/>
  <c r="I340" i="21"/>
  <c r="O341" i="21"/>
  <c r="M331" i="22"/>
  <c r="O341" i="22" s="1"/>
  <c r="I341" i="21"/>
  <c r="O335" i="21"/>
  <c r="O337" i="21" s="1"/>
  <c r="O330" i="22"/>
  <c r="O335" i="22" s="1"/>
  <c r="O337" i="22" s="1"/>
  <c r="K335" i="21"/>
  <c r="K337" i="21" s="1"/>
  <c r="K334" i="22"/>
  <c r="K335" i="22" s="1"/>
  <c r="K337" i="22" s="1"/>
  <c r="AA341" i="21"/>
  <c r="Y331" i="22"/>
  <c r="AA341" i="22" s="1"/>
  <c r="U340" i="21"/>
  <c r="U330" i="22"/>
  <c r="U335" i="22" s="1"/>
  <c r="U337" i="22" s="1"/>
  <c r="I334" i="22"/>
  <c r="I335" i="22" s="1"/>
  <c r="I337" i="22" s="1"/>
  <c r="AE331" i="21"/>
  <c r="G331" i="22"/>
  <c r="U344" i="21"/>
  <c r="Y335" i="21"/>
  <c r="Y337" i="21" s="1"/>
  <c r="U335" i="21"/>
  <c r="AA335" i="21"/>
  <c r="AA337" i="21" s="1"/>
  <c r="AA334" i="22"/>
  <c r="AA335" i="22" s="1"/>
  <c r="AA337" i="22" s="1"/>
  <c r="U342" i="21"/>
  <c r="W332" i="22"/>
  <c r="U342" i="22" s="1"/>
  <c r="U341" i="21"/>
  <c r="S331" i="22"/>
  <c r="U341" i="22" s="1"/>
  <c r="AE330" i="21"/>
  <c r="G330" i="22"/>
  <c r="O340" i="21"/>
  <c r="M330" i="22"/>
  <c r="I335" i="21"/>
  <c r="Q335" i="2"/>
  <c r="AA342" i="2"/>
  <c r="G332" i="2"/>
  <c r="AE332" i="2" s="1"/>
  <c r="O342" i="2"/>
  <c r="AA344" i="2"/>
  <c r="O344" i="2"/>
  <c r="U342" i="2"/>
  <c r="U344" i="2"/>
  <c r="G334" i="2"/>
  <c r="I341" i="2"/>
  <c r="Y335" i="2"/>
  <c r="Y337" i="2" s="1"/>
  <c r="W335" i="2"/>
  <c r="AE331" i="2"/>
  <c r="I340" i="2"/>
  <c r="O340" i="2"/>
  <c r="O335" i="2"/>
  <c r="AC335" i="2"/>
  <c r="I335" i="2"/>
  <c r="AA335" i="2"/>
  <c r="M335" i="2"/>
  <c r="M337" i="2" s="1"/>
  <c r="S335" i="2"/>
  <c r="S337" i="2" s="1"/>
  <c r="O341" i="2"/>
  <c r="AA340" i="2"/>
  <c r="U340" i="2"/>
  <c r="AA341" i="2"/>
  <c r="U335" i="2"/>
  <c r="K335" i="2"/>
  <c r="U341" i="2"/>
  <c r="AE330" i="2"/>
  <c r="W463" i="16"/>
  <c r="W464" i="16" s="1"/>
  <c r="W465" i="16" s="1"/>
  <c r="S463" i="16"/>
  <c r="S464" i="16" s="1"/>
  <c r="S465" i="16" s="1"/>
  <c r="Z463" i="16"/>
  <c r="Z464" i="16" s="1"/>
  <c r="Z465" i="16" s="1"/>
  <c r="AC463" i="16"/>
  <c r="AC464" i="16" s="1"/>
  <c r="AC465" i="16" s="1"/>
  <c r="V463" i="16"/>
  <c r="V464" i="16" s="1"/>
  <c r="V465" i="16" s="1"/>
  <c r="AA463" i="16"/>
  <c r="AA464" i="16" s="1"/>
  <c r="AA465" i="16" s="1"/>
  <c r="AD462" i="16"/>
  <c r="AD460" i="16"/>
  <c r="Y463" i="16"/>
  <c r="Y464" i="16" s="1"/>
  <c r="Y465" i="16" s="1"/>
  <c r="AD461" i="16"/>
  <c r="R463" i="16"/>
  <c r="U463" i="16"/>
  <c r="U464" i="16" s="1"/>
  <c r="U465" i="16" s="1"/>
  <c r="AB463" i="16"/>
  <c r="AB464" i="16" s="1"/>
  <c r="AB465" i="16" s="1"/>
  <c r="T463" i="16"/>
  <c r="T464" i="16" s="1"/>
  <c r="T465" i="16" s="1"/>
  <c r="AD459" i="16"/>
  <c r="X463" i="16"/>
  <c r="X464" i="16" s="1"/>
  <c r="X465" i="16" s="1"/>
  <c r="U404" i="2" l="1"/>
  <c r="O404" i="2"/>
  <c r="AE395" i="2"/>
  <c r="W393" i="22"/>
  <c r="U398" i="22"/>
  <c r="AC395" i="21"/>
  <c r="O402" i="22"/>
  <c r="Q393" i="22"/>
  <c r="AE392" i="22"/>
  <c r="Y393" i="22"/>
  <c r="AA402" i="22"/>
  <c r="W395" i="21"/>
  <c r="O393" i="22"/>
  <c r="O398" i="22"/>
  <c r="AE388" i="22"/>
  <c r="Y395" i="21"/>
  <c r="AA403" i="21"/>
  <c r="U395" i="21"/>
  <c r="U403" i="21"/>
  <c r="AA398" i="22"/>
  <c r="AC393" i="22"/>
  <c r="O395" i="21"/>
  <c r="O403" i="21"/>
  <c r="AE393" i="21"/>
  <c r="Q395" i="21"/>
  <c r="U393" i="22"/>
  <c r="U402" i="22"/>
  <c r="Y366" i="21"/>
  <c r="AA374" i="21"/>
  <c r="Q366" i="21"/>
  <c r="O374" i="21"/>
  <c r="AE364" i="21"/>
  <c r="W366" i="21"/>
  <c r="U375" i="21" s="1"/>
  <c r="U374" i="21"/>
  <c r="Q364" i="22"/>
  <c r="O370" i="22"/>
  <c r="AE360" i="22"/>
  <c r="AA370" i="22"/>
  <c r="Y364" i="22"/>
  <c r="W364" i="22"/>
  <c r="U369" i="22"/>
  <c r="AE359" i="22"/>
  <c r="AE366" i="2"/>
  <c r="AA375" i="2" s="1"/>
  <c r="O433" i="22"/>
  <c r="I433" i="2"/>
  <c r="AE424" i="2"/>
  <c r="S424" i="21"/>
  <c r="U433" i="21" s="1"/>
  <c r="U432" i="21"/>
  <c r="G424" i="21"/>
  <c r="I432" i="21"/>
  <c r="AE422" i="21"/>
  <c r="I422" i="22"/>
  <c r="I431" i="22"/>
  <c r="AE421" i="22"/>
  <c r="I424" i="21"/>
  <c r="S422" i="22"/>
  <c r="U431" i="22"/>
  <c r="I429" i="22"/>
  <c r="G422" i="22"/>
  <c r="AE419" i="22"/>
  <c r="O344" i="22"/>
  <c r="W335" i="22"/>
  <c r="W337" i="22" s="1"/>
  <c r="U345" i="21"/>
  <c r="AA344" i="22"/>
  <c r="AA345" i="21"/>
  <c r="AC337" i="2"/>
  <c r="I344" i="2"/>
  <c r="G334" i="21"/>
  <c r="O340" i="22"/>
  <c r="M335" i="22"/>
  <c r="O337" i="2"/>
  <c r="W337" i="2"/>
  <c r="S335" i="22"/>
  <c r="U344" i="22"/>
  <c r="Y335" i="22"/>
  <c r="AA340" i="22"/>
  <c r="Q337" i="2"/>
  <c r="K337" i="2"/>
  <c r="AA337" i="2"/>
  <c r="I342" i="2"/>
  <c r="G332" i="21"/>
  <c r="O346" i="21"/>
  <c r="I337" i="21"/>
  <c r="I340" i="22"/>
  <c r="AE330" i="22"/>
  <c r="U340" i="22"/>
  <c r="U337" i="21"/>
  <c r="U346" i="21" s="1"/>
  <c r="U337" i="2"/>
  <c r="I337" i="2"/>
  <c r="O345" i="21"/>
  <c r="AE331" i="22"/>
  <c r="I341" i="22"/>
  <c r="G335" i="2"/>
  <c r="I345" i="2" s="1"/>
  <c r="AE334" i="2"/>
  <c r="O345" i="2"/>
  <c r="U345" i="2"/>
  <c r="AA345" i="2"/>
  <c r="AD463" i="16"/>
  <c r="R464" i="16"/>
  <c r="R465" i="16" s="1"/>
  <c r="AD465" i="16" s="1"/>
  <c r="AA314" i="22"/>
  <c r="U314" i="22"/>
  <c r="O314" i="22"/>
  <c r="I314" i="22"/>
  <c r="AE304" i="22"/>
  <c r="AE292" i="22"/>
  <c r="AC292" i="22"/>
  <c r="AA292" i="22"/>
  <c r="Z292" i="22"/>
  <c r="A291" i="22"/>
  <c r="AA404" i="2" l="1"/>
  <c r="U404" i="21"/>
  <c r="U395" i="22"/>
  <c r="U403" i="22"/>
  <c r="W395" i="22"/>
  <c r="O395" i="22"/>
  <c r="O403" i="22"/>
  <c r="AE393" i="22"/>
  <c r="Y395" i="22"/>
  <c r="AA403" i="22"/>
  <c r="O404" i="21"/>
  <c r="AE395" i="21"/>
  <c r="AC395" i="22"/>
  <c r="Q395" i="22"/>
  <c r="AE366" i="21"/>
  <c r="O375" i="21"/>
  <c r="W366" i="22"/>
  <c r="U375" i="22" s="1"/>
  <c r="U374" i="22"/>
  <c r="Y366" i="22"/>
  <c r="AA374" i="22"/>
  <c r="Q366" i="22"/>
  <c r="AE364" i="22"/>
  <c r="O374" i="22"/>
  <c r="G424" i="22"/>
  <c r="I432" i="22"/>
  <c r="AE422" i="22"/>
  <c r="I424" i="22"/>
  <c r="S424" i="22"/>
  <c r="U433" i="22" s="1"/>
  <c r="U432" i="22"/>
  <c r="AE424" i="21"/>
  <c r="I433" i="21"/>
  <c r="AA433" i="2"/>
  <c r="U346" i="2"/>
  <c r="O346" i="2"/>
  <c r="S337" i="22"/>
  <c r="U346" i="22" s="1"/>
  <c r="U345" i="22"/>
  <c r="AE334" i="21"/>
  <c r="G334" i="22"/>
  <c r="I344" i="21"/>
  <c r="G337" i="2"/>
  <c r="AE335" i="2"/>
  <c r="AE332" i="21"/>
  <c r="G332" i="22"/>
  <c r="I342" i="21"/>
  <c r="G335" i="21"/>
  <c r="M337" i="22"/>
  <c r="O346" i="22" s="1"/>
  <c r="O345" i="22"/>
  <c r="Y337" i="22"/>
  <c r="AA345" i="22"/>
  <c r="AA314" i="21"/>
  <c r="U314" i="21"/>
  <c r="O314" i="21"/>
  <c r="I314" i="21"/>
  <c r="AE304" i="21"/>
  <c r="AE292" i="21"/>
  <c r="AC292" i="21"/>
  <c r="AA292" i="21"/>
  <c r="Z292" i="21"/>
  <c r="A291" i="21"/>
  <c r="AA314" i="2"/>
  <c r="U314" i="2"/>
  <c r="O314" i="2"/>
  <c r="I314" i="2"/>
  <c r="AE304" i="2"/>
  <c r="Z292" i="2"/>
  <c r="A291" i="2"/>
  <c r="O428" i="16"/>
  <c r="O426" i="16"/>
  <c r="O424" i="16"/>
  <c r="O422" i="16"/>
  <c r="O420" i="16"/>
  <c r="V418" i="16" s="1"/>
  <c r="B315" i="2" s="1"/>
  <c r="B315" i="21" s="1"/>
  <c r="B315" i="22" s="1"/>
  <c r="O418" i="16"/>
  <c r="R417" i="16"/>
  <c r="B309" i="2" s="1"/>
  <c r="B309" i="21" s="1"/>
  <c r="B309" i="22" s="1"/>
  <c r="C308" i="21"/>
  <c r="C308" i="22" s="1"/>
  <c r="O416" i="16"/>
  <c r="C307" i="21"/>
  <c r="C307" i="22" s="1"/>
  <c r="C306" i="2"/>
  <c r="C306" i="21" s="1"/>
  <c r="C306" i="22" s="1"/>
  <c r="O414" i="16"/>
  <c r="R413" i="16"/>
  <c r="C304" i="2" s="1"/>
  <c r="C304" i="21" s="1"/>
  <c r="C304" i="22" s="1"/>
  <c r="R412" i="16"/>
  <c r="C302" i="2" s="1"/>
  <c r="C302" i="21" s="1"/>
  <c r="C302" i="22" s="1"/>
  <c r="R411" i="16"/>
  <c r="AC307" i="22" l="1"/>
  <c r="AC307" i="21"/>
  <c r="M307" i="21"/>
  <c r="K307" i="22"/>
  <c r="AA307" i="22"/>
  <c r="AA307" i="21"/>
  <c r="K307" i="21"/>
  <c r="G307" i="21"/>
  <c r="Y307" i="22"/>
  <c r="Y307" i="21"/>
  <c r="W307" i="22"/>
  <c r="W307" i="21"/>
  <c r="U307" i="22"/>
  <c r="U307" i="21"/>
  <c r="M307" i="22"/>
  <c r="I307" i="22"/>
  <c r="I307" i="21"/>
  <c r="S307" i="22"/>
  <c r="S307" i="21"/>
  <c r="Q307" i="22"/>
  <c r="Q307" i="21"/>
  <c r="O307" i="22"/>
  <c r="O307" i="21"/>
  <c r="G307" i="22"/>
  <c r="M419" i="16"/>
  <c r="R418" i="16" s="1"/>
  <c r="AC307" i="2"/>
  <c r="AA307" i="2"/>
  <c r="G307" i="2"/>
  <c r="Y307" i="2"/>
  <c r="K307" i="2"/>
  <c r="W307" i="2"/>
  <c r="U307" i="2"/>
  <c r="O307" i="2"/>
  <c r="S307" i="2"/>
  <c r="M307" i="2"/>
  <c r="I307" i="2"/>
  <c r="Q307" i="2"/>
  <c r="C301" i="2"/>
  <c r="C301" i="21" s="1"/>
  <c r="C301" i="22" s="1"/>
  <c r="AA404" i="21"/>
  <c r="U404" i="22"/>
  <c r="O404" i="22"/>
  <c r="AE395" i="22"/>
  <c r="AE366" i="22"/>
  <c r="O375" i="22"/>
  <c r="AA375" i="21"/>
  <c r="AA433" i="21"/>
  <c r="I433" i="22"/>
  <c r="AE424" i="22"/>
  <c r="I346" i="2"/>
  <c r="AE337" i="2"/>
  <c r="AE332" i="22"/>
  <c r="I342" i="22"/>
  <c r="G335" i="22"/>
  <c r="G337" i="21"/>
  <c r="AE335" i="21"/>
  <c r="I345" i="21"/>
  <c r="AE334" i="22"/>
  <c r="I344" i="22"/>
  <c r="R421" i="16"/>
  <c r="Y421" i="16"/>
  <c r="U302" i="2" s="1"/>
  <c r="U302" i="21" s="1"/>
  <c r="U302" i="22" s="1"/>
  <c r="W420" i="16"/>
  <c r="W422" i="16"/>
  <c r="Q303" i="2" s="1"/>
  <c r="Q303" i="21" s="1"/>
  <c r="Q303" i="22" s="1"/>
  <c r="AC423" i="16"/>
  <c r="AC305" i="2" s="1"/>
  <c r="AC305" i="21" s="1"/>
  <c r="AC305" i="22" s="1"/>
  <c r="V423" i="16"/>
  <c r="O305" i="2" s="1"/>
  <c r="O305" i="21" s="1"/>
  <c r="O305" i="22" s="1"/>
  <c r="R423" i="16"/>
  <c r="S420" i="16"/>
  <c r="I301" i="2" s="1"/>
  <c r="AA420" i="16"/>
  <c r="Y301" i="2" s="1"/>
  <c r="AC421" i="16"/>
  <c r="AC302" i="2" s="1"/>
  <c r="AC302" i="21" s="1"/>
  <c r="AC302" i="22" s="1"/>
  <c r="AA422" i="16"/>
  <c r="Y303" i="2" s="1"/>
  <c r="S421" i="16"/>
  <c r="I302" i="2" s="1"/>
  <c r="I302" i="21" s="1"/>
  <c r="T420" i="16"/>
  <c r="U421" i="16"/>
  <c r="M302" i="2" s="1"/>
  <c r="M302" i="21" s="1"/>
  <c r="M302" i="22" s="1"/>
  <c r="S422" i="16"/>
  <c r="I303" i="2" s="1"/>
  <c r="I303" i="21" s="1"/>
  <c r="I303" i="22" s="1"/>
  <c r="Z423" i="16"/>
  <c r="W305" i="2" s="1"/>
  <c r="W305" i="21" s="1"/>
  <c r="W305" i="22" s="1"/>
  <c r="R422" i="16"/>
  <c r="R420" i="16"/>
  <c r="X420" i="16"/>
  <c r="AB420" i="16"/>
  <c r="V421" i="16"/>
  <c r="O302" i="2" s="1"/>
  <c r="Z421" i="16"/>
  <c r="W302" i="2" s="1"/>
  <c r="T422" i="16"/>
  <c r="K303" i="2" s="1"/>
  <c r="K303" i="21" s="1"/>
  <c r="K303" i="22" s="1"/>
  <c r="X422" i="16"/>
  <c r="S303" i="2" s="1"/>
  <c r="S303" i="21" s="1"/>
  <c r="S303" i="22" s="1"/>
  <c r="AB422" i="16"/>
  <c r="AA303" i="2" s="1"/>
  <c r="AA303" i="21" s="1"/>
  <c r="AA303" i="22" s="1"/>
  <c r="S423" i="16"/>
  <c r="I305" i="2" s="1"/>
  <c r="I305" i="21" s="1"/>
  <c r="I305" i="22" s="1"/>
  <c r="W423" i="16"/>
  <c r="Q305" i="2" s="1"/>
  <c r="Q305" i="21" s="1"/>
  <c r="Q305" i="22" s="1"/>
  <c r="AA423" i="16"/>
  <c r="Y305" i="2" s="1"/>
  <c r="U420" i="16"/>
  <c r="Y420" i="16"/>
  <c r="AC420" i="16"/>
  <c r="W421" i="16"/>
  <c r="Q302" i="2" s="1"/>
  <c r="Q302" i="21" s="1"/>
  <c r="Q302" i="22" s="1"/>
  <c r="AA421" i="16"/>
  <c r="Y302" i="2" s="1"/>
  <c r="U422" i="16"/>
  <c r="M303" i="2" s="1"/>
  <c r="Y422" i="16"/>
  <c r="U303" i="2" s="1"/>
  <c r="AC422" i="16"/>
  <c r="AC303" i="2" s="1"/>
  <c r="AC303" i="21" s="1"/>
  <c r="AC303" i="22" s="1"/>
  <c r="T423" i="16"/>
  <c r="K305" i="2" s="1"/>
  <c r="X423" i="16"/>
  <c r="S305" i="2" s="1"/>
  <c r="AB423" i="16"/>
  <c r="AA305" i="2" s="1"/>
  <c r="V420" i="16"/>
  <c r="Z420" i="16"/>
  <c r="W301" i="2" s="1"/>
  <c r="T421" i="16"/>
  <c r="K302" i="2" s="1"/>
  <c r="K302" i="21" s="1"/>
  <c r="K302" i="22" s="1"/>
  <c r="X421" i="16"/>
  <c r="S302" i="2" s="1"/>
  <c r="S302" i="21" s="1"/>
  <c r="S302" i="22" s="1"/>
  <c r="AB421" i="16"/>
  <c r="AA302" i="2" s="1"/>
  <c r="AA302" i="21" s="1"/>
  <c r="AA302" i="22" s="1"/>
  <c r="V422" i="16"/>
  <c r="O303" i="2" s="1"/>
  <c r="O303" i="21" s="1"/>
  <c r="O303" i="22" s="1"/>
  <c r="Z422" i="16"/>
  <c r="W303" i="2" s="1"/>
  <c r="W303" i="21" s="1"/>
  <c r="W303" i="22" s="1"/>
  <c r="U423" i="16"/>
  <c r="M305" i="2" s="1"/>
  <c r="Y423" i="16"/>
  <c r="U305" i="2" s="1"/>
  <c r="U305" i="21" s="1"/>
  <c r="U305" i="22" s="1"/>
  <c r="C7" i="2"/>
  <c r="C413" i="2" s="1"/>
  <c r="O301" i="2" l="1"/>
  <c r="O301" i="21" s="1"/>
  <c r="O301" i="22" s="1"/>
  <c r="AA301" i="2"/>
  <c r="AA306" i="2" s="1"/>
  <c r="K301" i="2"/>
  <c r="K301" i="21" s="1"/>
  <c r="K301" i="22" s="1"/>
  <c r="G302" i="2"/>
  <c r="I312" i="2" s="1"/>
  <c r="AC301" i="2"/>
  <c r="AC301" i="21" s="1"/>
  <c r="S301" i="2"/>
  <c r="S301" i="21" s="1"/>
  <c r="S301" i="22" s="1"/>
  <c r="M301" i="2"/>
  <c r="M301" i="21" s="1"/>
  <c r="M301" i="22" s="1"/>
  <c r="G301" i="2"/>
  <c r="U301" i="2"/>
  <c r="U306" i="2" s="1"/>
  <c r="B314" i="2"/>
  <c r="B314" i="21" s="1"/>
  <c r="B314" i="22" s="1"/>
  <c r="G305" i="2"/>
  <c r="I315" i="2" s="1"/>
  <c r="Q301" i="2"/>
  <c r="Q301" i="21" s="1"/>
  <c r="AA404" i="22"/>
  <c r="AA375" i="22"/>
  <c r="AA433" i="22"/>
  <c r="G303" i="2"/>
  <c r="G303" i="21" s="1"/>
  <c r="C355" i="2"/>
  <c r="C384" i="2"/>
  <c r="AA346" i="2"/>
  <c r="I346" i="21"/>
  <c r="AE337" i="21"/>
  <c r="G337" i="22"/>
  <c r="AE335" i="22"/>
  <c r="I345" i="22"/>
  <c r="C297" i="2"/>
  <c r="C326" i="2"/>
  <c r="I302" i="22"/>
  <c r="U315" i="2"/>
  <c r="AC306" i="2"/>
  <c r="W301" i="21"/>
  <c r="W301" i="22" s="1"/>
  <c r="K306" i="2"/>
  <c r="K305" i="21"/>
  <c r="AA312" i="2"/>
  <c r="Y302" i="21"/>
  <c r="AA313" i="2"/>
  <c r="Y303" i="21"/>
  <c r="O312" i="2"/>
  <c r="O302" i="21"/>
  <c r="O302" i="22" s="1"/>
  <c r="O312" i="22" s="1"/>
  <c r="M306" i="2"/>
  <c r="AA305" i="21"/>
  <c r="U313" i="2"/>
  <c r="U303" i="21"/>
  <c r="Y301" i="21"/>
  <c r="Y301" i="22" s="1"/>
  <c r="W306" i="2"/>
  <c r="AE305" i="2"/>
  <c r="Y305" i="21"/>
  <c r="AA315" i="2"/>
  <c r="Y306" i="2"/>
  <c r="M305" i="21"/>
  <c r="O315" i="2"/>
  <c r="S305" i="21"/>
  <c r="S305" i="22" s="1"/>
  <c r="O313" i="2"/>
  <c r="M303" i="21"/>
  <c r="U312" i="2"/>
  <c r="W302" i="21"/>
  <c r="I301" i="21"/>
  <c r="I306" i="2"/>
  <c r="O306" i="2"/>
  <c r="V424" i="16"/>
  <c r="V425" i="16" s="1"/>
  <c r="V426" i="16" s="1"/>
  <c r="U424" i="16"/>
  <c r="U425" i="16" s="1"/>
  <c r="U426" i="16" s="1"/>
  <c r="AC424" i="16"/>
  <c r="AC425" i="16" s="1"/>
  <c r="AC426" i="16" s="1"/>
  <c r="Z424" i="16"/>
  <c r="Z425" i="16" s="1"/>
  <c r="Z426" i="16" s="1"/>
  <c r="AD423" i="16"/>
  <c r="Y424" i="16"/>
  <c r="Y425" i="16" s="1"/>
  <c r="Y426" i="16" s="1"/>
  <c r="AD422" i="16"/>
  <c r="R424" i="16"/>
  <c r="R425" i="16" s="1"/>
  <c r="AA424" i="16"/>
  <c r="AA425" i="16" s="1"/>
  <c r="AA426" i="16" s="1"/>
  <c r="AD421" i="16"/>
  <c r="AB424" i="16"/>
  <c r="AB425" i="16" s="1"/>
  <c r="AB426" i="16" s="1"/>
  <c r="W424" i="16"/>
  <c r="W425" i="16" s="1"/>
  <c r="W426" i="16" s="1"/>
  <c r="T424" i="16"/>
  <c r="T425" i="16" s="1"/>
  <c r="T426" i="16" s="1"/>
  <c r="AD420" i="16"/>
  <c r="X424" i="16"/>
  <c r="X425" i="16" s="1"/>
  <c r="X426" i="16" s="1"/>
  <c r="S424" i="16"/>
  <c r="O311" i="2" l="1"/>
  <c r="G305" i="21"/>
  <c r="G305" i="22" s="1"/>
  <c r="U301" i="21"/>
  <c r="U301" i="22" s="1"/>
  <c r="AC301" i="22"/>
  <c r="AC306" i="22" s="1"/>
  <c r="AC308" i="22" s="1"/>
  <c r="AC306" i="21"/>
  <c r="G306" i="2"/>
  <c r="G308" i="2" s="1"/>
  <c r="AE303" i="2"/>
  <c r="S306" i="2"/>
  <c r="S308" i="2" s="1"/>
  <c r="I313" i="2"/>
  <c r="U311" i="2"/>
  <c r="Q301" i="22"/>
  <c r="Q306" i="21"/>
  <c r="Q308" i="21" s="1"/>
  <c r="O311" i="21"/>
  <c r="AE301" i="2"/>
  <c r="Q306" i="2"/>
  <c r="Q308" i="2" s="1"/>
  <c r="I311" i="2"/>
  <c r="G301" i="21"/>
  <c r="G301" i="22" s="1"/>
  <c r="G302" i="21"/>
  <c r="AE302" i="21" s="1"/>
  <c r="AA301" i="21"/>
  <c r="AA301" i="22" s="1"/>
  <c r="AE302" i="2"/>
  <c r="AA311" i="2"/>
  <c r="U311" i="22"/>
  <c r="G303" i="22"/>
  <c r="I313" i="21"/>
  <c r="S425" i="16"/>
  <c r="S426" i="16" s="1"/>
  <c r="Y308" i="2"/>
  <c r="M308" i="2"/>
  <c r="AC308" i="2"/>
  <c r="I346" i="22"/>
  <c r="AE337" i="22"/>
  <c r="AA346" i="21"/>
  <c r="O312" i="21"/>
  <c r="K308" i="2"/>
  <c r="I308" i="2"/>
  <c r="U316" i="2"/>
  <c r="I306" i="21"/>
  <c r="I301" i="22"/>
  <c r="S306" i="22"/>
  <c r="U315" i="22"/>
  <c r="AA315" i="21"/>
  <c r="Y305" i="22"/>
  <c r="AC308" i="21"/>
  <c r="O306" i="21"/>
  <c r="U306" i="21"/>
  <c r="U303" i="22"/>
  <c r="AA312" i="21"/>
  <c r="Y302" i="22"/>
  <c r="AA312" i="22" s="1"/>
  <c r="O313" i="21"/>
  <c r="M303" i="22"/>
  <c r="O306" i="22"/>
  <c r="O308" i="22" s="1"/>
  <c r="U312" i="21"/>
  <c r="W302" i="22"/>
  <c r="U312" i="22" s="1"/>
  <c r="O315" i="21"/>
  <c r="M305" i="22"/>
  <c r="O315" i="22" s="1"/>
  <c r="AA305" i="22"/>
  <c r="AA313" i="21"/>
  <c r="Y303" i="22"/>
  <c r="AA313" i="22" s="1"/>
  <c r="K306" i="21"/>
  <c r="K305" i="22"/>
  <c r="AA316" i="2"/>
  <c r="W306" i="21"/>
  <c r="O308" i="2"/>
  <c r="S306" i="21"/>
  <c r="U315" i="21"/>
  <c r="U311" i="21"/>
  <c r="Y306" i="21"/>
  <c r="I311" i="21"/>
  <c r="U313" i="21"/>
  <c r="U308" i="2"/>
  <c r="M306" i="21"/>
  <c r="W308" i="2"/>
  <c r="AA308" i="2"/>
  <c r="AE305" i="21"/>
  <c r="AE303" i="21"/>
  <c r="AD424" i="16"/>
  <c r="R426" i="16"/>
  <c r="AA311" i="21" l="1"/>
  <c r="AA306" i="21"/>
  <c r="AE301" i="21"/>
  <c r="AA306" i="22"/>
  <c r="AA311" i="22"/>
  <c r="I316" i="2"/>
  <c r="I315" i="21"/>
  <c r="AE306" i="2"/>
  <c r="O316" i="2"/>
  <c r="G306" i="21"/>
  <c r="G308" i="21" s="1"/>
  <c r="G302" i="22"/>
  <c r="I312" i="22" s="1"/>
  <c r="I312" i="21"/>
  <c r="Q306" i="22"/>
  <c r="Q308" i="22" s="1"/>
  <c r="O311" i="22"/>
  <c r="I313" i="22"/>
  <c r="AA346" i="22"/>
  <c r="I317" i="2"/>
  <c r="W308" i="21"/>
  <c r="K308" i="21"/>
  <c r="AA308" i="21"/>
  <c r="U308" i="21"/>
  <c r="S308" i="22"/>
  <c r="Y306" i="22"/>
  <c r="O308" i="21"/>
  <c r="AA315" i="22"/>
  <c r="I306" i="22"/>
  <c r="I311" i="22"/>
  <c r="AE301" i="22"/>
  <c r="I308" i="21"/>
  <c r="I316" i="21"/>
  <c r="K306" i="22"/>
  <c r="AE305" i="22"/>
  <c r="I315" i="22"/>
  <c r="AA308" i="22"/>
  <c r="W306" i="22"/>
  <c r="W308" i="22" s="1"/>
  <c r="O313" i="22"/>
  <c r="M306" i="22"/>
  <c r="AE303" i="22"/>
  <c r="U313" i="22"/>
  <c r="U306" i="22"/>
  <c r="U317" i="2"/>
  <c r="O317" i="2"/>
  <c r="AE308" i="2"/>
  <c r="M308" i="21"/>
  <c r="O316" i="21"/>
  <c r="AE306" i="21"/>
  <c r="Y308" i="21"/>
  <c r="AA316" i="21"/>
  <c r="S308" i="21"/>
  <c r="U316" i="21"/>
  <c r="AD426" i="16"/>
  <c r="H10" i="24"/>
  <c r="Y16" i="14"/>
  <c r="S11" i="25"/>
  <c r="S49" i="25" s="1"/>
  <c r="Y14" i="14"/>
  <c r="H8" i="24"/>
  <c r="S9" i="25" s="1"/>
  <c r="S47" i="25" s="1"/>
  <c r="Y12" i="14"/>
  <c r="S7" i="25"/>
  <c r="S45" i="25" s="1"/>
  <c r="Y9" i="14"/>
  <c r="S51" i="25"/>
  <c r="S13" i="25"/>
  <c r="O31" i="25"/>
  <c r="O32" i="25"/>
  <c r="A64" i="25"/>
  <c r="J31" i="25"/>
  <c r="O30" i="25"/>
  <c r="A62" i="25"/>
  <c r="AA285" i="22"/>
  <c r="U285" i="22"/>
  <c r="O285" i="22"/>
  <c r="I285" i="22"/>
  <c r="AE275" i="22"/>
  <c r="AE263" i="22"/>
  <c r="AC263" i="22"/>
  <c r="AA263" i="22"/>
  <c r="Z263" i="22"/>
  <c r="A262" i="22"/>
  <c r="AA256" i="22"/>
  <c r="U256" i="22"/>
  <c r="O256" i="22"/>
  <c r="I256" i="22"/>
  <c r="AE246" i="22"/>
  <c r="AE234" i="22"/>
  <c r="AC234" i="22"/>
  <c r="AA234" i="22"/>
  <c r="Z234" i="22"/>
  <c r="A233" i="22"/>
  <c r="AA227" i="22"/>
  <c r="U227" i="22"/>
  <c r="O227" i="22"/>
  <c r="I227" i="22"/>
  <c r="AE217" i="22"/>
  <c r="AE205" i="22"/>
  <c r="AC205" i="22"/>
  <c r="AA205" i="22"/>
  <c r="Z205" i="22"/>
  <c r="A204" i="22"/>
  <c r="AA198" i="22"/>
  <c r="U198" i="22"/>
  <c r="O198" i="22"/>
  <c r="I198" i="22"/>
  <c r="AE188" i="22"/>
  <c r="AE176" i="22"/>
  <c r="AC176" i="22"/>
  <c r="AA176" i="22"/>
  <c r="Z176" i="22"/>
  <c r="A175" i="22"/>
  <c r="AA169" i="22"/>
  <c r="U169" i="22"/>
  <c r="O169" i="22"/>
  <c r="I169" i="22"/>
  <c r="AE159" i="22"/>
  <c r="AE147" i="22"/>
  <c r="AC147" i="22"/>
  <c r="AA147" i="22"/>
  <c r="Z147" i="22"/>
  <c r="A146" i="22"/>
  <c r="AA140" i="22"/>
  <c r="U140" i="22"/>
  <c r="O140" i="22"/>
  <c r="I140" i="22"/>
  <c r="AE130" i="22"/>
  <c r="AE118" i="22"/>
  <c r="AC118" i="22"/>
  <c r="AA118" i="22"/>
  <c r="Z118" i="22"/>
  <c r="A117" i="22"/>
  <c r="AA111" i="22"/>
  <c r="U111" i="22"/>
  <c r="O111" i="22"/>
  <c r="I111" i="22"/>
  <c r="AE101" i="22"/>
  <c r="AE89" i="22"/>
  <c r="AC89" i="22"/>
  <c r="AA89" i="22"/>
  <c r="Z89" i="22"/>
  <c r="A88" i="22"/>
  <c r="AA82" i="22"/>
  <c r="U82" i="22"/>
  <c r="O82" i="22"/>
  <c r="I82" i="22"/>
  <c r="AE72" i="22"/>
  <c r="AE60" i="22"/>
  <c r="AC60" i="22"/>
  <c r="AA60" i="22"/>
  <c r="Z60" i="22"/>
  <c r="A59" i="22"/>
  <c r="AA53" i="22"/>
  <c r="U53" i="22"/>
  <c r="O53" i="22"/>
  <c r="I53" i="22"/>
  <c r="AE43" i="22"/>
  <c r="AE31" i="22"/>
  <c r="AC31" i="22"/>
  <c r="AA31" i="22"/>
  <c r="Z31" i="22"/>
  <c r="A30" i="22"/>
  <c r="AA24" i="22"/>
  <c r="U24" i="22"/>
  <c r="M31" i="23" s="1"/>
  <c r="O24" i="22"/>
  <c r="H31" i="23" s="1"/>
  <c r="I24" i="22"/>
  <c r="AE14" i="22"/>
  <c r="G306" i="22" l="1"/>
  <c r="G308" i="22" s="1"/>
  <c r="AE302" i="22"/>
  <c r="R31" i="23"/>
  <c r="W31" i="23"/>
  <c r="J12" i="23" s="1"/>
  <c r="C31" i="23"/>
  <c r="I317" i="21"/>
  <c r="K308" i="22"/>
  <c r="M308" i="22"/>
  <c r="O317" i="22" s="1"/>
  <c r="O316" i="22"/>
  <c r="U317" i="21"/>
  <c r="U308" i="22"/>
  <c r="U317" i="22" s="1"/>
  <c r="I308" i="22"/>
  <c r="I316" i="22"/>
  <c r="Y308" i="22"/>
  <c r="AA316" i="22"/>
  <c r="U316" i="22"/>
  <c r="O317" i="21"/>
  <c r="AE308" i="21"/>
  <c r="AA317" i="2"/>
  <c r="J30" i="25"/>
  <c r="J32" i="25"/>
  <c r="AE14" i="25"/>
  <c r="A63" i="25"/>
  <c r="AE306" i="22" l="1"/>
  <c r="I317" i="22"/>
  <c r="AE308" i="22"/>
  <c r="AA317" i="21"/>
  <c r="G62" i="25"/>
  <c r="J33" i="25"/>
  <c r="O34" i="25" s="1"/>
  <c r="J34" i="25"/>
  <c r="AA317" i="22" l="1"/>
  <c r="W1" i="20"/>
  <c r="U1" i="20"/>
  <c r="S1" i="20"/>
  <c r="AA285" i="21" l="1"/>
  <c r="U285" i="21"/>
  <c r="O285" i="21"/>
  <c r="I285" i="21"/>
  <c r="AE275" i="21"/>
  <c r="AE263" i="21"/>
  <c r="Z263" i="21"/>
  <c r="A262" i="21"/>
  <c r="AA256" i="21"/>
  <c r="U256" i="21"/>
  <c r="O256" i="21"/>
  <c r="I256" i="21"/>
  <c r="AE246" i="21"/>
  <c r="Z234" i="21"/>
  <c r="A233" i="21"/>
  <c r="AA227" i="21"/>
  <c r="U227" i="21"/>
  <c r="O227" i="21"/>
  <c r="I227" i="21"/>
  <c r="AE217" i="21"/>
  <c r="AE205" i="21"/>
  <c r="Z205" i="21"/>
  <c r="A204" i="21"/>
  <c r="AA198" i="21"/>
  <c r="U198" i="21"/>
  <c r="O198" i="21"/>
  <c r="I198" i="21"/>
  <c r="AE188" i="21"/>
  <c r="Z176" i="21"/>
  <c r="A175" i="21"/>
  <c r="AA169" i="21"/>
  <c r="U169" i="21"/>
  <c r="O169" i="21"/>
  <c r="I169" i="21"/>
  <c r="AE159" i="21"/>
  <c r="Z147" i="21"/>
  <c r="A146" i="21"/>
  <c r="AA140" i="21"/>
  <c r="U140" i="21"/>
  <c r="O140" i="21"/>
  <c r="I140" i="21"/>
  <c r="AE130" i="21"/>
  <c r="Z118" i="21"/>
  <c r="A117" i="21"/>
  <c r="AA111" i="21"/>
  <c r="U111" i="21"/>
  <c r="O111" i="21"/>
  <c r="I111" i="21"/>
  <c r="AE101" i="21"/>
  <c r="AE89" i="21"/>
  <c r="AC89" i="21"/>
  <c r="Z89" i="21"/>
  <c r="A88" i="21"/>
  <c r="AA82" i="21"/>
  <c r="U82" i="21"/>
  <c r="O82" i="21"/>
  <c r="I82" i="21"/>
  <c r="AE72" i="21"/>
  <c r="Z60" i="21"/>
  <c r="A59" i="21"/>
  <c r="AA53" i="21"/>
  <c r="U53" i="21"/>
  <c r="O53" i="21"/>
  <c r="I53" i="21"/>
  <c r="AE43" i="21"/>
  <c r="AE31" i="21"/>
  <c r="AC31" i="21"/>
  <c r="Z31" i="21"/>
  <c r="A30" i="21"/>
  <c r="AA24" i="21"/>
  <c r="R31" i="20" s="1"/>
  <c r="U24" i="21"/>
  <c r="M31" i="20" s="1"/>
  <c r="O24" i="21"/>
  <c r="H31" i="20" s="1"/>
  <c r="I24" i="21"/>
  <c r="AE14" i="21"/>
  <c r="W31" i="20" l="1"/>
  <c r="C31" i="20"/>
  <c r="AA263" i="21"/>
  <c r="AA234" i="21"/>
  <c r="AA205" i="21"/>
  <c r="AA176" i="21"/>
  <c r="AA147" i="21"/>
  <c r="AA89" i="21"/>
  <c r="AA31" i="21"/>
  <c r="AA118" i="21"/>
  <c r="AA60" i="21"/>
  <c r="AC234" i="21"/>
  <c r="AC176" i="21"/>
  <c r="AC263" i="21"/>
  <c r="AC205" i="21"/>
  <c r="AC147" i="21"/>
  <c r="AC60" i="21"/>
  <c r="AC118" i="21"/>
  <c r="AE234" i="21"/>
  <c r="AE176" i="21"/>
  <c r="AE147" i="21"/>
  <c r="AE60" i="21"/>
  <c r="AE118" i="21"/>
  <c r="O375" i="16"/>
  <c r="M380" i="16" s="1"/>
  <c r="O389" i="16"/>
  <c r="O387" i="16"/>
  <c r="O385" i="16"/>
  <c r="O383" i="16"/>
  <c r="O381" i="16"/>
  <c r="V379" i="16" s="1"/>
  <c r="B286" i="2" s="1"/>
  <c r="B286" i="21" s="1"/>
  <c r="B286" i="22" s="1"/>
  <c r="O379" i="16"/>
  <c r="R378" i="16"/>
  <c r="B280" i="2" s="1"/>
  <c r="B280" i="21" s="1"/>
  <c r="B280" i="22" s="1"/>
  <c r="C279" i="2"/>
  <c r="C279" i="21" s="1"/>
  <c r="C279" i="22" s="1"/>
  <c r="O377" i="16"/>
  <c r="R384" i="16" s="1"/>
  <c r="G276" i="2" s="1"/>
  <c r="G276" i="21" s="1"/>
  <c r="G276" i="22" s="1"/>
  <c r="C278" i="2"/>
  <c r="C278" i="21" s="1"/>
  <c r="C278" i="22" s="1"/>
  <c r="C277" i="2"/>
  <c r="C277" i="21" s="1"/>
  <c r="C277" i="22" s="1"/>
  <c r="R374" i="16"/>
  <c r="C275" i="2" s="1"/>
  <c r="C275" i="21" s="1"/>
  <c r="C275" i="22" s="1"/>
  <c r="R373" i="16"/>
  <c r="C273" i="2" s="1"/>
  <c r="C273" i="21" s="1"/>
  <c r="C273" i="22" s="1"/>
  <c r="R372" i="16"/>
  <c r="C272" i="2" s="1"/>
  <c r="C272" i="21" s="1"/>
  <c r="C272" i="22" s="1"/>
  <c r="O350" i="16"/>
  <c r="O348" i="16"/>
  <c r="O346" i="16"/>
  <c r="O344" i="16"/>
  <c r="O342" i="16"/>
  <c r="V340" i="16" s="1"/>
  <c r="B257" i="2" s="1"/>
  <c r="B257" i="21" s="1"/>
  <c r="B257" i="22" s="1"/>
  <c r="O340" i="16"/>
  <c r="R339" i="16"/>
  <c r="B251" i="2" s="1"/>
  <c r="B251" i="21" s="1"/>
  <c r="B251" i="22" s="1"/>
  <c r="C250" i="2"/>
  <c r="C250" i="21" s="1"/>
  <c r="C250" i="22" s="1"/>
  <c r="O338" i="16"/>
  <c r="C249" i="2"/>
  <c r="C249" i="21" s="1"/>
  <c r="C249" i="22" s="1"/>
  <c r="C248" i="2"/>
  <c r="C248" i="21" s="1"/>
  <c r="C248" i="22" s="1"/>
  <c r="O336" i="16"/>
  <c r="M341" i="16" s="1"/>
  <c r="R335" i="16"/>
  <c r="C246" i="2" s="1"/>
  <c r="C246" i="21" s="1"/>
  <c r="C246" i="22" s="1"/>
  <c r="R334" i="16"/>
  <c r="C244" i="2" s="1"/>
  <c r="C244" i="21" s="1"/>
  <c r="C244" i="22" s="1"/>
  <c r="R333" i="16"/>
  <c r="C243" i="2" s="1"/>
  <c r="C243" i="21" s="1"/>
  <c r="C243" i="22" s="1"/>
  <c r="O311" i="16"/>
  <c r="O309" i="16"/>
  <c r="O307" i="16"/>
  <c r="O305" i="16"/>
  <c r="O303" i="16"/>
  <c r="V301" i="16" s="1"/>
  <c r="B228" i="2" s="1"/>
  <c r="B228" i="21" s="1"/>
  <c r="B228" i="22" s="1"/>
  <c r="O301" i="16"/>
  <c r="R300" i="16"/>
  <c r="B222" i="2" s="1"/>
  <c r="B222" i="21" s="1"/>
  <c r="B222" i="22" s="1"/>
  <c r="C221" i="2"/>
  <c r="C221" i="21" s="1"/>
  <c r="C221" i="22" s="1"/>
  <c r="O299" i="16"/>
  <c r="C220" i="2"/>
  <c r="C220" i="21" s="1"/>
  <c r="C220" i="22" s="1"/>
  <c r="C219" i="2"/>
  <c r="C219" i="21" s="1"/>
  <c r="C219" i="22" s="1"/>
  <c r="O297" i="16"/>
  <c r="M302" i="16" s="1"/>
  <c r="R296" i="16"/>
  <c r="C217" i="2" s="1"/>
  <c r="C217" i="21" s="1"/>
  <c r="C217" i="22" s="1"/>
  <c r="R295" i="16"/>
  <c r="C215" i="2" s="1"/>
  <c r="C215" i="21" s="1"/>
  <c r="C215" i="22" s="1"/>
  <c r="R294" i="16"/>
  <c r="C214" i="2" s="1"/>
  <c r="C214" i="21" s="1"/>
  <c r="C214" i="22" s="1"/>
  <c r="O272" i="16"/>
  <c r="O270" i="16"/>
  <c r="O268" i="16"/>
  <c r="O266" i="16"/>
  <c r="O264" i="16"/>
  <c r="V262" i="16" s="1"/>
  <c r="B199" i="2" s="1"/>
  <c r="B199" i="21" s="1"/>
  <c r="B199" i="22" s="1"/>
  <c r="O262" i="16"/>
  <c r="R261" i="16"/>
  <c r="B193" i="2" s="1"/>
  <c r="B193" i="21" s="1"/>
  <c r="B193" i="22" s="1"/>
  <c r="C192" i="2"/>
  <c r="C192" i="21" s="1"/>
  <c r="C192" i="22" s="1"/>
  <c r="O260" i="16"/>
  <c r="C191" i="2"/>
  <c r="C191" i="21" s="1"/>
  <c r="C191" i="22" s="1"/>
  <c r="C190" i="2"/>
  <c r="C190" i="21" s="1"/>
  <c r="C190" i="22" s="1"/>
  <c r="O258" i="16"/>
  <c r="M263" i="16" s="1"/>
  <c r="R257" i="16"/>
  <c r="C188" i="2" s="1"/>
  <c r="C188" i="21" s="1"/>
  <c r="C188" i="22" s="1"/>
  <c r="R256" i="16"/>
  <c r="C186" i="2" s="1"/>
  <c r="C186" i="21" s="1"/>
  <c r="C186" i="22" s="1"/>
  <c r="R255" i="16"/>
  <c r="C185" i="2" s="1"/>
  <c r="C185" i="21" s="1"/>
  <c r="C185" i="22" s="1"/>
  <c r="O233" i="16"/>
  <c r="O231" i="16"/>
  <c r="O229" i="16"/>
  <c r="O227" i="16"/>
  <c r="O225" i="16"/>
  <c r="V223" i="16" s="1"/>
  <c r="B170" i="2" s="1"/>
  <c r="B170" i="21" s="1"/>
  <c r="B170" i="22" s="1"/>
  <c r="O223" i="16"/>
  <c r="R222" i="16"/>
  <c r="B164" i="2" s="1"/>
  <c r="B164" i="21" s="1"/>
  <c r="B164" i="22" s="1"/>
  <c r="C163" i="2"/>
  <c r="C163" i="21" s="1"/>
  <c r="C163" i="22" s="1"/>
  <c r="O221" i="16"/>
  <c r="C162" i="2"/>
  <c r="C162" i="21" s="1"/>
  <c r="C162" i="22" s="1"/>
  <c r="C161" i="2"/>
  <c r="C161" i="21" s="1"/>
  <c r="C161" i="22" s="1"/>
  <c r="O219" i="16"/>
  <c r="M224" i="16" s="1"/>
  <c r="R218" i="16"/>
  <c r="C159" i="2" s="1"/>
  <c r="C159" i="21" s="1"/>
  <c r="C159" i="22" s="1"/>
  <c r="R217" i="16"/>
  <c r="C157" i="2" s="1"/>
  <c r="C157" i="21" s="1"/>
  <c r="C157" i="22" s="1"/>
  <c r="R216" i="16"/>
  <c r="C156" i="2" s="1"/>
  <c r="C156" i="21" s="1"/>
  <c r="C156" i="22" s="1"/>
  <c r="O194" i="16"/>
  <c r="O192" i="16"/>
  <c r="O190" i="16"/>
  <c r="O188" i="16"/>
  <c r="O186" i="16"/>
  <c r="V184" i="16" s="1"/>
  <c r="B141" i="2" s="1"/>
  <c r="B141" i="21" s="1"/>
  <c r="B141" i="22" s="1"/>
  <c r="O184" i="16"/>
  <c r="R183" i="16"/>
  <c r="B135" i="2" s="1"/>
  <c r="B135" i="21" s="1"/>
  <c r="B135" i="22" s="1"/>
  <c r="C134" i="2"/>
  <c r="C134" i="21" s="1"/>
  <c r="C134" i="22" s="1"/>
  <c r="O182" i="16"/>
  <c r="C133" i="2"/>
  <c r="C133" i="21" s="1"/>
  <c r="C133" i="22" s="1"/>
  <c r="C132" i="2"/>
  <c r="C132" i="21" s="1"/>
  <c r="C132" i="22" s="1"/>
  <c r="O180" i="16"/>
  <c r="M185" i="16" s="1"/>
  <c r="R179" i="16"/>
  <c r="C130" i="2" s="1"/>
  <c r="C130" i="21" s="1"/>
  <c r="C130" i="22" s="1"/>
  <c r="R178" i="16"/>
  <c r="C128" i="2" s="1"/>
  <c r="C128" i="21" s="1"/>
  <c r="C128" i="22" s="1"/>
  <c r="R177" i="16"/>
  <c r="C127" i="2" s="1"/>
  <c r="C127" i="21" s="1"/>
  <c r="C127" i="22" s="1"/>
  <c r="O155" i="16"/>
  <c r="O153" i="16"/>
  <c r="O151" i="16"/>
  <c r="O149" i="16"/>
  <c r="O147" i="16"/>
  <c r="V145" i="16" s="1"/>
  <c r="B112" i="2" s="1"/>
  <c r="B112" i="21" s="1"/>
  <c r="B112" i="22" s="1"/>
  <c r="O145" i="16"/>
  <c r="R144" i="16"/>
  <c r="B106" i="2" s="1"/>
  <c r="B106" i="21" s="1"/>
  <c r="B106" i="22" s="1"/>
  <c r="C105" i="2"/>
  <c r="C105" i="21" s="1"/>
  <c r="C105" i="22" s="1"/>
  <c r="O143" i="16"/>
  <c r="C104" i="2"/>
  <c r="C104" i="21" s="1"/>
  <c r="C104" i="22" s="1"/>
  <c r="C103" i="2"/>
  <c r="C103" i="21" s="1"/>
  <c r="C103" i="22" s="1"/>
  <c r="O141" i="16"/>
  <c r="M146" i="16" s="1"/>
  <c r="R140" i="16"/>
  <c r="C101" i="2" s="1"/>
  <c r="C101" i="21" s="1"/>
  <c r="C101" i="22" s="1"/>
  <c r="R139" i="16"/>
  <c r="C99" i="2" s="1"/>
  <c r="C99" i="21" s="1"/>
  <c r="C99" i="22" s="1"/>
  <c r="R138" i="16"/>
  <c r="C98" i="2" s="1"/>
  <c r="C98" i="21" s="1"/>
  <c r="C98" i="22" s="1"/>
  <c r="O116" i="16"/>
  <c r="O114" i="16"/>
  <c r="O112" i="16"/>
  <c r="O110" i="16"/>
  <c r="O108" i="16"/>
  <c r="V106" i="16" s="1"/>
  <c r="B83" i="2" s="1"/>
  <c r="B83" i="21" s="1"/>
  <c r="B83" i="22" s="1"/>
  <c r="O106" i="16"/>
  <c r="R105" i="16"/>
  <c r="B77" i="2" s="1"/>
  <c r="B77" i="21" s="1"/>
  <c r="B77" i="22" s="1"/>
  <c r="C76" i="2"/>
  <c r="C76" i="21" s="1"/>
  <c r="C76" i="22" s="1"/>
  <c r="O104" i="16"/>
  <c r="C75" i="2"/>
  <c r="C75" i="21" s="1"/>
  <c r="C75" i="22" s="1"/>
  <c r="C74" i="2"/>
  <c r="C74" i="21" s="1"/>
  <c r="C74" i="22" s="1"/>
  <c r="O102" i="16"/>
  <c r="M107" i="16" s="1"/>
  <c r="R101" i="16"/>
  <c r="C72" i="2" s="1"/>
  <c r="C72" i="21" s="1"/>
  <c r="C72" i="22" s="1"/>
  <c r="R100" i="16"/>
  <c r="C70" i="2" s="1"/>
  <c r="C70" i="21" s="1"/>
  <c r="C70" i="22" s="1"/>
  <c r="R99" i="16"/>
  <c r="C69" i="2" s="1"/>
  <c r="C69" i="21" s="1"/>
  <c r="C69" i="22" s="1"/>
  <c r="R66" i="16"/>
  <c r="B48" i="2" s="1"/>
  <c r="B48" i="21" s="1"/>
  <c r="B48" i="22" s="1"/>
  <c r="C47" i="2"/>
  <c r="C47" i="21" s="1"/>
  <c r="C47" i="22" s="1"/>
  <c r="C46" i="2"/>
  <c r="C46" i="21" s="1"/>
  <c r="C46" i="22" s="1"/>
  <c r="C45" i="2"/>
  <c r="C45" i="21" s="1"/>
  <c r="C45" i="22" s="1"/>
  <c r="R62" i="16"/>
  <c r="C43" i="2" s="1"/>
  <c r="C43" i="21" s="1"/>
  <c r="C43" i="22" s="1"/>
  <c r="R61" i="16"/>
  <c r="C41" i="2" s="1"/>
  <c r="C41" i="21" s="1"/>
  <c r="C41" i="22" s="1"/>
  <c r="R60" i="16"/>
  <c r="C40" i="2" s="1"/>
  <c r="C40" i="21" s="1"/>
  <c r="C40" i="22" s="1"/>
  <c r="O77" i="16"/>
  <c r="O75" i="16"/>
  <c r="O73" i="16"/>
  <c r="O71" i="16"/>
  <c r="O69" i="16"/>
  <c r="V67" i="16" s="1"/>
  <c r="B54" i="2" s="1"/>
  <c r="B54" i="21" s="1"/>
  <c r="B54" i="22" s="1"/>
  <c r="O67" i="16"/>
  <c r="O65" i="16"/>
  <c r="O63" i="16"/>
  <c r="M68" i="16" s="1"/>
  <c r="R23" i="16"/>
  <c r="R228" i="16" l="1"/>
  <c r="G160" i="2" s="1"/>
  <c r="G160" i="21" s="1"/>
  <c r="G160" i="22" s="1"/>
  <c r="R111" i="16"/>
  <c r="G73" i="2" s="1"/>
  <c r="G73" i="21" s="1"/>
  <c r="G73" i="22" s="1"/>
  <c r="R267" i="16"/>
  <c r="G189" i="2" s="1"/>
  <c r="G189" i="21" s="1"/>
  <c r="G189" i="22" s="1"/>
  <c r="R189" i="16"/>
  <c r="G131" i="2" s="1"/>
  <c r="G131" i="21" s="1"/>
  <c r="G131" i="22" s="1"/>
  <c r="W383" i="16"/>
  <c r="Q274" i="2" s="1"/>
  <c r="Q274" i="21" s="1"/>
  <c r="Q274" i="22" s="1"/>
  <c r="S264" i="16"/>
  <c r="I185" i="2" s="1"/>
  <c r="I185" i="21" s="1"/>
  <c r="I185" i="22" s="1"/>
  <c r="R265" i="16"/>
  <c r="G186" i="2" s="1"/>
  <c r="G186" i="21" s="1"/>
  <c r="G186" i="22" s="1"/>
  <c r="S227" i="16"/>
  <c r="I158" i="2" s="1"/>
  <c r="I158" i="21" s="1"/>
  <c r="I158" i="22" s="1"/>
  <c r="V189" i="16"/>
  <c r="O131" i="2" s="1"/>
  <c r="O131" i="21" s="1"/>
  <c r="O131" i="22" s="1"/>
  <c r="W149" i="16"/>
  <c r="Q100" i="2" s="1"/>
  <c r="Q100" i="21" s="1"/>
  <c r="Q100" i="22" s="1"/>
  <c r="S108" i="16"/>
  <c r="I69" i="2" s="1"/>
  <c r="I69" i="21" s="1"/>
  <c r="I69" i="22" s="1"/>
  <c r="R109" i="16"/>
  <c r="G70" i="2" s="1"/>
  <c r="G70" i="21" s="1"/>
  <c r="G70" i="22" s="1"/>
  <c r="AC228" i="16"/>
  <c r="AC160" i="2" s="1"/>
  <c r="AC160" i="21" s="1"/>
  <c r="AC160" i="22" s="1"/>
  <c r="U226" i="16"/>
  <c r="M157" i="2" s="1"/>
  <c r="M157" i="21" s="1"/>
  <c r="V228" i="16"/>
  <c r="O160" i="2" s="1"/>
  <c r="O160" i="21" s="1"/>
  <c r="O160" i="22" s="1"/>
  <c r="S225" i="16"/>
  <c r="I156" i="2" s="1"/>
  <c r="I156" i="21" s="1"/>
  <c r="S188" i="16"/>
  <c r="I129" i="2" s="1"/>
  <c r="I129" i="21" s="1"/>
  <c r="I129" i="22" s="1"/>
  <c r="S186" i="16"/>
  <c r="I127" i="2" s="1"/>
  <c r="I127" i="21" s="1"/>
  <c r="AC189" i="16"/>
  <c r="AC131" i="2" s="1"/>
  <c r="AC131" i="21" s="1"/>
  <c r="AC131" i="22" s="1"/>
  <c r="U187" i="16"/>
  <c r="M128" i="2" s="1"/>
  <c r="M128" i="21" s="1"/>
  <c r="W186" i="16"/>
  <c r="Q127" i="2" s="1"/>
  <c r="Q127" i="21" s="1"/>
  <c r="Q127" i="22" s="1"/>
  <c r="Y187" i="16"/>
  <c r="U128" i="2" s="1"/>
  <c r="U128" i="21" s="1"/>
  <c r="U128" i="22" s="1"/>
  <c r="W188" i="16"/>
  <c r="Q129" i="2" s="1"/>
  <c r="Q129" i="21" s="1"/>
  <c r="Z189" i="16"/>
  <c r="W131" i="2" s="1"/>
  <c r="W131" i="21" s="1"/>
  <c r="W131" i="22" s="1"/>
  <c r="AA186" i="16"/>
  <c r="Y127" i="2" s="1"/>
  <c r="Y127" i="21" s="1"/>
  <c r="AC187" i="16"/>
  <c r="AC128" i="2" s="1"/>
  <c r="AC128" i="21" s="1"/>
  <c r="AC128" i="22" s="1"/>
  <c r="AA188" i="16"/>
  <c r="Y129" i="2" s="1"/>
  <c r="Y129" i="21" s="1"/>
  <c r="U382" i="16"/>
  <c r="M273" i="2" s="1"/>
  <c r="M273" i="21" s="1"/>
  <c r="S381" i="16"/>
  <c r="I272" i="2" s="1"/>
  <c r="I272" i="21" s="1"/>
  <c r="AC382" i="16"/>
  <c r="AC273" i="2" s="1"/>
  <c r="AC273" i="21" s="1"/>
  <c r="AC273" i="22" s="1"/>
  <c r="Z384" i="16"/>
  <c r="W276" i="2" s="1"/>
  <c r="W276" i="21" s="1"/>
  <c r="W276" i="22" s="1"/>
  <c r="AA381" i="16"/>
  <c r="Y272" i="2" s="1"/>
  <c r="Y272" i="21" s="1"/>
  <c r="AC384" i="16"/>
  <c r="AC276" i="2" s="1"/>
  <c r="AC276" i="21" s="1"/>
  <c r="AC276" i="22" s="1"/>
  <c r="T381" i="16"/>
  <c r="K272" i="2" s="1"/>
  <c r="K272" i="21" s="1"/>
  <c r="K272" i="22" s="1"/>
  <c r="AB381" i="16"/>
  <c r="AA272" i="2" s="1"/>
  <c r="AA272" i="21" s="1"/>
  <c r="AA272" i="22" s="1"/>
  <c r="V382" i="16"/>
  <c r="O273" i="2" s="1"/>
  <c r="O273" i="21" s="1"/>
  <c r="O273" i="22" s="1"/>
  <c r="X383" i="16"/>
  <c r="S274" i="2" s="1"/>
  <c r="S274" i="21" s="1"/>
  <c r="S384" i="16"/>
  <c r="I276" i="2" s="1"/>
  <c r="I276" i="21" s="1"/>
  <c r="AA384" i="16"/>
  <c r="Y276" i="2" s="1"/>
  <c r="Y276" i="21" s="1"/>
  <c r="W381" i="16"/>
  <c r="Q272" i="2" s="1"/>
  <c r="Q272" i="21" s="1"/>
  <c r="Q272" i="22" s="1"/>
  <c r="Y382" i="16"/>
  <c r="U273" i="2" s="1"/>
  <c r="U273" i="21" s="1"/>
  <c r="U273" i="22" s="1"/>
  <c r="S383" i="16"/>
  <c r="I274" i="2" s="1"/>
  <c r="I274" i="21" s="1"/>
  <c r="AA383" i="16"/>
  <c r="Y274" i="2" s="1"/>
  <c r="Y274" i="21" s="1"/>
  <c r="V384" i="16"/>
  <c r="O276" i="2" s="1"/>
  <c r="O276" i="21" s="1"/>
  <c r="O276" i="22" s="1"/>
  <c r="X381" i="16"/>
  <c r="S272" i="2" s="1"/>
  <c r="S272" i="21" s="1"/>
  <c r="R382" i="16"/>
  <c r="G273" i="2" s="1"/>
  <c r="G273" i="21" s="1"/>
  <c r="G273" i="22" s="1"/>
  <c r="Z382" i="16"/>
  <c r="W273" i="2" s="1"/>
  <c r="W273" i="21" s="1"/>
  <c r="W273" i="22" s="1"/>
  <c r="T383" i="16"/>
  <c r="K274" i="2" s="1"/>
  <c r="K274" i="21" s="1"/>
  <c r="AB383" i="16"/>
  <c r="AA274" i="2" s="1"/>
  <c r="AA274" i="21" s="1"/>
  <c r="W384" i="16"/>
  <c r="Q276" i="2" s="1"/>
  <c r="Q276" i="21" s="1"/>
  <c r="Q276" i="22" s="1"/>
  <c r="AC345" i="16"/>
  <c r="AC247" i="2" s="1"/>
  <c r="AC247" i="21" s="1"/>
  <c r="AC247" i="22" s="1"/>
  <c r="AA342" i="16"/>
  <c r="Y243" i="2" s="1"/>
  <c r="Y243" i="21" s="1"/>
  <c r="AA344" i="16"/>
  <c r="Y245" i="2" s="1"/>
  <c r="Y245" i="21" s="1"/>
  <c r="R345" i="16"/>
  <c r="G247" i="2" s="1"/>
  <c r="G247" i="21" s="1"/>
  <c r="G247" i="22" s="1"/>
  <c r="W342" i="16"/>
  <c r="Q243" i="2" s="1"/>
  <c r="Q243" i="21" s="1"/>
  <c r="Q243" i="22" s="1"/>
  <c r="W344" i="16"/>
  <c r="Q245" i="2" s="1"/>
  <c r="Q245" i="21" s="1"/>
  <c r="Z345" i="16"/>
  <c r="W247" i="2" s="1"/>
  <c r="W247" i="21" s="1"/>
  <c r="W247" i="22" s="1"/>
  <c r="AC343" i="16"/>
  <c r="AC244" i="2" s="1"/>
  <c r="AC244" i="21" s="1"/>
  <c r="AC244" i="22" s="1"/>
  <c r="S342" i="16"/>
  <c r="I243" i="2" s="1"/>
  <c r="I243" i="21" s="1"/>
  <c r="U343" i="16"/>
  <c r="M244" i="2" s="1"/>
  <c r="M244" i="21" s="1"/>
  <c r="S344" i="16"/>
  <c r="I245" i="2" s="1"/>
  <c r="I245" i="21" s="1"/>
  <c r="V345" i="16"/>
  <c r="O247" i="2" s="1"/>
  <c r="O247" i="21" s="1"/>
  <c r="O247" i="22" s="1"/>
  <c r="Y343" i="16"/>
  <c r="U244" i="2" s="1"/>
  <c r="U244" i="21" s="1"/>
  <c r="U244" i="22" s="1"/>
  <c r="AC306" i="16"/>
  <c r="AC218" i="2" s="1"/>
  <c r="AC218" i="21" s="1"/>
  <c r="AC218" i="22" s="1"/>
  <c r="W303" i="16"/>
  <c r="Q214" i="2" s="1"/>
  <c r="Q214" i="21" s="1"/>
  <c r="Q214" i="22" s="1"/>
  <c r="Y304" i="16"/>
  <c r="U215" i="2" s="1"/>
  <c r="U215" i="21" s="1"/>
  <c r="U215" i="22" s="1"/>
  <c r="S305" i="16"/>
  <c r="I216" i="2" s="1"/>
  <c r="I216" i="21" s="1"/>
  <c r="AA305" i="16"/>
  <c r="Y216" i="2" s="1"/>
  <c r="Y216" i="21" s="1"/>
  <c r="V306" i="16"/>
  <c r="O218" i="2" s="1"/>
  <c r="O218" i="21" s="1"/>
  <c r="O218" i="22" s="1"/>
  <c r="T303" i="16"/>
  <c r="K214" i="2" s="1"/>
  <c r="K214" i="21" s="1"/>
  <c r="K214" i="22" s="1"/>
  <c r="AB303" i="16"/>
  <c r="AA214" i="2" s="1"/>
  <c r="AA214" i="21" s="1"/>
  <c r="AA214" i="22" s="1"/>
  <c r="V304" i="16"/>
  <c r="O215" i="2" s="1"/>
  <c r="O215" i="21" s="1"/>
  <c r="O215" i="22" s="1"/>
  <c r="X305" i="16"/>
  <c r="S216" i="2" s="1"/>
  <c r="S216" i="21" s="1"/>
  <c r="S306" i="16"/>
  <c r="I218" i="2" s="1"/>
  <c r="I218" i="21" s="1"/>
  <c r="AA306" i="16"/>
  <c r="Y218" i="2" s="1"/>
  <c r="Y218" i="21" s="1"/>
  <c r="X303" i="16"/>
  <c r="S214" i="2" s="1"/>
  <c r="S214" i="21" s="1"/>
  <c r="R304" i="16"/>
  <c r="G215" i="2" s="1"/>
  <c r="G215" i="21" s="1"/>
  <c r="G215" i="22" s="1"/>
  <c r="Z304" i="16"/>
  <c r="W215" i="2" s="1"/>
  <c r="W215" i="21" s="1"/>
  <c r="W215" i="22" s="1"/>
  <c r="T305" i="16"/>
  <c r="K216" i="2" s="1"/>
  <c r="K216" i="21" s="1"/>
  <c r="AB305" i="16"/>
  <c r="AA216" i="2" s="1"/>
  <c r="AA216" i="21" s="1"/>
  <c r="W306" i="16"/>
  <c r="Q218" i="2" s="1"/>
  <c r="Q218" i="21" s="1"/>
  <c r="Q218" i="22" s="1"/>
  <c r="S303" i="16"/>
  <c r="I214" i="2" s="1"/>
  <c r="I214" i="21" s="1"/>
  <c r="AA303" i="16"/>
  <c r="Y214" i="2" s="1"/>
  <c r="Y214" i="21" s="1"/>
  <c r="U304" i="16"/>
  <c r="M215" i="2" s="1"/>
  <c r="M215" i="21" s="1"/>
  <c r="AC304" i="16"/>
  <c r="AC215" i="2" s="1"/>
  <c r="AC215" i="21" s="1"/>
  <c r="AC215" i="22" s="1"/>
  <c r="W305" i="16"/>
  <c r="Q216" i="2" s="1"/>
  <c r="Q216" i="21" s="1"/>
  <c r="R306" i="16"/>
  <c r="G218" i="2" s="1"/>
  <c r="G218" i="21" s="1"/>
  <c r="G218" i="22" s="1"/>
  <c r="Z306" i="16"/>
  <c r="W218" i="2" s="1"/>
  <c r="W218" i="21" s="1"/>
  <c r="W218" i="22" s="1"/>
  <c r="X264" i="16"/>
  <c r="S185" i="2" s="1"/>
  <c r="S185" i="21" s="1"/>
  <c r="U265" i="16"/>
  <c r="M186" i="2" s="1"/>
  <c r="M186" i="21" s="1"/>
  <c r="T266" i="16"/>
  <c r="K187" i="2" s="1"/>
  <c r="K187" i="21" s="1"/>
  <c r="W267" i="16"/>
  <c r="Q189" i="2" s="1"/>
  <c r="Q189" i="21" s="1"/>
  <c r="Q189" i="22" s="1"/>
  <c r="AC267" i="16"/>
  <c r="AC189" i="2" s="1"/>
  <c r="AC189" i="21" s="1"/>
  <c r="AC189" i="22" s="1"/>
  <c r="AA264" i="16"/>
  <c r="Y185" i="2" s="1"/>
  <c r="Y185" i="21" s="1"/>
  <c r="Z265" i="16"/>
  <c r="W186" i="2" s="1"/>
  <c r="W186" i="21" s="1"/>
  <c r="W186" i="22" s="1"/>
  <c r="W266" i="16"/>
  <c r="Q187" i="2" s="1"/>
  <c r="Q187" i="21" s="1"/>
  <c r="Z267" i="16"/>
  <c r="W189" i="2" s="1"/>
  <c r="W189" i="21" s="1"/>
  <c r="W189" i="22" s="1"/>
  <c r="AC265" i="16"/>
  <c r="AC186" i="2" s="1"/>
  <c r="AC186" i="21" s="1"/>
  <c r="AC186" i="22" s="1"/>
  <c r="AB266" i="16"/>
  <c r="AA187" i="2" s="1"/>
  <c r="AA187" i="21" s="1"/>
  <c r="T264" i="16"/>
  <c r="K185" i="2" s="1"/>
  <c r="K185" i="21" s="1"/>
  <c r="K185" i="22" s="1"/>
  <c r="AB264" i="16"/>
  <c r="AA185" i="2" s="1"/>
  <c r="AA185" i="21" s="1"/>
  <c r="AA185" i="22" s="1"/>
  <c r="V265" i="16"/>
  <c r="O186" i="2" s="1"/>
  <c r="O186" i="21" s="1"/>
  <c r="O186" i="22" s="1"/>
  <c r="X266" i="16"/>
  <c r="S187" i="2" s="1"/>
  <c r="S187" i="21" s="1"/>
  <c r="S267" i="16"/>
  <c r="I189" i="2" s="1"/>
  <c r="I189" i="21" s="1"/>
  <c r="AA267" i="16"/>
  <c r="Y189" i="2" s="1"/>
  <c r="Y189" i="21" s="1"/>
  <c r="W264" i="16"/>
  <c r="Q185" i="2" s="1"/>
  <c r="Q185" i="21" s="1"/>
  <c r="Q185" i="22" s="1"/>
  <c r="Y265" i="16"/>
  <c r="U186" i="2" s="1"/>
  <c r="U186" i="21" s="1"/>
  <c r="U186" i="22" s="1"/>
  <c r="S266" i="16"/>
  <c r="I187" i="2" s="1"/>
  <c r="I187" i="21" s="1"/>
  <c r="AA266" i="16"/>
  <c r="Y187" i="2" s="1"/>
  <c r="Y187" i="21" s="1"/>
  <c r="V267" i="16"/>
  <c r="O189" i="2" s="1"/>
  <c r="O189" i="21" s="1"/>
  <c r="O189" i="22" s="1"/>
  <c r="AA226" i="16"/>
  <c r="Y157" i="2" s="1"/>
  <c r="Y157" i="21" s="1"/>
  <c r="W225" i="16"/>
  <c r="Q156" i="2" s="1"/>
  <c r="Q156" i="21" s="1"/>
  <c r="Q156" i="22" s="1"/>
  <c r="Y226" i="16"/>
  <c r="U157" i="2" s="1"/>
  <c r="U157" i="21" s="1"/>
  <c r="U157" i="22" s="1"/>
  <c r="W227" i="16"/>
  <c r="Q158" i="2" s="1"/>
  <c r="Q158" i="21" s="1"/>
  <c r="Z228" i="16"/>
  <c r="W160" i="2" s="1"/>
  <c r="W160" i="21" s="1"/>
  <c r="W160" i="22" s="1"/>
  <c r="AA225" i="16"/>
  <c r="Y156" i="2" s="1"/>
  <c r="Y156" i="21" s="1"/>
  <c r="AC226" i="16"/>
  <c r="AC157" i="2" s="1"/>
  <c r="AC157" i="21" s="1"/>
  <c r="AC157" i="22" s="1"/>
  <c r="AA227" i="16"/>
  <c r="Y158" i="2" s="1"/>
  <c r="Y158" i="21" s="1"/>
  <c r="Z150" i="16"/>
  <c r="W102" i="2" s="1"/>
  <c r="W102" i="21" s="1"/>
  <c r="W102" i="22" s="1"/>
  <c r="AC150" i="16"/>
  <c r="AC102" i="2" s="1"/>
  <c r="AC102" i="21" s="1"/>
  <c r="AC102" i="22" s="1"/>
  <c r="Y148" i="16"/>
  <c r="U99" i="2" s="1"/>
  <c r="U99" i="21" s="1"/>
  <c r="U99" i="22" s="1"/>
  <c r="W147" i="16"/>
  <c r="Q98" i="2" s="1"/>
  <c r="Q98" i="21" s="1"/>
  <c r="Q98" i="22" s="1"/>
  <c r="AA147" i="16"/>
  <c r="Y98" i="2" s="1"/>
  <c r="Y98" i="21" s="1"/>
  <c r="AC148" i="16"/>
  <c r="AC99" i="2" s="1"/>
  <c r="AC99" i="21" s="1"/>
  <c r="AC99" i="22" s="1"/>
  <c r="AA149" i="16"/>
  <c r="Y100" i="2" s="1"/>
  <c r="Y100" i="21" s="1"/>
  <c r="R150" i="16"/>
  <c r="G102" i="2" s="1"/>
  <c r="G102" i="21" s="1"/>
  <c r="G102" i="22" s="1"/>
  <c r="S147" i="16"/>
  <c r="I98" i="2" s="1"/>
  <c r="I98" i="21" s="1"/>
  <c r="U148" i="16"/>
  <c r="M99" i="2" s="1"/>
  <c r="M99" i="21" s="1"/>
  <c r="S149" i="16"/>
  <c r="I100" i="2" s="1"/>
  <c r="I100" i="21" s="1"/>
  <c r="V150" i="16"/>
  <c r="O102" i="2" s="1"/>
  <c r="O102" i="21" s="1"/>
  <c r="O102" i="22" s="1"/>
  <c r="X108" i="16"/>
  <c r="S69" i="2" s="1"/>
  <c r="S69" i="21" s="1"/>
  <c r="U109" i="16"/>
  <c r="M70" i="2" s="1"/>
  <c r="M70" i="21" s="1"/>
  <c r="T110" i="16"/>
  <c r="K71" i="2" s="1"/>
  <c r="K71" i="21" s="1"/>
  <c r="W111" i="16"/>
  <c r="Q73" i="2" s="1"/>
  <c r="Q73" i="21" s="1"/>
  <c r="Q73" i="22" s="1"/>
  <c r="AC111" i="16"/>
  <c r="AC73" i="2" s="1"/>
  <c r="AC73" i="21" s="1"/>
  <c r="AC73" i="22" s="1"/>
  <c r="AA108" i="16"/>
  <c r="Y69" i="2" s="1"/>
  <c r="Y69" i="21" s="1"/>
  <c r="Z109" i="16"/>
  <c r="W70" i="2" s="1"/>
  <c r="W70" i="21" s="1"/>
  <c r="W70" i="22" s="1"/>
  <c r="W110" i="16"/>
  <c r="Q71" i="2" s="1"/>
  <c r="Q71" i="21" s="1"/>
  <c r="Z111" i="16"/>
  <c r="W73" i="2" s="1"/>
  <c r="W73" i="21" s="1"/>
  <c r="W73" i="22" s="1"/>
  <c r="AC109" i="16"/>
  <c r="AC70" i="2" s="1"/>
  <c r="AC70" i="21" s="1"/>
  <c r="AC70" i="22" s="1"/>
  <c r="AB110" i="16"/>
  <c r="AA71" i="2" s="1"/>
  <c r="AA71" i="21" s="1"/>
  <c r="T108" i="16"/>
  <c r="K69" i="2" s="1"/>
  <c r="K69" i="21" s="1"/>
  <c r="K69" i="22" s="1"/>
  <c r="AB108" i="16"/>
  <c r="AA69" i="2" s="1"/>
  <c r="AA69" i="21" s="1"/>
  <c r="AA69" i="22" s="1"/>
  <c r="V109" i="16"/>
  <c r="O70" i="2" s="1"/>
  <c r="O70" i="21" s="1"/>
  <c r="O70" i="22" s="1"/>
  <c r="X110" i="16"/>
  <c r="S71" i="2" s="1"/>
  <c r="S71" i="21" s="1"/>
  <c r="S111" i="16"/>
  <c r="I73" i="2" s="1"/>
  <c r="I73" i="21" s="1"/>
  <c r="AA111" i="16"/>
  <c r="Y73" i="2" s="1"/>
  <c r="Y73" i="21" s="1"/>
  <c r="W108" i="16"/>
  <c r="Q69" i="2" s="1"/>
  <c r="Q69" i="21" s="1"/>
  <c r="Q69" i="22" s="1"/>
  <c r="Y109" i="16"/>
  <c r="U70" i="2" s="1"/>
  <c r="U70" i="21" s="1"/>
  <c r="U70" i="22" s="1"/>
  <c r="S110" i="16"/>
  <c r="I71" i="2" s="1"/>
  <c r="I71" i="21" s="1"/>
  <c r="AA110" i="16"/>
  <c r="Y71" i="2" s="1"/>
  <c r="Y71" i="21" s="1"/>
  <c r="V111" i="16"/>
  <c r="O73" i="2" s="1"/>
  <c r="O73" i="21" s="1"/>
  <c r="O73" i="22" s="1"/>
  <c r="U381" i="16"/>
  <c r="M272" i="2" s="1"/>
  <c r="M272" i="21" s="1"/>
  <c r="Y381" i="16"/>
  <c r="U272" i="2" s="1"/>
  <c r="U272" i="21" s="1"/>
  <c r="U272" i="22" s="1"/>
  <c r="AC381" i="16"/>
  <c r="AC272" i="2" s="1"/>
  <c r="AC272" i="21" s="1"/>
  <c r="AC272" i="22" s="1"/>
  <c r="S382" i="16"/>
  <c r="I273" i="2" s="1"/>
  <c r="I273" i="21" s="1"/>
  <c r="W382" i="16"/>
  <c r="AA382" i="16"/>
  <c r="Y273" i="2" s="1"/>
  <c r="Y273" i="21" s="1"/>
  <c r="U383" i="16"/>
  <c r="M274" i="2" s="1"/>
  <c r="M274" i="21" s="1"/>
  <c r="Y383" i="16"/>
  <c r="U274" i="2" s="1"/>
  <c r="U274" i="21" s="1"/>
  <c r="AC383" i="16"/>
  <c r="AC274" i="2" s="1"/>
  <c r="AC274" i="21" s="1"/>
  <c r="T384" i="16"/>
  <c r="K276" i="2" s="1"/>
  <c r="K276" i="21" s="1"/>
  <c r="K276" i="22" s="1"/>
  <c r="X384" i="16"/>
  <c r="S276" i="2" s="1"/>
  <c r="S276" i="21" s="1"/>
  <c r="AB384" i="16"/>
  <c r="AA276" i="2" s="1"/>
  <c r="AA276" i="21" s="1"/>
  <c r="AA276" i="22" s="1"/>
  <c r="R379" i="16"/>
  <c r="B285" i="2" s="1"/>
  <c r="B285" i="21" s="1"/>
  <c r="B285" i="22" s="1"/>
  <c r="R381" i="16"/>
  <c r="G272" i="2" s="1"/>
  <c r="G272" i="21" s="1"/>
  <c r="G272" i="22" s="1"/>
  <c r="V381" i="16"/>
  <c r="O272" i="2" s="1"/>
  <c r="O272" i="21" s="1"/>
  <c r="O272" i="22" s="1"/>
  <c r="Z381" i="16"/>
  <c r="W272" i="2" s="1"/>
  <c r="W272" i="21" s="1"/>
  <c r="W272" i="22" s="1"/>
  <c r="T382" i="16"/>
  <c r="K273" i="2" s="1"/>
  <c r="K273" i="21" s="1"/>
  <c r="K273" i="22" s="1"/>
  <c r="X382" i="16"/>
  <c r="S273" i="2" s="1"/>
  <c r="S273" i="21" s="1"/>
  <c r="AB382" i="16"/>
  <c r="AA273" i="2" s="1"/>
  <c r="AA273" i="21" s="1"/>
  <c r="AA273" i="22" s="1"/>
  <c r="R383" i="16"/>
  <c r="G274" i="2" s="1"/>
  <c r="G274" i="21" s="1"/>
  <c r="V383" i="16"/>
  <c r="O274" i="2" s="1"/>
  <c r="O274" i="21" s="1"/>
  <c r="Z383" i="16"/>
  <c r="W274" i="2" s="1"/>
  <c r="W274" i="21" s="1"/>
  <c r="U384" i="16"/>
  <c r="M276" i="2" s="1"/>
  <c r="M276" i="21" s="1"/>
  <c r="Y384" i="16"/>
  <c r="U276" i="2" s="1"/>
  <c r="U276" i="21" s="1"/>
  <c r="U276" i="22" s="1"/>
  <c r="R340" i="16"/>
  <c r="B256" i="2" s="1"/>
  <c r="B256" i="21" s="1"/>
  <c r="B256" i="22" s="1"/>
  <c r="T342" i="16"/>
  <c r="K243" i="2" s="1"/>
  <c r="K243" i="21" s="1"/>
  <c r="K243" i="22" s="1"/>
  <c r="X342" i="16"/>
  <c r="S243" i="2" s="1"/>
  <c r="S243" i="21" s="1"/>
  <c r="AB342" i="16"/>
  <c r="AA243" i="2" s="1"/>
  <c r="AA243" i="21" s="1"/>
  <c r="AA243" i="22" s="1"/>
  <c r="R343" i="16"/>
  <c r="G244" i="2" s="1"/>
  <c r="G244" i="21" s="1"/>
  <c r="G244" i="22" s="1"/>
  <c r="V343" i="16"/>
  <c r="O244" i="2" s="1"/>
  <c r="O244" i="21" s="1"/>
  <c r="O244" i="22" s="1"/>
  <c r="Z343" i="16"/>
  <c r="W244" i="2" s="1"/>
  <c r="W244" i="21" s="1"/>
  <c r="W244" i="22" s="1"/>
  <c r="T344" i="16"/>
  <c r="K245" i="2" s="1"/>
  <c r="K245" i="21" s="1"/>
  <c r="X344" i="16"/>
  <c r="S245" i="2" s="1"/>
  <c r="S245" i="21" s="1"/>
  <c r="AB344" i="16"/>
  <c r="AA245" i="2" s="1"/>
  <c r="AA245" i="21" s="1"/>
  <c r="S345" i="16"/>
  <c r="I247" i="2" s="1"/>
  <c r="I247" i="21" s="1"/>
  <c r="W345" i="16"/>
  <c r="Q247" i="2" s="1"/>
  <c r="Q247" i="21" s="1"/>
  <c r="Q247" i="22" s="1"/>
  <c r="AA345" i="16"/>
  <c r="Y247" i="2" s="1"/>
  <c r="Y247" i="21" s="1"/>
  <c r="U342" i="16"/>
  <c r="M243" i="2" s="1"/>
  <c r="M243" i="21" s="1"/>
  <c r="Y342" i="16"/>
  <c r="U243" i="2" s="1"/>
  <c r="U243" i="21" s="1"/>
  <c r="U243" i="22" s="1"/>
  <c r="AC342" i="16"/>
  <c r="AC243" i="2" s="1"/>
  <c r="AC243" i="21" s="1"/>
  <c r="AC243" i="22" s="1"/>
  <c r="S343" i="16"/>
  <c r="I244" i="2" s="1"/>
  <c r="I244" i="21" s="1"/>
  <c r="W343" i="16"/>
  <c r="Q244" i="2" s="1"/>
  <c r="Q244" i="21" s="1"/>
  <c r="Q244" i="22" s="1"/>
  <c r="AA343" i="16"/>
  <c r="Y244" i="2" s="1"/>
  <c r="Y244" i="21" s="1"/>
  <c r="U344" i="16"/>
  <c r="M245" i="2" s="1"/>
  <c r="M245" i="21" s="1"/>
  <c r="Y344" i="16"/>
  <c r="U245" i="2" s="1"/>
  <c r="U245" i="21" s="1"/>
  <c r="AC344" i="16"/>
  <c r="AC245" i="2" s="1"/>
  <c r="AC245" i="21" s="1"/>
  <c r="T345" i="16"/>
  <c r="K247" i="2" s="1"/>
  <c r="K247" i="21" s="1"/>
  <c r="K247" i="22" s="1"/>
  <c r="X345" i="16"/>
  <c r="S247" i="2" s="1"/>
  <c r="S247" i="21" s="1"/>
  <c r="AB345" i="16"/>
  <c r="AA247" i="2" s="1"/>
  <c r="AA247" i="21" s="1"/>
  <c r="AA247" i="22" s="1"/>
  <c r="R342" i="16"/>
  <c r="G243" i="2" s="1"/>
  <c r="G243" i="21" s="1"/>
  <c r="G243" i="22" s="1"/>
  <c r="V342" i="16"/>
  <c r="O243" i="2" s="1"/>
  <c r="O243" i="21" s="1"/>
  <c r="O243" i="22" s="1"/>
  <c r="Z342" i="16"/>
  <c r="W243" i="2" s="1"/>
  <c r="W243" i="21" s="1"/>
  <c r="W243" i="22" s="1"/>
  <c r="T343" i="16"/>
  <c r="K244" i="2" s="1"/>
  <c r="K244" i="21" s="1"/>
  <c r="K244" i="22" s="1"/>
  <c r="X343" i="16"/>
  <c r="S244" i="2" s="1"/>
  <c r="S244" i="21" s="1"/>
  <c r="AB343" i="16"/>
  <c r="AA244" i="2" s="1"/>
  <c r="AA244" i="21" s="1"/>
  <c r="AA244" i="22" s="1"/>
  <c r="R344" i="16"/>
  <c r="G245" i="2" s="1"/>
  <c r="G245" i="21" s="1"/>
  <c r="V344" i="16"/>
  <c r="O245" i="2" s="1"/>
  <c r="O245" i="21" s="1"/>
  <c r="Z344" i="16"/>
  <c r="W245" i="2" s="1"/>
  <c r="W245" i="21" s="1"/>
  <c r="U345" i="16"/>
  <c r="M247" i="2" s="1"/>
  <c r="M247" i="21" s="1"/>
  <c r="Y345" i="16"/>
  <c r="U247" i="2" s="1"/>
  <c r="U247" i="21" s="1"/>
  <c r="U247" i="22" s="1"/>
  <c r="U303" i="16"/>
  <c r="M214" i="2" s="1"/>
  <c r="M214" i="21" s="1"/>
  <c r="Y303" i="16"/>
  <c r="U214" i="2" s="1"/>
  <c r="U214" i="21" s="1"/>
  <c r="U214" i="22" s="1"/>
  <c r="AC303" i="16"/>
  <c r="AC214" i="2" s="1"/>
  <c r="AC214" i="21" s="1"/>
  <c r="AC214" i="22" s="1"/>
  <c r="S304" i="16"/>
  <c r="I215" i="2" s="1"/>
  <c r="I215" i="21" s="1"/>
  <c r="W304" i="16"/>
  <c r="Q215" i="2" s="1"/>
  <c r="Q215" i="21" s="1"/>
  <c r="Q215" i="22" s="1"/>
  <c r="AA304" i="16"/>
  <c r="Y215" i="2" s="1"/>
  <c r="Y215" i="21" s="1"/>
  <c r="U305" i="16"/>
  <c r="M216" i="2" s="1"/>
  <c r="M216" i="21" s="1"/>
  <c r="Y305" i="16"/>
  <c r="U216" i="2" s="1"/>
  <c r="U216" i="21" s="1"/>
  <c r="AC305" i="16"/>
  <c r="AC216" i="2" s="1"/>
  <c r="AC216" i="21" s="1"/>
  <c r="T306" i="16"/>
  <c r="K218" i="2" s="1"/>
  <c r="K218" i="21" s="1"/>
  <c r="K218" i="22" s="1"/>
  <c r="X306" i="16"/>
  <c r="S218" i="2" s="1"/>
  <c r="S218" i="21" s="1"/>
  <c r="AB306" i="16"/>
  <c r="AA218" i="2" s="1"/>
  <c r="AA218" i="21" s="1"/>
  <c r="AA218" i="22" s="1"/>
  <c r="R301" i="16"/>
  <c r="B227" i="2" s="1"/>
  <c r="B227" i="21" s="1"/>
  <c r="B227" i="22" s="1"/>
  <c r="R303" i="16"/>
  <c r="G214" i="2" s="1"/>
  <c r="G214" i="21" s="1"/>
  <c r="G214" i="22" s="1"/>
  <c r="V303" i="16"/>
  <c r="O214" i="2" s="1"/>
  <c r="O214" i="21" s="1"/>
  <c r="O214" i="22" s="1"/>
  <c r="Z303" i="16"/>
  <c r="W214" i="2" s="1"/>
  <c r="W214" i="21" s="1"/>
  <c r="W214" i="22" s="1"/>
  <c r="T304" i="16"/>
  <c r="K215" i="2" s="1"/>
  <c r="K215" i="21" s="1"/>
  <c r="K215" i="22" s="1"/>
  <c r="X304" i="16"/>
  <c r="S215" i="2" s="1"/>
  <c r="S215" i="21" s="1"/>
  <c r="AB304" i="16"/>
  <c r="AA215" i="2" s="1"/>
  <c r="AA215" i="21" s="1"/>
  <c r="AA215" i="22" s="1"/>
  <c r="R305" i="16"/>
  <c r="G216" i="2" s="1"/>
  <c r="G216" i="21" s="1"/>
  <c r="V305" i="16"/>
  <c r="O216" i="2" s="1"/>
  <c r="O216" i="21" s="1"/>
  <c r="Z305" i="16"/>
  <c r="W216" i="2" s="1"/>
  <c r="W216" i="21" s="1"/>
  <c r="U306" i="16"/>
  <c r="M218" i="2" s="1"/>
  <c r="M218" i="21" s="1"/>
  <c r="Y306" i="16"/>
  <c r="U218" i="2" s="1"/>
  <c r="U218" i="21" s="1"/>
  <c r="U218" i="22" s="1"/>
  <c r="R262" i="16"/>
  <c r="B198" i="2" s="1"/>
  <c r="B198" i="21" s="1"/>
  <c r="B198" i="22" s="1"/>
  <c r="U264" i="16"/>
  <c r="M185" i="2" s="1"/>
  <c r="M185" i="21" s="1"/>
  <c r="Y264" i="16"/>
  <c r="U185" i="2" s="1"/>
  <c r="U185" i="21" s="1"/>
  <c r="U185" i="22" s="1"/>
  <c r="AC264" i="16"/>
  <c r="AC185" i="2" s="1"/>
  <c r="AC185" i="21" s="1"/>
  <c r="AC185" i="22" s="1"/>
  <c r="S265" i="16"/>
  <c r="I186" i="2" s="1"/>
  <c r="I186" i="21" s="1"/>
  <c r="W265" i="16"/>
  <c r="Q186" i="2" s="1"/>
  <c r="Q186" i="21" s="1"/>
  <c r="Q186" i="22" s="1"/>
  <c r="AA265" i="16"/>
  <c r="Y186" i="2" s="1"/>
  <c r="Y186" i="21" s="1"/>
  <c r="U266" i="16"/>
  <c r="M187" i="2" s="1"/>
  <c r="M187" i="21" s="1"/>
  <c r="Y266" i="16"/>
  <c r="U187" i="2" s="1"/>
  <c r="U187" i="21" s="1"/>
  <c r="AC266" i="16"/>
  <c r="AC187" i="2" s="1"/>
  <c r="AC187" i="21" s="1"/>
  <c r="T267" i="16"/>
  <c r="K189" i="2" s="1"/>
  <c r="K189" i="21" s="1"/>
  <c r="K189" i="22" s="1"/>
  <c r="X267" i="16"/>
  <c r="S189" i="2" s="1"/>
  <c r="S189" i="21" s="1"/>
  <c r="AB267" i="16"/>
  <c r="AA189" i="2" s="1"/>
  <c r="AA189" i="21" s="1"/>
  <c r="AA189" i="22" s="1"/>
  <c r="R264" i="16"/>
  <c r="G185" i="2" s="1"/>
  <c r="G185" i="21" s="1"/>
  <c r="G185" i="22" s="1"/>
  <c r="V264" i="16"/>
  <c r="O185" i="2" s="1"/>
  <c r="O185" i="21" s="1"/>
  <c r="O185" i="22" s="1"/>
  <c r="Z264" i="16"/>
  <c r="W185" i="2" s="1"/>
  <c r="W185" i="21" s="1"/>
  <c r="W185" i="22" s="1"/>
  <c r="T265" i="16"/>
  <c r="K186" i="2" s="1"/>
  <c r="K186" i="21" s="1"/>
  <c r="K186" i="22" s="1"/>
  <c r="X265" i="16"/>
  <c r="S186" i="2" s="1"/>
  <c r="S186" i="21" s="1"/>
  <c r="AB265" i="16"/>
  <c r="AA186" i="2" s="1"/>
  <c r="AA186" i="21" s="1"/>
  <c r="AA186" i="22" s="1"/>
  <c r="R266" i="16"/>
  <c r="G187" i="2" s="1"/>
  <c r="G187" i="21" s="1"/>
  <c r="V266" i="16"/>
  <c r="O187" i="2" s="1"/>
  <c r="O187" i="21" s="1"/>
  <c r="Z266" i="16"/>
  <c r="W187" i="2" s="1"/>
  <c r="W187" i="21" s="1"/>
  <c r="U267" i="16"/>
  <c r="M189" i="2" s="1"/>
  <c r="M189" i="21" s="1"/>
  <c r="Y267" i="16"/>
  <c r="U189" i="2" s="1"/>
  <c r="U189" i="21" s="1"/>
  <c r="U189" i="22" s="1"/>
  <c r="R223" i="16"/>
  <c r="B169" i="2" s="1"/>
  <c r="B169" i="21" s="1"/>
  <c r="B169" i="22" s="1"/>
  <c r="T225" i="16"/>
  <c r="K156" i="2" s="1"/>
  <c r="K156" i="21" s="1"/>
  <c r="K156" i="22" s="1"/>
  <c r="X225" i="16"/>
  <c r="S156" i="2" s="1"/>
  <c r="S156" i="21" s="1"/>
  <c r="AB225" i="16"/>
  <c r="AA156" i="2" s="1"/>
  <c r="AA156" i="21" s="1"/>
  <c r="AA156" i="22" s="1"/>
  <c r="R226" i="16"/>
  <c r="G157" i="2" s="1"/>
  <c r="G157" i="21" s="1"/>
  <c r="G157" i="22" s="1"/>
  <c r="V226" i="16"/>
  <c r="O157" i="2" s="1"/>
  <c r="O157" i="21" s="1"/>
  <c r="O157" i="22" s="1"/>
  <c r="Z226" i="16"/>
  <c r="W157" i="2" s="1"/>
  <c r="W157" i="21" s="1"/>
  <c r="W157" i="22" s="1"/>
  <c r="T227" i="16"/>
  <c r="K158" i="2" s="1"/>
  <c r="K158" i="21" s="1"/>
  <c r="X227" i="16"/>
  <c r="S158" i="2" s="1"/>
  <c r="S158" i="21" s="1"/>
  <c r="AB227" i="16"/>
  <c r="AA158" i="2" s="1"/>
  <c r="AA158" i="21" s="1"/>
  <c r="S228" i="16"/>
  <c r="I160" i="2" s="1"/>
  <c r="I160" i="21" s="1"/>
  <c r="W228" i="16"/>
  <c r="Q160" i="2" s="1"/>
  <c r="Q160" i="21" s="1"/>
  <c r="Q160" i="22" s="1"/>
  <c r="AA228" i="16"/>
  <c r="Y160" i="2" s="1"/>
  <c r="Y160" i="21" s="1"/>
  <c r="U225" i="16"/>
  <c r="M156" i="2" s="1"/>
  <c r="M156" i="21" s="1"/>
  <c r="Y225" i="16"/>
  <c r="U156" i="2" s="1"/>
  <c r="U156" i="21" s="1"/>
  <c r="U156" i="22" s="1"/>
  <c r="AC225" i="16"/>
  <c r="AC156" i="2" s="1"/>
  <c r="AC156" i="21" s="1"/>
  <c r="AC156" i="22" s="1"/>
  <c r="S226" i="16"/>
  <c r="I157" i="2" s="1"/>
  <c r="I157" i="21" s="1"/>
  <c r="W226" i="16"/>
  <c r="Q157" i="2" s="1"/>
  <c r="Q157" i="21" s="1"/>
  <c r="Q157" i="22" s="1"/>
  <c r="U227" i="16"/>
  <c r="M158" i="2" s="1"/>
  <c r="M158" i="21" s="1"/>
  <c r="Y227" i="16"/>
  <c r="U158" i="2" s="1"/>
  <c r="U158" i="21" s="1"/>
  <c r="AC227" i="16"/>
  <c r="AC158" i="2" s="1"/>
  <c r="AC158" i="21" s="1"/>
  <c r="T228" i="16"/>
  <c r="K160" i="2" s="1"/>
  <c r="K160" i="21" s="1"/>
  <c r="K160" i="22" s="1"/>
  <c r="X228" i="16"/>
  <c r="S160" i="2" s="1"/>
  <c r="S160" i="21" s="1"/>
  <c r="AB228" i="16"/>
  <c r="AA160" i="2" s="1"/>
  <c r="AA160" i="21" s="1"/>
  <c r="AA160" i="22" s="1"/>
  <c r="R225" i="16"/>
  <c r="G156" i="2" s="1"/>
  <c r="G156" i="21" s="1"/>
  <c r="G156" i="22" s="1"/>
  <c r="V225" i="16"/>
  <c r="O156" i="2" s="1"/>
  <c r="O156" i="21" s="1"/>
  <c r="O156" i="22" s="1"/>
  <c r="Z225" i="16"/>
  <c r="W156" i="2" s="1"/>
  <c r="W156" i="21" s="1"/>
  <c r="W156" i="22" s="1"/>
  <c r="T226" i="16"/>
  <c r="K157" i="2" s="1"/>
  <c r="K157" i="21" s="1"/>
  <c r="K157" i="22" s="1"/>
  <c r="X226" i="16"/>
  <c r="S157" i="2" s="1"/>
  <c r="S157" i="21" s="1"/>
  <c r="AB226" i="16"/>
  <c r="AA157" i="2" s="1"/>
  <c r="AA157" i="21" s="1"/>
  <c r="AA157" i="22" s="1"/>
  <c r="R227" i="16"/>
  <c r="G158" i="2" s="1"/>
  <c r="G158" i="21" s="1"/>
  <c r="V227" i="16"/>
  <c r="Z227" i="16"/>
  <c r="W158" i="2" s="1"/>
  <c r="W158" i="21" s="1"/>
  <c r="U228" i="16"/>
  <c r="M160" i="2" s="1"/>
  <c r="M160" i="21" s="1"/>
  <c r="Y228" i="16"/>
  <c r="U160" i="2" s="1"/>
  <c r="U160" i="21" s="1"/>
  <c r="U160" i="22" s="1"/>
  <c r="R184" i="16"/>
  <c r="B140" i="2" s="1"/>
  <c r="B140" i="21" s="1"/>
  <c r="B140" i="22" s="1"/>
  <c r="T186" i="16"/>
  <c r="K127" i="2" s="1"/>
  <c r="K127" i="21" s="1"/>
  <c r="K127" i="22" s="1"/>
  <c r="X186" i="16"/>
  <c r="S127" i="2" s="1"/>
  <c r="S127" i="21" s="1"/>
  <c r="AB186" i="16"/>
  <c r="AA127" i="2" s="1"/>
  <c r="AA127" i="21" s="1"/>
  <c r="AA127" i="22" s="1"/>
  <c r="R187" i="16"/>
  <c r="G128" i="2" s="1"/>
  <c r="G128" i="21" s="1"/>
  <c r="G128" i="22" s="1"/>
  <c r="V187" i="16"/>
  <c r="O128" i="2" s="1"/>
  <c r="O128" i="21" s="1"/>
  <c r="O128" i="22" s="1"/>
  <c r="Z187" i="16"/>
  <c r="W128" i="2" s="1"/>
  <c r="W128" i="21" s="1"/>
  <c r="W128" i="22" s="1"/>
  <c r="T188" i="16"/>
  <c r="K129" i="2" s="1"/>
  <c r="K129" i="21" s="1"/>
  <c r="X188" i="16"/>
  <c r="S129" i="2" s="1"/>
  <c r="S129" i="21" s="1"/>
  <c r="AB188" i="16"/>
  <c r="AA129" i="2" s="1"/>
  <c r="AA129" i="21" s="1"/>
  <c r="S189" i="16"/>
  <c r="I131" i="2" s="1"/>
  <c r="I131" i="21" s="1"/>
  <c r="W189" i="16"/>
  <c r="Q131" i="2" s="1"/>
  <c r="Q131" i="21" s="1"/>
  <c r="Q131" i="22" s="1"/>
  <c r="AA189" i="16"/>
  <c r="Y131" i="2" s="1"/>
  <c r="Y131" i="21" s="1"/>
  <c r="U186" i="16"/>
  <c r="M127" i="2" s="1"/>
  <c r="M127" i="21" s="1"/>
  <c r="Y186" i="16"/>
  <c r="U127" i="2" s="1"/>
  <c r="U127" i="21" s="1"/>
  <c r="U127" i="22" s="1"/>
  <c r="AC186" i="16"/>
  <c r="AC127" i="2" s="1"/>
  <c r="AC127" i="21" s="1"/>
  <c r="AC127" i="22" s="1"/>
  <c r="S187" i="16"/>
  <c r="I128" i="2" s="1"/>
  <c r="I128" i="21" s="1"/>
  <c r="W187" i="16"/>
  <c r="Q128" i="2" s="1"/>
  <c r="Q128" i="21" s="1"/>
  <c r="Q128" i="22" s="1"/>
  <c r="AA187" i="16"/>
  <c r="Y128" i="2" s="1"/>
  <c r="Y128" i="21" s="1"/>
  <c r="U188" i="16"/>
  <c r="M129" i="2" s="1"/>
  <c r="M129" i="21" s="1"/>
  <c r="Y188" i="16"/>
  <c r="U129" i="2" s="1"/>
  <c r="U129" i="21" s="1"/>
  <c r="AC188" i="16"/>
  <c r="AC129" i="2" s="1"/>
  <c r="AC129" i="21" s="1"/>
  <c r="T189" i="16"/>
  <c r="K131" i="2" s="1"/>
  <c r="K131" i="21" s="1"/>
  <c r="K131" i="22" s="1"/>
  <c r="X189" i="16"/>
  <c r="S131" i="2" s="1"/>
  <c r="S131" i="21" s="1"/>
  <c r="AB189" i="16"/>
  <c r="AA131" i="2" s="1"/>
  <c r="AA131" i="21" s="1"/>
  <c r="AA131" i="22" s="1"/>
  <c r="R186" i="16"/>
  <c r="G127" i="2" s="1"/>
  <c r="G127" i="21" s="1"/>
  <c r="G127" i="22" s="1"/>
  <c r="V186" i="16"/>
  <c r="O127" i="2" s="1"/>
  <c r="O127" i="21" s="1"/>
  <c r="O127" i="22" s="1"/>
  <c r="Z186" i="16"/>
  <c r="W127" i="2" s="1"/>
  <c r="W127" i="21" s="1"/>
  <c r="W127" i="22" s="1"/>
  <c r="T187" i="16"/>
  <c r="K128" i="2" s="1"/>
  <c r="K128" i="21" s="1"/>
  <c r="K128" i="22" s="1"/>
  <c r="X187" i="16"/>
  <c r="S128" i="2" s="1"/>
  <c r="S128" i="21" s="1"/>
  <c r="AB187" i="16"/>
  <c r="AA128" i="2" s="1"/>
  <c r="AA128" i="21" s="1"/>
  <c r="AA128" i="22" s="1"/>
  <c r="R188" i="16"/>
  <c r="G129" i="2" s="1"/>
  <c r="G129" i="21" s="1"/>
  <c r="V188" i="16"/>
  <c r="O129" i="2" s="1"/>
  <c r="O129" i="21" s="1"/>
  <c r="Z188" i="16"/>
  <c r="W129" i="2" s="1"/>
  <c r="W129" i="21" s="1"/>
  <c r="U189" i="16"/>
  <c r="M131" i="2" s="1"/>
  <c r="M131" i="21" s="1"/>
  <c r="Y189" i="16"/>
  <c r="U131" i="2" s="1"/>
  <c r="U131" i="21" s="1"/>
  <c r="U131" i="22" s="1"/>
  <c r="R145" i="16"/>
  <c r="B111" i="2" s="1"/>
  <c r="B111" i="21" s="1"/>
  <c r="B111" i="22" s="1"/>
  <c r="T147" i="16"/>
  <c r="K98" i="2" s="1"/>
  <c r="K98" i="21" s="1"/>
  <c r="K98" i="22" s="1"/>
  <c r="X147" i="16"/>
  <c r="S98" i="2" s="1"/>
  <c r="S98" i="21" s="1"/>
  <c r="AB147" i="16"/>
  <c r="AA98" i="2" s="1"/>
  <c r="AA98" i="21" s="1"/>
  <c r="AA98" i="22" s="1"/>
  <c r="R148" i="16"/>
  <c r="G99" i="2" s="1"/>
  <c r="G99" i="21" s="1"/>
  <c r="G99" i="22" s="1"/>
  <c r="V148" i="16"/>
  <c r="O99" i="2" s="1"/>
  <c r="O99" i="21" s="1"/>
  <c r="O99" i="22" s="1"/>
  <c r="Z148" i="16"/>
  <c r="W99" i="2" s="1"/>
  <c r="W99" i="21" s="1"/>
  <c r="W99" i="22" s="1"/>
  <c r="T149" i="16"/>
  <c r="K100" i="2" s="1"/>
  <c r="K100" i="21" s="1"/>
  <c r="X149" i="16"/>
  <c r="S100" i="2" s="1"/>
  <c r="S100" i="21" s="1"/>
  <c r="AB149" i="16"/>
  <c r="AA100" i="2" s="1"/>
  <c r="AA100" i="21" s="1"/>
  <c r="S150" i="16"/>
  <c r="I102" i="2" s="1"/>
  <c r="I102" i="21" s="1"/>
  <c r="W150" i="16"/>
  <c r="Q102" i="2" s="1"/>
  <c r="Q102" i="21" s="1"/>
  <c r="Q102" i="22" s="1"/>
  <c r="AA150" i="16"/>
  <c r="Y102" i="2" s="1"/>
  <c r="Y102" i="21" s="1"/>
  <c r="U147" i="16"/>
  <c r="M98" i="2" s="1"/>
  <c r="M98" i="21" s="1"/>
  <c r="Y147" i="16"/>
  <c r="U98" i="2" s="1"/>
  <c r="U98" i="21" s="1"/>
  <c r="U98" i="22" s="1"/>
  <c r="AC147" i="16"/>
  <c r="AC98" i="2" s="1"/>
  <c r="AC98" i="21" s="1"/>
  <c r="AC98" i="22" s="1"/>
  <c r="S148" i="16"/>
  <c r="I99" i="2" s="1"/>
  <c r="I99" i="21" s="1"/>
  <c r="W148" i="16"/>
  <c r="Q99" i="2" s="1"/>
  <c r="Q99" i="21" s="1"/>
  <c r="Q99" i="22" s="1"/>
  <c r="AA148" i="16"/>
  <c r="Y99" i="2" s="1"/>
  <c r="Y99" i="21" s="1"/>
  <c r="U149" i="16"/>
  <c r="M100" i="2" s="1"/>
  <c r="M100" i="21" s="1"/>
  <c r="Y149" i="16"/>
  <c r="U100" i="2" s="1"/>
  <c r="U100" i="21" s="1"/>
  <c r="AC149" i="16"/>
  <c r="AC100" i="2" s="1"/>
  <c r="AC100" i="21" s="1"/>
  <c r="T150" i="16"/>
  <c r="K102" i="2" s="1"/>
  <c r="K102" i="21" s="1"/>
  <c r="K102" i="22" s="1"/>
  <c r="X150" i="16"/>
  <c r="S102" i="2" s="1"/>
  <c r="S102" i="21" s="1"/>
  <c r="AB150" i="16"/>
  <c r="AA102" i="2" s="1"/>
  <c r="AA102" i="21" s="1"/>
  <c r="AA102" i="22" s="1"/>
  <c r="R147" i="16"/>
  <c r="G98" i="2" s="1"/>
  <c r="G98" i="21" s="1"/>
  <c r="G98" i="22" s="1"/>
  <c r="V147" i="16"/>
  <c r="O98" i="2" s="1"/>
  <c r="O98" i="21" s="1"/>
  <c r="O98" i="22" s="1"/>
  <c r="Z147" i="16"/>
  <c r="W98" i="2" s="1"/>
  <c r="W98" i="21" s="1"/>
  <c r="W98" i="22" s="1"/>
  <c r="T148" i="16"/>
  <c r="K99" i="2" s="1"/>
  <c r="K99" i="21" s="1"/>
  <c r="K99" i="22" s="1"/>
  <c r="X148" i="16"/>
  <c r="S99" i="2" s="1"/>
  <c r="S99" i="21" s="1"/>
  <c r="AB148" i="16"/>
  <c r="AA99" i="2" s="1"/>
  <c r="AA99" i="21" s="1"/>
  <c r="AA99" i="22" s="1"/>
  <c r="R149" i="16"/>
  <c r="G100" i="2" s="1"/>
  <c r="G100" i="21" s="1"/>
  <c r="V149" i="16"/>
  <c r="Z149" i="16"/>
  <c r="W100" i="2" s="1"/>
  <c r="W100" i="21" s="1"/>
  <c r="U150" i="16"/>
  <c r="M102" i="2" s="1"/>
  <c r="M102" i="21" s="1"/>
  <c r="Y150" i="16"/>
  <c r="U102" i="2" s="1"/>
  <c r="U102" i="21" s="1"/>
  <c r="U102" i="22" s="1"/>
  <c r="R106" i="16"/>
  <c r="B82" i="2" s="1"/>
  <c r="B82" i="21" s="1"/>
  <c r="B82" i="22" s="1"/>
  <c r="U108" i="16"/>
  <c r="M69" i="2" s="1"/>
  <c r="M69" i="21" s="1"/>
  <c r="Y108" i="16"/>
  <c r="U69" i="2" s="1"/>
  <c r="U69" i="21" s="1"/>
  <c r="U69" i="22" s="1"/>
  <c r="AC108" i="16"/>
  <c r="AC69" i="2" s="1"/>
  <c r="AC69" i="21" s="1"/>
  <c r="AC69" i="22" s="1"/>
  <c r="S109" i="16"/>
  <c r="I70" i="2" s="1"/>
  <c r="I70" i="21" s="1"/>
  <c r="W109" i="16"/>
  <c r="Q70" i="2" s="1"/>
  <c r="Q70" i="21" s="1"/>
  <c r="Q70" i="22" s="1"/>
  <c r="AA109" i="16"/>
  <c r="Y70" i="2" s="1"/>
  <c r="Y70" i="21" s="1"/>
  <c r="U110" i="16"/>
  <c r="M71" i="2" s="1"/>
  <c r="M71" i="21" s="1"/>
  <c r="Y110" i="16"/>
  <c r="U71" i="2" s="1"/>
  <c r="U71" i="21" s="1"/>
  <c r="AC110" i="16"/>
  <c r="AC71" i="2" s="1"/>
  <c r="AC71" i="21" s="1"/>
  <c r="T111" i="16"/>
  <c r="K73" i="2" s="1"/>
  <c r="K73" i="21" s="1"/>
  <c r="K73" i="22" s="1"/>
  <c r="X111" i="16"/>
  <c r="S73" i="2" s="1"/>
  <c r="S73" i="21" s="1"/>
  <c r="AB111" i="16"/>
  <c r="AA73" i="2" s="1"/>
  <c r="AA73" i="21" s="1"/>
  <c r="AA73" i="22" s="1"/>
  <c r="R108" i="16"/>
  <c r="G69" i="2" s="1"/>
  <c r="G69" i="21" s="1"/>
  <c r="G69" i="22" s="1"/>
  <c r="V108" i="16"/>
  <c r="O69" i="2" s="1"/>
  <c r="O69" i="21" s="1"/>
  <c r="O69" i="22" s="1"/>
  <c r="Z108" i="16"/>
  <c r="W69" i="2" s="1"/>
  <c r="W69" i="21" s="1"/>
  <c r="W69" i="22" s="1"/>
  <c r="T109" i="16"/>
  <c r="K70" i="2" s="1"/>
  <c r="K70" i="21" s="1"/>
  <c r="K70" i="22" s="1"/>
  <c r="X109" i="16"/>
  <c r="S70" i="2" s="1"/>
  <c r="S70" i="21" s="1"/>
  <c r="AB109" i="16"/>
  <c r="AA70" i="2" s="1"/>
  <c r="AA70" i="21" s="1"/>
  <c r="AA70" i="22" s="1"/>
  <c r="R110" i="16"/>
  <c r="G71" i="2" s="1"/>
  <c r="G71" i="21" s="1"/>
  <c r="V110" i="16"/>
  <c r="O71" i="2" s="1"/>
  <c r="O71" i="21" s="1"/>
  <c r="Z110" i="16"/>
  <c r="W71" i="2" s="1"/>
  <c r="W71" i="21" s="1"/>
  <c r="U111" i="16"/>
  <c r="M73" i="2" s="1"/>
  <c r="M73" i="21" s="1"/>
  <c r="Y111" i="16"/>
  <c r="U73" i="2" s="1"/>
  <c r="U73" i="21" s="1"/>
  <c r="U73" i="22" s="1"/>
  <c r="AC72" i="16"/>
  <c r="AC44" i="2" s="1"/>
  <c r="S69" i="16"/>
  <c r="I40" i="2" s="1"/>
  <c r="U70" i="16"/>
  <c r="M41" i="2" s="1"/>
  <c r="W71" i="16"/>
  <c r="Q42" i="2" s="1"/>
  <c r="Z72" i="16"/>
  <c r="W44" i="2" s="1"/>
  <c r="W69" i="16"/>
  <c r="Q40" i="2" s="1"/>
  <c r="Y70" i="16"/>
  <c r="U41" i="2" s="1"/>
  <c r="AA71" i="16"/>
  <c r="Y42" i="2" s="1"/>
  <c r="S71" i="16"/>
  <c r="I42" i="2" s="1"/>
  <c r="V72" i="16"/>
  <c r="O44" i="2" s="1"/>
  <c r="AA69" i="16"/>
  <c r="Y40" i="2" s="1"/>
  <c r="AC70" i="16"/>
  <c r="AC41" i="2" s="1"/>
  <c r="R72" i="16"/>
  <c r="G44" i="2" s="1"/>
  <c r="T72" i="16"/>
  <c r="K44" i="2" s="1"/>
  <c r="R67" i="16"/>
  <c r="B53" i="2" s="1"/>
  <c r="B53" i="21" s="1"/>
  <c r="B53" i="22" s="1"/>
  <c r="T69" i="16"/>
  <c r="K40" i="2" s="1"/>
  <c r="X69" i="16"/>
  <c r="S40" i="2" s="1"/>
  <c r="AB69" i="16"/>
  <c r="AA40" i="2" s="1"/>
  <c r="R70" i="16"/>
  <c r="G41" i="2" s="1"/>
  <c r="V70" i="16"/>
  <c r="O41" i="2" s="1"/>
  <c r="Z70" i="16"/>
  <c r="W41" i="2" s="1"/>
  <c r="T71" i="16"/>
  <c r="K42" i="2" s="1"/>
  <c r="X71" i="16"/>
  <c r="S42" i="2" s="1"/>
  <c r="AB71" i="16"/>
  <c r="AA42" i="2" s="1"/>
  <c r="S72" i="16"/>
  <c r="I44" i="2" s="1"/>
  <c r="W72" i="16"/>
  <c r="Q44" i="2" s="1"/>
  <c r="AA72" i="16"/>
  <c r="Y44" i="2" s="1"/>
  <c r="U69" i="16"/>
  <c r="M40" i="2" s="1"/>
  <c r="Y69" i="16"/>
  <c r="U40" i="2" s="1"/>
  <c r="AC69" i="16"/>
  <c r="AC40" i="2" s="1"/>
  <c r="S70" i="16"/>
  <c r="I41" i="2" s="1"/>
  <c r="W70" i="16"/>
  <c r="Q41" i="2" s="1"/>
  <c r="AA70" i="16"/>
  <c r="Y41" i="2" s="1"/>
  <c r="U71" i="16"/>
  <c r="M42" i="2" s="1"/>
  <c r="Y71" i="16"/>
  <c r="U42" i="2" s="1"/>
  <c r="AC71" i="16"/>
  <c r="AC42" i="2" s="1"/>
  <c r="X72" i="16"/>
  <c r="S44" i="2" s="1"/>
  <c r="AB72" i="16"/>
  <c r="AA44" i="2" s="1"/>
  <c r="R69" i="16"/>
  <c r="G40" i="2" s="1"/>
  <c r="V69" i="16"/>
  <c r="O40" i="2" s="1"/>
  <c r="Z69" i="16"/>
  <c r="W40" i="2" s="1"/>
  <c r="T70" i="16"/>
  <c r="K41" i="2" s="1"/>
  <c r="X70" i="16"/>
  <c r="S41" i="2" s="1"/>
  <c r="AB70" i="16"/>
  <c r="AA41" i="2" s="1"/>
  <c r="R71" i="16"/>
  <c r="G42" i="2" s="1"/>
  <c r="V71" i="16"/>
  <c r="O42" i="2" s="1"/>
  <c r="Z71" i="16"/>
  <c r="W42" i="2" s="1"/>
  <c r="U72" i="16"/>
  <c r="M44" i="2" s="1"/>
  <c r="Y72" i="16"/>
  <c r="U44" i="2" s="1"/>
  <c r="O30" i="16"/>
  <c r="O36" i="16"/>
  <c r="I195" i="22" l="1"/>
  <c r="M276" i="22"/>
  <c r="O286" i="22" s="1"/>
  <c r="O286" i="21"/>
  <c r="S276" i="22"/>
  <c r="U286" i="22" s="1"/>
  <c r="U286" i="21"/>
  <c r="Y276" i="22"/>
  <c r="AA286" i="22" s="1"/>
  <c r="AA286" i="21"/>
  <c r="S273" i="22"/>
  <c r="U283" i="22" s="1"/>
  <c r="U283" i="21"/>
  <c r="Y273" i="22"/>
  <c r="AA283" i="22" s="1"/>
  <c r="AA283" i="21"/>
  <c r="I276" i="22"/>
  <c r="I286" i="21"/>
  <c r="AE276" i="21"/>
  <c r="W385" i="16"/>
  <c r="W386" i="16" s="1"/>
  <c r="W387" i="16" s="1"/>
  <c r="Q273" i="2"/>
  <c r="Q273" i="21" s="1"/>
  <c r="Q273" i="22" s="1"/>
  <c r="Q277" i="22" s="1"/>
  <c r="M272" i="22"/>
  <c r="O282" i="22" s="1"/>
  <c r="O282" i="21"/>
  <c r="S272" i="22"/>
  <c r="U282" i="22" s="1"/>
  <c r="U282" i="21"/>
  <c r="I272" i="22"/>
  <c r="I282" i="21"/>
  <c r="AE272" i="21"/>
  <c r="I273" i="22"/>
  <c r="I283" i="21"/>
  <c r="Y272" i="22"/>
  <c r="AA282" i="22" s="1"/>
  <c r="AA282" i="21"/>
  <c r="M273" i="22"/>
  <c r="M247" i="22"/>
  <c r="O257" i="22" s="1"/>
  <c r="O257" i="21"/>
  <c r="Y244" i="22"/>
  <c r="AA254" i="22" s="1"/>
  <c r="AA254" i="21"/>
  <c r="I247" i="22"/>
  <c r="AE247" i="21"/>
  <c r="I257" i="21"/>
  <c r="S243" i="22"/>
  <c r="U253" i="22" s="1"/>
  <c r="U253" i="21"/>
  <c r="I243" i="22"/>
  <c r="I253" i="21"/>
  <c r="AE243" i="21"/>
  <c r="S244" i="22"/>
  <c r="U254" i="22" s="1"/>
  <c r="U254" i="21"/>
  <c r="M243" i="22"/>
  <c r="O253" i="22" s="1"/>
  <c r="O253" i="21"/>
  <c r="I244" i="22"/>
  <c r="I254" i="21"/>
  <c r="AE244" i="21"/>
  <c r="Y247" i="22"/>
  <c r="AA257" i="22" s="1"/>
  <c r="AA257" i="21"/>
  <c r="S247" i="22"/>
  <c r="U257" i="22" s="1"/>
  <c r="U257" i="21"/>
  <c r="M244" i="22"/>
  <c r="O254" i="22" s="1"/>
  <c r="O254" i="21"/>
  <c r="Y243" i="22"/>
  <c r="AA253" i="22" s="1"/>
  <c r="AA253" i="21"/>
  <c r="M218" i="22"/>
  <c r="O228" i="22" s="1"/>
  <c r="O228" i="21"/>
  <c r="S218" i="22"/>
  <c r="U228" i="22" s="1"/>
  <c r="U228" i="21"/>
  <c r="Y214" i="22"/>
  <c r="AA224" i="22" s="1"/>
  <c r="AA224" i="21"/>
  <c r="Y218" i="22"/>
  <c r="AA228" i="22" s="1"/>
  <c r="AA228" i="21"/>
  <c r="S215" i="22"/>
  <c r="U225" i="22" s="1"/>
  <c r="U225" i="21"/>
  <c r="Y215" i="22"/>
  <c r="AA225" i="22" s="1"/>
  <c r="AA225" i="21"/>
  <c r="I214" i="22"/>
  <c r="I224" i="21"/>
  <c r="AE214" i="21"/>
  <c r="I218" i="22"/>
  <c r="I228" i="21"/>
  <c r="AE218" i="21"/>
  <c r="M214" i="22"/>
  <c r="O224" i="22" s="1"/>
  <c r="O224" i="21"/>
  <c r="I215" i="22"/>
  <c r="I225" i="21"/>
  <c r="AE215" i="21"/>
  <c r="M215" i="22"/>
  <c r="O225" i="22" s="1"/>
  <c r="O225" i="21"/>
  <c r="S214" i="22"/>
  <c r="U224" i="22" s="1"/>
  <c r="U224" i="21"/>
  <c r="M189" i="22"/>
  <c r="O199" i="22" s="1"/>
  <c r="O199" i="21"/>
  <c r="Y186" i="22"/>
  <c r="AA196" i="22" s="1"/>
  <c r="AA196" i="21"/>
  <c r="I195" i="21"/>
  <c r="S186" i="22"/>
  <c r="U196" i="22" s="1"/>
  <c r="U196" i="21"/>
  <c r="M185" i="22"/>
  <c r="O195" i="22" s="1"/>
  <c r="O195" i="21"/>
  <c r="Y185" i="22"/>
  <c r="AA195" i="22" s="1"/>
  <c r="AA195" i="21"/>
  <c r="M186" i="22"/>
  <c r="O196" i="22" s="1"/>
  <c r="O196" i="21"/>
  <c r="AE185" i="21"/>
  <c r="I186" i="22"/>
  <c r="I196" i="21"/>
  <c r="AE186" i="21"/>
  <c r="Y189" i="22"/>
  <c r="AA199" i="22" s="1"/>
  <c r="AA199" i="21"/>
  <c r="S185" i="22"/>
  <c r="U195" i="22" s="1"/>
  <c r="U195" i="21"/>
  <c r="S189" i="22"/>
  <c r="U199" i="22" s="1"/>
  <c r="U199" i="21"/>
  <c r="I189" i="22"/>
  <c r="I199" i="21"/>
  <c r="AE189" i="21"/>
  <c r="M160" i="22"/>
  <c r="O170" i="22" s="1"/>
  <c r="O170" i="21"/>
  <c r="M156" i="22"/>
  <c r="O166" i="22" s="1"/>
  <c r="O166" i="21"/>
  <c r="I156" i="22"/>
  <c r="I166" i="21"/>
  <c r="AE156" i="21"/>
  <c r="S157" i="22"/>
  <c r="U167" i="22" s="1"/>
  <c r="U167" i="21"/>
  <c r="I157" i="22"/>
  <c r="I167" i="21"/>
  <c r="AE157" i="21"/>
  <c r="Y160" i="22"/>
  <c r="AA170" i="22" s="1"/>
  <c r="AA170" i="21"/>
  <c r="I161" i="21"/>
  <c r="Y156" i="22"/>
  <c r="AA166" i="22" s="1"/>
  <c r="AA166" i="21"/>
  <c r="M157" i="22"/>
  <c r="O167" i="22" s="1"/>
  <c r="O167" i="21"/>
  <c r="S160" i="22"/>
  <c r="U170" i="22" s="1"/>
  <c r="U170" i="21"/>
  <c r="I160" i="22"/>
  <c r="I170" i="21"/>
  <c r="AE160" i="21"/>
  <c r="S156" i="22"/>
  <c r="U166" i="22" s="1"/>
  <c r="U166" i="21"/>
  <c r="Y157" i="22"/>
  <c r="AA167" i="22" s="1"/>
  <c r="AA167" i="21"/>
  <c r="S131" i="22"/>
  <c r="U141" i="22" s="1"/>
  <c r="U141" i="21"/>
  <c r="M131" i="22"/>
  <c r="O141" i="22" s="1"/>
  <c r="O141" i="21"/>
  <c r="Y128" i="22"/>
  <c r="AA138" i="22" s="1"/>
  <c r="AA138" i="21"/>
  <c r="I131" i="22"/>
  <c r="I141" i="21"/>
  <c r="AE131" i="21"/>
  <c r="S127" i="22"/>
  <c r="U137" i="22" s="1"/>
  <c r="U137" i="21"/>
  <c r="I127" i="22"/>
  <c r="I137" i="21"/>
  <c r="AE127" i="21"/>
  <c r="S128" i="22"/>
  <c r="U138" i="22" s="1"/>
  <c r="U138" i="21"/>
  <c r="M127" i="22"/>
  <c r="O137" i="22" s="1"/>
  <c r="O137" i="21"/>
  <c r="Y127" i="22"/>
  <c r="AA137" i="22" s="1"/>
  <c r="AA137" i="21"/>
  <c r="I132" i="21"/>
  <c r="I128" i="22"/>
  <c r="I138" i="21"/>
  <c r="AE128" i="21"/>
  <c r="Y131" i="22"/>
  <c r="AA141" i="22" s="1"/>
  <c r="AA141" i="21"/>
  <c r="M128" i="22"/>
  <c r="O138" i="22" s="1"/>
  <c r="O138" i="21"/>
  <c r="S99" i="22"/>
  <c r="U109" i="22" s="1"/>
  <c r="U109" i="21"/>
  <c r="M98" i="22"/>
  <c r="O108" i="22" s="1"/>
  <c r="O108" i="21"/>
  <c r="Q103" i="22"/>
  <c r="I99" i="22"/>
  <c r="I109" i="21"/>
  <c r="AE99" i="21"/>
  <c r="Y102" i="22"/>
  <c r="AA112" i="22" s="1"/>
  <c r="AA112" i="21"/>
  <c r="M99" i="22"/>
  <c r="O109" i="22" s="1"/>
  <c r="O109" i="21"/>
  <c r="S102" i="22"/>
  <c r="U112" i="22" s="1"/>
  <c r="U112" i="21"/>
  <c r="I98" i="22"/>
  <c r="I108" i="21"/>
  <c r="AE98" i="21"/>
  <c r="Y98" i="22"/>
  <c r="AA108" i="22" s="1"/>
  <c r="AA108" i="21"/>
  <c r="M102" i="22"/>
  <c r="O112" i="22" s="1"/>
  <c r="O112" i="21"/>
  <c r="Y99" i="22"/>
  <c r="AA109" i="22" s="1"/>
  <c r="AA109" i="21"/>
  <c r="I102" i="22"/>
  <c r="AE102" i="21"/>
  <c r="I112" i="21"/>
  <c r="S98" i="22"/>
  <c r="U108" i="22" s="1"/>
  <c r="U108" i="21"/>
  <c r="Q103" i="21"/>
  <c r="S73" i="22"/>
  <c r="U83" i="22" s="1"/>
  <c r="U83" i="21"/>
  <c r="M73" i="22"/>
  <c r="O83" i="22" s="1"/>
  <c r="O83" i="21"/>
  <c r="Y70" i="22"/>
  <c r="AA80" i="22" s="1"/>
  <c r="AA80" i="21"/>
  <c r="Y73" i="22"/>
  <c r="AA83" i="22" s="1"/>
  <c r="AA83" i="21"/>
  <c r="S69" i="22"/>
  <c r="U79" i="22" s="1"/>
  <c r="U79" i="21"/>
  <c r="I73" i="22"/>
  <c r="AE73" i="21"/>
  <c r="I83" i="21"/>
  <c r="AE69" i="21"/>
  <c r="S70" i="22"/>
  <c r="U80" i="22" s="1"/>
  <c r="U80" i="21"/>
  <c r="M69" i="22"/>
  <c r="O79" i="22" s="1"/>
  <c r="O79" i="21"/>
  <c r="I79" i="21"/>
  <c r="I70" i="22"/>
  <c r="I80" i="21"/>
  <c r="AE70" i="21"/>
  <c r="Y69" i="22"/>
  <c r="AA79" i="22" s="1"/>
  <c r="AA79" i="21"/>
  <c r="M70" i="22"/>
  <c r="O80" i="22" s="1"/>
  <c r="O80" i="21"/>
  <c r="I79" i="22"/>
  <c r="W229" i="16"/>
  <c r="W230" i="16" s="1"/>
  <c r="W231" i="16" s="1"/>
  <c r="AC274" i="22"/>
  <c r="AC277" i="22" s="1"/>
  <c r="AC277" i="21"/>
  <c r="S274" i="22"/>
  <c r="U284" i="21"/>
  <c r="S277" i="21"/>
  <c r="S278" i="21" s="1"/>
  <c r="G274" i="22"/>
  <c r="I284" i="21"/>
  <c r="AE274" i="21"/>
  <c r="G277" i="21"/>
  <c r="G278" i="21" s="1"/>
  <c r="U274" i="22"/>
  <c r="U277" i="22" s="1"/>
  <c r="U277" i="21"/>
  <c r="S385" i="16"/>
  <c r="K274" i="22"/>
  <c r="K277" i="22" s="1"/>
  <c r="K277" i="21"/>
  <c r="O274" i="22"/>
  <c r="O277" i="22" s="1"/>
  <c r="O277" i="21"/>
  <c r="AA274" i="22"/>
  <c r="AA277" i="22" s="1"/>
  <c r="AA277" i="21"/>
  <c r="M274" i="22"/>
  <c r="M277" i="21"/>
  <c r="M278" i="21" s="1"/>
  <c r="O284" i="21"/>
  <c r="Y274" i="22"/>
  <c r="AA284" i="21"/>
  <c r="Y277" i="21"/>
  <c r="Y278" i="21" s="1"/>
  <c r="W274" i="22"/>
  <c r="W277" i="22" s="1"/>
  <c r="W277" i="21"/>
  <c r="I274" i="22"/>
  <c r="I277" i="21"/>
  <c r="U245" i="22"/>
  <c r="U248" i="22" s="1"/>
  <c r="U248" i="21"/>
  <c r="M245" i="22"/>
  <c r="O255" i="21"/>
  <c r="M248" i="21"/>
  <c r="M249" i="21" s="1"/>
  <c r="K245" i="22"/>
  <c r="K248" i="22" s="1"/>
  <c r="K248" i="21"/>
  <c r="Q245" i="22"/>
  <c r="Q248" i="22" s="1"/>
  <c r="Q248" i="21"/>
  <c r="O245" i="22"/>
  <c r="O248" i="22" s="1"/>
  <c r="O248" i="21"/>
  <c r="G245" i="22"/>
  <c r="I255" i="21"/>
  <c r="G248" i="21"/>
  <c r="G249" i="21" s="1"/>
  <c r="AE245" i="21"/>
  <c r="W245" i="22"/>
  <c r="W248" i="22" s="1"/>
  <c r="W248" i="21"/>
  <c r="AC245" i="22"/>
  <c r="AC248" i="22" s="1"/>
  <c r="AC248" i="21"/>
  <c r="AA245" i="22"/>
  <c r="AA248" i="22" s="1"/>
  <c r="AA248" i="21"/>
  <c r="S245" i="22"/>
  <c r="S248" i="21"/>
  <c r="S249" i="21" s="1"/>
  <c r="U255" i="21"/>
  <c r="I245" i="22"/>
  <c r="I248" i="21"/>
  <c r="Y245" i="22"/>
  <c r="Y248" i="21"/>
  <c r="Y249" i="21" s="1"/>
  <c r="AA255" i="21"/>
  <c r="M216" i="22"/>
  <c r="O226" i="21"/>
  <c r="M219" i="21"/>
  <c r="M220" i="21" s="1"/>
  <c r="K216" i="22"/>
  <c r="K219" i="22" s="1"/>
  <c r="K219" i="21"/>
  <c r="I216" i="22"/>
  <c r="I219" i="21"/>
  <c r="W216" i="22"/>
  <c r="W219" i="22" s="1"/>
  <c r="W219" i="21"/>
  <c r="Q216" i="22"/>
  <c r="Q219" i="22" s="1"/>
  <c r="Q219" i="21"/>
  <c r="O216" i="22"/>
  <c r="O219" i="22" s="1"/>
  <c r="O219" i="21"/>
  <c r="AC216" i="22"/>
  <c r="AC219" i="22" s="1"/>
  <c r="AC219" i="21"/>
  <c r="S216" i="22"/>
  <c r="S219" i="21"/>
  <c r="S220" i="21" s="1"/>
  <c r="U226" i="21"/>
  <c r="G216" i="22"/>
  <c r="I226" i="21"/>
  <c r="AE216" i="21"/>
  <c r="G219" i="21"/>
  <c r="G220" i="21" s="1"/>
  <c r="U216" i="22"/>
  <c r="U219" i="22" s="1"/>
  <c r="U219" i="21"/>
  <c r="AA216" i="22"/>
  <c r="AA219" i="22" s="1"/>
  <c r="AA219" i="21"/>
  <c r="Y216" i="22"/>
  <c r="AA226" i="21"/>
  <c r="Y219" i="21"/>
  <c r="Y220" i="21" s="1"/>
  <c r="S187" i="22"/>
  <c r="U197" i="21"/>
  <c r="S190" i="21"/>
  <c r="S191" i="21" s="1"/>
  <c r="K187" i="22"/>
  <c r="K190" i="22" s="1"/>
  <c r="K190" i="21"/>
  <c r="W187" i="22"/>
  <c r="W190" i="22" s="1"/>
  <c r="W190" i="21"/>
  <c r="AC187" i="22"/>
  <c r="AC190" i="22" s="1"/>
  <c r="AC190" i="21"/>
  <c r="AA187" i="22"/>
  <c r="AA190" i="22" s="1"/>
  <c r="AA190" i="21"/>
  <c r="O187" i="22"/>
  <c r="O190" i="22" s="1"/>
  <c r="O190" i="21"/>
  <c r="U187" i="22"/>
  <c r="U190" i="22" s="1"/>
  <c r="U190" i="21"/>
  <c r="Y187" i="22"/>
  <c r="AA197" i="21"/>
  <c r="Y190" i="21"/>
  <c r="Y191" i="21" s="1"/>
  <c r="G187" i="22"/>
  <c r="I197" i="21"/>
  <c r="G190" i="21"/>
  <c r="G191" i="21" s="1"/>
  <c r="AE187" i="21"/>
  <c r="M187" i="22"/>
  <c r="O197" i="21"/>
  <c r="M190" i="21"/>
  <c r="M191" i="21" s="1"/>
  <c r="I187" i="22"/>
  <c r="I190" i="21"/>
  <c r="Q187" i="22"/>
  <c r="Q190" i="22" s="1"/>
  <c r="Q190" i="21"/>
  <c r="AA112" i="16"/>
  <c r="AA113" i="16" s="1"/>
  <c r="AA114" i="16" s="1"/>
  <c r="M158" i="22"/>
  <c r="M161" i="21"/>
  <c r="M162" i="21" s="1"/>
  <c r="AA158" i="22"/>
  <c r="AA161" i="22" s="1"/>
  <c r="AA161" i="21"/>
  <c r="Y158" i="22"/>
  <c r="AA168" i="21"/>
  <c r="Y161" i="21"/>
  <c r="Y162" i="21" s="1"/>
  <c r="Q158" i="22"/>
  <c r="Q161" i="22" s="1"/>
  <c r="Q161" i="21"/>
  <c r="G158" i="22"/>
  <c r="I168" i="21"/>
  <c r="G161" i="21"/>
  <c r="G162" i="21" s="1"/>
  <c r="W158" i="22"/>
  <c r="W161" i="22" s="1"/>
  <c r="W161" i="21"/>
  <c r="AC158" i="22"/>
  <c r="AC161" i="22" s="1"/>
  <c r="AC161" i="21"/>
  <c r="S158" i="22"/>
  <c r="S161" i="21"/>
  <c r="S162" i="21" s="1"/>
  <c r="U168" i="21"/>
  <c r="V229" i="16"/>
  <c r="V230" i="16" s="1"/>
  <c r="V231" i="16" s="1"/>
  <c r="O158" i="2"/>
  <c r="O158" i="21" s="1"/>
  <c r="U158" i="22"/>
  <c r="U161" i="22" s="1"/>
  <c r="U161" i="21"/>
  <c r="AC229" i="16"/>
  <c r="AC230" i="16" s="1"/>
  <c r="AC231" i="16" s="1"/>
  <c r="K158" i="22"/>
  <c r="K161" i="22" s="1"/>
  <c r="K161" i="21"/>
  <c r="W129" i="22"/>
  <c r="W132" i="21"/>
  <c r="AC129" i="22"/>
  <c r="AC132" i="22" s="1"/>
  <c r="AC132" i="21"/>
  <c r="AA129" i="22"/>
  <c r="AA132" i="22" s="1"/>
  <c r="AA132" i="21"/>
  <c r="O129" i="22"/>
  <c r="O132" i="21"/>
  <c r="U129" i="22"/>
  <c r="U132" i="22" s="1"/>
  <c r="U132" i="21"/>
  <c r="S129" i="22"/>
  <c r="S132" i="21"/>
  <c r="S133" i="21" s="1"/>
  <c r="U139" i="21"/>
  <c r="G129" i="22"/>
  <c r="I139" i="21"/>
  <c r="G132" i="21"/>
  <c r="G133" i="21" s="1"/>
  <c r="AE129" i="21"/>
  <c r="M129" i="22"/>
  <c r="O139" i="21"/>
  <c r="M132" i="21"/>
  <c r="M133" i="21" s="1"/>
  <c r="Y129" i="22"/>
  <c r="Y132" i="21"/>
  <c r="Y133" i="21" s="1"/>
  <c r="AA139" i="21"/>
  <c r="Q129" i="22"/>
  <c r="Q132" i="22" s="1"/>
  <c r="Q132" i="21"/>
  <c r="K129" i="22"/>
  <c r="K132" i="22" s="1"/>
  <c r="K132" i="21"/>
  <c r="AC100" i="22"/>
  <c r="AC103" i="22" s="1"/>
  <c r="AC103" i="21"/>
  <c r="V151" i="16"/>
  <c r="V152" i="16" s="1"/>
  <c r="V153" i="16" s="1"/>
  <c r="O100" i="2"/>
  <c r="O100" i="21" s="1"/>
  <c r="AE100" i="21" s="1"/>
  <c r="U100" i="22"/>
  <c r="U103" i="22" s="1"/>
  <c r="U103" i="21"/>
  <c r="S100" i="22"/>
  <c r="U110" i="21"/>
  <c r="S103" i="21"/>
  <c r="S104" i="21" s="1"/>
  <c r="AA100" i="22"/>
  <c r="AA103" i="22" s="1"/>
  <c r="AA103" i="21"/>
  <c r="G100" i="22"/>
  <c r="I110" i="21"/>
  <c r="G103" i="21"/>
  <c r="G104" i="21" s="1"/>
  <c r="M100" i="22"/>
  <c r="M103" i="21"/>
  <c r="M104" i="21" s="1"/>
  <c r="K100" i="22"/>
  <c r="K103" i="22" s="1"/>
  <c r="K103" i="21"/>
  <c r="W100" i="22"/>
  <c r="W103" i="22" s="1"/>
  <c r="W103" i="21"/>
  <c r="I100" i="22"/>
  <c r="I103" i="21"/>
  <c r="Y100" i="22"/>
  <c r="Y103" i="21"/>
  <c r="Y104" i="21" s="1"/>
  <c r="AA110" i="21"/>
  <c r="I71" i="22"/>
  <c r="I74" i="21"/>
  <c r="Q71" i="22"/>
  <c r="Q74" i="22" s="1"/>
  <c r="Q74" i="21"/>
  <c r="AC71" i="22"/>
  <c r="AC74" i="22" s="1"/>
  <c r="AC74" i="21"/>
  <c r="S71" i="22"/>
  <c r="U81" i="21"/>
  <c r="S74" i="21"/>
  <c r="S75" i="21" s="1"/>
  <c r="AA71" i="22"/>
  <c r="AA74" i="22" s="1"/>
  <c r="AA74" i="21"/>
  <c r="K71" i="22"/>
  <c r="K74" i="22" s="1"/>
  <c r="K74" i="21"/>
  <c r="W71" i="22"/>
  <c r="W74" i="22" s="1"/>
  <c r="W74" i="21"/>
  <c r="O71" i="22"/>
  <c r="O74" i="22" s="1"/>
  <c r="O74" i="21"/>
  <c r="U71" i="22"/>
  <c r="U74" i="22" s="1"/>
  <c r="U74" i="21"/>
  <c r="G71" i="22"/>
  <c r="I81" i="21"/>
  <c r="G74" i="21"/>
  <c r="G75" i="21" s="1"/>
  <c r="AE71" i="21"/>
  <c r="M71" i="22"/>
  <c r="O81" i="21"/>
  <c r="M74" i="21"/>
  <c r="M75" i="21" s="1"/>
  <c r="Y71" i="22"/>
  <c r="Y74" i="21"/>
  <c r="Y75" i="21" s="1"/>
  <c r="AA81" i="21"/>
  <c r="U44" i="21"/>
  <c r="U44" i="22" s="1"/>
  <c r="U40" i="21"/>
  <c r="U40" i="22" s="1"/>
  <c r="AC44" i="21"/>
  <c r="AC44" i="22" s="1"/>
  <c r="AA41" i="21"/>
  <c r="AA41" i="22" s="1"/>
  <c r="O40" i="21"/>
  <c r="O40" i="22" s="1"/>
  <c r="Q41" i="21"/>
  <c r="Q41" i="22" s="1"/>
  <c r="AA42" i="21"/>
  <c r="AA42" i="22" s="1"/>
  <c r="O41" i="21"/>
  <c r="O41" i="22" s="1"/>
  <c r="K40" i="21"/>
  <c r="K40" i="22" s="1"/>
  <c r="AC41" i="21"/>
  <c r="AC41" i="22" s="1"/>
  <c r="Y42" i="21"/>
  <c r="Y42" i="22" s="1"/>
  <c r="Q42" i="21"/>
  <c r="Q42" i="22" s="1"/>
  <c r="G42" i="21"/>
  <c r="G42" i="22" s="1"/>
  <c r="S44" i="21"/>
  <c r="S44" i="22" s="1"/>
  <c r="W41" i="21"/>
  <c r="W41" i="22" s="1"/>
  <c r="G44" i="21"/>
  <c r="G44" i="22" s="1"/>
  <c r="W44" i="21"/>
  <c r="W44" i="22" s="1"/>
  <c r="M44" i="21"/>
  <c r="M44" i="22" s="1"/>
  <c r="AC42" i="21"/>
  <c r="AC42" i="22" s="1"/>
  <c r="M40" i="21"/>
  <c r="M40" i="22" s="1"/>
  <c r="W42" i="21"/>
  <c r="W42" i="22" s="1"/>
  <c r="S41" i="21"/>
  <c r="S41" i="22" s="1"/>
  <c r="G40" i="21"/>
  <c r="G40" i="22" s="1"/>
  <c r="U42" i="21"/>
  <c r="U42" i="22" s="1"/>
  <c r="I41" i="21"/>
  <c r="I41" i="22" s="1"/>
  <c r="Y44" i="21"/>
  <c r="Y44" i="22" s="1"/>
  <c r="S42" i="21"/>
  <c r="S42" i="22" s="1"/>
  <c r="G41" i="21"/>
  <c r="G41" i="22" s="1"/>
  <c r="Y40" i="21"/>
  <c r="Y40" i="22" s="1"/>
  <c r="U41" i="21"/>
  <c r="U41" i="22" s="1"/>
  <c r="M41" i="21"/>
  <c r="M41" i="22" s="1"/>
  <c r="W40" i="21"/>
  <c r="W40" i="22" s="1"/>
  <c r="Y41" i="21"/>
  <c r="Y41" i="22" s="1"/>
  <c r="I44" i="21"/>
  <c r="I44" i="22" s="1"/>
  <c r="S40" i="21"/>
  <c r="S40" i="22" s="1"/>
  <c r="I42" i="21"/>
  <c r="I42" i="22" s="1"/>
  <c r="O42" i="21"/>
  <c r="O42" i="22" s="1"/>
  <c r="K41" i="21"/>
  <c r="K41" i="22" s="1"/>
  <c r="AA44" i="21"/>
  <c r="AA44" i="22" s="1"/>
  <c r="M42" i="21"/>
  <c r="M42" i="22" s="1"/>
  <c r="AC40" i="21"/>
  <c r="AC40" i="22" s="1"/>
  <c r="Q44" i="21"/>
  <c r="Q44" i="22" s="1"/>
  <c r="K42" i="21"/>
  <c r="K42" i="22" s="1"/>
  <c r="AA40" i="21"/>
  <c r="AA40" i="22" s="1"/>
  <c r="K44" i="21"/>
  <c r="K44" i="22" s="1"/>
  <c r="O44" i="21"/>
  <c r="O44" i="22" s="1"/>
  <c r="Q40" i="21"/>
  <c r="Q40" i="22" s="1"/>
  <c r="I40" i="21"/>
  <c r="I40" i="22" s="1"/>
  <c r="Y190" i="16"/>
  <c r="Y191" i="16" s="1"/>
  <c r="Y192" i="16" s="1"/>
  <c r="X190" i="16"/>
  <c r="X191" i="16" s="1"/>
  <c r="X192" i="16" s="1"/>
  <c r="AA385" i="16"/>
  <c r="AA386" i="16" s="1"/>
  <c r="AA387" i="16" s="1"/>
  <c r="V385" i="16"/>
  <c r="V386" i="16" s="1"/>
  <c r="V387" i="16" s="1"/>
  <c r="AC385" i="16"/>
  <c r="AC386" i="16" s="1"/>
  <c r="AC387" i="16" s="1"/>
  <c r="X385" i="16"/>
  <c r="X386" i="16" s="1"/>
  <c r="X387" i="16" s="1"/>
  <c r="Z385" i="16"/>
  <c r="Z386" i="16" s="1"/>
  <c r="Z387" i="16" s="1"/>
  <c r="AB385" i="16"/>
  <c r="AB386" i="16" s="1"/>
  <c r="AB387" i="16" s="1"/>
  <c r="R346" i="16"/>
  <c r="V346" i="16"/>
  <c r="V347" i="16" s="1"/>
  <c r="V348" i="16" s="1"/>
  <c r="Y346" i="16"/>
  <c r="Y347" i="16" s="1"/>
  <c r="Y348" i="16" s="1"/>
  <c r="Z346" i="16"/>
  <c r="Z347" i="16" s="1"/>
  <c r="Z348" i="16" s="1"/>
  <c r="X346" i="16"/>
  <c r="X347" i="16" s="1"/>
  <c r="X348" i="16" s="1"/>
  <c r="AC346" i="16"/>
  <c r="AC347" i="16" s="1"/>
  <c r="AC348" i="16" s="1"/>
  <c r="W307" i="16"/>
  <c r="W308" i="16" s="1"/>
  <c r="W309" i="16" s="1"/>
  <c r="Y307" i="16"/>
  <c r="Y308" i="16" s="1"/>
  <c r="Y309" i="16" s="1"/>
  <c r="Z307" i="16"/>
  <c r="Z308" i="16" s="1"/>
  <c r="Z309" i="16" s="1"/>
  <c r="R307" i="16"/>
  <c r="V307" i="16"/>
  <c r="V308" i="16" s="1"/>
  <c r="V309" i="16" s="1"/>
  <c r="AA307" i="16"/>
  <c r="AA308" i="16" s="1"/>
  <c r="AA309" i="16" s="1"/>
  <c r="AC307" i="16"/>
  <c r="AC308" i="16" s="1"/>
  <c r="AC309" i="16" s="1"/>
  <c r="AB307" i="16"/>
  <c r="AB308" i="16" s="1"/>
  <c r="AB309" i="16" s="1"/>
  <c r="AD304" i="16"/>
  <c r="S307" i="16"/>
  <c r="AA268" i="16"/>
  <c r="AA269" i="16" s="1"/>
  <c r="AA270" i="16" s="1"/>
  <c r="AC268" i="16"/>
  <c r="AC269" i="16" s="1"/>
  <c r="AC270" i="16" s="1"/>
  <c r="Z268" i="16"/>
  <c r="Z269" i="16" s="1"/>
  <c r="Z270" i="16" s="1"/>
  <c r="AB268" i="16"/>
  <c r="AB269" i="16" s="1"/>
  <c r="AB270" i="16" s="1"/>
  <c r="S268" i="16"/>
  <c r="X268" i="16"/>
  <c r="X269" i="16" s="1"/>
  <c r="X270" i="16" s="1"/>
  <c r="V268" i="16"/>
  <c r="V269" i="16" s="1"/>
  <c r="V270" i="16" s="1"/>
  <c r="W268" i="16"/>
  <c r="W269" i="16" s="1"/>
  <c r="W270" i="16" s="1"/>
  <c r="Z229" i="16"/>
  <c r="Z230" i="16" s="1"/>
  <c r="Z231" i="16" s="1"/>
  <c r="U229" i="16"/>
  <c r="U230" i="16" s="1"/>
  <c r="U231" i="16" s="1"/>
  <c r="AD225" i="16"/>
  <c r="AA229" i="16"/>
  <c r="AA230" i="16" s="1"/>
  <c r="AA231" i="16" s="1"/>
  <c r="Z190" i="16"/>
  <c r="Z191" i="16" s="1"/>
  <c r="Z192" i="16" s="1"/>
  <c r="AC190" i="16"/>
  <c r="AC191" i="16" s="1"/>
  <c r="AC192" i="16" s="1"/>
  <c r="AA190" i="16"/>
  <c r="AA191" i="16" s="1"/>
  <c r="AA192" i="16" s="1"/>
  <c r="V190" i="16"/>
  <c r="V191" i="16" s="1"/>
  <c r="V192" i="16" s="1"/>
  <c r="W190" i="16"/>
  <c r="W191" i="16" s="1"/>
  <c r="W192" i="16" s="1"/>
  <c r="S190" i="16"/>
  <c r="R151" i="16"/>
  <c r="Y151" i="16"/>
  <c r="Y152" i="16" s="1"/>
  <c r="Y153" i="16" s="1"/>
  <c r="Z151" i="16"/>
  <c r="Z152" i="16" s="1"/>
  <c r="Z153" i="16" s="1"/>
  <c r="AB151" i="16"/>
  <c r="AB152" i="16" s="1"/>
  <c r="AB153" i="16" s="1"/>
  <c r="AA151" i="16"/>
  <c r="AA152" i="16" s="1"/>
  <c r="AA153" i="16" s="1"/>
  <c r="AC151" i="16"/>
  <c r="AC152" i="16" s="1"/>
  <c r="AC153" i="16" s="1"/>
  <c r="R112" i="16"/>
  <c r="R113" i="16" s="1"/>
  <c r="R114" i="16" s="1"/>
  <c r="Z112" i="16"/>
  <c r="Z113" i="16" s="1"/>
  <c r="Z114" i="16" s="1"/>
  <c r="AC112" i="16"/>
  <c r="AC113" i="16" s="1"/>
  <c r="AC114" i="16" s="1"/>
  <c r="AD109" i="16"/>
  <c r="Y112" i="16"/>
  <c r="Y113" i="16" s="1"/>
  <c r="Y114" i="16" s="1"/>
  <c r="AD111" i="16"/>
  <c r="X112" i="16"/>
  <c r="X113" i="16" s="1"/>
  <c r="X114" i="16" s="1"/>
  <c r="V112" i="16"/>
  <c r="V113" i="16" s="1"/>
  <c r="V114" i="16" s="1"/>
  <c r="W112" i="16"/>
  <c r="W113" i="16" s="1"/>
  <c r="W114" i="16" s="1"/>
  <c r="Y385" i="16"/>
  <c r="Y386" i="16" s="1"/>
  <c r="Y387" i="16" s="1"/>
  <c r="AD384" i="16"/>
  <c r="T385" i="16"/>
  <c r="T386" i="16" s="1"/>
  <c r="T387" i="16" s="1"/>
  <c r="AD382" i="16"/>
  <c r="AD383" i="16"/>
  <c r="U385" i="16"/>
  <c r="U386" i="16" s="1"/>
  <c r="U387" i="16" s="1"/>
  <c r="AD381" i="16"/>
  <c r="R385" i="16"/>
  <c r="R386" i="16" s="1"/>
  <c r="T346" i="16"/>
  <c r="T347" i="16" s="1"/>
  <c r="T348" i="16" s="1"/>
  <c r="AD345" i="16"/>
  <c r="AA346" i="16"/>
  <c r="AA347" i="16" s="1"/>
  <c r="AA348" i="16" s="1"/>
  <c r="U346" i="16"/>
  <c r="U347" i="16" s="1"/>
  <c r="U348" i="16" s="1"/>
  <c r="W346" i="16"/>
  <c r="W347" i="16" s="1"/>
  <c r="W348" i="16" s="1"/>
  <c r="AD344" i="16"/>
  <c r="AD343" i="16"/>
  <c r="AD342" i="16"/>
  <c r="AB346" i="16"/>
  <c r="AB347" i="16" s="1"/>
  <c r="AB348" i="16" s="1"/>
  <c r="S346" i="16"/>
  <c r="U307" i="16"/>
  <c r="U308" i="16" s="1"/>
  <c r="U309" i="16" s="1"/>
  <c r="X307" i="16"/>
  <c r="X308" i="16" s="1"/>
  <c r="X309" i="16" s="1"/>
  <c r="AD305" i="16"/>
  <c r="AD306" i="16"/>
  <c r="AD303" i="16"/>
  <c r="T307" i="16"/>
  <c r="T308" i="16" s="1"/>
  <c r="T309" i="16" s="1"/>
  <c r="Y268" i="16"/>
  <c r="Y269" i="16" s="1"/>
  <c r="Y270" i="16" s="1"/>
  <c r="AD265" i="16"/>
  <c r="AD267" i="16"/>
  <c r="U268" i="16"/>
  <c r="U269" i="16" s="1"/>
  <c r="U270" i="16" s="1"/>
  <c r="T268" i="16"/>
  <c r="T269" i="16" s="1"/>
  <c r="T270" i="16" s="1"/>
  <c r="AD266" i="16"/>
  <c r="AD264" i="16"/>
  <c r="R268" i="16"/>
  <c r="R269" i="16" s="1"/>
  <c r="S229" i="16"/>
  <c r="AD228" i="16"/>
  <c r="Y229" i="16"/>
  <c r="Y230" i="16" s="1"/>
  <c r="Y231" i="16" s="1"/>
  <c r="AD227" i="16"/>
  <c r="X229" i="16"/>
  <c r="X230" i="16" s="1"/>
  <c r="X231" i="16" s="1"/>
  <c r="R229" i="16"/>
  <c r="R230" i="16" s="1"/>
  <c r="AB229" i="16"/>
  <c r="AB230" i="16" s="1"/>
  <c r="AB231" i="16" s="1"/>
  <c r="T229" i="16"/>
  <c r="T230" i="16" s="1"/>
  <c r="T231" i="16" s="1"/>
  <c r="AD226" i="16"/>
  <c r="U190" i="16"/>
  <c r="U191" i="16" s="1"/>
  <c r="U192" i="16" s="1"/>
  <c r="AD189" i="16"/>
  <c r="AD187" i="16"/>
  <c r="AD188" i="16"/>
  <c r="T190" i="16"/>
  <c r="T191" i="16" s="1"/>
  <c r="T192" i="16" s="1"/>
  <c r="AD186" i="16"/>
  <c r="AB190" i="16"/>
  <c r="AB191" i="16" s="1"/>
  <c r="AB192" i="16" s="1"/>
  <c r="R190" i="16"/>
  <c r="R191" i="16" s="1"/>
  <c r="AD148" i="16"/>
  <c r="AD149" i="16"/>
  <c r="U151" i="16"/>
  <c r="U152" i="16" s="1"/>
  <c r="U153" i="16" s="1"/>
  <c r="X151" i="16"/>
  <c r="X152" i="16" s="1"/>
  <c r="X153" i="16" s="1"/>
  <c r="S151" i="16"/>
  <c r="W151" i="16"/>
  <c r="W152" i="16" s="1"/>
  <c r="W153" i="16" s="1"/>
  <c r="AD147" i="16"/>
  <c r="T151" i="16"/>
  <c r="T152" i="16" s="1"/>
  <c r="T153" i="16" s="1"/>
  <c r="AD150" i="16"/>
  <c r="AD110" i="16"/>
  <c r="T112" i="16"/>
  <c r="T113" i="16" s="1"/>
  <c r="T114" i="16" s="1"/>
  <c r="U112" i="16"/>
  <c r="U113" i="16" s="1"/>
  <c r="U114" i="16" s="1"/>
  <c r="AD108" i="16"/>
  <c r="AB112" i="16"/>
  <c r="AB113" i="16" s="1"/>
  <c r="AB114" i="16" s="1"/>
  <c r="S112" i="16"/>
  <c r="Y73" i="16"/>
  <c r="Y74" i="16" s="1"/>
  <c r="Y75" i="16" s="1"/>
  <c r="Z73" i="16"/>
  <c r="Z74" i="16" s="1"/>
  <c r="Z75" i="16" s="1"/>
  <c r="AB73" i="16"/>
  <c r="AB74" i="16" s="1"/>
  <c r="AB75" i="16" s="1"/>
  <c r="AC73" i="16"/>
  <c r="AC74" i="16" s="1"/>
  <c r="AC75" i="16" s="1"/>
  <c r="W73" i="16"/>
  <c r="W74" i="16" s="1"/>
  <c r="W75" i="16" s="1"/>
  <c r="U73" i="16"/>
  <c r="U74" i="16" s="1"/>
  <c r="U75" i="16" s="1"/>
  <c r="V73" i="16"/>
  <c r="V74" i="16" s="1"/>
  <c r="V75" i="16" s="1"/>
  <c r="AD71" i="16"/>
  <c r="AA73" i="16"/>
  <c r="AA74" i="16" s="1"/>
  <c r="AA75" i="16" s="1"/>
  <c r="AD70" i="16"/>
  <c r="X73" i="16"/>
  <c r="X74" i="16" s="1"/>
  <c r="X75" i="16" s="1"/>
  <c r="AD72" i="16"/>
  <c r="AD69" i="16"/>
  <c r="T73" i="16"/>
  <c r="T74" i="16" s="1"/>
  <c r="T75" i="16" s="1"/>
  <c r="S73" i="16"/>
  <c r="R73" i="16"/>
  <c r="R74" i="16" s="1"/>
  <c r="V28" i="16"/>
  <c r="O34" i="16"/>
  <c r="O32" i="16"/>
  <c r="O28" i="16"/>
  <c r="O26" i="16"/>
  <c r="R27" i="16"/>
  <c r="B19" i="2" s="1"/>
  <c r="B19" i="21" s="1"/>
  <c r="B19" i="22" s="1"/>
  <c r="R22" i="16"/>
  <c r="O24" i="16"/>
  <c r="M29" i="16" s="1"/>
  <c r="AA278" i="21" l="1"/>
  <c r="AA279" i="21" s="1"/>
  <c r="AA278" i="22"/>
  <c r="AA279" i="22" s="1"/>
  <c r="I278" i="21"/>
  <c r="I279" i="21" s="1"/>
  <c r="O278" i="21"/>
  <c r="O279" i="21" s="1"/>
  <c r="O278" i="22"/>
  <c r="O279" i="22" s="1"/>
  <c r="W278" i="21"/>
  <c r="W279" i="21" s="1"/>
  <c r="K278" i="21"/>
  <c r="K279" i="21" s="1"/>
  <c r="AC278" i="21"/>
  <c r="AC279" i="21" s="1"/>
  <c r="W278" i="22"/>
  <c r="W279" i="22" s="1"/>
  <c r="K278" i="22"/>
  <c r="K279" i="22" s="1"/>
  <c r="AC278" i="22"/>
  <c r="AC279" i="22" s="1"/>
  <c r="U278" i="21"/>
  <c r="U279" i="21" s="1"/>
  <c r="Q278" i="22"/>
  <c r="Q279" i="22" s="1"/>
  <c r="U278" i="22"/>
  <c r="U279" i="22" s="1"/>
  <c r="I249" i="21"/>
  <c r="I250" i="21" s="1"/>
  <c r="U249" i="21"/>
  <c r="U250" i="21" s="1"/>
  <c r="U249" i="22"/>
  <c r="U250" i="22" s="1"/>
  <c r="O249" i="21"/>
  <c r="O250" i="21" s="1"/>
  <c r="O249" i="22"/>
  <c r="O250" i="22" s="1"/>
  <c r="AA249" i="21"/>
  <c r="AA250" i="21" s="1"/>
  <c r="Q249" i="21"/>
  <c r="Q250" i="21" s="1"/>
  <c r="AA249" i="22"/>
  <c r="AA250" i="22" s="1"/>
  <c r="Q249" i="22"/>
  <c r="Q250" i="22" s="1"/>
  <c r="AC249" i="21"/>
  <c r="AC250" i="21" s="1"/>
  <c r="K249" i="21"/>
  <c r="K250" i="21" s="1"/>
  <c r="AC249" i="22"/>
  <c r="AC250" i="22" s="1"/>
  <c r="K249" i="22"/>
  <c r="K250" i="22" s="1"/>
  <c r="W249" i="21"/>
  <c r="W250" i="21" s="1"/>
  <c r="W249" i="22"/>
  <c r="W250" i="22" s="1"/>
  <c r="W220" i="21"/>
  <c r="W221" i="21" s="1"/>
  <c r="W220" i="22"/>
  <c r="W221" i="22" s="1"/>
  <c r="I220" i="21"/>
  <c r="I221" i="21" s="1"/>
  <c r="K220" i="21"/>
  <c r="K221" i="21" s="1"/>
  <c r="K220" i="22"/>
  <c r="K221" i="22" s="1"/>
  <c r="AC220" i="21"/>
  <c r="AC221" i="21" s="1"/>
  <c r="Q220" i="22"/>
  <c r="Q221" i="22" s="1"/>
  <c r="AA220" i="21"/>
  <c r="AA221" i="21" s="1"/>
  <c r="AC220" i="22"/>
  <c r="AC221" i="22" s="1"/>
  <c r="O220" i="21"/>
  <c r="O221" i="21" s="1"/>
  <c r="U220" i="21"/>
  <c r="U221" i="21" s="1"/>
  <c r="O220" i="22"/>
  <c r="O221" i="22" s="1"/>
  <c r="AA220" i="22"/>
  <c r="AA221" i="22" s="1"/>
  <c r="U220" i="22"/>
  <c r="U221" i="22" s="1"/>
  <c r="Q220" i="21"/>
  <c r="Q221" i="21" s="1"/>
  <c r="Q191" i="21"/>
  <c r="Q192" i="21" s="1"/>
  <c r="K191" i="21"/>
  <c r="K192" i="21" s="1"/>
  <c r="Q191" i="22"/>
  <c r="Q192" i="22" s="1"/>
  <c r="K191" i="22"/>
  <c r="K192" i="22" s="1"/>
  <c r="I191" i="21"/>
  <c r="I192" i="21" s="1"/>
  <c r="U191" i="21"/>
  <c r="U192" i="21" s="1"/>
  <c r="U191" i="22"/>
  <c r="U192" i="22" s="1"/>
  <c r="O191" i="21"/>
  <c r="O192" i="21" s="1"/>
  <c r="O191" i="22"/>
  <c r="O192" i="22" s="1"/>
  <c r="AA191" i="21"/>
  <c r="AA192" i="21" s="1"/>
  <c r="AA191" i="22"/>
  <c r="AA192" i="22" s="1"/>
  <c r="AC191" i="21"/>
  <c r="AC192" i="21" s="1"/>
  <c r="AC191" i="22"/>
  <c r="AC192" i="22" s="1"/>
  <c r="W191" i="21"/>
  <c r="W192" i="21" s="1"/>
  <c r="W191" i="22"/>
  <c r="W192" i="22" s="1"/>
  <c r="U162" i="22"/>
  <c r="U163" i="22" s="1"/>
  <c r="Q162" i="21"/>
  <c r="Q163" i="21" s="1"/>
  <c r="Q162" i="22"/>
  <c r="Q163" i="22" s="1"/>
  <c r="AC162" i="21"/>
  <c r="AC163" i="21" s="1"/>
  <c r="AA162" i="21"/>
  <c r="AA163" i="21" s="1"/>
  <c r="U162" i="21"/>
  <c r="U163" i="21" s="1"/>
  <c r="AC162" i="22"/>
  <c r="AC163" i="22" s="1"/>
  <c r="AA162" i="22"/>
  <c r="AA163" i="22" s="1"/>
  <c r="K162" i="21"/>
  <c r="K163" i="21" s="1"/>
  <c r="W162" i="21"/>
  <c r="W163" i="21" s="1"/>
  <c r="I162" i="21"/>
  <c r="I163" i="21" s="1"/>
  <c r="K162" i="22"/>
  <c r="K163" i="22" s="1"/>
  <c r="W162" i="22"/>
  <c r="W163" i="22" s="1"/>
  <c r="U133" i="22"/>
  <c r="U134" i="22" s="1"/>
  <c r="O133" i="21"/>
  <c r="O134" i="21" s="1"/>
  <c r="AA133" i="21"/>
  <c r="AA134" i="21" s="1"/>
  <c r="AA133" i="22"/>
  <c r="AA134" i="22" s="1"/>
  <c r="AC133" i="21"/>
  <c r="AC134" i="21" s="1"/>
  <c r="K133" i="21"/>
  <c r="K134" i="21" s="1"/>
  <c r="AC133" i="22"/>
  <c r="AC134" i="22" s="1"/>
  <c r="K133" i="22"/>
  <c r="K134" i="22" s="1"/>
  <c r="W133" i="21"/>
  <c r="W134" i="21" s="1"/>
  <c r="Q133" i="21"/>
  <c r="Q134" i="21" s="1"/>
  <c r="Q133" i="22"/>
  <c r="Q134" i="22" s="1"/>
  <c r="U133" i="21"/>
  <c r="U134" i="21" s="1"/>
  <c r="I133" i="21"/>
  <c r="I134" i="21" s="1"/>
  <c r="U104" i="21"/>
  <c r="U105" i="21" s="1"/>
  <c r="U104" i="22"/>
  <c r="U105" i="22" s="1"/>
  <c r="AC104" i="21"/>
  <c r="AC105" i="21" s="1"/>
  <c r="AC104" i="22"/>
  <c r="AC105" i="22" s="1"/>
  <c r="AA104" i="21"/>
  <c r="AA105" i="21" s="1"/>
  <c r="I104" i="21"/>
  <c r="I105" i="21" s="1"/>
  <c r="AA104" i="22"/>
  <c r="AA105" i="22" s="1"/>
  <c r="W104" i="21"/>
  <c r="W105" i="21" s="1"/>
  <c r="K104" i="21"/>
  <c r="K105" i="21" s="1"/>
  <c r="K104" i="22"/>
  <c r="K105" i="22" s="1"/>
  <c r="W104" i="22"/>
  <c r="W105" i="22" s="1"/>
  <c r="Q104" i="21"/>
  <c r="Q105" i="21" s="1"/>
  <c r="Q104" i="22"/>
  <c r="Q105" i="22" s="1"/>
  <c r="AC75" i="22"/>
  <c r="AC76" i="22" s="1"/>
  <c r="O75" i="22"/>
  <c r="O76" i="22" s="1"/>
  <c r="Q75" i="21"/>
  <c r="Q76" i="21" s="1"/>
  <c r="O75" i="21"/>
  <c r="O76" i="21" s="1"/>
  <c r="K75" i="21"/>
  <c r="K76" i="21" s="1"/>
  <c r="W75" i="21"/>
  <c r="W76" i="21" s="1"/>
  <c r="I75" i="21"/>
  <c r="I76" i="21" s="1"/>
  <c r="K75" i="22"/>
  <c r="K76" i="22" s="1"/>
  <c r="AA75" i="21"/>
  <c r="AA76" i="21" s="1"/>
  <c r="AA75" i="22"/>
  <c r="AA76" i="22" s="1"/>
  <c r="Q75" i="22"/>
  <c r="Q76" i="22" s="1"/>
  <c r="W75" i="22"/>
  <c r="W76" i="22" s="1"/>
  <c r="U75" i="21"/>
  <c r="U76" i="21" s="1"/>
  <c r="U75" i="22"/>
  <c r="U76" i="22" s="1"/>
  <c r="AC75" i="21"/>
  <c r="AC76" i="21" s="1"/>
  <c r="R30" i="16"/>
  <c r="I248" i="22"/>
  <c r="I190" i="22"/>
  <c r="S386" i="16"/>
  <c r="S387" i="16" s="1"/>
  <c r="R347" i="16"/>
  <c r="R348" i="16" s="1"/>
  <c r="S347" i="16"/>
  <c r="S348" i="16" s="1"/>
  <c r="S308" i="16"/>
  <c r="S309" i="16" s="1"/>
  <c r="R308" i="16"/>
  <c r="R309" i="16" s="1"/>
  <c r="S269" i="16"/>
  <c r="S270" i="16" s="1"/>
  <c r="S230" i="16"/>
  <c r="S231" i="16" s="1"/>
  <c r="S191" i="16"/>
  <c r="S192" i="16" s="1"/>
  <c r="S152" i="16"/>
  <c r="S153" i="16" s="1"/>
  <c r="R152" i="16"/>
  <c r="R153" i="16" s="1"/>
  <c r="S113" i="16"/>
  <c r="S114" i="16" s="1"/>
  <c r="AD114" i="16" s="1"/>
  <c r="S74" i="16"/>
  <c r="S75" i="16" s="1"/>
  <c r="AA45" i="22"/>
  <c r="K45" i="22"/>
  <c r="AA51" i="22"/>
  <c r="O110" i="21"/>
  <c r="I103" i="22"/>
  <c r="S132" i="22"/>
  <c r="AE185" i="22"/>
  <c r="I219" i="22"/>
  <c r="I277" i="22"/>
  <c r="Q277" i="21"/>
  <c r="O283" i="21"/>
  <c r="M103" i="22"/>
  <c r="AE273" i="22"/>
  <c r="I283" i="22"/>
  <c r="I286" i="22"/>
  <c r="AE276" i="22"/>
  <c r="AE273" i="21"/>
  <c r="O283" i="22"/>
  <c r="I282" i="22"/>
  <c r="AE272" i="22"/>
  <c r="I253" i="22"/>
  <c r="AE243" i="22"/>
  <c r="AE244" i="22"/>
  <c r="I254" i="22"/>
  <c r="AE247" i="22"/>
  <c r="I257" i="22"/>
  <c r="I228" i="22"/>
  <c r="AE218" i="22"/>
  <c r="AE215" i="22"/>
  <c r="I225" i="22"/>
  <c r="I224" i="22"/>
  <c r="AE214" i="22"/>
  <c r="I196" i="22"/>
  <c r="AE186" i="22"/>
  <c r="I199" i="22"/>
  <c r="AE189" i="22"/>
  <c r="I170" i="22"/>
  <c r="AE160" i="22"/>
  <c r="I161" i="22"/>
  <c r="AE157" i="22"/>
  <c r="I167" i="22"/>
  <c r="I166" i="22"/>
  <c r="AE156" i="22"/>
  <c r="AE127" i="22"/>
  <c r="I137" i="22"/>
  <c r="I138" i="22"/>
  <c r="AE128" i="22"/>
  <c r="I141" i="22"/>
  <c r="AE131" i="22"/>
  <c r="I132" i="22"/>
  <c r="I108" i="22"/>
  <c r="AE98" i="22"/>
  <c r="I109" i="22"/>
  <c r="AE99" i="22"/>
  <c r="I112" i="22"/>
  <c r="AE102" i="22"/>
  <c r="I80" i="22"/>
  <c r="AE70" i="22"/>
  <c r="I74" i="22"/>
  <c r="AE73" i="22"/>
  <c r="I83" i="22"/>
  <c r="AE69" i="22"/>
  <c r="O52" i="22"/>
  <c r="U52" i="22"/>
  <c r="M277" i="22"/>
  <c r="M278" i="22" s="1"/>
  <c r="O284" i="22"/>
  <c r="S277" i="22"/>
  <c r="S278" i="22" s="1"/>
  <c r="U284" i="22"/>
  <c r="Y277" i="22"/>
  <c r="Y278" i="22" s="1"/>
  <c r="AA284" i="22"/>
  <c r="G277" i="22"/>
  <c r="G278" i="22" s="1"/>
  <c r="I284" i="22"/>
  <c r="AE274" i="22"/>
  <c r="Y279" i="21"/>
  <c r="AA287" i="21"/>
  <c r="M279" i="21"/>
  <c r="G279" i="21"/>
  <c r="I287" i="21"/>
  <c r="U287" i="21"/>
  <c r="S279" i="21"/>
  <c r="Y250" i="21"/>
  <c r="AA258" i="21"/>
  <c r="G248" i="22"/>
  <c r="G249" i="22" s="1"/>
  <c r="I255" i="22"/>
  <c r="AE245" i="22"/>
  <c r="Y248" i="22"/>
  <c r="Y249" i="22" s="1"/>
  <c r="AA255" i="22"/>
  <c r="S250" i="21"/>
  <c r="U258" i="21"/>
  <c r="M248" i="22"/>
  <c r="M249" i="22" s="1"/>
  <c r="O255" i="22"/>
  <c r="S248" i="22"/>
  <c r="S249" i="22" s="1"/>
  <c r="U255" i="22"/>
  <c r="AE248" i="21"/>
  <c r="G250" i="21"/>
  <c r="I258" i="21"/>
  <c r="M250" i="21"/>
  <c r="O258" i="21"/>
  <c r="S219" i="22"/>
  <c r="S220" i="22" s="1"/>
  <c r="U226" i="22"/>
  <c r="Y219" i="22"/>
  <c r="Y220" i="22" s="1"/>
  <c r="AA226" i="22"/>
  <c r="G219" i="22"/>
  <c r="G220" i="22" s="1"/>
  <c r="I226" i="22"/>
  <c r="AE216" i="22"/>
  <c r="O229" i="21"/>
  <c r="M221" i="21"/>
  <c r="G221" i="21"/>
  <c r="I229" i="21"/>
  <c r="AE219" i="21"/>
  <c r="AA229" i="21"/>
  <c r="Y221" i="21"/>
  <c r="S221" i="21"/>
  <c r="U229" i="21"/>
  <c r="M219" i="22"/>
  <c r="M220" i="22" s="1"/>
  <c r="O226" i="22"/>
  <c r="Y190" i="22"/>
  <c r="Y191" i="22" s="1"/>
  <c r="AA197" i="22"/>
  <c r="M190" i="22"/>
  <c r="M191" i="22" s="1"/>
  <c r="O197" i="22"/>
  <c r="G190" i="22"/>
  <c r="G191" i="22" s="1"/>
  <c r="I197" i="22"/>
  <c r="AE187" i="22"/>
  <c r="S192" i="21"/>
  <c r="U200" i="21"/>
  <c r="Y192" i="21"/>
  <c r="AA200" i="21"/>
  <c r="M192" i="21"/>
  <c r="O200" i="21"/>
  <c r="AE190" i="21"/>
  <c r="G192" i="21"/>
  <c r="I200" i="21"/>
  <c r="S190" i="22"/>
  <c r="S191" i="22" s="1"/>
  <c r="U197" i="22"/>
  <c r="S163" i="21"/>
  <c r="U171" i="21"/>
  <c r="O158" i="22"/>
  <c r="O161" i="22" s="1"/>
  <c r="O161" i="21"/>
  <c r="S161" i="22"/>
  <c r="S162" i="22" s="1"/>
  <c r="U168" i="22"/>
  <c r="G161" i="22"/>
  <c r="G162" i="22" s="1"/>
  <c r="I168" i="22"/>
  <c r="O168" i="21"/>
  <c r="G163" i="21"/>
  <c r="I171" i="21"/>
  <c r="Y161" i="22"/>
  <c r="Y162" i="22" s="1"/>
  <c r="AA168" i="22"/>
  <c r="M163" i="21"/>
  <c r="Y163" i="21"/>
  <c r="AA171" i="21"/>
  <c r="AE158" i="21"/>
  <c r="M161" i="22"/>
  <c r="M162" i="22" s="1"/>
  <c r="M134" i="21"/>
  <c r="O142" i="21"/>
  <c r="AE132" i="21"/>
  <c r="I142" i="21"/>
  <c r="G134" i="21"/>
  <c r="S134" i="21"/>
  <c r="U142" i="21"/>
  <c r="AE129" i="22"/>
  <c r="O132" i="22"/>
  <c r="Y134" i="21"/>
  <c r="AA142" i="21"/>
  <c r="O139" i="22"/>
  <c r="M132" i="22"/>
  <c r="M133" i="22" s="1"/>
  <c r="G132" i="22"/>
  <c r="G133" i="22" s="1"/>
  <c r="I139" i="22"/>
  <c r="Y132" i="22"/>
  <c r="Y133" i="22" s="1"/>
  <c r="AA139" i="22"/>
  <c r="U139" i="22"/>
  <c r="W132" i="22"/>
  <c r="G103" i="22"/>
  <c r="G104" i="22" s="1"/>
  <c r="I110" i="22"/>
  <c r="O100" i="22"/>
  <c r="AE100" i="22" s="1"/>
  <c r="O103" i="21"/>
  <c r="S103" i="22"/>
  <c r="S104" i="22" s="1"/>
  <c r="U110" i="22"/>
  <c r="Y105" i="21"/>
  <c r="AA113" i="21"/>
  <c r="I113" i="21"/>
  <c r="G105" i="21"/>
  <c r="AA110" i="22"/>
  <c r="Y103" i="22"/>
  <c r="Y104" i="22" s="1"/>
  <c r="M105" i="21"/>
  <c r="U113" i="21"/>
  <c r="S105" i="21"/>
  <c r="Y76" i="21"/>
  <c r="AA84" i="21"/>
  <c r="M74" i="22"/>
  <c r="M75" i="22" s="1"/>
  <c r="O81" i="22"/>
  <c r="G74" i="22"/>
  <c r="G75" i="22" s="1"/>
  <c r="I81" i="22"/>
  <c r="AE71" i="22"/>
  <c r="Y74" i="22"/>
  <c r="Y75" i="22" s="1"/>
  <c r="AA81" i="22"/>
  <c r="U81" i="22"/>
  <c r="S74" i="22"/>
  <c r="S75" i="22" s="1"/>
  <c r="O84" i="21"/>
  <c r="M76" i="21"/>
  <c r="AE74" i="21"/>
  <c r="I84" i="21"/>
  <c r="G76" i="21"/>
  <c r="U84" i="21"/>
  <c r="S76" i="21"/>
  <c r="O45" i="21"/>
  <c r="Q45" i="21"/>
  <c r="O52" i="21"/>
  <c r="O50" i="21"/>
  <c r="I45" i="21"/>
  <c r="I51" i="21"/>
  <c r="AE41" i="21"/>
  <c r="Y45" i="21"/>
  <c r="Y46" i="21" s="1"/>
  <c r="AA54" i="21"/>
  <c r="U51" i="21"/>
  <c r="M45" i="21"/>
  <c r="M46" i="21" s="1"/>
  <c r="O54" i="21"/>
  <c r="G45" i="21"/>
  <c r="G46" i="21" s="1"/>
  <c r="I54" i="21"/>
  <c r="AE44" i="21"/>
  <c r="S45" i="21"/>
  <c r="S46" i="21" s="1"/>
  <c r="U54" i="21"/>
  <c r="AE44" i="22"/>
  <c r="O45" i="22"/>
  <c r="Q45" i="22"/>
  <c r="I45" i="22"/>
  <c r="U50" i="22"/>
  <c r="I51" i="22"/>
  <c r="AE41" i="22"/>
  <c r="Y45" i="22"/>
  <c r="Y46" i="22" s="1"/>
  <c r="AA54" i="22"/>
  <c r="O50" i="22"/>
  <c r="M45" i="22"/>
  <c r="M46" i="22" s="1"/>
  <c r="O54" i="22"/>
  <c r="I54" i="22"/>
  <c r="G45" i="22"/>
  <c r="G46" i="22" s="1"/>
  <c r="S45" i="22"/>
  <c r="S46" i="22" s="1"/>
  <c r="O51" i="22"/>
  <c r="K45" i="21"/>
  <c r="AA45" i="21"/>
  <c r="U50" i="21"/>
  <c r="AA51" i="21"/>
  <c r="O51" i="21"/>
  <c r="AA50" i="21"/>
  <c r="U52" i="21"/>
  <c r="I50" i="21"/>
  <c r="AE40" i="21"/>
  <c r="W45" i="21"/>
  <c r="I52" i="21"/>
  <c r="AE42" i="21"/>
  <c r="AA52" i="21"/>
  <c r="AC45" i="21"/>
  <c r="U45" i="21"/>
  <c r="AA50" i="22"/>
  <c r="I50" i="22"/>
  <c r="U54" i="22"/>
  <c r="W45" i="22"/>
  <c r="U51" i="22"/>
  <c r="I52" i="22"/>
  <c r="AE42" i="22"/>
  <c r="AA52" i="22"/>
  <c r="AE40" i="22"/>
  <c r="AC45" i="22"/>
  <c r="U45" i="22"/>
  <c r="B25" i="2"/>
  <c r="B25" i="21" s="1"/>
  <c r="B25" i="22" s="1"/>
  <c r="AD385" i="16"/>
  <c r="R387" i="16"/>
  <c r="AD346" i="16"/>
  <c r="AD307" i="16"/>
  <c r="AD268" i="16"/>
  <c r="R270" i="16"/>
  <c r="AD229" i="16"/>
  <c r="R231" i="16"/>
  <c r="AD190" i="16"/>
  <c r="R192" i="16"/>
  <c r="AD151" i="16"/>
  <c r="AD112" i="16"/>
  <c r="AD73" i="16"/>
  <c r="R75" i="16"/>
  <c r="AA33" i="16"/>
  <c r="X33" i="16"/>
  <c r="U33" i="16"/>
  <c r="S31" i="16"/>
  <c r="AC33" i="16"/>
  <c r="AB33" i="16"/>
  <c r="T33" i="16"/>
  <c r="V33" i="16"/>
  <c r="Z33" i="16"/>
  <c r="S33" i="16"/>
  <c r="I15" i="2" s="1"/>
  <c r="I15" i="21" s="1"/>
  <c r="I15" i="22" s="1"/>
  <c r="W33" i="16"/>
  <c r="Y33" i="16"/>
  <c r="AA31" i="16"/>
  <c r="X31" i="16"/>
  <c r="V31" i="16"/>
  <c r="Y31" i="16"/>
  <c r="U31" i="16"/>
  <c r="Z31" i="16"/>
  <c r="W31" i="16"/>
  <c r="Q12" i="2" s="1"/>
  <c r="AC31" i="16"/>
  <c r="T31" i="16"/>
  <c r="R31" i="16"/>
  <c r="S30" i="16"/>
  <c r="I11" i="2" s="1"/>
  <c r="I11" i="21" s="1"/>
  <c r="I11" i="22" s="1"/>
  <c r="AB31" i="16"/>
  <c r="AB30" i="16"/>
  <c r="X30" i="16"/>
  <c r="T30" i="16"/>
  <c r="K11" i="2" s="1"/>
  <c r="K11" i="21" s="1"/>
  <c r="K11" i="22" s="1"/>
  <c r="AA30" i="16"/>
  <c r="W30" i="16"/>
  <c r="Z30" i="16"/>
  <c r="V30" i="16"/>
  <c r="O11" i="2" s="1"/>
  <c r="O11" i="21" s="1"/>
  <c r="O11" i="22" s="1"/>
  <c r="AC30" i="16"/>
  <c r="Y30" i="16"/>
  <c r="U30" i="16"/>
  <c r="M11" i="2" s="1"/>
  <c r="M11" i="21" s="1"/>
  <c r="M11" i="22" s="1"/>
  <c r="R33" i="16"/>
  <c r="C18" i="2"/>
  <c r="C18" i="21" s="1"/>
  <c r="C18" i="22" s="1"/>
  <c r="C17" i="2"/>
  <c r="C17" i="21" s="1"/>
  <c r="C17" i="22" s="1"/>
  <c r="C16" i="2"/>
  <c r="C16" i="21" s="1"/>
  <c r="C16" i="22" s="1"/>
  <c r="C14" i="2"/>
  <c r="C14" i="21" s="1"/>
  <c r="C14" i="22" s="1"/>
  <c r="R21" i="16"/>
  <c r="C11" i="2" s="1"/>
  <c r="C11" i="21" s="1"/>
  <c r="C11" i="22" s="1"/>
  <c r="H51" i="16"/>
  <c r="R28" i="16"/>
  <c r="B24" i="2" s="1"/>
  <c r="B24" i="21" s="1"/>
  <c r="B24" i="22" s="1"/>
  <c r="H31" i="16"/>
  <c r="T32" i="16" s="1"/>
  <c r="Q278" i="21" l="1"/>
  <c r="Q279" i="21" s="1"/>
  <c r="I278" i="22"/>
  <c r="I279" i="22" s="1"/>
  <c r="U288" i="21"/>
  <c r="O259" i="21"/>
  <c r="I249" i="22"/>
  <c r="I250" i="22" s="1"/>
  <c r="U259" i="21"/>
  <c r="O230" i="21"/>
  <c r="I220" i="22"/>
  <c r="I221" i="22" s="1"/>
  <c r="U230" i="21"/>
  <c r="O201" i="21"/>
  <c r="U201" i="21"/>
  <c r="I191" i="22"/>
  <c r="I192" i="22" s="1"/>
  <c r="O162" i="21"/>
  <c r="O163" i="21" s="1"/>
  <c r="O162" i="22"/>
  <c r="O163" i="22" s="1"/>
  <c r="U172" i="21"/>
  <c r="I162" i="22"/>
  <c r="I163" i="22" s="1"/>
  <c r="U143" i="21"/>
  <c r="I133" i="22"/>
  <c r="I134" i="22" s="1"/>
  <c r="W133" i="22"/>
  <c r="W134" i="22" s="1"/>
  <c r="O143" i="21"/>
  <c r="S133" i="22"/>
  <c r="S134" i="22" s="1"/>
  <c r="O133" i="22"/>
  <c r="O134" i="22" s="1"/>
  <c r="M104" i="22"/>
  <c r="M105" i="22" s="1"/>
  <c r="O104" i="21"/>
  <c r="O105" i="21" s="1"/>
  <c r="U114" i="21"/>
  <c r="I104" i="22"/>
  <c r="I105" i="22" s="1"/>
  <c r="U85" i="21"/>
  <c r="I75" i="22"/>
  <c r="I76" i="22" s="1"/>
  <c r="O85" i="21"/>
  <c r="I46" i="22"/>
  <c r="I47" i="22" s="1"/>
  <c r="Q46" i="22"/>
  <c r="Q47" i="22" s="1"/>
  <c r="I46" i="21"/>
  <c r="I47" i="21" s="1"/>
  <c r="W46" i="22"/>
  <c r="W47" i="22" s="1"/>
  <c r="W46" i="21"/>
  <c r="W47" i="21" s="1"/>
  <c r="Q46" i="21"/>
  <c r="Q47" i="21" s="1"/>
  <c r="K46" i="22"/>
  <c r="K47" i="22" s="1"/>
  <c r="O46" i="21"/>
  <c r="O47" i="21" s="1"/>
  <c r="AA46" i="22"/>
  <c r="AA47" i="22" s="1"/>
  <c r="O46" i="22"/>
  <c r="O47" i="22" s="1"/>
  <c r="U46" i="21"/>
  <c r="U47" i="21" s="1"/>
  <c r="U46" i="22"/>
  <c r="U47" i="22" s="1"/>
  <c r="AC46" i="21"/>
  <c r="AC47" i="21" s="1"/>
  <c r="AA46" i="21"/>
  <c r="AA47" i="21" s="1"/>
  <c r="AC46" i="22"/>
  <c r="AC47" i="22" s="1"/>
  <c r="K46" i="21"/>
  <c r="K47" i="21" s="1"/>
  <c r="AD153" i="16"/>
  <c r="AD309" i="16"/>
  <c r="AD387" i="16"/>
  <c r="AD348" i="16"/>
  <c r="AD270" i="16"/>
  <c r="AD231" i="16"/>
  <c r="AD192" i="16"/>
  <c r="AD75" i="16"/>
  <c r="AE277" i="21"/>
  <c r="I113" i="22"/>
  <c r="G105" i="22"/>
  <c r="G11" i="2"/>
  <c r="G11" i="21" s="1"/>
  <c r="G11" i="22" s="1"/>
  <c r="R32" i="16"/>
  <c r="G13" i="2" s="1"/>
  <c r="G13" i="21" s="1"/>
  <c r="G13" i="22" s="1"/>
  <c r="AC32" i="16"/>
  <c r="AC13" i="2" s="1"/>
  <c r="AC13" i="21" s="1"/>
  <c r="AC13" i="22" s="1"/>
  <c r="AE103" i="21"/>
  <c r="O171" i="21"/>
  <c r="O287" i="21"/>
  <c r="O168" i="22"/>
  <c r="O113" i="21"/>
  <c r="G279" i="22"/>
  <c r="I287" i="22"/>
  <c r="AE277" i="22"/>
  <c r="S279" i="22"/>
  <c r="U288" i="22" s="1"/>
  <c r="U287" i="22"/>
  <c r="I288" i="21"/>
  <c r="Y279" i="22"/>
  <c r="AA287" i="22"/>
  <c r="M279" i="22"/>
  <c r="O288" i="22" s="1"/>
  <c r="O287" i="22"/>
  <c r="S250" i="22"/>
  <c r="U259" i="22" s="1"/>
  <c r="U258" i="22"/>
  <c r="AE250" i="21"/>
  <c r="I259" i="21"/>
  <c r="G250" i="22"/>
  <c r="I258" i="22"/>
  <c r="AE248" i="22"/>
  <c r="M250" i="22"/>
  <c r="O259" i="22" s="1"/>
  <c r="O258" i="22"/>
  <c r="Y250" i="22"/>
  <c r="AA258" i="22"/>
  <c r="Y221" i="22"/>
  <c r="AA229" i="22"/>
  <c r="AE221" i="21"/>
  <c r="I230" i="21"/>
  <c r="M221" i="22"/>
  <c r="O230" i="22" s="1"/>
  <c r="O229" i="22"/>
  <c r="G221" i="22"/>
  <c r="I229" i="22"/>
  <c r="AE219" i="22"/>
  <c r="S221" i="22"/>
  <c r="U230" i="22" s="1"/>
  <c r="U229" i="22"/>
  <c r="AE192" i="21"/>
  <c r="I201" i="21"/>
  <c r="M192" i="22"/>
  <c r="O201" i="22" s="1"/>
  <c r="O200" i="22"/>
  <c r="S192" i="22"/>
  <c r="U201" i="22" s="1"/>
  <c r="U200" i="22"/>
  <c r="G192" i="22"/>
  <c r="I200" i="22"/>
  <c r="AE190" i="22"/>
  <c r="Y192" i="22"/>
  <c r="AA200" i="22"/>
  <c r="I172" i="21"/>
  <c r="G163" i="22"/>
  <c r="I171" i="22"/>
  <c r="AE161" i="22"/>
  <c r="M163" i="22"/>
  <c r="O171" i="22"/>
  <c r="Y163" i="22"/>
  <c r="AA171" i="22"/>
  <c r="AE161" i="21"/>
  <c r="AE158" i="22"/>
  <c r="S163" i="22"/>
  <c r="U172" i="22" s="1"/>
  <c r="U171" i="22"/>
  <c r="G134" i="22"/>
  <c r="I142" i="22"/>
  <c r="AE132" i="22"/>
  <c r="M134" i="22"/>
  <c r="O142" i="22"/>
  <c r="Y134" i="22"/>
  <c r="AA142" i="22"/>
  <c r="U142" i="22"/>
  <c r="AE134" i="21"/>
  <c r="I143" i="21"/>
  <c r="I114" i="21"/>
  <c r="S105" i="22"/>
  <c r="U114" i="22" s="1"/>
  <c r="U113" i="22"/>
  <c r="O110" i="22"/>
  <c r="O103" i="22"/>
  <c r="O104" i="22" s="1"/>
  <c r="Y105" i="22"/>
  <c r="AA113" i="22"/>
  <c r="I85" i="21"/>
  <c r="AE76" i="21"/>
  <c r="Y76" i="22"/>
  <c r="AA84" i="22"/>
  <c r="G76" i="22"/>
  <c r="I84" i="22"/>
  <c r="AE74" i="22"/>
  <c r="S76" i="22"/>
  <c r="U85" i="22" s="1"/>
  <c r="U84" i="22"/>
  <c r="M76" i="22"/>
  <c r="O85" i="22" s="1"/>
  <c r="O84" i="22"/>
  <c r="S47" i="22"/>
  <c r="U55" i="22"/>
  <c r="M47" i="22"/>
  <c r="O55" i="22"/>
  <c r="U55" i="21"/>
  <c r="S47" i="21"/>
  <c r="Y47" i="21"/>
  <c r="AA55" i="21"/>
  <c r="I55" i="22"/>
  <c r="G47" i="22"/>
  <c r="AE45" i="22"/>
  <c r="M47" i="21"/>
  <c r="O55" i="21"/>
  <c r="Y47" i="22"/>
  <c r="AA55" i="22"/>
  <c r="I55" i="21"/>
  <c r="AE45" i="21"/>
  <c r="G47" i="21"/>
  <c r="W11" i="2"/>
  <c r="W11" i="21" s="1"/>
  <c r="W11" i="22" s="1"/>
  <c r="S11" i="2"/>
  <c r="S11" i="21" s="1"/>
  <c r="S11" i="22" s="1"/>
  <c r="G12" i="2"/>
  <c r="G12" i="21" s="1"/>
  <c r="G12" i="22" s="1"/>
  <c r="W12" i="2"/>
  <c r="W12" i="21" s="1"/>
  <c r="W12" i="22" s="1"/>
  <c r="S12" i="2"/>
  <c r="S12" i="21" s="1"/>
  <c r="S12" i="22" s="1"/>
  <c r="AA15" i="2"/>
  <c r="AA15" i="21" s="1"/>
  <c r="AA15" i="22" s="1"/>
  <c r="U11" i="2"/>
  <c r="U11" i="21" s="1"/>
  <c r="U11" i="22" s="1"/>
  <c r="Q11" i="2"/>
  <c r="Q11" i="21" s="1"/>
  <c r="Q11" i="22" s="1"/>
  <c r="O21" i="22" s="1"/>
  <c r="H28" i="23" s="1"/>
  <c r="AA11" i="2"/>
  <c r="AA11" i="21" s="1"/>
  <c r="AA11" i="22" s="1"/>
  <c r="K12" i="2"/>
  <c r="K12" i="21" s="1"/>
  <c r="K12" i="22" s="1"/>
  <c r="M12" i="2"/>
  <c r="M12" i="21" s="1"/>
  <c r="M12" i="22" s="1"/>
  <c r="Y12" i="2"/>
  <c r="Y12" i="21" s="1"/>
  <c r="Y12" i="22" s="1"/>
  <c r="W15" i="2"/>
  <c r="W15" i="21" s="1"/>
  <c r="W15" i="22" s="1"/>
  <c r="AC15" i="2"/>
  <c r="AC15" i="21" s="1"/>
  <c r="AC15" i="22" s="1"/>
  <c r="M15" i="2"/>
  <c r="M15" i="21" s="1"/>
  <c r="M15" i="22" s="1"/>
  <c r="AC11" i="2"/>
  <c r="AC11" i="21" s="1"/>
  <c r="AC11" i="22" s="1"/>
  <c r="K13" i="2"/>
  <c r="K13" i="21" s="1"/>
  <c r="K13" i="22" s="1"/>
  <c r="Y11" i="2"/>
  <c r="Y11" i="21" s="1"/>
  <c r="Y11" i="22" s="1"/>
  <c r="AA12" i="2"/>
  <c r="AA12" i="21" s="1"/>
  <c r="AA12" i="22" s="1"/>
  <c r="AC12" i="2"/>
  <c r="AC12" i="21" s="1"/>
  <c r="AC12" i="22" s="1"/>
  <c r="U12" i="2"/>
  <c r="U12" i="21" s="1"/>
  <c r="U12" i="22" s="1"/>
  <c r="U15" i="2"/>
  <c r="U15" i="21" s="1"/>
  <c r="U15" i="22" s="1"/>
  <c r="O15" i="2"/>
  <c r="O15" i="21" s="1"/>
  <c r="O15" i="22" s="1"/>
  <c r="I12" i="2"/>
  <c r="I12" i="21" s="1"/>
  <c r="I12" i="22" s="1"/>
  <c r="S15" i="2"/>
  <c r="S15" i="21" s="1"/>
  <c r="S15" i="22" s="1"/>
  <c r="G15" i="2"/>
  <c r="G15" i="21" s="1"/>
  <c r="G15" i="22" s="1"/>
  <c r="Q12" i="21"/>
  <c r="Q12" i="22" s="1"/>
  <c r="O12" i="2"/>
  <c r="O12" i="21" s="1"/>
  <c r="O12" i="22" s="1"/>
  <c r="Q15" i="2"/>
  <c r="Q15" i="21" s="1"/>
  <c r="Q15" i="22" s="1"/>
  <c r="K15" i="2"/>
  <c r="K15" i="21" s="1"/>
  <c r="K15" i="22" s="1"/>
  <c r="Y15" i="2"/>
  <c r="Y15" i="21" s="1"/>
  <c r="Y15" i="22" s="1"/>
  <c r="S32" i="16"/>
  <c r="I13" i="2" s="1"/>
  <c r="U32" i="16"/>
  <c r="AD31" i="16"/>
  <c r="C12" i="2"/>
  <c r="C12" i="21" s="1"/>
  <c r="C12" i="22" s="1"/>
  <c r="AE279" i="21" l="1"/>
  <c r="O288" i="21"/>
  <c r="O172" i="21"/>
  <c r="AE163" i="21"/>
  <c r="O172" i="22"/>
  <c r="U143" i="22"/>
  <c r="O143" i="22"/>
  <c r="AE105" i="21"/>
  <c r="AA114" i="21" s="1"/>
  <c r="O114" i="21"/>
  <c r="U56" i="22"/>
  <c r="O56" i="22"/>
  <c r="U56" i="21"/>
  <c r="O56" i="21"/>
  <c r="AA259" i="21"/>
  <c r="AA85" i="21"/>
  <c r="AA230" i="21"/>
  <c r="AE279" i="22"/>
  <c r="I288" i="22"/>
  <c r="I259" i="22"/>
  <c r="AE250" i="22"/>
  <c r="I230" i="22"/>
  <c r="AE221" i="22"/>
  <c r="AE192" i="22"/>
  <c r="I201" i="22"/>
  <c r="AA201" i="21"/>
  <c r="AE163" i="22"/>
  <c r="I172" i="22"/>
  <c r="AA172" i="21"/>
  <c r="AA143" i="21"/>
  <c r="AE134" i="22"/>
  <c r="I143" i="22"/>
  <c r="O105" i="22"/>
  <c r="O114" i="22" s="1"/>
  <c r="O113" i="22"/>
  <c r="AE103" i="22"/>
  <c r="I114" i="22"/>
  <c r="I85" i="22"/>
  <c r="AE76" i="22"/>
  <c r="I56" i="21"/>
  <c r="AE47" i="21"/>
  <c r="AE47" i="22"/>
  <c r="I56" i="22"/>
  <c r="AA25" i="21"/>
  <c r="R32" i="20" s="1"/>
  <c r="U25" i="21"/>
  <c r="M32" i="20" s="1"/>
  <c r="AA25" i="22"/>
  <c r="R32" i="23" s="1"/>
  <c r="K16" i="22"/>
  <c r="U25" i="22"/>
  <c r="M32" i="23" s="1"/>
  <c r="I25" i="22"/>
  <c r="C32" i="23" s="1"/>
  <c r="AE15" i="22"/>
  <c r="W32" i="23" s="1"/>
  <c r="O25" i="22"/>
  <c r="H32" i="23" s="1"/>
  <c r="U22" i="22"/>
  <c r="M29" i="23" s="1"/>
  <c r="AA22" i="22"/>
  <c r="R29" i="23" s="1"/>
  <c r="O22" i="22"/>
  <c r="H29" i="23" s="1"/>
  <c r="I22" i="22"/>
  <c r="C29" i="23" s="1"/>
  <c r="G16" i="21"/>
  <c r="G17" i="21" s="1"/>
  <c r="AC16" i="22"/>
  <c r="AE12" i="22"/>
  <c r="W29" i="23" s="1"/>
  <c r="U21" i="22"/>
  <c r="M28" i="23" s="1"/>
  <c r="I21" i="22"/>
  <c r="C28" i="23" s="1"/>
  <c r="G16" i="22"/>
  <c r="G17" i="22" s="1"/>
  <c r="AA21" i="22"/>
  <c r="R28" i="23" s="1"/>
  <c r="AE11" i="22"/>
  <c r="W28" i="23" s="1"/>
  <c r="O21" i="21"/>
  <c r="H28" i="20" s="1"/>
  <c r="O25" i="21"/>
  <c r="H32" i="20" s="1"/>
  <c r="O22" i="21"/>
  <c r="H29" i="20" s="1"/>
  <c r="U22" i="21"/>
  <c r="M29" i="20" s="1"/>
  <c r="I22" i="21"/>
  <c r="C29" i="20" s="1"/>
  <c r="AE12" i="21"/>
  <c r="W29" i="20" s="1"/>
  <c r="M13" i="2"/>
  <c r="M13" i="21" s="1"/>
  <c r="M13" i="22" s="1"/>
  <c r="I13" i="21"/>
  <c r="I13" i="22" s="1"/>
  <c r="I16" i="22" s="1"/>
  <c r="K16" i="21"/>
  <c r="K17" i="21" s="1"/>
  <c r="I25" i="21"/>
  <c r="C32" i="20" s="1"/>
  <c r="AE15" i="21"/>
  <c r="W32" i="20" s="1"/>
  <c r="AA21" i="21"/>
  <c r="R28" i="20" s="1"/>
  <c r="AC16" i="21"/>
  <c r="AC17" i="21" s="1"/>
  <c r="AA22" i="21"/>
  <c r="R29" i="20" s="1"/>
  <c r="U21" i="21"/>
  <c r="M28" i="20" s="1"/>
  <c r="I21" i="21"/>
  <c r="C28" i="20" s="1"/>
  <c r="AE11" i="21"/>
  <c r="W28" i="20" s="1"/>
  <c r="S34" i="16"/>
  <c r="AA288" i="21" l="1"/>
  <c r="I17" i="22"/>
  <c r="I18" i="22" s="1"/>
  <c r="K17" i="22"/>
  <c r="K18" i="22" s="1"/>
  <c r="AC17" i="22"/>
  <c r="AC18" i="22" s="1"/>
  <c r="S35" i="16"/>
  <c r="S36" i="16" s="1"/>
  <c r="J9" i="23"/>
  <c r="J10" i="23"/>
  <c r="D10" i="23"/>
  <c r="AA56" i="21"/>
  <c r="AA259" i="22"/>
  <c r="AA288" i="22"/>
  <c r="AA230" i="22"/>
  <c r="AA201" i="22"/>
  <c r="AA143" i="22"/>
  <c r="AA85" i="22"/>
  <c r="AE105" i="22"/>
  <c r="AA114" i="22" s="1"/>
  <c r="AA172" i="22"/>
  <c r="AA56" i="22"/>
  <c r="M16" i="21"/>
  <c r="I16" i="21"/>
  <c r="I23" i="21"/>
  <c r="C30" i="20" s="1"/>
  <c r="M16" i="22"/>
  <c r="M17" i="22" s="1"/>
  <c r="I23" i="22"/>
  <c r="C30" i="23" s="1"/>
  <c r="I26" i="22"/>
  <c r="C33" i="23" s="1"/>
  <c r="G18" i="22"/>
  <c r="AC18" i="21"/>
  <c r="K18" i="21"/>
  <c r="G18" i="21"/>
  <c r="M17" i="21" l="1"/>
  <c r="M18" i="21" s="1"/>
  <c r="I17" i="21"/>
  <c r="I18" i="21" s="1"/>
  <c r="I27" i="21" s="1"/>
  <c r="C34" i="20" s="1"/>
  <c r="I26" i="21"/>
  <c r="C33" i="20" s="1"/>
  <c r="M18" i="22"/>
  <c r="I27" i="22"/>
  <c r="C34" i="23" s="1"/>
  <c r="R34" i="16"/>
  <c r="R35" i="16" s="1"/>
  <c r="G16" i="2"/>
  <c r="G17" i="2" s="1"/>
  <c r="R36" i="16" l="1"/>
  <c r="R29" i="14"/>
  <c r="F26" i="24"/>
  <c r="F19" i="24" s="1"/>
  <c r="G18" i="2"/>
  <c r="AE275" i="2"/>
  <c r="AE246" i="2"/>
  <c r="AE217" i="2"/>
  <c r="AE188" i="2"/>
  <c r="AE159" i="2"/>
  <c r="AE130" i="2"/>
  <c r="AE101" i="2"/>
  <c r="AE72" i="2"/>
  <c r="K45" i="2" l="1"/>
  <c r="K46" i="2" s="1"/>
  <c r="S45" i="2"/>
  <c r="S46" i="2" s="1"/>
  <c r="M74" i="2"/>
  <c r="M75" i="2" s="1"/>
  <c r="U74" i="2"/>
  <c r="U75" i="2" s="1"/>
  <c r="AC74" i="2"/>
  <c r="AC75" i="2" s="1"/>
  <c r="AE100" i="2"/>
  <c r="AA45" i="2"/>
  <c r="AA46" i="2" s="1"/>
  <c r="K248" i="2" l="1"/>
  <c r="K249" i="2" s="1"/>
  <c r="U219" i="2"/>
  <c r="U220" i="2" s="1"/>
  <c r="U190" i="2"/>
  <c r="U191" i="2" s="1"/>
  <c r="AA132" i="2"/>
  <c r="AA133" i="2" s="1"/>
  <c r="K103" i="2"/>
  <c r="K104" i="2" s="1"/>
  <c r="AC76" i="2"/>
  <c r="U76" i="2"/>
  <c r="M76" i="2"/>
  <c r="S47" i="2"/>
  <c r="K47" i="2"/>
  <c r="AA47" i="2"/>
  <c r="S74" i="2"/>
  <c r="S75" i="2" s="1"/>
  <c r="W248" i="2"/>
  <c r="W249" i="2" s="1"/>
  <c r="O132" i="2"/>
  <c r="O133" i="2" s="1"/>
  <c r="AC45" i="2"/>
  <c r="AC46" i="2" s="1"/>
  <c r="S219" i="2"/>
  <c r="S220" i="2" s="1"/>
  <c r="S103" i="2"/>
  <c r="S104" i="2" s="1"/>
  <c r="AE160" i="2"/>
  <c r="AE98" i="2"/>
  <c r="AA248" i="2"/>
  <c r="AA249" i="2" s="1"/>
  <c r="AC103" i="2"/>
  <c r="AC104" i="2" s="1"/>
  <c r="I74" i="2"/>
  <c r="I75" i="2" s="1"/>
  <c r="G277" i="2"/>
  <c r="G278" i="2" s="1"/>
  <c r="AC219" i="2"/>
  <c r="AC220" i="2" s="1"/>
  <c r="O74" i="2"/>
  <c r="O75" i="2" s="1"/>
  <c r="G103" i="2"/>
  <c r="G104" i="2" s="1"/>
  <c r="U103" i="2"/>
  <c r="U104" i="2" s="1"/>
  <c r="K132" i="2"/>
  <c r="K133" i="2" s="1"/>
  <c r="AA219" i="2"/>
  <c r="AA220" i="2" s="1"/>
  <c r="G74" i="2"/>
  <c r="G75" i="2" s="1"/>
  <c r="W277" i="2"/>
  <c r="W278" i="2" s="1"/>
  <c r="O190" i="2"/>
  <c r="O191" i="2" s="1"/>
  <c r="Y190" i="2"/>
  <c r="Y191" i="2" s="1"/>
  <c r="AE129" i="2"/>
  <c r="Q161" i="2"/>
  <c r="Q162" i="2" s="1"/>
  <c r="Q45" i="2"/>
  <c r="Q46" i="2" s="1"/>
  <c r="AE245" i="2"/>
  <c r="AE189" i="2"/>
  <c r="Y132" i="2"/>
  <c r="Y133" i="2" s="1"/>
  <c r="AE244" i="2"/>
  <c r="Y74" i="2"/>
  <c r="Y75" i="2" s="1"/>
  <c r="W45" i="2"/>
  <c r="W46" i="2" s="1"/>
  <c r="Y248" i="2"/>
  <c r="Y249" i="2" s="1"/>
  <c r="AC190" i="2"/>
  <c r="AC191" i="2" s="1"/>
  <c r="O45" i="2"/>
  <c r="O46" i="2" s="1"/>
  <c r="M277" i="2"/>
  <c r="M278" i="2" s="1"/>
  <c r="Q219" i="2"/>
  <c r="Q220" i="2" s="1"/>
  <c r="M103" i="2"/>
  <c r="M104" i="2" s="1"/>
  <c r="M248" i="2"/>
  <c r="M249" i="2" s="1"/>
  <c r="S190" i="2"/>
  <c r="S191" i="2" s="1"/>
  <c r="G45" i="2"/>
  <c r="G46" i="2" s="1"/>
  <c r="S277" i="2"/>
  <c r="S278" i="2" s="1"/>
  <c r="K219" i="2"/>
  <c r="K220" i="2" s="1"/>
  <c r="AE156" i="2"/>
  <c r="AE158" i="2"/>
  <c r="I277" i="2"/>
  <c r="I278" i="2" s="1"/>
  <c r="I132" i="2"/>
  <c r="I133" i="2" s="1"/>
  <c r="AE157" i="2"/>
  <c r="AE216" i="2"/>
  <c r="G190" i="2"/>
  <c r="G191" i="2" s="1"/>
  <c r="AA74" i="2"/>
  <c r="AA75" i="2" s="1"/>
  <c r="I45" i="2"/>
  <c r="I46" i="2" s="1"/>
  <c r="G248" i="2"/>
  <c r="G249" i="2" s="1"/>
  <c r="G161" i="2"/>
  <c r="G162" i="2" s="1"/>
  <c r="Q74" i="2"/>
  <c r="Q75" i="2" s="1"/>
  <c r="AE69" i="2"/>
  <c r="I248" i="2"/>
  <c r="I249" i="2" s="1"/>
  <c r="M190" i="2"/>
  <c r="M191" i="2" s="1"/>
  <c r="AE187" i="2"/>
  <c r="AE274" i="2"/>
  <c r="S248" i="2"/>
  <c r="S249" i="2" s="1"/>
  <c r="S132" i="2"/>
  <c r="S133" i="2" s="1"/>
  <c r="AE70" i="2"/>
  <c r="Y45" i="2"/>
  <c r="Y46" i="2" s="1"/>
  <c r="U248" i="2"/>
  <c r="U249" i="2" s="1"/>
  <c r="AC248" i="2"/>
  <c r="AC249" i="2" s="1"/>
  <c r="AE243" i="2"/>
  <c r="AE247" i="2"/>
  <c r="AE185" i="2"/>
  <c r="AA190" i="2"/>
  <c r="AA191" i="2" s="1"/>
  <c r="I190" i="2"/>
  <c r="I191" i="2" s="1"/>
  <c r="K190" i="2"/>
  <c r="K191" i="2" s="1"/>
  <c r="U132" i="2"/>
  <c r="U133" i="2" s="1"/>
  <c r="AC132" i="2"/>
  <c r="AC133" i="2" s="1"/>
  <c r="AE127" i="2"/>
  <c r="W132" i="2"/>
  <c r="W133" i="2" s="1"/>
  <c r="M132" i="2"/>
  <c r="M133" i="2" s="1"/>
  <c r="AE131" i="2"/>
  <c r="AA277" i="2"/>
  <c r="AA278" i="2" s="1"/>
  <c r="AE276" i="2"/>
  <c r="U277" i="2"/>
  <c r="U278" i="2" s="1"/>
  <c r="AC277" i="2"/>
  <c r="AC278" i="2" s="1"/>
  <c r="K277" i="2"/>
  <c r="K278" i="2" s="1"/>
  <c r="O277" i="2"/>
  <c r="O278" i="2" s="1"/>
  <c r="AE273" i="2"/>
  <c r="W190" i="2"/>
  <c r="W191" i="2" s="1"/>
  <c r="Y161" i="2"/>
  <c r="Y162" i="2" s="1"/>
  <c r="AA103" i="2"/>
  <c r="AA104" i="2" s="1"/>
  <c r="AE71" i="2"/>
  <c r="W74" i="2"/>
  <c r="W75" i="2" s="1"/>
  <c r="U45" i="2"/>
  <c r="U46" i="2" s="1"/>
  <c r="M45" i="2"/>
  <c r="M46" i="2" s="1"/>
  <c r="AE214" i="2"/>
  <c r="AE215" i="2"/>
  <c r="M219" i="2"/>
  <c r="M220" i="2" s="1"/>
  <c r="Y219" i="2"/>
  <c r="Y220" i="2" s="1"/>
  <c r="AE218" i="2"/>
  <c r="I219" i="2"/>
  <c r="I220" i="2" s="1"/>
  <c r="S161" i="2"/>
  <c r="S162" i="2" s="1"/>
  <c r="AA161" i="2"/>
  <c r="AA162" i="2" s="1"/>
  <c r="U161" i="2"/>
  <c r="U162" i="2" s="1"/>
  <c r="AC161" i="2"/>
  <c r="AC162" i="2" s="1"/>
  <c r="M161" i="2"/>
  <c r="M162" i="2" s="1"/>
  <c r="O103" i="2"/>
  <c r="O104" i="2" s="1"/>
  <c r="AE99" i="2"/>
  <c r="Q103" i="2"/>
  <c r="Q104" i="2" s="1"/>
  <c r="Y103" i="2"/>
  <c r="Y104" i="2" s="1"/>
  <c r="AE102" i="2"/>
  <c r="I103" i="2"/>
  <c r="I104" i="2" s="1"/>
  <c r="Y277" i="2"/>
  <c r="Y278" i="2" s="1"/>
  <c r="K74" i="2"/>
  <c r="K75" i="2" s="1"/>
  <c r="W103" i="2"/>
  <c r="W104" i="2" s="1"/>
  <c r="Q190" i="2"/>
  <c r="Q191" i="2" s="1"/>
  <c r="O248" i="2"/>
  <c r="O249" i="2" s="1"/>
  <c r="Q277" i="2"/>
  <c r="Q278" i="2" s="1"/>
  <c r="Q248" i="2"/>
  <c r="Q249" i="2" s="1"/>
  <c r="Q132" i="2"/>
  <c r="Q133" i="2" s="1"/>
  <c r="G132" i="2"/>
  <c r="G133" i="2" s="1"/>
  <c r="O161" i="2"/>
  <c r="O162" i="2" s="1"/>
  <c r="AE186" i="2"/>
  <c r="I161" i="2"/>
  <c r="I162" i="2" s="1"/>
  <c r="W219" i="2"/>
  <c r="W220" i="2" s="1"/>
  <c r="G219" i="2"/>
  <c r="G220" i="2" s="1"/>
  <c r="AE128" i="2"/>
  <c r="O219" i="2"/>
  <c r="O220" i="2" s="1"/>
  <c r="AE272" i="2"/>
  <c r="W161" i="2"/>
  <c r="W162" i="2" s="1"/>
  <c r="AE73" i="2"/>
  <c r="K161" i="2"/>
  <c r="K162" i="2" s="1"/>
  <c r="I31" i="19"/>
  <c r="AB31" i="19" s="1"/>
  <c r="AV29" i="19"/>
  <c r="I21" i="19"/>
  <c r="AB21" i="19" s="1"/>
  <c r="AU13" i="19"/>
  <c r="AV9" i="19"/>
  <c r="AX9" i="19" s="1"/>
  <c r="AR8" i="19"/>
  <c r="AI8" i="19"/>
  <c r="AB8" i="19"/>
  <c r="AR6" i="19"/>
  <c r="AI6" i="19"/>
  <c r="AP25" i="18"/>
  <c r="AL12" i="18"/>
  <c r="AP23" i="18" s="1"/>
  <c r="AV6" i="18"/>
  <c r="AR6" i="18"/>
  <c r="AJ6" i="18"/>
  <c r="W40" i="1"/>
  <c r="W38" i="1"/>
  <c r="T40" i="1"/>
  <c r="T38" i="1"/>
  <c r="Q40" i="1"/>
  <c r="AH3" i="1"/>
  <c r="AE3" i="1"/>
  <c r="AE2" i="2"/>
  <c r="AE408" i="2" s="1"/>
  <c r="AC2" i="2"/>
  <c r="AC408" i="2" s="1"/>
  <c r="U15" i="19" l="1"/>
  <c r="U25" i="19"/>
  <c r="AB25" i="19" s="1"/>
  <c r="U23" i="19"/>
  <c r="AB23" i="19" s="1"/>
  <c r="U13" i="19"/>
  <c r="AB13" i="19" s="1"/>
  <c r="AB112" i="19"/>
  <c r="AB79" i="19"/>
  <c r="AB46" i="19"/>
  <c r="AB114" i="19"/>
  <c r="AB157" i="19"/>
  <c r="AB89" i="19"/>
  <c r="AB155" i="19"/>
  <c r="AB56" i="19"/>
  <c r="AB124" i="19"/>
  <c r="AB91" i="19"/>
  <c r="AB145" i="19"/>
  <c r="AV151" i="19" s="1"/>
  <c r="AV163" i="19" s="1"/>
  <c r="AB147" i="19"/>
  <c r="AV153" i="19" s="1"/>
  <c r="AB122" i="19"/>
  <c r="AB58" i="19"/>
  <c r="AB48" i="19"/>
  <c r="AV54" i="19" s="1"/>
  <c r="AB81" i="19"/>
  <c r="AV87" i="19" s="1"/>
  <c r="AX6" i="18"/>
  <c r="AO16" i="18"/>
  <c r="AV23" i="19"/>
  <c r="AE350" i="2"/>
  <c r="AE379" i="2"/>
  <c r="AC350" i="2"/>
  <c r="AC379" i="2"/>
  <c r="AE292" i="2"/>
  <c r="AE321" i="2"/>
  <c r="AC292" i="2"/>
  <c r="AC321" i="2"/>
  <c r="AC31" i="2"/>
  <c r="AE89" i="2"/>
  <c r="K250" i="2"/>
  <c r="Y279" i="2"/>
  <c r="AC279" i="2"/>
  <c r="I279" i="2"/>
  <c r="S279" i="2"/>
  <c r="U279" i="2"/>
  <c r="W279" i="2"/>
  <c r="G279" i="2"/>
  <c r="O279" i="2"/>
  <c r="M279" i="2"/>
  <c r="Q279" i="2"/>
  <c r="K279" i="2"/>
  <c r="AA279" i="2"/>
  <c r="M250" i="2"/>
  <c r="W250" i="2"/>
  <c r="O250" i="2"/>
  <c r="AC250" i="2"/>
  <c r="AA250" i="2"/>
  <c r="U250" i="2"/>
  <c r="Y250" i="2"/>
  <c r="S250" i="2"/>
  <c r="I250" i="2"/>
  <c r="G250" i="2"/>
  <c r="Q250" i="2"/>
  <c r="Y221" i="2"/>
  <c r="G221" i="2"/>
  <c r="M221" i="2"/>
  <c r="K221" i="2"/>
  <c r="AA221" i="2"/>
  <c r="W221" i="2"/>
  <c r="I221" i="2"/>
  <c r="AC221" i="2"/>
  <c r="S221" i="2"/>
  <c r="O221" i="2"/>
  <c r="Q221" i="2"/>
  <c r="U221" i="2"/>
  <c r="I192" i="2"/>
  <c r="Y192" i="2"/>
  <c r="M192" i="2"/>
  <c r="AC192" i="2"/>
  <c r="O192" i="2"/>
  <c r="U192" i="2"/>
  <c r="Q192" i="2"/>
  <c r="W192" i="2"/>
  <c r="AA192" i="2"/>
  <c r="G192" i="2"/>
  <c r="K192" i="2"/>
  <c r="S192" i="2"/>
  <c r="AC163" i="2"/>
  <c r="K163" i="2"/>
  <c r="I163" i="2"/>
  <c r="U163" i="2"/>
  <c r="Q163" i="2"/>
  <c r="G163" i="2"/>
  <c r="AA163" i="2"/>
  <c r="W163" i="2"/>
  <c r="O163" i="2"/>
  <c r="M163" i="2"/>
  <c r="S163" i="2"/>
  <c r="Y163" i="2"/>
  <c r="G134" i="2"/>
  <c r="S134" i="2"/>
  <c r="Q134" i="2"/>
  <c r="Y134" i="2"/>
  <c r="O134" i="2"/>
  <c r="AC134" i="2"/>
  <c r="K134" i="2"/>
  <c r="M134" i="2"/>
  <c r="U134" i="2"/>
  <c r="W134" i="2"/>
  <c r="I134" i="2"/>
  <c r="AA134" i="2"/>
  <c r="W105" i="2"/>
  <c r="O105" i="2"/>
  <c r="AA105" i="2"/>
  <c r="G105" i="2"/>
  <c r="K105" i="2"/>
  <c r="Y105" i="2"/>
  <c r="AC105" i="2"/>
  <c r="S105" i="2"/>
  <c r="Q105" i="2"/>
  <c r="M105" i="2"/>
  <c r="I105" i="2"/>
  <c r="U105" i="2"/>
  <c r="G76" i="2"/>
  <c r="I76" i="2"/>
  <c r="K76" i="2"/>
  <c r="Q76" i="2"/>
  <c r="AA76" i="2"/>
  <c r="Y76" i="2"/>
  <c r="O76" i="2"/>
  <c r="W76" i="2"/>
  <c r="S76" i="2"/>
  <c r="I47" i="2"/>
  <c r="O47" i="2"/>
  <c r="M47" i="2"/>
  <c r="Y47" i="2"/>
  <c r="W47" i="2"/>
  <c r="U47" i="2"/>
  <c r="Q47" i="2"/>
  <c r="G47" i="2"/>
  <c r="AC47" i="2"/>
  <c r="AE248" i="2"/>
  <c r="AE132" i="2"/>
  <c r="AE190" i="2"/>
  <c r="AE103" i="2"/>
  <c r="AE161" i="2"/>
  <c r="AE74" i="2"/>
  <c r="AE219" i="2"/>
  <c r="AE277" i="2"/>
  <c r="AB15" i="19"/>
  <c r="AE60" i="2"/>
  <c r="AE263" i="2"/>
  <c r="AE147" i="2"/>
  <c r="AE31" i="2"/>
  <c r="AE118" i="2"/>
  <c r="AE176" i="2"/>
  <c r="AE234" i="2"/>
  <c r="AE205" i="2"/>
  <c r="AC234" i="2"/>
  <c r="AC176" i="2"/>
  <c r="AC118" i="2"/>
  <c r="AC60" i="2"/>
  <c r="AC263" i="2"/>
  <c r="AC205" i="2"/>
  <c r="AC147" i="2"/>
  <c r="AC89" i="2"/>
  <c r="H42" i="16"/>
  <c r="M28" i="18" l="1"/>
  <c r="M26" i="18"/>
  <c r="AP19" i="18" s="1"/>
  <c r="AV120" i="19"/>
  <c r="AV52" i="19"/>
  <c r="AV64" i="19" s="1"/>
  <c r="AV85" i="19"/>
  <c r="AV97" i="19" s="1"/>
  <c r="AV118" i="19"/>
  <c r="AV130" i="19" s="1"/>
  <c r="AV19" i="19"/>
  <c r="Y32" i="16"/>
  <c r="AB32" i="16"/>
  <c r="Z32" i="16"/>
  <c r="V32" i="16"/>
  <c r="X32" i="16"/>
  <c r="AA32" i="16"/>
  <c r="W32" i="16"/>
  <c r="U259" i="2"/>
  <c r="U114" i="2"/>
  <c r="O114" i="2"/>
  <c r="I288" i="2"/>
  <c r="AE279" i="2"/>
  <c r="O288" i="2"/>
  <c r="U288" i="2"/>
  <c r="O259" i="2"/>
  <c r="O172" i="2"/>
  <c r="O143" i="2"/>
  <c r="AE105" i="2"/>
  <c r="I114" i="2"/>
  <c r="O85" i="2"/>
  <c r="O56" i="2"/>
  <c r="U56" i="2"/>
  <c r="I259" i="2"/>
  <c r="AE250" i="2"/>
  <c r="O230" i="2"/>
  <c r="U230" i="2"/>
  <c r="AE221" i="2"/>
  <c r="I230" i="2"/>
  <c r="I201" i="2"/>
  <c r="AE192" i="2"/>
  <c r="U201" i="2"/>
  <c r="O201" i="2"/>
  <c r="U172" i="2"/>
  <c r="AE163" i="2"/>
  <c r="I172" i="2"/>
  <c r="U143" i="2"/>
  <c r="I143" i="2"/>
  <c r="AE134" i="2"/>
  <c r="I85" i="2"/>
  <c r="AE76" i="2"/>
  <c r="U85" i="2"/>
  <c r="I56" i="2"/>
  <c r="AE47" i="2"/>
  <c r="AV21" i="19"/>
  <c r="AV31" i="19" l="1"/>
  <c r="AP21" i="18"/>
  <c r="AP27" i="18" s="1"/>
  <c r="S13" i="2"/>
  <c r="S13" i="21" s="1"/>
  <c r="S13" i="22" s="1"/>
  <c r="S16" i="22" s="1"/>
  <c r="S17" i="22" s="1"/>
  <c r="O13" i="2"/>
  <c r="O13" i="21" s="1"/>
  <c r="O13" i="22" s="1"/>
  <c r="Q13" i="2"/>
  <c r="Q13" i="21" s="1"/>
  <c r="Q13" i="22" s="1"/>
  <c r="Q16" i="22" s="1"/>
  <c r="W13" i="2"/>
  <c r="W13" i="21" s="1"/>
  <c r="W13" i="22" s="1"/>
  <c r="Y13" i="2"/>
  <c r="Y13" i="21" s="1"/>
  <c r="Y13" i="22" s="1"/>
  <c r="AA13" i="2"/>
  <c r="AA13" i="21" s="1"/>
  <c r="AA13" i="22" s="1"/>
  <c r="AA16" i="22" s="1"/>
  <c r="U13" i="2"/>
  <c r="U13" i="21" s="1"/>
  <c r="U13" i="22" s="1"/>
  <c r="U16" i="22" s="1"/>
  <c r="AC34" i="16"/>
  <c r="AC35" i="16" s="1"/>
  <c r="AC36" i="16" s="1"/>
  <c r="AB34" i="16"/>
  <c r="AB35" i="16" s="1"/>
  <c r="AB36" i="16" s="1"/>
  <c r="W34" i="16"/>
  <c r="W35" i="16" s="1"/>
  <c r="W36" i="16" s="1"/>
  <c r="T34" i="16"/>
  <c r="T35" i="16" s="1"/>
  <c r="T36" i="16" s="1"/>
  <c r="AD30" i="16"/>
  <c r="U34" i="16"/>
  <c r="U35" i="16" s="1"/>
  <c r="U36" i="16" s="1"/>
  <c r="AD33" i="16"/>
  <c r="AE11" i="2"/>
  <c r="Y34" i="16"/>
  <c r="Y35" i="16" s="1"/>
  <c r="Y36" i="16" s="1"/>
  <c r="AA34" i="16"/>
  <c r="AA35" i="16" s="1"/>
  <c r="AA36" i="16" s="1"/>
  <c r="X34" i="16"/>
  <c r="X35" i="16" s="1"/>
  <c r="X36" i="16" s="1"/>
  <c r="Z34" i="16"/>
  <c r="Z35" i="16" s="1"/>
  <c r="Z36" i="16" s="1"/>
  <c r="V34" i="16"/>
  <c r="V35" i="16" s="1"/>
  <c r="V36" i="16" s="1"/>
  <c r="AD32" i="16"/>
  <c r="AA230" i="2"/>
  <c r="AA114" i="2"/>
  <c r="AA56" i="2"/>
  <c r="AA288" i="2"/>
  <c r="AA201" i="2"/>
  <c r="AA143" i="2"/>
  <c r="AA259" i="2"/>
  <c r="AA172" i="2"/>
  <c r="AA85" i="2"/>
  <c r="AA22" i="2"/>
  <c r="AA25" i="2"/>
  <c r="AA21" i="2"/>
  <c r="U17" i="22" l="1"/>
  <c r="U18" i="22" s="1"/>
  <c r="AA17" i="22"/>
  <c r="AA18" i="22" s="1"/>
  <c r="Q17" i="22"/>
  <c r="Q18" i="22" s="1"/>
  <c r="J9" i="20"/>
  <c r="W16" i="21"/>
  <c r="AA16" i="2"/>
  <c r="AA17" i="2" s="1"/>
  <c r="Y16" i="22"/>
  <c r="Y17" i="22" s="1"/>
  <c r="AA23" i="22"/>
  <c r="R30" i="23" s="1"/>
  <c r="O16" i="22"/>
  <c r="O17" i="22" s="1"/>
  <c r="AE13" i="22"/>
  <c r="W30" i="23" s="1"/>
  <c r="O23" i="22"/>
  <c r="H30" i="23" s="1"/>
  <c r="AA16" i="21"/>
  <c r="U23" i="22"/>
  <c r="M30" i="23" s="1"/>
  <c r="W16" i="22"/>
  <c r="S16" i="21"/>
  <c r="Q16" i="21"/>
  <c r="S18" i="22"/>
  <c r="O16" i="21"/>
  <c r="O17" i="21" s="1"/>
  <c r="AE13" i="21"/>
  <c r="W30" i="20" s="1"/>
  <c r="O23" i="21"/>
  <c r="H30" i="20" s="1"/>
  <c r="U23" i="21"/>
  <c r="M30" i="20" s="1"/>
  <c r="U16" i="21"/>
  <c r="U17" i="21" s="1"/>
  <c r="AA23" i="21"/>
  <c r="R30" i="20" s="1"/>
  <c r="Y16" i="21"/>
  <c r="Y17" i="21" s="1"/>
  <c r="AD36" i="16"/>
  <c r="AD34" i="16"/>
  <c r="AA23" i="2"/>
  <c r="W17" i="21" l="1"/>
  <c r="W18" i="21" s="1"/>
  <c r="Q17" i="21"/>
  <c r="Q18" i="21" s="1"/>
  <c r="S17" i="21"/>
  <c r="S18" i="21" s="1"/>
  <c r="W17" i="22"/>
  <c r="W18" i="22" s="1"/>
  <c r="U27" i="22" s="1"/>
  <c r="M34" i="23" s="1"/>
  <c r="AA17" i="21"/>
  <c r="AA18" i="21" s="1"/>
  <c r="J11" i="23"/>
  <c r="J13" i="23" s="1"/>
  <c r="U26" i="22"/>
  <c r="M33" i="23" s="1"/>
  <c r="O18" i="22"/>
  <c r="O26" i="22"/>
  <c r="H33" i="23" s="1"/>
  <c r="AE16" i="22"/>
  <c r="W33" i="23" s="1"/>
  <c r="AA26" i="22"/>
  <c r="R33" i="23" s="1"/>
  <c r="Y18" i="22"/>
  <c r="U18" i="21"/>
  <c r="U26" i="21"/>
  <c r="M33" i="20" s="1"/>
  <c r="O18" i="21"/>
  <c r="O26" i="21"/>
  <c r="H33" i="20" s="1"/>
  <c r="AE16" i="21"/>
  <c r="W33" i="20" s="1"/>
  <c r="AA26" i="21"/>
  <c r="R33" i="20" s="1"/>
  <c r="Y18" i="21"/>
  <c r="C7" i="21"/>
  <c r="C413" i="21" s="1"/>
  <c r="U27" i="21" l="1"/>
  <c r="M34" i="20" s="1"/>
  <c r="R33" i="14" s="1"/>
  <c r="C355" i="21"/>
  <c r="C384" i="21"/>
  <c r="C297" i="21"/>
  <c r="C326" i="21"/>
  <c r="F28" i="24"/>
  <c r="F21" i="24" s="1"/>
  <c r="C181" i="21"/>
  <c r="C7" i="22"/>
  <c r="C413" i="22" s="1"/>
  <c r="D5" i="20"/>
  <c r="C152" i="21"/>
  <c r="C65" i="21"/>
  <c r="C239" i="21"/>
  <c r="C36" i="21"/>
  <c r="C123" i="21"/>
  <c r="C94" i="21"/>
  <c r="C268" i="21"/>
  <c r="C210" i="21"/>
  <c r="O27" i="22"/>
  <c r="H34" i="23" s="1"/>
  <c r="AE18" i="22"/>
  <c r="W34" i="23" s="1"/>
  <c r="AE18" i="21"/>
  <c r="W34" i="20" s="1"/>
  <c r="O27" i="21"/>
  <c r="H34" i="20" s="1"/>
  <c r="AA18" i="2"/>
  <c r="Y16" i="2"/>
  <c r="Y17" i="2" s="1"/>
  <c r="Q16" i="2"/>
  <c r="Q17" i="2" s="1"/>
  <c r="K16" i="2"/>
  <c r="K17" i="2" s="1"/>
  <c r="S16" i="2"/>
  <c r="S17" i="2" s="1"/>
  <c r="I16" i="2"/>
  <c r="I17" i="2" s="1"/>
  <c r="M16" i="2"/>
  <c r="M17" i="2" s="1"/>
  <c r="U16" i="2"/>
  <c r="U17" i="2" s="1"/>
  <c r="O16" i="2"/>
  <c r="O17" i="2" s="1"/>
  <c r="W16" i="2"/>
  <c r="W17" i="2" s="1"/>
  <c r="C355" i="22" l="1"/>
  <c r="C384" i="22"/>
  <c r="C297" i="22"/>
  <c r="C326" i="22"/>
  <c r="F27" i="24"/>
  <c r="F20" i="24" s="1"/>
  <c r="R31" i="14"/>
  <c r="R27" i="14"/>
  <c r="D5" i="23"/>
  <c r="C152" i="22"/>
  <c r="C239" i="22"/>
  <c r="C36" i="22"/>
  <c r="C268" i="22"/>
  <c r="C65" i="22"/>
  <c r="C123" i="22"/>
  <c r="C181" i="22"/>
  <c r="C94" i="22"/>
  <c r="C210" i="22"/>
  <c r="AA27" i="22"/>
  <c r="R34" i="23" s="1"/>
  <c r="AA27" i="21"/>
  <c r="R34" i="20" s="1"/>
  <c r="Y18" i="2"/>
  <c r="U18" i="2"/>
  <c r="S18" i="2"/>
  <c r="M18" i="2"/>
  <c r="K18" i="2"/>
  <c r="W18" i="2"/>
  <c r="I18" i="2"/>
  <c r="Q18" i="2"/>
  <c r="O18" i="2"/>
  <c r="R35" i="14" l="1"/>
  <c r="F29" i="24"/>
  <c r="F22" i="24" s="1"/>
  <c r="F17" i="24" s="1"/>
  <c r="D11" i="23"/>
  <c r="F24" i="24"/>
  <c r="D9" i="23"/>
  <c r="U27" i="2"/>
  <c r="M34" i="3" s="1"/>
  <c r="O27" i="2"/>
  <c r="H34" i="3" s="1"/>
  <c r="Z263" i="2"/>
  <c r="Z234" i="2"/>
  <c r="Z205" i="2"/>
  <c r="Z176" i="2"/>
  <c r="Z147" i="2"/>
  <c r="Z118" i="2"/>
  <c r="Z89" i="2"/>
  <c r="Z60" i="2"/>
  <c r="Z31" i="2"/>
  <c r="D13" i="23" l="1"/>
  <c r="E31" i="24"/>
  <c r="M62" i="25"/>
  <c r="S62" i="25" s="1"/>
  <c r="B29" i="25"/>
  <c r="T29" i="25" s="1"/>
  <c r="D5" i="3"/>
  <c r="A262" i="2" l="1"/>
  <c r="A233" i="2"/>
  <c r="A204" i="2"/>
  <c r="A175" i="2"/>
  <c r="A146" i="2"/>
  <c r="A117" i="2"/>
  <c r="A88" i="2"/>
  <c r="A59" i="2"/>
  <c r="A30" i="2"/>
  <c r="U1" i="3" l="1"/>
  <c r="W1" i="3"/>
  <c r="C268" i="2"/>
  <c r="C239" i="2"/>
  <c r="C210" i="2"/>
  <c r="C181" i="2"/>
  <c r="C152" i="2"/>
  <c r="C123" i="2"/>
  <c r="C94" i="2"/>
  <c r="C65" i="2"/>
  <c r="C36" i="2"/>
  <c r="I195" i="2" l="1"/>
  <c r="AA286" i="2" l="1"/>
  <c r="U286" i="2"/>
  <c r="O286" i="2"/>
  <c r="I286" i="2"/>
  <c r="AA285" i="2"/>
  <c r="U285" i="2"/>
  <c r="O285" i="2"/>
  <c r="I285" i="2"/>
  <c r="AA284" i="2"/>
  <c r="U284" i="2"/>
  <c r="O284" i="2"/>
  <c r="I284" i="2"/>
  <c r="AA283" i="2"/>
  <c r="U283" i="2"/>
  <c r="O283" i="2"/>
  <c r="I283" i="2"/>
  <c r="AA282" i="2"/>
  <c r="U282" i="2"/>
  <c r="O282" i="2"/>
  <c r="I282" i="2"/>
  <c r="AA257" i="2"/>
  <c r="U257" i="2"/>
  <c r="O257" i="2"/>
  <c r="I257" i="2"/>
  <c r="AA256" i="2"/>
  <c r="U256" i="2"/>
  <c r="O256" i="2"/>
  <c r="I256" i="2"/>
  <c r="AA255" i="2"/>
  <c r="U255" i="2"/>
  <c r="O255" i="2"/>
  <c r="I255" i="2"/>
  <c r="AA254" i="2"/>
  <c r="U254" i="2"/>
  <c r="O254" i="2"/>
  <c r="I254" i="2"/>
  <c r="AA253" i="2"/>
  <c r="U253" i="2"/>
  <c r="O253" i="2"/>
  <c r="I253" i="2"/>
  <c r="AA228" i="2"/>
  <c r="U228" i="2"/>
  <c r="O228" i="2"/>
  <c r="I228" i="2"/>
  <c r="AA227" i="2"/>
  <c r="U227" i="2"/>
  <c r="O227" i="2"/>
  <c r="I227" i="2"/>
  <c r="AA226" i="2"/>
  <c r="U226" i="2"/>
  <c r="O226" i="2"/>
  <c r="I226" i="2"/>
  <c r="AA225" i="2"/>
  <c r="U225" i="2"/>
  <c r="O225" i="2"/>
  <c r="I225" i="2"/>
  <c r="AA224" i="2"/>
  <c r="U224" i="2"/>
  <c r="O224" i="2"/>
  <c r="I224" i="2"/>
  <c r="AA199" i="2"/>
  <c r="U199" i="2"/>
  <c r="O199" i="2"/>
  <c r="I199" i="2"/>
  <c r="AA198" i="2"/>
  <c r="U198" i="2"/>
  <c r="O198" i="2"/>
  <c r="I198" i="2"/>
  <c r="AA197" i="2"/>
  <c r="U197" i="2"/>
  <c r="O197" i="2"/>
  <c r="I197" i="2"/>
  <c r="AA196" i="2"/>
  <c r="U196" i="2"/>
  <c r="O196" i="2"/>
  <c r="I196" i="2"/>
  <c r="AA195" i="2"/>
  <c r="U195" i="2"/>
  <c r="O195" i="2"/>
  <c r="AA229" i="2" l="1"/>
  <c r="AA287" i="2"/>
  <c r="U200" i="2"/>
  <c r="U258" i="2"/>
  <c r="U229" i="2"/>
  <c r="AA258" i="2"/>
  <c r="I287" i="2"/>
  <c r="O200" i="2"/>
  <c r="O287" i="2"/>
  <c r="U287" i="2"/>
  <c r="I258" i="2"/>
  <c r="O258" i="2"/>
  <c r="O229" i="2"/>
  <c r="I229" i="2"/>
  <c r="AA200" i="2"/>
  <c r="I200" i="2"/>
  <c r="AE15" i="2"/>
  <c r="AE12" i="2"/>
  <c r="J10" i="20" l="1"/>
  <c r="D10" i="20"/>
  <c r="AA170" i="2"/>
  <c r="U170" i="2"/>
  <c r="O170" i="2"/>
  <c r="I170" i="2"/>
  <c r="AA169" i="2"/>
  <c r="U169" i="2"/>
  <c r="O169" i="2"/>
  <c r="I169" i="2"/>
  <c r="AA168" i="2"/>
  <c r="U168" i="2"/>
  <c r="O168" i="2"/>
  <c r="I168" i="2"/>
  <c r="AA167" i="2"/>
  <c r="U167" i="2"/>
  <c r="O167" i="2"/>
  <c r="I167" i="2"/>
  <c r="AA166" i="2"/>
  <c r="U166" i="2"/>
  <c r="O166" i="2"/>
  <c r="I166" i="2"/>
  <c r="AA141" i="2"/>
  <c r="U141" i="2"/>
  <c r="O141" i="2"/>
  <c r="I141" i="2"/>
  <c r="AA140" i="2"/>
  <c r="U140" i="2"/>
  <c r="O140" i="2"/>
  <c r="I140" i="2"/>
  <c r="AA139" i="2"/>
  <c r="U139" i="2"/>
  <c r="O139" i="2"/>
  <c r="I139" i="2"/>
  <c r="AA138" i="2"/>
  <c r="U138" i="2"/>
  <c r="O138" i="2"/>
  <c r="I138" i="2"/>
  <c r="AA137" i="2"/>
  <c r="U137" i="2"/>
  <c r="O137" i="2"/>
  <c r="I137" i="2"/>
  <c r="AA112" i="2"/>
  <c r="U112" i="2"/>
  <c r="O112" i="2"/>
  <c r="I112" i="2"/>
  <c r="AA111" i="2"/>
  <c r="U111" i="2"/>
  <c r="O111" i="2"/>
  <c r="I111" i="2"/>
  <c r="AA110" i="2"/>
  <c r="U110" i="2"/>
  <c r="O110" i="2"/>
  <c r="I110" i="2"/>
  <c r="AA109" i="2"/>
  <c r="U109" i="2"/>
  <c r="O109" i="2"/>
  <c r="I109" i="2"/>
  <c r="AA108" i="2"/>
  <c r="U108" i="2"/>
  <c r="O108" i="2"/>
  <c r="I108" i="2"/>
  <c r="AA83" i="2"/>
  <c r="U83" i="2"/>
  <c r="O83" i="2"/>
  <c r="I83" i="2"/>
  <c r="AA82" i="2"/>
  <c r="U82" i="2"/>
  <c r="O82" i="2"/>
  <c r="I82" i="2"/>
  <c r="AA81" i="2"/>
  <c r="U81" i="2"/>
  <c r="O81" i="2"/>
  <c r="I81" i="2"/>
  <c r="AA80" i="2"/>
  <c r="U80" i="2"/>
  <c r="O80" i="2"/>
  <c r="I80" i="2"/>
  <c r="AA79" i="2"/>
  <c r="U79" i="2"/>
  <c r="O79" i="2"/>
  <c r="I79" i="2"/>
  <c r="AA54" i="2"/>
  <c r="U54" i="2"/>
  <c r="O54" i="2"/>
  <c r="I54" i="2"/>
  <c r="AA53" i="2"/>
  <c r="U53" i="2"/>
  <c r="O53" i="2"/>
  <c r="I53" i="2"/>
  <c r="AA52" i="2"/>
  <c r="U52" i="2"/>
  <c r="O52" i="2"/>
  <c r="I52" i="2"/>
  <c r="AA51" i="2"/>
  <c r="U51" i="2"/>
  <c r="O51" i="2"/>
  <c r="I51" i="2"/>
  <c r="AA50" i="2"/>
  <c r="U50" i="2"/>
  <c r="O50" i="2"/>
  <c r="I50" i="2"/>
  <c r="AE44" i="2"/>
  <c r="W32" i="3" s="1"/>
  <c r="AE43" i="2"/>
  <c r="AE42" i="2"/>
  <c r="AE41" i="2"/>
  <c r="W29" i="3" s="1"/>
  <c r="AE40" i="2"/>
  <c r="W28" i="3" s="1"/>
  <c r="AE13" i="2"/>
  <c r="AE14" i="2"/>
  <c r="W31" i="3" s="1"/>
  <c r="AC16" i="2"/>
  <c r="AC17" i="2" s="1"/>
  <c r="R29" i="3" l="1"/>
  <c r="R32" i="3"/>
  <c r="R30" i="3"/>
  <c r="R28" i="3"/>
  <c r="W30" i="3"/>
  <c r="J11" i="20"/>
  <c r="J12" i="20"/>
  <c r="AC18" i="2"/>
  <c r="AE18" i="2" s="1"/>
  <c r="W34" i="3" s="1"/>
  <c r="AA26" i="2"/>
  <c r="I27" i="2"/>
  <c r="C34" i="3" s="1"/>
  <c r="J10" i="3"/>
  <c r="AA142" i="2"/>
  <c r="U84" i="2"/>
  <c r="O113" i="2"/>
  <c r="AA113" i="2"/>
  <c r="U142" i="2"/>
  <c r="AA84" i="2"/>
  <c r="U113" i="2"/>
  <c r="O142" i="2"/>
  <c r="O55" i="2"/>
  <c r="AA55" i="2"/>
  <c r="U55" i="2"/>
  <c r="AA171" i="2"/>
  <c r="U171" i="2"/>
  <c r="I171" i="2"/>
  <c r="O171" i="2"/>
  <c r="I142" i="2"/>
  <c r="I113" i="2"/>
  <c r="I84" i="2"/>
  <c r="O84" i="2"/>
  <c r="I55" i="2"/>
  <c r="AE45" i="2"/>
  <c r="AE16" i="2"/>
  <c r="R33" i="3" l="1"/>
  <c r="W33" i="3"/>
  <c r="D11" i="20"/>
  <c r="J13" i="20"/>
  <c r="D9" i="20"/>
  <c r="AA27" i="2"/>
  <c r="R34" i="3" s="1"/>
  <c r="D13" i="20" l="1"/>
  <c r="U25" i="2"/>
  <c r="M32" i="3" s="1"/>
  <c r="O25" i="2"/>
  <c r="H32" i="3" s="1"/>
  <c r="I25" i="2"/>
  <c r="C32" i="3" s="1"/>
  <c r="AA24" i="2"/>
  <c r="R31" i="3" s="1"/>
  <c r="U24" i="2"/>
  <c r="M31" i="3" s="1"/>
  <c r="O24" i="2"/>
  <c r="H31" i="3" s="1"/>
  <c r="I24" i="2"/>
  <c r="C31" i="3" s="1"/>
  <c r="U23" i="2"/>
  <c r="M30" i="3" s="1"/>
  <c r="O23" i="2"/>
  <c r="H30" i="3" s="1"/>
  <c r="I23" i="2"/>
  <c r="C30" i="3" s="1"/>
  <c r="U22" i="2"/>
  <c r="M29" i="3" s="1"/>
  <c r="O22" i="2"/>
  <c r="H29" i="3" s="1"/>
  <c r="I22" i="2"/>
  <c r="C29" i="3" s="1"/>
  <c r="U21" i="2"/>
  <c r="M28" i="3" s="1"/>
  <c r="O21" i="2"/>
  <c r="H28" i="3" s="1"/>
  <c r="I21" i="2"/>
  <c r="C28" i="3" s="1"/>
  <c r="D10" i="3" l="1"/>
  <c r="J12" i="3"/>
  <c r="J11" i="3"/>
  <c r="J9" i="3"/>
  <c r="O26" i="2"/>
  <c r="H33" i="3" s="1"/>
  <c r="U26" i="2"/>
  <c r="M33" i="3" s="1"/>
  <c r="I26" i="2"/>
  <c r="C33" i="3" s="1"/>
  <c r="J13" i="3" l="1"/>
  <c r="R33" i="1" l="1"/>
  <c r="R35" i="1"/>
  <c r="R27" i="1" l="1"/>
  <c r="R29" i="1"/>
  <c r="R31" i="1"/>
  <c r="D9" i="3" l="1"/>
  <c r="D11" i="3"/>
  <c r="D13" i="3" l="1"/>
  <c r="AA2" i="2"/>
  <c r="AA176" i="2" s="1"/>
  <c r="AB3" i="1"/>
  <c r="Q38" i="1"/>
  <c r="AA205" i="2" l="1"/>
  <c r="AA350" i="2"/>
  <c r="AA234" i="2"/>
  <c r="AA379" i="2"/>
  <c r="AA60" i="2"/>
  <c r="AA31" i="2"/>
  <c r="AA118" i="2"/>
  <c r="AA321" i="2"/>
  <c r="S1" i="3"/>
  <c r="AA408" i="2"/>
  <c r="AA89" i="2"/>
  <c r="AA263" i="2"/>
  <c r="AA292" i="2"/>
  <c r="AA14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中田　俊平</author>
  </authors>
  <commentList>
    <comment ref="B3" authorId="0" shapeId="0" xr:uid="{C24381FA-D51D-434F-AEAC-AB00129247E0}">
      <text>
        <r>
          <rPr>
            <b/>
            <sz val="15"/>
            <color indexed="81"/>
            <rFont val="MS P ゴシック"/>
            <family val="3"/>
            <charset val="128"/>
          </rPr>
          <t>すべてチェックのうえ提出してください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鈴木　宏美</author>
  </authors>
  <commentList>
    <comment ref="H9" authorId="0" shapeId="0" xr:uid="{EC5ADD20-EEB1-41DE-9634-8E6594C82AFC}">
      <text>
        <r>
          <rPr>
            <b/>
            <sz val="12"/>
            <color indexed="81"/>
            <rFont val="MS P ゴシック"/>
            <family val="3"/>
            <charset val="128"/>
          </rPr>
          <t>・職名（理事長、代表取締役など）も必ずご確認ください。
・代表者の変更等があった法人におかれましては、年度末時点の代表者名をご入力ください。
・誤字脱字があると再提出をお願いすることになりますので、印刷前にご確認をお願いいたします。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中屋　明華</author>
    <author>鈴木　宏美</author>
  </authors>
  <commentList>
    <comment ref="AE18" authorId="0" shapeId="0" xr:uid="{EFCBD527-1CC0-4CFE-B512-62F28C78A8C5}">
      <text>
        <r>
          <rPr>
            <b/>
            <sz val="12"/>
            <color indexed="81"/>
            <rFont val="MS P ゴシック"/>
            <family val="3"/>
            <charset val="128"/>
          </rPr>
          <t>100円未満切り捨て</t>
        </r>
      </text>
    </comment>
    <comment ref="C46" authorId="1" shapeId="0" xr:uid="{3ECEDB2D-6B2C-4142-9282-7C25821B0807}">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47" authorId="1" shapeId="0" xr:uid="{4A73DC12-FDB5-450E-9EA0-2A7BBE8F5E22}">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47" authorId="0" shapeId="0" xr:uid="{C0EC445C-7C05-40A1-A987-EF61BBE37F2F}">
      <text>
        <r>
          <rPr>
            <b/>
            <sz val="12"/>
            <color indexed="81"/>
            <rFont val="MS P ゴシック"/>
            <family val="3"/>
            <charset val="128"/>
          </rPr>
          <t>100円未満切り捨て</t>
        </r>
      </text>
    </comment>
    <comment ref="C75" authorId="1" shapeId="0" xr:uid="{3EC222D0-EDB1-496E-BF2A-7516013678CC}">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76" authorId="1" shapeId="0" xr:uid="{0BD18E0B-5306-4C63-9177-C118B71AA0B9}">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76" authorId="0" shapeId="0" xr:uid="{DB6E377F-BD1E-4221-83A4-5CB33E8C7581}">
      <text>
        <r>
          <rPr>
            <b/>
            <sz val="12"/>
            <color indexed="81"/>
            <rFont val="MS P ゴシック"/>
            <family val="3"/>
            <charset val="128"/>
          </rPr>
          <t>100円未満切り捨て</t>
        </r>
      </text>
    </comment>
    <comment ref="C104" authorId="1" shapeId="0" xr:uid="{50F40BC9-7CF8-46CE-B4D9-4A45FB2E4564}">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05" authorId="1" shapeId="0" xr:uid="{55AC3E1F-F574-4D86-A1A9-A31C420C95CB}">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05" authorId="0" shapeId="0" xr:uid="{19A6DBCB-295E-491C-BDD6-2ACCFD485BEB}">
      <text>
        <r>
          <rPr>
            <b/>
            <sz val="12"/>
            <color indexed="81"/>
            <rFont val="MS P ゴシック"/>
            <family val="3"/>
            <charset val="128"/>
          </rPr>
          <t>100円未満切り捨て</t>
        </r>
      </text>
    </comment>
    <comment ref="C133" authorId="1" shapeId="0" xr:uid="{34E56829-1724-4A43-9B45-CCC488882461}">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34" authorId="1" shapeId="0" xr:uid="{0C880BDF-EC4B-4A76-A02C-CB497EEDE5A7}">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34" authorId="0" shapeId="0" xr:uid="{8796AB10-3573-4EAC-B85B-E423A0C6EF13}">
      <text>
        <r>
          <rPr>
            <b/>
            <sz val="12"/>
            <color indexed="81"/>
            <rFont val="MS P ゴシック"/>
            <family val="3"/>
            <charset val="128"/>
          </rPr>
          <t>100円未満切り捨て</t>
        </r>
      </text>
    </comment>
    <comment ref="C162" authorId="1" shapeId="0" xr:uid="{279B7EAE-8DF7-4B2F-86DC-11AD96119E7A}">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63" authorId="1" shapeId="0" xr:uid="{4897229E-E66C-4059-BE48-9027EF7BD57F}">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63" authorId="0" shapeId="0" xr:uid="{94F04D40-A8A5-4D4C-B14C-5FE9616F0020}">
      <text>
        <r>
          <rPr>
            <b/>
            <sz val="12"/>
            <color indexed="81"/>
            <rFont val="MS P ゴシック"/>
            <family val="3"/>
            <charset val="128"/>
          </rPr>
          <t>100円未満切り捨て</t>
        </r>
      </text>
    </comment>
    <comment ref="C191" authorId="1" shapeId="0" xr:uid="{F6F2621B-D0C0-48B9-9E62-4EE568359F1F}">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92" authorId="1" shapeId="0" xr:uid="{19D3C2DA-6505-46BF-BC12-43D2D3E6AEFB}">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92" authorId="0" shapeId="0" xr:uid="{6ACB4A20-7BED-446C-A3E1-B73541C5CE86}">
      <text>
        <r>
          <rPr>
            <b/>
            <sz val="12"/>
            <color indexed="81"/>
            <rFont val="MS P ゴシック"/>
            <family val="3"/>
            <charset val="128"/>
          </rPr>
          <t>100円未満切り捨て</t>
        </r>
      </text>
    </comment>
    <comment ref="C220" authorId="1" shapeId="0" xr:uid="{6B4BC7D8-D691-40FF-9351-655D96840839}">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221" authorId="1" shapeId="0" xr:uid="{8ED0A545-2AFF-46CB-A73E-AE0D20C79030}">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221" authorId="0" shapeId="0" xr:uid="{023CE8FD-D59A-4EFF-8FDF-2514E2F82F94}">
      <text>
        <r>
          <rPr>
            <b/>
            <sz val="12"/>
            <color indexed="81"/>
            <rFont val="MS P ゴシック"/>
            <family val="3"/>
            <charset val="128"/>
          </rPr>
          <t>100円未満切り捨て</t>
        </r>
      </text>
    </comment>
    <comment ref="C249" authorId="1" shapeId="0" xr:uid="{A285CD87-525E-400B-A24B-1841C33E98D4}">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250" authorId="1" shapeId="0" xr:uid="{23A08BD1-1E4A-47A7-9397-954504B0A358}">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250" authorId="0" shapeId="0" xr:uid="{167D7059-4F9E-4187-9656-264FDA86C3B2}">
      <text>
        <r>
          <rPr>
            <b/>
            <sz val="12"/>
            <color indexed="81"/>
            <rFont val="MS P ゴシック"/>
            <family val="3"/>
            <charset val="128"/>
          </rPr>
          <t>100円未満切り捨て</t>
        </r>
      </text>
    </comment>
    <comment ref="C278" authorId="1" shapeId="0" xr:uid="{B69197EA-474B-4A85-88AD-3292E2EB2392}">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279" authorId="1" shapeId="0" xr:uid="{26EC3A8C-4ED8-4E67-BD2D-30C416B29A20}">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279" authorId="0" shapeId="0" xr:uid="{A63FCD2C-628E-4F0B-93A2-B782D6CCBE16}">
      <text>
        <r>
          <rPr>
            <b/>
            <sz val="12"/>
            <color indexed="81"/>
            <rFont val="MS P ゴシック"/>
            <family val="3"/>
            <charset val="128"/>
          </rPr>
          <t>100円未満切り捨て</t>
        </r>
      </text>
    </comment>
    <comment ref="C307" authorId="1" shapeId="0" xr:uid="{68407D40-88B1-46EC-92C8-00F7BE1E9B4C}">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08" authorId="1" shapeId="0" xr:uid="{2A297C58-EDAA-4A2B-8B64-2847CC7DDF49}">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08" authorId="0" shapeId="0" xr:uid="{B62170BF-C42A-4D9E-B2B6-4BF9E18EF79C}">
      <text>
        <r>
          <rPr>
            <b/>
            <sz val="12"/>
            <color indexed="81"/>
            <rFont val="MS P ゴシック"/>
            <family val="3"/>
            <charset val="128"/>
          </rPr>
          <t>100円未満切り捨て</t>
        </r>
      </text>
    </comment>
    <comment ref="C336" authorId="1" shapeId="0" xr:uid="{94EE9B08-83BC-4E0B-A122-9843D0D7DC53}">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37" authorId="1" shapeId="0" xr:uid="{BEED8C7F-A6C1-497B-9A58-37D1782CBE28}">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37" authorId="0" shapeId="0" xr:uid="{904FA267-5EB6-44D3-A6D7-3ABF8552D74E}">
      <text>
        <r>
          <rPr>
            <b/>
            <sz val="12"/>
            <color indexed="81"/>
            <rFont val="MS P ゴシック"/>
            <family val="3"/>
            <charset val="128"/>
          </rPr>
          <t>100円未満切り捨て</t>
        </r>
      </text>
    </comment>
    <comment ref="C365" authorId="1" shapeId="0" xr:uid="{F991BECD-CD3A-42A9-A3F1-5BED19968BD0}">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66" authorId="1" shapeId="0" xr:uid="{3D6C9D66-375D-4E52-B20F-EB07F394CD68}">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66" authorId="0" shapeId="0" xr:uid="{F9307135-1493-49DA-954B-8688A4DB38C0}">
      <text>
        <r>
          <rPr>
            <b/>
            <sz val="12"/>
            <color indexed="81"/>
            <rFont val="MS P ゴシック"/>
            <family val="3"/>
            <charset val="128"/>
          </rPr>
          <t>100円未満切り捨て</t>
        </r>
      </text>
    </comment>
    <comment ref="C394" authorId="1" shapeId="0" xr:uid="{4D6F96BE-56AA-44C1-9295-1BA32FDA7F1D}">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95" authorId="1" shapeId="0" xr:uid="{0D06010A-5B1E-4FBE-82D9-9D2BB9D8C405}">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95" authorId="0" shapeId="0" xr:uid="{1A8C5F29-027E-47FD-894C-6F1CB0E9BD9C}">
      <text>
        <r>
          <rPr>
            <b/>
            <sz val="12"/>
            <color indexed="81"/>
            <rFont val="MS P ゴシック"/>
            <family val="3"/>
            <charset val="128"/>
          </rPr>
          <t>100円未満切り捨て</t>
        </r>
      </text>
    </comment>
    <comment ref="C423" authorId="1" shapeId="0" xr:uid="{4F3FDD06-7CD9-4BB7-92C1-2BD93BD1AF75}">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424" authorId="1" shapeId="0" xr:uid="{5CB2718D-3F93-48C8-B8F7-822FD224B3F4}">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424" authorId="0" shapeId="0" xr:uid="{C505DD97-E1B5-4E70-90B8-2CFFDF44AC42}">
      <text>
        <r>
          <rPr>
            <b/>
            <sz val="12"/>
            <color indexed="81"/>
            <rFont val="MS P ゴシック"/>
            <family val="3"/>
            <charset val="128"/>
          </rPr>
          <t>100円未満切り捨て</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中田　俊平</author>
    <author>中屋　明華</author>
    <author>村松　歩未</author>
  </authors>
  <commentList>
    <comment ref="D11" authorId="0" shapeId="0" xr:uid="{39F5EFB8-378E-4EED-B6E7-3F1BF5CE967F}">
      <text>
        <r>
          <rPr>
            <b/>
            <sz val="9"/>
            <color indexed="81"/>
            <rFont val="MS P ゴシック"/>
            <family val="3"/>
            <charset val="128"/>
          </rPr>
          <t xml:space="preserve">認可外施設は入力不要
</t>
        </r>
      </text>
    </comment>
    <comment ref="D12" authorId="0" shapeId="0" xr:uid="{68B7CB33-4268-41B7-9BD5-0B9E94640359}">
      <text>
        <r>
          <rPr>
            <b/>
            <sz val="9"/>
            <color indexed="81"/>
            <rFont val="MS P ゴシック"/>
            <family val="3"/>
            <charset val="128"/>
          </rPr>
          <t>認可施設は入力不要</t>
        </r>
      </text>
    </comment>
    <comment ref="E22" authorId="1" shapeId="0" xr:uid="{4C5F0030-77FD-45C5-A4CC-C9F5121044B0}">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22" authorId="1" shapeId="0" xr:uid="{A0D8FFBE-B8CF-49FD-978C-754927D319F6}">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23" authorId="1" shapeId="0" xr:uid="{99DA95B0-F8DF-4C5F-98D0-B254936597D5}">
      <text>
        <r>
          <rPr>
            <b/>
            <sz val="9"/>
            <color indexed="81"/>
            <rFont val="MS P ゴシック"/>
            <family val="3"/>
            <charset val="128"/>
          </rPr>
          <t>プルダウンで年号を選択</t>
        </r>
      </text>
    </comment>
    <comment ref="E24" authorId="1" shapeId="0" xr:uid="{D88358D6-62A0-4043-9719-744D5202C3DD}">
      <text>
        <r>
          <rPr>
            <b/>
            <sz val="9"/>
            <color indexed="81"/>
            <rFont val="MS P ゴシック"/>
            <family val="3"/>
            <charset val="128"/>
          </rPr>
          <t>プルダウンから「年度当初」を選択した場合は年月日の入力は不要。</t>
        </r>
      </text>
    </comment>
    <comment ref="E25" authorId="1" shapeId="0" xr:uid="{E20E935B-BF7D-43E0-BCD0-3DA0931D13AF}">
      <text>
        <r>
          <rPr>
            <b/>
            <sz val="9"/>
            <color indexed="81"/>
            <rFont val="MS P ゴシック"/>
            <family val="3"/>
            <charset val="128"/>
          </rPr>
          <t>プルダウンから「年度末」を選択した場合は年月日の入力は不要。</t>
        </r>
      </text>
    </comment>
    <comment ref="M29" authorId="1" shapeId="0" xr:uid="{0B2417A0-721D-4566-B017-29717484296C}">
      <text>
        <r>
          <rPr>
            <b/>
            <sz val="9"/>
            <color indexed="81"/>
            <rFont val="MS P ゴシック"/>
            <family val="3"/>
            <charset val="128"/>
          </rPr>
          <t>転居している場合は、転居月以降65,000円が適用されます</t>
        </r>
      </text>
    </comment>
    <comment ref="E31" authorId="1" shapeId="0" xr:uid="{E9586B8B-421B-426D-9FF7-A71823BC4215}">
      <text>
        <r>
          <rPr>
            <b/>
            <sz val="9"/>
            <color indexed="81"/>
            <rFont val="MS P ゴシック"/>
            <family val="3"/>
            <charset val="128"/>
          </rPr>
          <t>全額本人が負担している場合は０円。
備考欄に「礼金（または更新料）は本人負担」と記載してください。</t>
        </r>
      </text>
    </comment>
    <comment ref="E32" authorId="2" shapeId="0" xr:uid="{9DC94F59-ECCF-4566-A552-83887DE53D60}">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32" authorId="1" shapeId="0" xr:uid="{5B2765CE-623D-4817-8A27-4D6B5CBF9CF6}">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42" authorId="1" shapeId="0" xr:uid="{A530A00B-804A-490F-954F-B238D75DDEE2}">
      <text>
        <r>
          <rPr>
            <b/>
            <sz val="9"/>
            <color indexed="81"/>
            <rFont val="MS P ゴシック"/>
            <family val="3"/>
            <charset val="128"/>
          </rPr>
          <t>全額本人が負担している場合は０円。
備考欄に「更新料は本人負担」と記載してください。</t>
        </r>
      </text>
    </comment>
    <comment ref="E44" authorId="2" shapeId="0" xr:uid="{1DF56251-C003-45EA-BC51-CA8266DC8C8B}">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46" authorId="1" shapeId="0" xr:uid="{81812478-2DA6-4622-B3AE-74237AFCDB9F}">
      <text>
        <r>
          <rPr>
            <b/>
            <sz val="10"/>
            <color indexed="81"/>
            <rFont val="MS P ゴシック"/>
            <family val="3"/>
            <charset val="128"/>
          </rPr>
          <t>「新住所の契約開始日」か「住民票の異動日」のどちらか遅い方の日付</t>
        </r>
      </text>
    </comment>
    <comment ref="E51" authorId="1" shapeId="0" xr:uid="{C132BC6E-3AB0-4759-9777-C9EE93ABC7C8}">
      <text>
        <r>
          <rPr>
            <b/>
            <sz val="9"/>
            <color indexed="81"/>
            <rFont val="MS P ゴシック"/>
            <family val="3"/>
            <charset val="128"/>
          </rPr>
          <t>全額本人が負担している場合は０円。
備考欄に「転居後の礼金は本人負担」と記載してください。</t>
        </r>
      </text>
    </comment>
    <comment ref="E52" authorId="2" shapeId="0" xr:uid="{4DB335F2-E189-4470-B3DE-43E841518637}">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61" authorId="1" shapeId="0" xr:uid="{AFEE464F-8083-413D-9853-B2D917EBC9B2}">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61" authorId="1" shapeId="0" xr:uid="{F9E7C532-9ED0-4CBE-B467-B799123587A7}">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62" authorId="1" shapeId="0" xr:uid="{2D5F93A8-6C87-4FA1-B27C-7F403C46F15E}">
      <text>
        <r>
          <rPr>
            <b/>
            <sz val="9"/>
            <color indexed="81"/>
            <rFont val="MS P ゴシック"/>
            <family val="3"/>
            <charset val="128"/>
          </rPr>
          <t>プルダウンで年号を選択</t>
        </r>
      </text>
    </comment>
    <comment ref="E63" authorId="1" shapeId="0" xr:uid="{FDB1BC27-E5CE-4A66-8FF0-B88068B79FBF}">
      <text>
        <r>
          <rPr>
            <b/>
            <sz val="9"/>
            <color indexed="81"/>
            <rFont val="MS P ゴシック"/>
            <family val="3"/>
            <charset val="128"/>
          </rPr>
          <t>プルダウンから「年度当初」を選択した場合は年月日の入力は不要。</t>
        </r>
      </text>
    </comment>
    <comment ref="E64" authorId="1" shapeId="0" xr:uid="{74C61E1F-C91A-4BC8-AAC1-71D93AE2468A}">
      <text>
        <r>
          <rPr>
            <b/>
            <sz val="9"/>
            <color indexed="81"/>
            <rFont val="MS P ゴシック"/>
            <family val="3"/>
            <charset val="128"/>
          </rPr>
          <t>プルダウンから「年度末」を選択した場合は年月日の入力は不要。</t>
        </r>
      </text>
    </comment>
    <comment ref="M68" authorId="1" shapeId="0" xr:uid="{43D864BE-76D1-46B5-83EF-B9D89B7A2B79}">
      <text>
        <r>
          <rPr>
            <b/>
            <sz val="9"/>
            <color indexed="81"/>
            <rFont val="MS P ゴシック"/>
            <family val="3"/>
            <charset val="128"/>
          </rPr>
          <t>転居している場合は、転居月以降65,000円が適用されます</t>
        </r>
      </text>
    </comment>
    <comment ref="E70" authorId="1" shapeId="0" xr:uid="{383F2681-DC63-4F3B-B2C7-A0564286F330}">
      <text>
        <r>
          <rPr>
            <b/>
            <sz val="9"/>
            <color indexed="81"/>
            <rFont val="MS P ゴシック"/>
            <family val="3"/>
            <charset val="128"/>
          </rPr>
          <t>全額本人が負担している場合は０円。
備考欄に「礼金（または更新料）は本人負担」と記載してください。</t>
        </r>
      </text>
    </comment>
    <comment ref="E71" authorId="2" shapeId="0" xr:uid="{0EA70FE0-0581-484A-B6B3-56363B4E98A7}">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71" authorId="1" shapeId="0" xr:uid="{53F1A73A-FFAD-4EDB-83A1-04790E29E3DE}">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81" authorId="1" shapeId="0" xr:uid="{8D7A39CB-2BE1-4379-9535-376A60850FFF}">
      <text>
        <r>
          <rPr>
            <b/>
            <sz val="9"/>
            <color indexed="81"/>
            <rFont val="MS P ゴシック"/>
            <family val="3"/>
            <charset val="128"/>
          </rPr>
          <t>全額本人が負担している場合は０円。
備考欄に「更新料は本人負担」と記載してください。</t>
        </r>
      </text>
    </comment>
    <comment ref="E83" authorId="2" shapeId="0" xr:uid="{197F61B9-6173-4D5F-8C17-32B1155C804E}">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85" authorId="1" shapeId="0" xr:uid="{7CE8CAE1-2DF3-49CC-B55E-A1180EA1E169}">
      <text>
        <r>
          <rPr>
            <b/>
            <sz val="10"/>
            <color indexed="81"/>
            <rFont val="MS P ゴシック"/>
            <family val="3"/>
            <charset val="128"/>
          </rPr>
          <t>「新住所の契約開始日」か「住民票の異動日」のどちらか遅い方の日付</t>
        </r>
      </text>
    </comment>
    <comment ref="E90" authorId="1" shapeId="0" xr:uid="{830996C2-A499-4600-8EF9-3EFD7B039F3A}">
      <text>
        <r>
          <rPr>
            <b/>
            <sz val="9"/>
            <color indexed="81"/>
            <rFont val="MS P ゴシック"/>
            <family val="3"/>
            <charset val="128"/>
          </rPr>
          <t>全額本人が負担している場合は０円。
備考欄に「転居後の礼金は本人負担」と記載してください。</t>
        </r>
      </text>
    </comment>
    <comment ref="E91" authorId="2" shapeId="0" xr:uid="{C8509C70-83FA-4915-B0EA-252BE1E12552}">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100" authorId="1" shapeId="0" xr:uid="{399FFD6D-7AAB-4E1E-ADCE-D053B493EC06}">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100" authorId="1" shapeId="0" xr:uid="{00CE8EDC-8ED4-48CE-A724-22A7012156CF}">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101" authorId="1" shapeId="0" xr:uid="{20F48D6F-0FC6-4654-8857-A292FFF93149}">
      <text>
        <r>
          <rPr>
            <b/>
            <sz val="9"/>
            <color indexed="81"/>
            <rFont val="MS P ゴシック"/>
            <family val="3"/>
            <charset val="128"/>
          </rPr>
          <t>プルダウンで年号を選択</t>
        </r>
      </text>
    </comment>
    <comment ref="E102" authorId="1" shapeId="0" xr:uid="{5B52BBF1-62E3-4A26-92BC-7AF961306FDA}">
      <text>
        <r>
          <rPr>
            <b/>
            <sz val="9"/>
            <color indexed="81"/>
            <rFont val="MS P ゴシック"/>
            <family val="3"/>
            <charset val="128"/>
          </rPr>
          <t>プルダウンから「年度当初」を選択した場合は年月日の入力は不要。</t>
        </r>
      </text>
    </comment>
    <comment ref="E103" authorId="1" shapeId="0" xr:uid="{625F6CAD-E735-485F-BFD7-8CF2A99535B9}">
      <text>
        <r>
          <rPr>
            <b/>
            <sz val="9"/>
            <color indexed="81"/>
            <rFont val="MS P ゴシック"/>
            <family val="3"/>
            <charset val="128"/>
          </rPr>
          <t>プルダウンから「年度末」を選択した場合は年月日の入力は不要。</t>
        </r>
      </text>
    </comment>
    <comment ref="M107" authorId="1" shapeId="0" xr:uid="{83EE35EA-0019-435E-AED9-3F3D03B8131E}">
      <text>
        <r>
          <rPr>
            <b/>
            <sz val="9"/>
            <color indexed="81"/>
            <rFont val="MS P ゴシック"/>
            <family val="3"/>
            <charset val="128"/>
          </rPr>
          <t>転居している場合は、転居月以降65,000円が適用されます</t>
        </r>
      </text>
    </comment>
    <comment ref="E109" authorId="1" shapeId="0" xr:uid="{CBA9506F-7FD0-4470-8031-7FB5B5809F89}">
      <text>
        <r>
          <rPr>
            <b/>
            <sz val="9"/>
            <color indexed="81"/>
            <rFont val="MS P ゴシック"/>
            <family val="3"/>
            <charset val="128"/>
          </rPr>
          <t>全額本人が負担している場合は０円。
備考欄に「礼金（または更新料）は本人負担」と記載してください。</t>
        </r>
      </text>
    </comment>
    <comment ref="E110" authorId="2" shapeId="0" xr:uid="{6EB9690D-F830-4E41-9C23-CF7650A2B484}">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110" authorId="1" shapeId="0" xr:uid="{DFE69571-793A-445E-80AA-AD9501403F05}">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120" authorId="1" shapeId="0" xr:uid="{07AAEB24-E68B-4F49-AC06-E2EFAD9E290A}">
      <text>
        <r>
          <rPr>
            <b/>
            <sz val="9"/>
            <color indexed="81"/>
            <rFont val="MS P ゴシック"/>
            <family val="3"/>
            <charset val="128"/>
          </rPr>
          <t>全額本人が負担している場合は０円。
備考欄に「更新料は本人負担」と記載してください。</t>
        </r>
      </text>
    </comment>
    <comment ref="E122" authorId="2" shapeId="0" xr:uid="{BF47F0FC-E5E9-43A9-B41D-31503063DDDB}">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124" authorId="1" shapeId="0" xr:uid="{F608F962-C1BE-465C-8978-D167466B48B4}">
      <text>
        <r>
          <rPr>
            <b/>
            <sz val="10"/>
            <color indexed="81"/>
            <rFont val="MS P ゴシック"/>
            <family val="3"/>
            <charset val="128"/>
          </rPr>
          <t>「新住所の契約開始日」か「住民票の異動日」のどちらか遅い方の日付</t>
        </r>
      </text>
    </comment>
    <comment ref="E129" authorId="1" shapeId="0" xr:uid="{7142309F-F5A0-452D-9A86-35F5B9E22263}">
      <text>
        <r>
          <rPr>
            <b/>
            <sz val="9"/>
            <color indexed="81"/>
            <rFont val="MS P ゴシック"/>
            <family val="3"/>
            <charset val="128"/>
          </rPr>
          <t>全額本人が負担している場合は０円。
備考欄に「転居後の礼金は本人負担」と記載してください。</t>
        </r>
      </text>
    </comment>
    <comment ref="E130" authorId="2" shapeId="0" xr:uid="{9C9E850A-66B8-4CAA-8EB4-550C791E0FB6}">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139" authorId="1" shapeId="0" xr:uid="{5DF6AD9F-5771-4196-9E47-2AB6927BECB8}">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139" authorId="1" shapeId="0" xr:uid="{AAE3196F-B6A4-483A-90B8-16EBE07B0C1B}">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140" authorId="1" shapeId="0" xr:uid="{B6A38924-6F58-4723-B77B-0767D8D0EDAF}">
      <text>
        <r>
          <rPr>
            <b/>
            <sz val="9"/>
            <color indexed="81"/>
            <rFont val="MS P ゴシック"/>
            <family val="3"/>
            <charset val="128"/>
          </rPr>
          <t>プルダウンで年号を選択</t>
        </r>
      </text>
    </comment>
    <comment ref="E141" authorId="1" shapeId="0" xr:uid="{A05740CA-1829-4BB7-B5D8-651BC6C4A033}">
      <text>
        <r>
          <rPr>
            <b/>
            <sz val="9"/>
            <color indexed="81"/>
            <rFont val="MS P ゴシック"/>
            <family val="3"/>
            <charset val="128"/>
          </rPr>
          <t>プルダウンから「年度当初」を選択した場合は年月日の入力は不要。</t>
        </r>
      </text>
    </comment>
    <comment ref="E142" authorId="1" shapeId="0" xr:uid="{3A4C991E-951E-4539-884F-82655D56B885}">
      <text>
        <r>
          <rPr>
            <b/>
            <sz val="9"/>
            <color indexed="81"/>
            <rFont val="MS P ゴシック"/>
            <family val="3"/>
            <charset val="128"/>
          </rPr>
          <t>プルダウンから「年度末」を選択した場合は年月日の入力は不要。</t>
        </r>
      </text>
    </comment>
    <comment ref="M146" authorId="1" shapeId="0" xr:uid="{CBCF2DBD-95D2-4050-BD48-C7809ED875F5}">
      <text>
        <r>
          <rPr>
            <b/>
            <sz val="9"/>
            <color indexed="81"/>
            <rFont val="MS P ゴシック"/>
            <family val="3"/>
            <charset val="128"/>
          </rPr>
          <t>転居している場合は、転居月以降65,000円が適用されます</t>
        </r>
      </text>
    </comment>
    <comment ref="E148" authorId="1" shapeId="0" xr:uid="{65F65E98-9759-4316-ACB8-AAAC01061552}">
      <text>
        <r>
          <rPr>
            <b/>
            <sz val="9"/>
            <color indexed="81"/>
            <rFont val="MS P ゴシック"/>
            <family val="3"/>
            <charset val="128"/>
          </rPr>
          <t>全額本人が負担している場合は０円。
備考欄に「礼金（または更新料）は本人負担」と記載してください。</t>
        </r>
      </text>
    </comment>
    <comment ref="E149" authorId="2" shapeId="0" xr:uid="{5A14118D-682E-48C9-89B8-23AD4A421E1F}">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149" authorId="1" shapeId="0" xr:uid="{A92AC592-2BC6-4FD2-B117-EF8DCAF896E3}">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159" authorId="1" shapeId="0" xr:uid="{7D031A13-5032-4460-B53D-2EE0B4C98F57}">
      <text>
        <r>
          <rPr>
            <b/>
            <sz val="9"/>
            <color indexed="81"/>
            <rFont val="MS P ゴシック"/>
            <family val="3"/>
            <charset val="128"/>
          </rPr>
          <t>全額本人が負担している場合は０円。
備考欄に「更新料は本人負担」と記載してください。</t>
        </r>
      </text>
    </comment>
    <comment ref="E161" authorId="2" shapeId="0" xr:uid="{1DD17BE9-CA74-4A66-BD66-4D2C36BDA712}">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163" authorId="1" shapeId="0" xr:uid="{FD7DF1BF-66D2-4394-A5F3-D2FD299119CB}">
      <text>
        <r>
          <rPr>
            <b/>
            <sz val="10"/>
            <color indexed="81"/>
            <rFont val="MS P ゴシック"/>
            <family val="3"/>
            <charset val="128"/>
          </rPr>
          <t>「新住所の契約開始日」か「住民票の異動日」のどちらか遅い方の日付</t>
        </r>
      </text>
    </comment>
    <comment ref="E168" authorId="1" shapeId="0" xr:uid="{3771CEBF-F6E7-45B3-A6B0-7FC3282BAE79}">
      <text>
        <r>
          <rPr>
            <b/>
            <sz val="9"/>
            <color indexed="81"/>
            <rFont val="MS P ゴシック"/>
            <family val="3"/>
            <charset val="128"/>
          </rPr>
          <t>全額本人が負担している場合は０円。
備考欄に「転居後の礼金は本人負担」と記載してください。</t>
        </r>
      </text>
    </comment>
    <comment ref="E169" authorId="2" shapeId="0" xr:uid="{2F611091-2EC7-4F61-8C43-4395F1900616}">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178" authorId="1" shapeId="0" xr:uid="{F0FB1A31-23D8-4985-BA99-ED74047A2498}">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178" authorId="1" shapeId="0" xr:uid="{F9B9E4D0-0428-425F-AF4A-2ACECC655107}">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179" authorId="1" shapeId="0" xr:uid="{83898695-C37C-4856-A4F2-162E2DF10DA7}">
      <text>
        <r>
          <rPr>
            <b/>
            <sz val="9"/>
            <color indexed="81"/>
            <rFont val="MS P ゴシック"/>
            <family val="3"/>
            <charset val="128"/>
          </rPr>
          <t>プルダウンで年号を選択</t>
        </r>
      </text>
    </comment>
    <comment ref="E180" authorId="1" shapeId="0" xr:uid="{4AC21E9D-80CE-46F2-9C9A-1A12C09F5F4B}">
      <text>
        <r>
          <rPr>
            <b/>
            <sz val="9"/>
            <color indexed="81"/>
            <rFont val="MS P ゴシック"/>
            <family val="3"/>
            <charset val="128"/>
          </rPr>
          <t>プルダウンから「年度当初」を選択した場合は年月日の入力は不要。</t>
        </r>
      </text>
    </comment>
    <comment ref="E181" authorId="1" shapeId="0" xr:uid="{FA2C7183-F4DC-425C-BCBC-A271D4F946A6}">
      <text>
        <r>
          <rPr>
            <b/>
            <sz val="9"/>
            <color indexed="81"/>
            <rFont val="MS P ゴシック"/>
            <family val="3"/>
            <charset val="128"/>
          </rPr>
          <t>プルダウンから「年度末」を選択した場合は年月日の入力は不要。</t>
        </r>
      </text>
    </comment>
    <comment ref="M185" authorId="1" shapeId="0" xr:uid="{3BE39CAA-5DDD-4BC3-BD2D-940A0C8813AE}">
      <text>
        <r>
          <rPr>
            <b/>
            <sz val="9"/>
            <color indexed="81"/>
            <rFont val="MS P ゴシック"/>
            <family val="3"/>
            <charset val="128"/>
          </rPr>
          <t>転居している場合は、転居月以降65,000円が適用されます</t>
        </r>
      </text>
    </comment>
    <comment ref="E187" authorId="1" shapeId="0" xr:uid="{46792AAA-5EDE-4A16-8403-51FF2E1FB715}">
      <text>
        <r>
          <rPr>
            <b/>
            <sz val="9"/>
            <color indexed="81"/>
            <rFont val="MS P ゴシック"/>
            <family val="3"/>
            <charset val="128"/>
          </rPr>
          <t>全額本人が負担している場合は０円。
備考欄に「礼金（または更新料）は本人負担」と記載してください。</t>
        </r>
      </text>
    </comment>
    <comment ref="E188" authorId="2" shapeId="0" xr:uid="{A5A30553-E9A0-4EC6-9F96-DC800BBA8331}">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188" authorId="1" shapeId="0" xr:uid="{4B5E0DFC-9A8F-4AC0-9C60-AB4C03C7C9D2}">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198" authorId="1" shapeId="0" xr:uid="{E9DF6229-3457-4371-9DC1-06C8291011FC}">
      <text>
        <r>
          <rPr>
            <b/>
            <sz val="9"/>
            <color indexed="81"/>
            <rFont val="MS P ゴシック"/>
            <family val="3"/>
            <charset val="128"/>
          </rPr>
          <t>全額本人が負担している場合は０円。
備考欄に「更新料は本人負担」と記載してください。</t>
        </r>
      </text>
    </comment>
    <comment ref="E200" authorId="2" shapeId="0" xr:uid="{322D9F2B-B56E-4BDC-99E9-A9B8C2F2D1E8}">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202" authorId="1" shapeId="0" xr:uid="{907EEA9F-022C-45E5-ACC0-E224E13D4E69}">
      <text>
        <r>
          <rPr>
            <b/>
            <sz val="10"/>
            <color indexed="81"/>
            <rFont val="MS P ゴシック"/>
            <family val="3"/>
            <charset val="128"/>
          </rPr>
          <t>「新住所の契約開始日」か「住民票の異動日」のどちらか遅い方の日付</t>
        </r>
      </text>
    </comment>
    <comment ref="E207" authorId="1" shapeId="0" xr:uid="{F3747115-4090-477A-A7A1-A511AD3CF461}">
      <text>
        <r>
          <rPr>
            <b/>
            <sz val="9"/>
            <color indexed="81"/>
            <rFont val="MS P ゴシック"/>
            <family val="3"/>
            <charset val="128"/>
          </rPr>
          <t>全額本人が負担している場合は０円。
備考欄に「転居後の礼金は本人負担」と記載してください。</t>
        </r>
      </text>
    </comment>
    <comment ref="E208" authorId="2" shapeId="0" xr:uid="{62AD84C5-A7D2-4234-A734-898F1E2E46BE}">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217" authorId="1" shapeId="0" xr:uid="{1D012177-DAA8-43A5-81F7-E065FB05DE64}">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217" authorId="1" shapeId="0" xr:uid="{8D47C9A7-FB41-4738-8882-B2EF69671F01}">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218" authorId="1" shapeId="0" xr:uid="{BACA5B6D-A479-430B-B8A1-B2B707375BE9}">
      <text>
        <r>
          <rPr>
            <b/>
            <sz val="9"/>
            <color indexed="81"/>
            <rFont val="MS P ゴシック"/>
            <family val="3"/>
            <charset val="128"/>
          </rPr>
          <t>プルダウンで年号を選択</t>
        </r>
      </text>
    </comment>
    <comment ref="E219" authorId="1" shapeId="0" xr:uid="{41FF2A91-2C5F-4861-961B-7B2ABEC9BB4C}">
      <text>
        <r>
          <rPr>
            <b/>
            <sz val="9"/>
            <color indexed="81"/>
            <rFont val="MS P ゴシック"/>
            <family val="3"/>
            <charset val="128"/>
          </rPr>
          <t>プルダウンから「年度当初」を選択した場合は年月日の入力は不要。</t>
        </r>
      </text>
    </comment>
    <comment ref="E220" authorId="1" shapeId="0" xr:uid="{835737EC-019F-4D95-A7DC-C2610C478AE3}">
      <text>
        <r>
          <rPr>
            <b/>
            <sz val="9"/>
            <color indexed="81"/>
            <rFont val="MS P ゴシック"/>
            <family val="3"/>
            <charset val="128"/>
          </rPr>
          <t>プルダウンから「年度末」を選択した場合は年月日の入力は不要。</t>
        </r>
      </text>
    </comment>
    <comment ref="M224" authorId="1" shapeId="0" xr:uid="{31CE3F02-D7FE-4553-ABB3-038AE4863F99}">
      <text>
        <r>
          <rPr>
            <b/>
            <sz val="9"/>
            <color indexed="81"/>
            <rFont val="MS P ゴシック"/>
            <family val="3"/>
            <charset val="128"/>
          </rPr>
          <t>転居している場合は、転居月以降65,000円が適用されます</t>
        </r>
      </text>
    </comment>
    <comment ref="E226" authorId="1" shapeId="0" xr:uid="{43D997D6-5BCE-47A0-8565-FEA6851C3642}">
      <text>
        <r>
          <rPr>
            <b/>
            <sz val="9"/>
            <color indexed="81"/>
            <rFont val="MS P ゴシック"/>
            <family val="3"/>
            <charset val="128"/>
          </rPr>
          <t>全額本人が負担している場合は０円。
備考欄に「礼金（または更新料）は本人負担」と記載してください。</t>
        </r>
      </text>
    </comment>
    <comment ref="E227" authorId="2" shapeId="0" xr:uid="{A5503372-F92F-434A-8188-77A3CE077A82}">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227" authorId="1" shapeId="0" xr:uid="{EC8EAD58-1DA3-4651-A62F-DAFC06328241}">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237" authorId="1" shapeId="0" xr:uid="{95E64009-85CF-42D5-BAEF-53D684B0FBE3}">
      <text>
        <r>
          <rPr>
            <b/>
            <sz val="9"/>
            <color indexed="81"/>
            <rFont val="MS P ゴシック"/>
            <family val="3"/>
            <charset val="128"/>
          </rPr>
          <t>全額本人が負担している場合は０円。
備考欄に「更新料は本人負担」と記載してください。</t>
        </r>
      </text>
    </comment>
    <comment ref="E239" authorId="2" shapeId="0" xr:uid="{84D75732-080B-447F-AAF3-E6B4B4E48753}">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241" authorId="1" shapeId="0" xr:uid="{31E40A82-8006-4345-8BC4-20B83A463ADB}">
      <text>
        <r>
          <rPr>
            <b/>
            <sz val="10"/>
            <color indexed="81"/>
            <rFont val="MS P ゴシック"/>
            <family val="3"/>
            <charset val="128"/>
          </rPr>
          <t>「新住所の契約開始日」か「住民票の異動日」のどちらか遅い方の日付</t>
        </r>
      </text>
    </comment>
    <comment ref="E246" authorId="1" shapeId="0" xr:uid="{B5C6F7DB-AF6D-4DF4-B31A-4D4B55A1196E}">
      <text>
        <r>
          <rPr>
            <b/>
            <sz val="9"/>
            <color indexed="81"/>
            <rFont val="MS P ゴシック"/>
            <family val="3"/>
            <charset val="128"/>
          </rPr>
          <t>全額本人が負担している場合は０円。
備考欄に「転居後の礼金は本人負担」と記載してください。</t>
        </r>
      </text>
    </comment>
    <comment ref="E247" authorId="2" shapeId="0" xr:uid="{08D976AD-10AA-4719-AB63-615B182764C0}">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256" authorId="1" shapeId="0" xr:uid="{DF3C8C1E-A9A5-4ACB-916C-12B37FA37E65}">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256" authorId="1" shapeId="0" xr:uid="{630004BE-AD92-403A-A65B-3DB8F4D2852A}">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257" authorId="1" shapeId="0" xr:uid="{990906B6-FC96-475B-92A8-1D465D0327BF}">
      <text>
        <r>
          <rPr>
            <b/>
            <sz val="9"/>
            <color indexed="81"/>
            <rFont val="MS P ゴシック"/>
            <family val="3"/>
            <charset val="128"/>
          </rPr>
          <t>プルダウンで年号を選択</t>
        </r>
      </text>
    </comment>
    <comment ref="E258" authorId="1" shapeId="0" xr:uid="{8F2327E1-75E1-4983-97D7-DE0F76A2D1F3}">
      <text>
        <r>
          <rPr>
            <b/>
            <sz val="9"/>
            <color indexed="81"/>
            <rFont val="MS P ゴシック"/>
            <family val="3"/>
            <charset val="128"/>
          </rPr>
          <t>プルダウンから「年度当初」を選択した場合は年月日の入力は不要。</t>
        </r>
      </text>
    </comment>
    <comment ref="E259" authorId="1" shapeId="0" xr:uid="{CD4EA432-C3EC-48D5-9170-886589E2395E}">
      <text>
        <r>
          <rPr>
            <b/>
            <sz val="9"/>
            <color indexed="81"/>
            <rFont val="MS P ゴシック"/>
            <family val="3"/>
            <charset val="128"/>
          </rPr>
          <t>プルダウンから「年度末」を選択した場合は年月日の入力は不要。</t>
        </r>
      </text>
    </comment>
    <comment ref="M263" authorId="1" shapeId="0" xr:uid="{3BA4A4EA-4109-4E3E-9B13-4DB4EDD6F20F}">
      <text>
        <r>
          <rPr>
            <b/>
            <sz val="9"/>
            <color indexed="81"/>
            <rFont val="MS P ゴシック"/>
            <family val="3"/>
            <charset val="128"/>
          </rPr>
          <t>転居している場合は、転居月以降65,000円が適用されます</t>
        </r>
      </text>
    </comment>
    <comment ref="E265" authorId="1" shapeId="0" xr:uid="{63258EBD-7ACC-4F28-B5B5-F365644D07A5}">
      <text>
        <r>
          <rPr>
            <b/>
            <sz val="9"/>
            <color indexed="81"/>
            <rFont val="MS P ゴシック"/>
            <family val="3"/>
            <charset val="128"/>
          </rPr>
          <t>全額本人が負担している場合は０円。
備考欄に「礼金（または更新料）は本人負担」と記載してください。</t>
        </r>
      </text>
    </comment>
    <comment ref="E266" authorId="2" shapeId="0" xr:uid="{3474ED1C-C807-4008-BDC0-BA8CA5291F44}">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266" authorId="1" shapeId="0" xr:uid="{154FBC02-B112-44F4-851A-C42A713482EC}">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276" authorId="1" shapeId="0" xr:uid="{B62CD68B-1B6C-4BD9-83F7-0A1A013A708B}">
      <text>
        <r>
          <rPr>
            <b/>
            <sz val="9"/>
            <color indexed="81"/>
            <rFont val="MS P ゴシック"/>
            <family val="3"/>
            <charset val="128"/>
          </rPr>
          <t>全額本人が負担している場合は０円。
備考欄に「更新料は本人負担」と記載してください。</t>
        </r>
      </text>
    </comment>
    <comment ref="E278" authorId="2" shapeId="0" xr:uid="{EE9F9572-ED84-4832-A1B0-291A0BBB52BA}">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280" authorId="1" shapeId="0" xr:uid="{41CA2249-9A52-4CF6-9A43-E3B3F70C1499}">
      <text>
        <r>
          <rPr>
            <b/>
            <sz val="10"/>
            <color indexed="81"/>
            <rFont val="MS P ゴシック"/>
            <family val="3"/>
            <charset val="128"/>
          </rPr>
          <t>「新住所の契約開始日」か「住民票の異動日」のどちらか遅い方の日付</t>
        </r>
      </text>
    </comment>
    <comment ref="E285" authorId="1" shapeId="0" xr:uid="{7F6FCB31-2B21-434A-862E-E4F98B02B27B}">
      <text>
        <r>
          <rPr>
            <b/>
            <sz val="9"/>
            <color indexed="81"/>
            <rFont val="MS P ゴシック"/>
            <family val="3"/>
            <charset val="128"/>
          </rPr>
          <t>全額本人が負担している場合は０円。
備考欄に「転居後の礼金は本人負担」と記載してください。</t>
        </r>
      </text>
    </comment>
    <comment ref="E286" authorId="2" shapeId="0" xr:uid="{BDF324B8-6013-4A7E-AFCC-CAD3B3C99493}">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295" authorId="1" shapeId="0" xr:uid="{EF42BCB3-CB82-40B9-A3DA-18C5FF5707FC}">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295" authorId="1" shapeId="0" xr:uid="{94532930-F61D-457A-9DE6-82DC69C537F1}">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296" authorId="1" shapeId="0" xr:uid="{FD862EFC-860A-4F5B-91F0-1B28B9B984CB}">
      <text>
        <r>
          <rPr>
            <b/>
            <sz val="9"/>
            <color indexed="81"/>
            <rFont val="MS P ゴシック"/>
            <family val="3"/>
            <charset val="128"/>
          </rPr>
          <t>プルダウンで年号を選択</t>
        </r>
      </text>
    </comment>
    <comment ref="E297" authorId="1" shapeId="0" xr:uid="{DCAEAAB6-7D2C-446E-BCE0-DA5CB93EE168}">
      <text>
        <r>
          <rPr>
            <b/>
            <sz val="9"/>
            <color indexed="81"/>
            <rFont val="MS P ゴシック"/>
            <family val="3"/>
            <charset val="128"/>
          </rPr>
          <t>プルダウンから「年度当初」を選択した場合は年月日の入力は不要。</t>
        </r>
      </text>
    </comment>
    <comment ref="E298" authorId="1" shapeId="0" xr:uid="{4E79FBD2-5FF8-4BF3-9B1D-1E6609B08D7F}">
      <text>
        <r>
          <rPr>
            <b/>
            <sz val="9"/>
            <color indexed="81"/>
            <rFont val="MS P ゴシック"/>
            <family val="3"/>
            <charset val="128"/>
          </rPr>
          <t>プルダウンから「年度末」を選択した場合は年月日の入力は不要。</t>
        </r>
      </text>
    </comment>
    <comment ref="M302" authorId="1" shapeId="0" xr:uid="{A7B21630-D4C8-404F-883A-154E8D864A5A}">
      <text>
        <r>
          <rPr>
            <b/>
            <sz val="9"/>
            <color indexed="81"/>
            <rFont val="MS P ゴシック"/>
            <family val="3"/>
            <charset val="128"/>
          </rPr>
          <t>転居している場合は、転居月以降65,000円が適用されます</t>
        </r>
      </text>
    </comment>
    <comment ref="E304" authorId="1" shapeId="0" xr:uid="{654712A1-8EBF-49E8-B2C6-EBC2CFE4B96B}">
      <text>
        <r>
          <rPr>
            <b/>
            <sz val="9"/>
            <color indexed="81"/>
            <rFont val="MS P ゴシック"/>
            <family val="3"/>
            <charset val="128"/>
          </rPr>
          <t>全額本人が負担している場合は０円。
備考欄に「礼金（または更新料）は本人負担」と記載してください。</t>
        </r>
      </text>
    </comment>
    <comment ref="E305" authorId="2" shapeId="0" xr:uid="{CCE853C0-0CF0-4FF2-A786-64AA51858484}">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305" authorId="1" shapeId="0" xr:uid="{2F495F77-D5DC-4A96-B33B-44D6689F0967}">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315" authorId="1" shapeId="0" xr:uid="{ACBF2BB7-DD70-465B-A382-BC2F06B71818}">
      <text>
        <r>
          <rPr>
            <b/>
            <sz val="9"/>
            <color indexed="81"/>
            <rFont val="MS P ゴシック"/>
            <family val="3"/>
            <charset val="128"/>
          </rPr>
          <t>全額本人が負担している場合は０円。
備考欄に「更新料は本人負担」と記載してください。</t>
        </r>
      </text>
    </comment>
    <comment ref="E317" authorId="2" shapeId="0" xr:uid="{8CFB24B0-D306-46B4-9785-641604B5F056}">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319" authorId="1" shapeId="0" xr:uid="{FA107A66-9626-42D5-89F1-4B87EA0A425A}">
      <text>
        <r>
          <rPr>
            <b/>
            <sz val="10"/>
            <color indexed="81"/>
            <rFont val="MS P ゴシック"/>
            <family val="3"/>
            <charset val="128"/>
          </rPr>
          <t>「新住所の契約開始日」か「住民票の異動日」のどちらか遅い方の日付</t>
        </r>
      </text>
    </comment>
    <comment ref="E324" authorId="1" shapeId="0" xr:uid="{57C26ABC-52F6-4D17-B135-65DAD6FC0518}">
      <text>
        <r>
          <rPr>
            <b/>
            <sz val="9"/>
            <color indexed="81"/>
            <rFont val="MS P ゴシック"/>
            <family val="3"/>
            <charset val="128"/>
          </rPr>
          <t>全額本人が負担している場合は０円。
備考欄に「転居後の礼金は本人負担」と記載してください。</t>
        </r>
      </text>
    </comment>
    <comment ref="E325" authorId="2" shapeId="0" xr:uid="{A180E53D-B99C-4726-B71C-A55E789459F0}">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334" authorId="1" shapeId="0" xr:uid="{482BD487-190B-4329-8842-1930FDF0497C}">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334" authorId="1" shapeId="0" xr:uid="{D185E37A-1598-434C-8B60-23BD86F1B6CA}">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335" authorId="1" shapeId="0" xr:uid="{8BC611CB-3AEC-4D90-B876-DDF8F0D5F6DD}">
      <text>
        <r>
          <rPr>
            <b/>
            <sz val="9"/>
            <color indexed="81"/>
            <rFont val="MS P ゴシック"/>
            <family val="3"/>
            <charset val="128"/>
          </rPr>
          <t>プルダウンで年号を選択</t>
        </r>
      </text>
    </comment>
    <comment ref="E336" authorId="1" shapeId="0" xr:uid="{654A6A94-E184-48C2-9B95-75CCB567F58A}">
      <text>
        <r>
          <rPr>
            <b/>
            <sz val="9"/>
            <color indexed="81"/>
            <rFont val="MS P ゴシック"/>
            <family val="3"/>
            <charset val="128"/>
          </rPr>
          <t>プルダウンから「年度当初」を選択した場合は年月日の入力は不要。</t>
        </r>
      </text>
    </comment>
    <comment ref="E337" authorId="1" shapeId="0" xr:uid="{46183BF8-025B-4AE5-B357-D8EBBDBD3B09}">
      <text>
        <r>
          <rPr>
            <b/>
            <sz val="9"/>
            <color indexed="81"/>
            <rFont val="MS P ゴシック"/>
            <family val="3"/>
            <charset val="128"/>
          </rPr>
          <t>プルダウンから「年度末」を選択した場合は年月日の入力は不要。</t>
        </r>
      </text>
    </comment>
    <comment ref="M341" authorId="1" shapeId="0" xr:uid="{62E1E515-ADE2-4C8F-8FA2-AA0975022596}">
      <text>
        <r>
          <rPr>
            <b/>
            <sz val="9"/>
            <color indexed="81"/>
            <rFont val="MS P ゴシック"/>
            <family val="3"/>
            <charset val="128"/>
          </rPr>
          <t>転居している場合は、転居月以降65,000円が適用されます</t>
        </r>
      </text>
    </comment>
    <comment ref="E343" authorId="1" shapeId="0" xr:uid="{5D478AB8-85A2-44FE-8B5D-1CC49B12A24A}">
      <text>
        <r>
          <rPr>
            <b/>
            <sz val="9"/>
            <color indexed="81"/>
            <rFont val="MS P ゴシック"/>
            <family val="3"/>
            <charset val="128"/>
          </rPr>
          <t>全額本人が負担している場合は０円。
備考欄に「礼金（または更新料）は本人負担」と記載してください。</t>
        </r>
      </text>
    </comment>
    <comment ref="E344" authorId="2" shapeId="0" xr:uid="{8F06C112-8789-4DEB-862E-6D82791922EB}">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344" authorId="1" shapeId="0" xr:uid="{C523ACA8-61C9-4BE0-8E8C-B0E8EB3F5708}">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354" authorId="1" shapeId="0" xr:uid="{20E30062-294B-4917-AA61-7AF00D75D0EB}">
      <text>
        <r>
          <rPr>
            <b/>
            <sz val="9"/>
            <color indexed="81"/>
            <rFont val="MS P ゴシック"/>
            <family val="3"/>
            <charset val="128"/>
          </rPr>
          <t>全額本人が負担している場合は０円。
備考欄に「更新料は本人負担」と記載してください。</t>
        </r>
      </text>
    </comment>
    <comment ref="E356" authorId="2" shapeId="0" xr:uid="{0A19ACF6-72F8-4D69-9975-41D8676D77C2}">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358" authorId="1" shapeId="0" xr:uid="{592AC687-9E41-4A48-BC67-A48504655971}">
      <text>
        <r>
          <rPr>
            <b/>
            <sz val="10"/>
            <color indexed="81"/>
            <rFont val="MS P ゴシック"/>
            <family val="3"/>
            <charset val="128"/>
          </rPr>
          <t>「新住所の契約開始日」か「住民票の異動日」のどちらか遅い方の日付</t>
        </r>
      </text>
    </comment>
    <comment ref="E363" authorId="1" shapeId="0" xr:uid="{595B5594-8D4C-4BC9-B4DF-DCD99803FE00}">
      <text>
        <r>
          <rPr>
            <b/>
            <sz val="9"/>
            <color indexed="81"/>
            <rFont val="MS P ゴシック"/>
            <family val="3"/>
            <charset val="128"/>
          </rPr>
          <t>全額本人が負担している場合は０円。
備考欄に「転居後の礼金は本人負担」と記載してください。</t>
        </r>
      </text>
    </comment>
    <comment ref="E364" authorId="2" shapeId="0" xr:uid="{93802233-3FBA-4245-808F-2278E3786B52}">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373" authorId="1" shapeId="0" xr:uid="{09916E8F-6555-4D4A-9C5E-8B2005CB0306}">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373" authorId="1" shapeId="0" xr:uid="{6AB3F38F-3312-4E4C-827B-45C8C775A8A5}">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374" authorId="1" shapeId="0" xr:uid="{B7618FA3-C4F9-4F2D-9F87-12AA101E9586}">
      <text>
        <r>
          <rPr>
            <b/>
            <sz val="9"/>
            <color indexed="81"/>
            <rFont val="MS P ゴシック"/>
            <family val="3"/>
            <charset val="128"/>
          </rPr>
          <t>プルダウンで年号を選択</t>
        </r>
      </text>
    </comment>
    <comment ref="E375" authorId="1" shapeId="0" xr:uid="{2F05188F-2A7B-40AD-9956-27DF99EBF529}">
      <text>
        <r>
          <rPr>
            <b/>
            <sz val="9"/>
            <color indexed="81"/>
            <rFont val="MS P ゴシック"/>
            <family val="3"/>
            <charset val="128"/>
          </rPr>
          <t>プルダウンから「年度当初」を選択した場合は年月日の入力は不要。</t>
        </r>
      </text>
    </comment>
    <comment ref="E376" authorId="1" shapeId="0" xr:uid="{6F907694-B5D2-453E-9EFC-B3EC74480AF9}">
      <text>
        <r>
          <rPr>
            <b/>
            <sz val="9"/>
            <color indexed="81"/>
            <rFont val="MS P ゴシック"/>
            <family val="3"/>
            <charset val="128"/>
          </rPr>
          <t>プルダウンから「年度末」を選択した場合は年月日の入力は不要。</t>
        </r>
      </text>
    </comment>
    <comment ref="M380" authorId="1" shapeId="0" xr:uid="{1F70E3B2-C66C-4517-B58A-97A38DF55461}">
      <text>
        <r>
          <rPr>
            <b/>
            <sz val="9"/>
            <color indexed="81"/>
            <rFont val="MS P ゴシック"/>
            <family val="3"/>
            <charset val="128"/>
          </rPr>
          <t>転居している場合は、転居月以降65,000円が適用されます</t>
        </r>
      </text>
    </comment>
    <comment ref="E382" authorId="1" shapeId="0" xr:uid="{B9220D78-5563-4C45-BE72-7686B89D5BE6}">
      <text>
        <r>
          <rPr>
            <b/>
            <sz val="9"/>
            <color indexed="81"/>
            <rFont val="MS P ゴシック"/>
            <family val="3"/>
            <charset val="128"/>
          </rPr>
          <t>全額本人が負担している場合は０円。
備考欄に「礼金（または更新料）は本人負担」と記載してください。</t>
        </r>
      </text>
    </comment>
    <comment ref="E383" authorId="2" shapeId="0" xr:uid="{FCC32119-C63B-453B-A2A6-1B6FF4026930}">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383" authorId="1" shapeId="0" xr:uid="{42D69292-9DE7-4E61-83E2-E0C980CEDF35}">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393" authorId="1" shapeId="0" xr:uid="{FF4D9ACB-FABE-4606-99D5-A2A7D950A134}">
      <text>
        <r>
          <rPr>
            <b/>
            <sz val="9"/>
            <color indexed="81"/>
            <rFont val="MS P ゴシック"/>
            <family val="3"/>
            <charset val="128"/>
          </rPr>
          <t>全額本人が負担している場合は０円。
備考欄に「更新料は本人負担」と記載してください。</t>
        </r>
      </text>
    </comment>
    <comment ref="E395" authorId="2" shapeId="0" xr:uid="{77CD1282-064E-498A-9A11-235048F4B0B1}">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397" authorId="1" shapeId="0" xr:uid="{1B9850A9-65E7-469C-A45C-B21D5983951C}">
      <text>
        <r>
          <rPr>
            <b/>
            <sz val="10"/>
            <color indexed="81"/>
            <rFont val="MS P ゴシック"/>
            <family val="3"/>
            <charset val="128"/>
          </rPr>
          <t>「新住所の契約開始日」か「住民票の異動日」のどちらか遅い方の日付</t>
        </r>
      </text>
    </comment>
    <comment ref="E402" authorId="1" shapeId="0" xr:uid="{D7B01BA8-97F6-4F30-A798-A9F0C81F50D6}">
      <text>
        <r>
          <rPr>
            <b/>
            <sz val="9"/>
            <color indexed="81"/>
            <rFont val="MS P ゴシック"/>
            <family val="3"/>
            <charset val="128"/>
          </rPr>
          <t>全額本人が負担している場合は０円。
備考欄に「転居後の礼金は本人負担」と記載してください。</t>
        </r>
      </text>
    </comment>
    <comment ref="E403" authorId="2" shapeId="0" xr:uid="{670E8B32-897B-42D5-AA30-111466A64A4B}">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412" authorId="1" shapeId="0" xr:uid="{980D254A-4D3A-44A2-B7AB-E4DA318320AA}">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412" authorId="1" shapeId="0" xr:uid="{44BC8046-68E8-425B-B2C6-90E9A8E168F3}">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413" authorId="1" shapeId="0" xr:uid="{79C7934E-94E0-4147-A193-BA2175786B14}">
      <text>
        <r>
          <rPr>
            <b/>
            <sz val="9"/>
            <color indexed="81"/>
            <rFont val="MS P ゴシック"/>
            <family val="3"/>
            <charset val="128"/>
          </rPr>
          <t>プルダウンで年号を選択</t>
        </r>
      </text>
    </comment>
    <comment ref="E414" authorId="1" shapeId="0" xr:uid="{29A7EBE5-747E-4F23-AD4A-A87022FD9CA1}">
      <text>
        <r>
          <rPr>
            <b/>
            <sz val="9"/>
            <color indexed="81"/>
            <rFont val="MS P ゴシック"/>
            <family val="3"/>
            <charset val="128"/>
          </rPr>
          <t>プルダウンから「年度当初」を選択した場合は年月日の入力は不要。</t>
        </r>
      </text>
    </comment>
    <comment ref="E415" authorId="1" shapeId="0" xr:uid="{335CBF6F-1D82-46B9-9EE3-12CE3240343A}">
      <text>
        <r>
          <rPr>
            <b/>
            <sz val="9"/>
            <color indexed="81"/>
            <rFont val="MS P ゴシック"/>
            <family val="3"/>
            <charset val="128"/>
          </rPr>
          <t>プルダウンから「年度末」を選択した場合は年月日の入力は不要。</t>
        </r>
      </text>
    </comment>
    <comment ref="M419" authorId="1" shapeId="0" xr:uid="{BC05F294-A9F6-4486-9213-584BBF864AC9}">
      <text>
        <r>
          <rPr>
            <b/>
            <sz val="9"/>
            <color indexed="81"/>
            <rFont val="MS P ゴシック"/>
            <family val="3"/>
            <charset val="128"/>
          </rPr>
          <t>転居している場合は、転居月以降65,000円が適用されます</t>
        </r>
      </text>
    </comment>
    <comment ref="E421" authorId="1" shapeId="0" xr:uid="{0288880C-3747-431F-9EC9-DF5589E3434C}">
      <text>
        <r>
          <rPr>
            <b/>
            <sz val="9"/>
            <color indexed="81"/>
            <rFont val="MS P ゴシック"/>
            <family val="3"/>
            <charset val="128"/>
          </rPr>
          <t>全額本人が負担している場合は０円。
備考欄に「礼金（または更新料）は本人負担」と記載してください。</t>
        </r>
      </text>
    </comment>
    <comment ref="E422" authorId="2" shapeId="0" xr:uid="{6EDDDB66-4A50-4E48-8106-58C63945042F}">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422" authorId="1" shapeId="0" xr:uid="{2F6A489E-1685-45B6-B475-54357AF15F0D}">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432" authorId="1" shapeId="0" xr:uid="{3D334116-0E3B-4E8A-8E90-6AC18094D853}">
      <text>
        <r>
          <rPr>
            <b/>
            <sz val="9"/>
            <color indexed="81"/>
            <rFont val="MS P ゴシック"/>
            <family val="3"/>
            <charset val="128"/>
          </rPr>
          <t>全額本人が負担している場合は０円。
備考欄に「更新料は本人負担」と記載してください。</t>
        </r>
      </text>
    </comment>
    <comment ref="E434" authorId="2" shapeId="0" xr:uid="{816A8B0B-03DA-49EE-B26D-FC531468896D}">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436" authorId="1" shapeId="0" xr:uid="{BE7CC44B-394D-4F91-ADFA-68739FABE571}">
      <text>
        <r>
          <rPr>
            <b/>
            <sz val="10"/>
            <color indexed="81"/>
            <rFont val="MS P ゴシック"/>
            <family val="3"/>
            <charset val="128"/>
          </rPr>
          <t>「新住所の契約開始日」か「住民票の異動日」のどちらか遅い方の日付</t>
        </r>
      </text>
    </comment>
    <comment ref="E441" authorId="1" shapeId="0" xr:uid="{4038343E-976F-4609-AAE0-7CB140AC1C13}">
      <text>
        <r>
          <rPr>
            <b/>
            <sz val="9"/>
            <color indexed="81"/>
            <rFont val="MS P ゴシック"/>
            <family val="3"/>
            <charset val="128"/>
          </rPr>
          <t>全額本人が負担している場合は０円。
備考欄に「転居後の礼金は本人負担」と記載してください。</t>
        </r>
      </text>
    </comment>
    <comment ref="E442" authorId="2" shapeId="0" xr:uid="{6B764B48-CD05-4F67-AEDA-CB253B26AD5C}">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451" authorId="1" shapeId="0" xr:uid="{11E8AA44-9551-4390-8DEE-3F5FD2D70AD3}">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451" authorId="1" shapeId="0" xr:uid="{E1689FC0-37B4-4508-ADB8-AA5AFA8D5277}">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452" authorId="1" shapeId="0" xr:uid="{3F50D7CB-8B47-4A40-9D52-90DAE5EAD84C}">
      <text>
        <r>
          <rPr>
            <b/>
            <sz val="9"/>
            <color indexed="81"/>
            <rFont val="MS P ゴシック"/>
            <family val="3"/>
            <charset val="128"/>
          </rPr>
          <t>プルダウンで年号を選択</t>
        </r>
      </text>
    </comment>
    <comment ref="E453" authorId="1" shapeId="0" xr:uid="{A3201787-A342-4456-B04E-A5B963CD56C6}">
      <text>
        <r>
          <rPr>
            <b/>
            <sz val="9"/>
            <color indexed="81"/>
            <rFont val="MS P ゴシック"/>
            <family val="3"/>
            <charset val="128"/>
          </rPr>
          <t>プルダウンから「年度当初」を選択した場合は年月日の入力は不要。</t>
        </r>
      </text>
    </comment>
    <comment ref="E454" authorId="1" shapeId="0" xr:uid="{C088C18C-502F-490A-A099-E787F1E38FBB}">
      <text>
        <r>
          <rPr>
            <b/>
            <sz val="9"/>
            <color indexed="81"/>
            <rFont val="MS P ゴシック"/>
            <family val="3"/>
            <charset val="128"/>
          </rPr>
          <t>プルダウンから「年度末」を選択した場合は年月日の入力は不要。</t>
        </r>
      </text>
    </comment>
    <comment ref="M458" authorId="1" shapeId="0" xr:uid="{C789C9A9-750A-4CA6-97B4-FDB1ED059216}">
      <text>
        <r>
          <rPr>
            <b/>
            <sz val="9"/>
            <color indexed="81"/>
            <rFont val="MS P ゴシック"/>
            <family val="3"/>
            <charset val="128"/>
          </rPr>
          <t>転居している場合は、転居月以降65,000円が適用されます</t>
        </r>
      </text>
    </comment>
    <comment ref="E460" authorId="1" shapeId="0" xr:uid="{AA27DCB1-BB08-4F72-AD9F-DD7C5ADCFBBC}">
      <text>
        <r>
          <rPr>
            <b/>
            <sz val="9"/>
            <color indexed="81"/>
            <rFont val="MS P ゴシック"/>
            <family val="3"/>
            <charset val="128"/>
          </rPr>
          <t>全額本人が負担している場合は０円。
備考欄に「礼金（または更新料）は本人負担」と記載してください。</t>
        </r>
      </text>
    </comment>
    <comment ref="E461" authorId="2" shapeId="0" xr:uid="{9655B739-A401-4D3B-9BE0-D5AE391B03DF}">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461" authorId="1" shapeId="0" xr:uid="{60C23A28-F19C-4E2B-ADEE-75B4D339CC24}">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471" authorId="1" shapeId="0" xr:uid="{DACB9456-D250-40BE-BD0E-E955404BB990}">
      <text>
        <r>
          <rPr>
            <b/>
            <sz val="9"/>
            <color indexed="81"/>
            <rFont val="MS P ゴシック"/>
            <family val="3"/>
            <charset val="128"/>
          </rPr>
          <t>全額本人が負担している場合は０円。
備考欄に「更新料は本人負担」と記載してください。</t>
        </r>
      </text>
    </comment>
    <comment ref="E473" authorId="2" shapeId="0" xr:uid="{1154C30F-31F1-442F-B2A8-99C858DDC594}">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475" authorId="1" shapeId="0" xr:uid="{CD735FA9-AD8F-4807-9F42-51DE3BD79AF3}">
      <text>
        <r>
          <rPr>
            <b/>
            <sz val="10"/>
            <color indexed="81"/>
            <rFont val="MS P ゴシック"/>
            <family val="3"/>
            <charset val="128"/>
          </rPr>
          <t>「新住所の契約開始日」か「住民票の異動日」のどちらか遅い方の日付</t>
        </r>
      </text>
    </comment>
    <comment ref="E480" authorId="1" shapeId="0" xr:uid="{E03B7692-2967-42FC-9FDD-0C9363EC56C4}">
      <text>
        <r>
          <rPr>
            <b/>
            <sz val="9"/>
            <color indexed="81"/>
            <rFont val="MS P ゴシック"/>
            <family val="3"/>
            <charset val="128"/>
          </rPr>
          <t>全額本人が負担している場合は０円。
備考欄に「転居後の礼金は本人負担」と記載してください。</t>
        </r>
      </text>
    </comment>
    <comment ref="E481" authorId="2" shapeId="0" xr:uid="{3583954A-3302-4423-9677-BD1B5DFE1BB8}">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490" authorId="1" shapeId="0" xr:uid="{ACD0A279-2525-4271-8467-0238A9E058C3}">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490" authorId="1" shapeId="0" xr:uid="{DF0CACCD-1997-4C94-9600-983CD28C06A4}">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491" authorId="1" shapeId="0" xr:uid="{1E1EC4F7-3D0B-433F-A384-B7E93424D5B0}">
      <text>
        <r>
          <rPr>
            <b/>
            <sz val="9"/>
            <color indexed="81"/>
            <rFont val="MS P ゴシック"/>
            <family val="3"/>
            <charset val="128"/>
          </rPr>
          <t>プルダウンで年号を選択</t>
        </r>
      </text>
    </comment>
    <comment ref="E492" authorId="1" shapeId="0" xr:uid="{3BB1BB7D-69BA-4033-BD82-2D04CAC23F7F}">
      <text>
        <r>
          <rPr>
            <b/>
            <sz val="9"/>
            <color indexed="81"/>
            <rFont val="MS P ゴシック"/>
            <family val="3"/>
            <charset val="128"/>
          </rPr>
          <t>プルダウンから「年度当初」を選択した場合は年月日の入力は不要。</t>
        </r>
      </text>
    </comment>
    <comment ref="E493" authorId="1" shapeId="0" xr:uid="{43FCCDA1-E5EC-46C0-A933-F18D157C30D0}">
      <text>
        <r>
          <rPr>
            <b/>
            <sz val="9"/>
            <color indexed="81"/>
            <rFont val="MS P ゴシック"/>
            <family val="3"/>
            <charset val="128"/>
          </rPr>
          <t>プルダウンから「年度末」を選択した場合は年月日の入力は不要。</t>
        </r>
      </text>
    </comment>
    <comment ref="M497" authorId="1" shapeId="0" xr:uid="{71DA1400-5841-48B6-9B82-50FBB63585E1}">
      <text>
        <r>
          <rPr>
            <b/>
            <sz val="9"/>
            <color indexed="81"/>
            <rFont val="MS P ゴシック"/>
            <family val="3"/>
            <charset val="128"/>
          </rPr>
          <t>転居している場合は、転居月以降65,000円が適用されます</t>
        </r>
      </text>
    </comment>
    <comment ref="E499" authorId="1" shapeId="0" xr:uid="{C05F5E6C-D996-449E-901B-3A9C8E7B608B}">
      <text>
        <r>
          <rPr>
            <b/>
            <sz val="9"/>
            <color indexed="81"/>
            <rFont val="MS P ゴシック"/>
            <family val="3"/>
            <charset val="128"/>
          </rPr>
          <t>全額本人が負担している場合は０円。
備考欄に「礼金（または更新料）は本人負担」と記載してください。</t>
        </r>
      </text>
    </comment>
    <comment ref="E500" authorId="2" shapeId="0" xr:uid="{2182A388-CD0D-4EB0-BECA-B3A9FC77E2D4}">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500" authorId="1" shapeId="0" xr:uid="{0F761F77-3257-4DE3-AF5F-7B45DB5EE8DE}">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510" authorId="1" shapeId="0" xr:uid="{92E8889C-E073-4E47-9A4C-F32F0851885A}">
      <text>
        <r>
          <rPr>
            <b/>
            <sz val="9"/>
            <color indexed="81"/>
            <rFont val="MS P ゴシック"/>
            <family val="3"/>
            <charset val="128"/>
          </rPr>
          <t>全額本人が負担している場合は０円。
備考欄に「更新料は本人負担」と記載してください。</t>
        </r>
      </text>
    </comment>
    <comment ref="E512" authorId="2" shapeId="0" xr:uid="{F35347FE-66E2-4F35-BEF1-0084F6E0B078}">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514" authorId="1" shapeId="0" xr:uid="{110F2F73-FE6E-40B9-BD44-5704E1D3E92C}">
      <text>
        <r>
          <rPr>
            <b/>
            <sz val="10"/>
            <color indexed="81"/>
            <rFont val="MS P ゴシック"/>
            <family val="3"/>
            <charset val="128"/>
          </rPr>
          <t>「新住所の契約開始日」か「住民票の異動日」のどちらか遅い方の日付</t>
        </r>
      </text>
    </comment>
    <comment ref="E519" authorId="1" shapeId="0" xr:uid="{5D963882-1565-4D8F-A084-90C67D211B4D}">
      <text>
        <r>
          <rPr>
            <b/>
            <sz val="9"/>
            <color indexed="81"/>
            <rFont val="MS P ゴシック"/>
            <family val="3"/>
            <charset val="128"/>
          </rPr>
          <t>全額本人が負担している場合は０円。
備考欄に「転居後の礼金は本人負担」と記載してください。</t>
        </r>
      </text>
    </comment>
    <comment ref="E520" authorId="2" shapeId="0" xr:uid="{0D491C58-1D80-4F08-AB85-F40FDC46AC9C}">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529" authorId="1" shapeId="0" xr:uid="{BEB0EA20-4E1C-41AC-98DE-78DDEB9E4173}">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529" authorId="1" shapeId="0" xr:uid="{CFC8DE91-CEC8-49DE-9D3A-96274BBA9AD4}">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530" authorId="1" shapeId="0" xr:uid="{0956E441-161D-4FA8-9E7E-C22925030CD9}">
      <text>
        <r>
          <rPr>
            <b/>
            <sz val="9"/>
            <color indexed="81"/>
            <rFont val="MS P ゴシック"/>
            <family val="3"/>
            <charset val="128"/>
          </rPr>
          <t>プルダウンで年号を選択</t>
        </r>
      </text>
    </comment>
    <comment ref="E531" authorId="1" shapeId="0" xr:uid="{D65386BB-6CF0-42BD-A6FB-913F68C38717}">
      <text>
        <r>
          <rPr>
            <b/>
            <sz val="9"/>
            <color indexed="81"/>
            <rFont val="MS P ゴシック"/>
            <family val="3"/>
            <charset val="128"/>
          </rPr>
          <t>プルダウンから「年度当初」を選択した場合は年月日の入力は不要。</t>
        </r>
      </text>
    </comment>
    <comment ref="E532" authorId="1" shapeId="0" xr:uid="{67B05CA8-60DE-4772-B145-EC9D344D0DF3}">
      <text>
        <r>
          <rPr>
            <b/>
            <sz val="9"/>
            <color indexed="81"/>
            <rFont val="MS P ゴシック"/>
            <family val="3"/>
            <charset val="128"/>
          </rPr>
          <t>プルダウンから「年度末」を選択した場合は年月日の入力は不要。</t>
        </r>
      </text>
    </comment>
    <comment ref="M536" authorId="1" shapeId="0" xr:uid="{C6191902-698E-4DC5-AE74-5DFAC6F3FF47}">
      <text>
        <r>
          <rPr>
            <b/>
            <sz val="9"/>
            <color indexed="81"/>
            <rFont val="MS P ゴシック"/>
            <family val="3"/>
            <charset val="128"/>
          </rPr>
          <t>転居している場合は、転居月以降65,000円が適用されます</t>
        </r>
      </text>
    </comment>
    <comment ref="E538" authorId="1" shapeId="0" xr:uid="{EEEDB4B2-8570-49DD-82A2-96FE061C0101}">
      <text>
        <r>
          <rPr>
            <b/>
            <sz val="9"/>
            <color indexed="81"/>
            <rFont val="MS P ゴシック"/>
            <family val="3"/>
            <charset val="128"/>
          </rPr>
          <t>全額本人が負担している場合は０円。
備考欄に「礼金（または更新料）は本人負担」と記載してください。</t>
        </r>
      </text>
    </comment>
    <comment ref="E539" authorId="2" shapeId="0" xr:uid="{C0E3DED4-109C-4D80-B432-F441A04A6DA4}">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539" authorId="1" shapeId="0" xr:uid="{F719AF2F-AE93-475E-AA5F-351166406A45}">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549" authorId="1" shapeId="0" xr:uid="{D31614B0-5000-470E-819C-61585D7E0DBA}">
      <text>
        <r>
          <rPr>
            <b/>
            <sz val="9"/>
            <color indexed="81"/>
            <rFont val="MS P ゴシック"/>
            <family val="3"/>
            <charset val="128"/>
          </rPr>
          <t>全額本人が負担している場合は０円。
備考欄に「更新料は本人負担」と記載してください。</t>
        </r>
      </text>
    </comment>
    <comment ref="E551" authorId="2" shapeId="0" xr:uid="{050030D3-C8FE-4F4E-A7AF-A92407315A91}">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553" authorId="1" shapeId="0" xr:uid="{4847A305-3096-4F65-86E2-1FB87C482B54}">
      <text>
        <r>
          <rPr>
            <b/>
            <sz val="10"/>
            <color indexed="81"/>
            <rFont val="MS P ゴシック"/>
            <family val="3"/>
            <charset val="128"/>
          </rPr>
          <t>「新住所の契約開始日」か「住民票の異動日」のどちらか遅い方の日付</t>
        </r>
      </text>
    </comment>
    <comment ref="E558" authorId="1" shapeId="0" xr:uid="{D0C17F38-C4AB-4E7B-9EA2-9D69F1672BBA}">
      <text>
        <r>
          <rPr>
            <b/>
            <sz val="9"/>
            <color indexed="81"/>
            <rFont val="MS P ゴシック"/>
            <family val="3"/>
            <charset val="128"/>
          </rPr>
          <t>全額本人が負担している場合は０円。
備考欄に「転居後の礼金は本人負担」と記載してください。</t>
        </r>
      </text>
    </comment>
    <comment ref="E559" authorId="2" shapeId="0" xr:uid="{2B155C2C-B781-4137-9747-6C77A217365A}">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E568" authorId="1" shapeId="0" xr:uid="{FD84FEA9-7066-45AF-A1B8-6DB2B7A6C43B}">
      <text>
        <r>
          <rPr>
            <b/>
            <sz val="9"/>
            <color indexed="81"/>
            <rFont val="MS P ゴシック"/>
            <family val="3"/>
            <charset val="128"/>
          </rPr>
          <t>旧姓を記載する場合は備考欄をご利用ください。（文字数の都合上）</t>
        </r>
        <r>
          <rPr>
            <sz val="9"/>
            <color indexed="81"/>
            <rFont val="MS P ゴシック"/>
            <family val="3"/>
            <charset val="128"/>
          </rPr>
          <t xml:space="preserve">
</t>
        </r>
      </text>
    </comment>
    <comment ref="L568" authorId="1" shapeId="0" xr:uid="{76960912-48E2-47F5-886F-BE8F1E01A34F}">
      <text>
        <r>
          <rPr>
            <b/>
            <sz val="9"/>
            <color indexed="81"/>
            <rFont val="MS P ゴシック"/>
            <family val="3"/>
            <charset val="128"/>
          </rPr>
          <t>３項目全て満たしている場合は、補助額上限の経過措置対象者です。
１項目でも当てはまらない場合、経過措置は適用されませんので入力誤りにご注意ください</t>
        </r>
      </text>
    </comment>
    <comment ref="E569" authorId="1" shapeId="0" xr:uid="{CBA41C25-8207-4830-A84F-E70F05995468}">
      <text>
        <r>
          <rPr>
            <b/>
            <sz val="9"/>
            <color indexed="81"/>
            <rFont val="MS P ゴシック"/>
            <family val="3"/>
            <charset val="128"/>
          </rPr>
          <t>プルダウンで年号を選択</t>
        </r>
      </text>
    </comment>
    <comment ref="E570" authorId="1" shapeId="0" xr:uid="{57B4AEC7-13EE-49F4-B680-A76BDE7531C1}">
      <text>
        <r>
          <rPr>
            <b/>
            <sz val="9"/>
            <color indexed="81"/>
            <rFont val="MS P ゴシック"/>
            <family val="3"/>
            <charset val="128"/>
          </rPr>
          <t>プルダウンから「年度当初」を選択した場合は年月日の入力は不要。</t>
        </r>
      </text>
    </comment>
    <comment ref="E571" authorId="1" shapeId="0" xr:uid="{579246EB-CF81-4FCF-B470-1BFDE61BD072}">
      <text>
        <r>
          <rPr>
            <b/>
            <sz val="9"/>
            <color indexed="81"/>
            <rFont val="MS P ゴシック"/>
            <family val="3"/>
            <charset val="128"/>
          </rPr>
          <t>プルダウンから「年度末」を選択した場合は年月日の入力は不要。</t>
        </r>
      </text>
    </comment>
    <comment ref="M575" authorId="1" shapeId="0" xr:uid="{1587A77C-4B74-4F4C-BA06-BB360978E167}">
      <text>
        <r>
          <rPr>
            <b/>
            <sz val="9"/>
            <color indexed="81"/>
            <rFont val="MS P ゴシック"/>
            <family val="3"/>
            <charset val="128"/>
          </rPr>
          <t>転居している場合は、転居月以降65,000円が適用されます</t>
        </r>
      </text>
    </comment>
    <comment ref="E577" authorId="1" shapeId="0" xr:uid="{8F67989A-4BE3-4404-BC94-C33D5BA1F46C}">
      <text>
        <r>
          <rPr>
            <b/>
            <sz val="9"/>
            <color indexed="81"/>
            <rFont val="MS P ゴシック"/>
            <family val="3"/>
            <charset val="128"/>
          </rPr>
          <t>全額本人が負担している場合は０円。
備考欄に「礼金（または更新料）は本人負担」と記載してください。</t>
        </r>
      </text>
    </comment>
    <comment ref="E578" authorId="2" shapeId="0" xr:uid="{8069F6BF-544C-4380-A203-3805BC376D34}">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M578" authorId="1" shapeId="0" xr:uid="{D4F3555B-74CB-4C18-B0C5-3D14C1BD1259}">
      <text>
        <r>
          <rPr>
            <b/>
            <sz val="9"/>
            <color indexed="81"/>
            <rFont val="MS P ゴシック"/>
            <family val="3"/>
            <charset val="128"/>
          </rPr>
          <t>日割りが発生した場合、①②どちらを使用しても大丈夫です。（２回発生した場合に備えて２つ設けています）
日割り額の計算には別シート「日割り計算表」をご利用ください。</t>
        </r>
      </text>
    </comment>
    <comment ref="E588" authorId="1" shapeId="0" xr:uid="{7BC2E698-3196-4E52-BA96-A605754035AA}">
      <text>
        <r>
          <rPr>
            <b/>
            <sz val="9"/>
            <color indexed="81"/>
            <rFont val="MS P ゴシック"/>
            <family val="3"/>
            <charset val="128"/>
          </rPr>
          <t>全額本人が負担している場合は０円。
備考欄に「更新料は本人負担」と記載してください。</t>
        </r>
      </text>
    </comment>
    <comment ref="E590" authorId="2" shapeId="0" xr:uid="{64DBF938-8994-4791-A95A-CA6CE5BAF88B}">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 ref="D592" authorId="1" shapeId="0" xr:uid="{DDD35F4A-0EC7-4065-8D57-D3BED6EF1CFE}">
      <text>
        <r>
          <rPr>
            <b/>
            <sz val="10"/>
            <color indexed="81"/>
            <rFont val="MS P ゴシック"/>
            <family val="3"/>
            <charset val="128"/>
          </rPr>
          <t>「新住所の契約開始日」か「住民票の異動日」のどちらか遅い方の日付</t>
        </r>
      </text>
    </comment>
    <comment ref="E597" authorId="1" shapeId="0" xr:uid="{FA140285-8CAF-4184-9016-C4E3D5D70CE3}">
      <text>
        <r>
          <rPr>
            <b/>
            <sz val="9"/>
            <color indexed="81"/>
            <rFont val="MS P ゴシック"/>
            <family val="3"/>
            <charset val="128"/>
          </rPr>
          <t>全額本人が負担している場合は０円。
備考欄に「転居後の礼金は本人負担」と記載してください。</t>
        </r>
      </text>
    </comment>
    <comment ref="E598" authorId="2" shapeId="0" xr:uid="{C4A1BC5E-66E2-4139-81C8-A65BE8D9341B}">
      <text>
        <r>
          <rPr>
            <b/>
            <sz val="9"/>
            <color indexed="81"/>
            <rFont val="MS P ゴシック"/>
            <family val="3"/>
            <charset val="128"/>
          </rPr>
          <t xml:space="preserve">基本的には24か月ですが、期間が異なる場合もございますので、契約書をよくご確認ください。
</t>
        </r>
        <r>
          <rPr>
            <sz val="9"/>
            <color indexed="81"/>
            <rFont val="MS P ゴシック"/>
            <family val="3"/>
            <charset val="128"/>
          </rPr>
          <t xml:space="preserve">
</t>
        </r>
        <r>
          <rPr>
            <b/>
            <sz val="9"/>
            <color indexed="81"/>
            <rFont val="MS P ゴシック"/>
            <family val="3"/>
            <charset val="128"/>
          </rPr>
          <t>(例)R5.4.20～R7.4.30の場合、
　　契約期間は25か月扱いとなります</t>
        </r>
        <r>
          <rPr>
            <sz val="9"/>
            <color indexed="81"/>
            <rFont val="MS P ゴシック"/>
            <family val="3"/>
            <charset val="128"/>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鈴木　宏美</author>
    <author>村松　歩未</author>
    <author>中屋　明華</author>
  </authors>
  <commentList>
    <comment ref="W6" authorId="0" shapeId="0" xr:uid="{1B30CC6B-02EA-4E71-BAAC-5B261F814109}">
      <text>
        <r>
          <rPr>
            <b/>
            <sz val="9"/>
            <color indexed="81"/>
            <rFont val="MS P ゴシック"/>
            <family val="3"/>
            <charset val="128"/>
          </rPr>
          <t>法人名義での契約があり、かつ住民票も宿舎においている期間が対象です。</t>
        </r>
      </text>
    </comment>
    <comment ref="AM6" authorId="1" shapeId="0" xr:uid="{046551C4-2389-4FFA-B3E6-21C25B9ED846}">
      <text>
        <r>
          <rPr>
            <b/>
            <sz val="9"/>
            <color indexed="81"/>
            <rFont val="MS P ゴシック"/>
            <family val="3"/>
            <charset val="128"/>
          </rPr>
          <t>日付の入力誤りにご注意ください。30、31日の間違いが多いです。</t>
        </r>
      </text>
    </comment>
    <comment ref="AQ16" authorId="2" shapeId="0" xr:uid="{1935BB1F-0C24-40F3-9577-E08F997E523D}">
      <text>
        <r>
          <rPr>
            <b/>
            <sz val="9"/>
            <color indexed="81"/>
            <rFont val="MS P ゴシック"/>
            <family val="3"/>
            <charset val="128"/>
          </rPr>
          <t>この枠の数字を「入力用」シートの「日割りがある場合使用する欄」に転記してください。</t>
        </r>
        <r>
          <rPr>
            <sz val="9"/>
            <color indexed="81"/>
            <rFont val="MS P ゴシック"/>
            <family val="3"/>
            <charset val="128"/>
          </rPr>
          <t xml:space="preserve">
</t>
        </r>
      </text>
    </comment>
    <comment ref="W39" authorId="0" shapeId="0" xr:uid="{D881BEDA-0403-49A5-8FDC-7F0C21F2E315}">
      <text>
        <r>
          <rPr>
            <b/>
            <sz val="9"/>
            <color indexed="81"/>
            <rFont val="MS P ゴシック"/>
            <family val="3"/>
            <charset val="128"/>
          </rPr>
          <t>法人名義での契約があり、かつ住民票も宿舎においている期間が対象です。</t>
        </r>
      </text>
    </comment>
    <comment ref="AM39" authorId="1" shapeId="0" xr:uid="{982F1BCF-DF45-47E6-B742-7C1901937884}">
      <text>
        <r>
          <rPr>
            <b/>
            <sz val="9"/>
            <color indexed="81"/>
            <rFont val="MS P ゴシック"/>
            <family val="3"/>
            <charset val="128"/>
          </rPr>
          <t>日付の入力誤りにご注意ください。30、31日の間違いが多いです。</t>
        </r>
      </text>
    </comment>
    <comment ref="AQ49" authorId="2" shapeId="0" xr:uid="{A2F32FF1-39A2-42A9-B2AB-F9A2BA4C80BF}">
      <text>
        <r>
          <rPr>
            <b/>
            <sz val="9"/>
            <color indexed="81"/>
            <rFont val="MS P ゴシック"/>
            <family val="3"/>
            <charset val="128"/>
          </rPr>
          <t>この枠の数字を「入力用」シートの「日割りがある場合使用する欄」に転記してください。</t>
        </r>
        <r>
          <rPr>
            <sz val="9"/>
            <color indexed="81"/>
            <rFont val="MS P ゴシック"/>
            <family val="3"/>
            <charset val="128"/>
          </rPr>
          <t xml:space="preserve">
</t>
        </r>
      </text>
    </comment>
    <comment ref="W72" authorId="0" shapeId="0" xr:uid="{6D43C444-5121-4375-BDAA-9F56811984CC}">
      <text>
        <r>
          <rPr>
            <b/>
            <sz val="9"/>
            <color indexed="81"/>
            <rFont val="MS P ゴシック"/>
            <family val="3"/>
            <charset val="128"/>
          </rPr>
          <t>法人名義での契約があり、かつ住民票も宿舎においている期間が対象です。</t>
        </r>
      </text>
    </comment>
    <comment ref="AM72" authorId="1" shapeId="0" xr:uid="{8D3ACF56-8FDA-4E8D-95EB-3A1A16D70FF5}">
      <text>
        <r>
          <rPr>
            <b/>
            <sz val="9"/>
            <color indexed="81"/>
            <rFont val="MS P ゴシック"/>
            <family val="3"/>
            <charset val="128"/>
          </rPr>
          <t>日付の入力誤りにご注意ください。30、31日の間違いが多いです。</t>
        </r>
      </text>
    </comment>
    <comment ref="AQ82" authorId="2" shapeId="0" xr:uid="{F92CD477-8AC1-41B7-AE79-1EC8A00832EB}">
      <text>
        <r>
          <rPr>
            <b/>
            <sz val="9"/>
            <color indexed="81"/>
            <rFont val="MS P ゴシック"/>
            <family val="3"/>
            <charset val="128"/>
          </rPr>
          <t>この枠の数字を「入力用」シートの「日割りがある場合使用する欄」に転記してください。</t>
        </r>
        <r>
          <rPr>
            <sz val="9"/>
            <color indexed="81"/>
            <rFont val="MS P ゴシック"/>
            <family val="3"/>
            <charset val="128"/>
          </rPr>
          <t xml:space="preserve">
</t>
        </r>
      </text>
    </comment>
    <comment ref="W105" authorId="0" shapeId="0" xr:uid="{9D3F96D9-FBC0-404A-B7B0-6AFF5B4664F1}">
      <text>
        <r>
          <rPr>
            <b/>
            <sz val="9"/>
            <color indexed="81"/>
            <rFont val="MS P ゴシック"/>
            <family val="3"/>
            <charset val="128"/>
          </rPr>
          <t>法人名義での契約があり、かつ住民票も宿舎においている期間が対象です。</t>
        </r>
      </text>
    </comment>
    <comment ref="AM105" authorId="1" shapeId="0" xr:uid="{89D61587-BE99-4B7A-BD85-892763D38CCA}">
      <text>
        <r>
          <rPr>
            <b/>
            <sz val="9"/>
            <color indexed="81"/>
            <rFont val="MS P ゴシック"/>
            <family val="3"/>
            <charset val="128"/>
          </rPr>
          <t>日付の入力誤りにご注意ください。30、31日の間違いが多いです。</t>
        </r>
      </text>
    </comment>
    <comment ref="AQ115" authorId="2" shapeId="0" xr:uid="{C6FEB46F-9611-49BB-8109-45B77F30F797}">
      <text>
        <r>
          <rPr>
            <b/>
            <sz val="9"/>
            <color indexed="81"/>
            <rFont val="MS P ゴシック"/>
            <family val="3"/>
            <charset val="128"/>
          </rPr>
          <t>この枠の数字を「入力用」シートの「日割りがある場合使用する欄」に転記してください。</t>
        </r>
        <r>
          <rPr>
            <sz val="9"/>
            <color indexed="81"/>
            <rFont val="MS P ゴシック"/>
            <family val="3"/>
            <charset val="128"/>
          </rPr>
          <t xml:space="preserve">
</t>
        </r>
      </text>
    </comment>
    <comment ref="W138" authorId="0" shapeId="0" xr:uid="{6685B055-98CC-43C5-9014-EF7FB121A708}">
      <text>
        <r>
          <rPr>
            <b/>
            <sz val="9"/>
            <color indexed="81"/>
            <rFont val="MS P ゴシック"/>
            <family val="3"/>
            <charset val="128"/>
          </rPr>
          <t>法人名義での契約があり、かつ住民票も宿舎においている期間が対象です。</t>
        </r>
      </text>
    </comment>
    <comment ref="AM138" authorId="1" shapeId="0" xr:uid="{3C6D2C39-24EA-4596-97D2-62E3FBB10395}">
      <text>
        <r>
          <rPr>
            <b/>
            <sz val="9"/>
            <color indexed="81"/>
            <rFont val="MS P ゴシック"/>
            <family val="3"/>
            <charset val="128"/>
          </rPr>
          <t>日付の入力誤りにご注意ください。30、31日の間違いが多いです。</t>
        </r>
      </text>
    </comment>
    <comment ref="AQ148" authorId="2" shapeId="0" xr:uid="{5508DD5D-F66E-471F-83C7-8C2618F89A48}">
      <text>
        <r>
          <rPr>
            <b/>
            <sz val="9"/>
            <color indexed="81"/>
            <rFont val="MS P ゴシック"/>
            <family val="3"/>
            <charset val="128"/>
          </rPr>
          <t>この枠の数字を「入力用」シートの「日割りがある場合使用する欄」に転記してください。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鈴木　宏美</author>
    <author>村松　歩未</author>
  </authors>
  <commentList>
    <comment ref="W6" authorId="0" shapeId="0" xr:uid="{9E16097F-631B-4FEF-B499-C1ECA3B62064}">
      <text>
        <r>
          <rPr>
            <b/>
            <sz val="9"/>
            <color indexed="81"/>
            <rFont val="MS P ゴシック"/>
            <family val="3"/>
            <charset val="128"/>
          </rPr>
          <t>転居前・転居後の宿舎ともに
法人名義での契約があり、住民票も宿舎においている期間が対象です。</t>
        </r>
      </text>
    </comment>
    <comment ref="AL8" authorId="1" shapeId="0" xr:uid="{12720F19-5E05-4D13-B10E-FAF947759B28}">
      <text>
        <r>
          <rPr>
            <b/>
            <sz val="9"/>
            <color indexed="81"/>
            <rFont val="MS P ゴシック"/>
            <family val="3"/>
            <charset val="128"/>
          </rPr>
          <t>日付の入力誤りにご注意ください。30、31日の間違いが多いです。</t>
        </r>
      </text>
    </comment>
    <comment ref="AN17" authorId="1" shapeId="0" xr:uid="{7730CC77-4E79-46B5-9AD6-7ECFD0543A16}">
      <text>
        <r>
          <rPr>
            <b/>
            <sz val="9"/>
            <color indexed="81"/>
            <rFont val="MS P ゴシック"/>
            <family val="3"/>
            <charset val="128"/>
          </rPr>
          <t>この枠の数字を「入力用」シートの「日割りがある場合使用する欄」に転記してください。</t>
        </r>
      </text>
    </comment>
    <comment ref="W39" authorId="0" shapeId="0" xr:uid="{9504E29E-75EF-4FD2-B439-5F76667BDBBC}">
      <text>
        <r>
          <rPr>
            <b/>
            <sz val="9"/>
            <color indexed="81"/>
            <rFont val="MS P ゴシック"/>
            <family val="3"/>
            <charset val="128"/>
          </rPr>
          <t>転居前・転居後の宿舎ともに
法人名義での契約があり、住民票も宿舎においている期間が対象です。</t>
        </r>
      </text>
    </comment>
    <comment ref="AL41" authorId="1" shapeId="0" xr:uid="{79272AC3-AEBA-484C-A094-7AD06F9611C4}">
      <text>
        <r>
          <rPr>
            <b/>
            <sz val="9"/>
            <color indexed="81"/>
            <rFont val="MS P ゴシック"/>
            <family val="3"/>
            <charset val="128"/>
          </rPr>
          <t>日付の入力誤りにご注意ください。30、31日の間違いが多いです。</t>
        </r>
      </text>
    </comment>
    <comment ref="AN50" authorId="1" shapeId="0" xr:uid="{DA739B31-7321-4953-8A85-AEF101147B41}">
      <text>
        <r>
          <rPr>
            <b/>
            <sz val="9"/>
            <color indexed="81"/>
            <rFont val="MS P ゴシック"/>
            <family val="3"/>
            <charset val="128"/>
          </rPr>
          <t>この枠の数字を「入力用」シートの「日割りがある場合使用する欄」に転記してください。</t>
        </r>
      </text>
    </comment>
    <comment ref="W72" authorId="0" shapeId="0" xr:uid="{131D28FE-824C-4DA4-8B55-56A852161B7D}">
      <text>
        <r>
          <rPr>
            <b/>
            <sz val="9"/>
            <color indexed="81"/>
            <rFont val="MS P ゴシック"/>
            <family val="3"/>
            <charset val="128"/>
          </rPr>
          <t>転居前・転居後の宿舎ともに
法人名義での契約があり、住民票も宿舎においている期間が対象です。</t>
        </r>
      </text>
    </comment>
    <comment ref="AL74" authorId="1" shapeId="0" xr:uid="{6BCA0BD7-200C-41FC-AE2A-2F78AB326A4F}">
      <text>
        <r>
          <rPr>
            <b/>
            <sz val="9"/>
            <color indexed="81"/>
            <rFont val="MS P ゴシック"/>
            <family val="3"/>
            <charset val="128"/>
          </rPr>
          <t>日付の入力誤りにご注意ください。30、31日の間違いが多いです。</t>
        </r>
      </text>
    </comment>
    <comment ref="AN83" authorId="1" shapeId="0" xr:uid="{6FCF2B2E-B0CC-4D45-B23F-352AA9228CBF}">
      <text>
        <r>
          <rPr>
            <b/>
            <sz val="9"/>
            <color indexed="81"/>
            <rFont val="MS P ゴシック"/>
            <family val="3"/>
            <charset val="128"/>
          </rPr>
          <t>この枠の数字を「入力用」シートの「日割りがある場合使用する欄」に転記してください。</t>
        </r>
      </text>
    </comment>
    <comment ref="W105" authorId="0" shapeId="0" xr:uid="{3397268F-022F-4BCC-B062-2F26066CD5B9}">
      <text>
        <r>
          <rPr>
            <b/>
            <sz val="9"/>
            <color indexed="81"/>
            <rFont val="MS P ゴシック"/>
            <family val="3"/>
            <charset val="128"/>
          </rPr>
          <t>転居前・転居後の宿舎ともに
法人名義での契約があり、住民票も宿舎においている期間が対象です。</t>
        </r>
      </text>
    </comment>
    <comment ref="AL107" authorId="1" shapeId="0" xr:uid="{8A309839-50BD-4088-8C59-11517B4FB225}">
      <text>
        <r>
          <rPr>
            <b/>
            <sz val="9"/>
            <color indexed="81"/>
            <rFont val="MS P ゴシック"/>
            <family val="3"/>
            <charset val="128"/>
          </rPr>
          <t>日付の入力誤りにご注意ください。30、31日の間違いが多いです。</t>
        </r>
      </text>
    </comment>
    <comment ref="AN116" authorId="1" shapeId="0" xr:uid="{2433C9B5-4F58-40E4-A2F6-2CD43201C06F}">
      <text>
        <r>
          <rPr>
            <b/>
            <sz val="9"/>
            <color indexed="81"/>
            <rFont val="MS P ゴシック"/>
            <family val="3"/>
            <charset val="128"/>
          </rPr>
          <t>この枠の数字を「入力用」シートの「日割りがある場合使用する欄」に転記してください。</t>
        </r>
      </text>
    </comment>
    <comment ref="W138" authorId="0" shapeId="0" xr:uid="{E940B054-A815-485C-81BA-C029296B2FEA}">
      <text>
        <r>
          <rPr>
            <b/>
            <sz val="9"/>
            <color indexed="81"/>
            <rFont val="MS P ゴシック"/>
            <family val="3"/>
            <charset val="128"/>
          </rPr>
          <t>転居前・転居後の宿舎ともに
法人名義での契約があり、住民票も宿舎においている期間が対象です。</t>
        </r>
      </text>
    </comment>
    <comment ref="AL140" authorId="1" shapeId="0" xr:uid="{A4B57773-4EEA-4C25-A9C9-EB6DA487B32C}">
      <text>
        <r>
          <rPr>
            <b/>
            <sz val="9"/>
            <color indexed="81"/>
            <rFont val="MS P ゴシック"/>
            <family val="3"/>
            <charset val="128"/>
          </rPr>
          <t>日付の入力誤りにご注意ください。30、31日の間違いが多いです。</t>
        </r>
      </text>
    </comment>
    <comment ref="AN149" authorId="1" shapeId="0" xr:uid="{A54F403B-A27F-45F6-9938-0E80E93D2472}">
      <text>
        <r>
          <rPr>
            <b/>
            <sz val="9"/>
            <color indexed="81"/>
            <rFont val="MS P ゴシック"/>
            <family val="3"/>
            <charset val="128"/>
          </rPr>
          <t>この枠の数字を「入力用」シートの「日割りがある場合使用する欄」に転記してください。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22" authorId="0" shapeId="0" xr:uid="{2DC55166-7E78-450B-9365-67F53BF53F9C}">
      <text>
        <r>
          <rPr>
            <b/>
            <sz val="12"/>
            <color indexed="81"/>
            <rFont val="ＭＳ Ｐゴシック"/>
            <family val="3"/>
            <charset val="128"/>
          </rPr>
          <t>プルダウンから選択してください。</t>
        </r>
      </text>
    </comment>
    <comment ref="E31" authorId="0" shapeId="0" xr:uid="{5FE77BE7-7D27-4E25-8F62-88D44A4E8818}">
      <text>
        <r>
          <rPr>
            <b/>
            <sz val="12"/>
            <color indexed="81"/>
            <rFont val="ＭＳ Ｐゴシック"/>
            <family val="3"/>
            <charset val="128"/>
          </rPr>
          <t>ドロップダウンリストより選択してください。</t>
        </r>
      </text>
    </comment>
    <comment ref="O68" authorId="0" shapeId="0" xr:uid="{69321E67-E005-4CBD-8B53-44A9BB559516}">
      <text>
        <r>
          <rPr>
            <b/>
            <sz val="12"/>
            <color indexed="81"/>
            <rFont val="ＭＳ Ｐゴシック"/>
            <family val="3"/>
            <charset val="128"/>
          </rPr>
          <t>プルダウンから選択してください。</t>
        </r>
      </text>
    </comment>
    <comment ref="E77" authorId="0" shapeId="0" xr:uid="{FA58EF97-BE9C-48C0-B5AC-FD205F44ECD5}">
      <text>
        <r>
          <rPr>
            <b/>
            <sz val="12"/>
            <color indexed="81"/>
            <rFont val="ＭＳ Ｐゴシック"/>
            <family val="3"/>
            <charset val="128"/>
          </rPr>
          <t>ドロップダウンリストより選択してください。</t>
        </r>
      </text>
    </comment>
    <comment ref="O114" authorId="0" shapeId="0" xr:uid="{0C8FED6C-7E01-4739-BBD4-38BC114A3382}">
      <text>
        <r>
          <rPr>
            <b/>
            <sz val="12"/>
            <color indexed="81"/>
            <rFont val="ＭＳ Ｐゴシック"/>
            <family val="3"/>
            <charset val="128"/>
          </rPr>
          <t>プルダウンから選択してください。</t>
        </r>
      </text>
    </comment>
    <comment ref="E123" authorId="0" shapeId="0" xr:uid="{0BDDA910-7ACD-4517-A732-13EDE58B6F67}">
      <text>
        <r>
          <rPr>
            <b/>
            <sz val="12"/>
            <color indexed="81"/>
            <rFont val="ＭＳ Ｐゴシック"/>
            <family val="3"/>
            <charset val="128"/>
          </rPr>
          <t>ドロップダウンリストより選択してください。</t>
        </r>
      </text>
    </comment>
    <comment ref="O160" authorId="0" shapeId="0" xr:uid="{DC26E46D-EC1E-4034-A330-260182FD68C2}">
      <text>
        <r>
          <rPr>
            <b/>
            <sz val="12"/>
            <color indexed="81"/>
            <rFont val="ＭＳ Ｐゴシック"/>
            <family val="3"/>
            <charset val="128"/>
          </rPr>
          <t>プルダウンから選択してください。</t>
        </r>
      </text>
    </comment>
    <comment ref="E169" authorId="0" shapeId="0" xr:uid="{8114E677-7DDC-4443-BB0D-BDD0523955E7}">
      <text>
        <r>
          <rPr>
            <b/>
            <sz val="12"/>
            <color indexed="81"/>
            <rFont val="ＭＳ Ｐゴシック"/>
            <family val="3"/>
            <charset val="128"/>
          </rPr>
          <t>ドロップダウンリストより選択してください。</t>
        </r>
      </text>
    </comment>
    <comment ref="O206" authorId="0" shapeId="0" xr:uid="{91A2470D-3C88-46F1-9042-F7817134EB98}">
      <text>
        <r>
          <rPr>
            <b/>
            <sz val="12"/>
            <color indexed="81"/>
            <rFont val="ＭＳ Ｐゴシック"/>
            <family val="3"/>
            <charset val="128"/>
          </rPr>
          <t>プルダウンから選択してください。</t>
        </r>
      </text>
    </comment>
    <comment ref="E215" authorId="0" shapeId="0" xr:uid="{3AB16A6C-0776-4B6F-88A6-AE168019B4CA}">
      <text>
        <r>
          <rPr>
            <b/>
            <sz val="12"/>
            <color indexed="81"/>
            <rFont val="ＭＳ Ｐゴシック"/>
            <family val="3"/>
            <charset val="128"/>
          </rPr>
          <t>ドロップダウンリストより選択してください。</t>
        </r>
      </text>
    </comment>
    <comment ref="O252" authorId="0" shapeId="0" xr:uid="{1A05DF60-C6C1-4D14-B8E3-7FDA657D2B8B}">
      <text>
        <r>
          <rPr>
            <b/>
            <sz val="12"/>
            <color indexed="81"/>
            <rFont val="ＭＳ Ｐゴシック"/>
            <family val="3"/>
            <charset val="128"/>
          </rPr>
          <t>プルダウンから選択してください。</t>
        </r>
      </text>
    </comment>
    <comment ref="E261" authorId="0" shapeId="0" xr:uid="{9F31D955-2FB7-432A-BFAE-BBD792CBFD55}">
      <text>
        <r>
          <rPr>
            <b/>
            <sz val="12"/>
            <color indexed="81"/>
            <rFont val="ＭＳ Ｐゴシック"/>
            <family val="3"/>
            <charset val="128"/>
          </rPr>
          <t>ドロップダウンリストより選択してください。</t>
        </r>
      </text>
    </comment>
    <comment ref="O298" authorId="0" shapeId="0" xr:uid="{7E0FBCD0-9368-44BC-B89F-DAF3A8390A69}">
      <text>
        <r>
          <rPr>
            <b/>
            <sz val="12"/>
            <color indexed="81"/>
            <rFont val="ＭＳ Ｐゴシック"/>
            <family val="3"/>
            <charset val="128"/>
          </rPr>
          <t>プルダウンから選択してください。</t>
        </r>
      </text>
    </comment>
    <comment ref="E307" authorId="0" shapeId="0" xr:uid="{C6AB2EC6-F9B2-4A3B-9978-515A501228EF}">
      <text>
        <r>
          <rPr>
            <b/>
            <sz val="12"/>
            <color indexed="81"/>
            <rFont val="ＭＳ Ｐゴシック"/>
            <family val="3"/>
            <charset val="128"/>
          </rPr>
          <t>ドロップダウンリストより選択してください。</t>
        </r>
      </text>
    </comment>
    <comment ref="O344" authorId="0" shapeId="0" xr:uid="{DEFACC7E-2140-4213-9284-B44E62849610}">
      <text>
        <r>
          <rPr>
            <b/>
            <sz val="12"/>
            <color indexed="81"/>
            <rFont val="ＭＳ Ｐゴシック"/>
            <family val="3"/>
            <charset val="128"/>
          </rPr>
          <t>プルダウンから選択してください。</t>
        </r>
      </text>
    </comment>
    <comment ref="E353" authorId="0" shapeId="0" xr:uid="{A0887A8A-ABD2-48D8-AB6D-0DBBC2764D06}">
      <text>
        <r>
          <rPr>
            <b/>
            <sz val="12"/>
            <color indexed="81"/>
            <rFont val="ＭＳ Ｐゴシック"/>
            <family val="3"/>
            <charset val="128"/>
          </rPr>
          <t>ドロップダウンリストより選択してください。</t>
        </r>
      </text>
    </comment>
    <comment ref="O390" authorId="0" shapeId="0" xr:uid="{C7A9C60B-82F3-4A60-BAA8-C0163E3BFAAC}">
      <text>
        <r>
          <rPr>
            <b/>
            <sz val="12"/>
            <color indexed="81"/>
            <rFont val="ＭＳ Ｐゴシック"/>
            <family val="3"/>
            <charset val="128"/>
          </rPr>
          <t>プルダウンから選択してください。</t>
        </r>
      </text>
    </comment>
    <comment ref="E399" authorId="0" shapeId="0" xr:uid="{BEEC7E8D-2103-4EAF-88C1-03BE1B26BFB2}">
      <text>
        <r>
          <rPr>
            <b/>
            <sz val="12"/>
            <color indexed="81"/>
            <rFont val="ＭＳ Ｐゴシック"/>
            <family val="3"/>
            <charset val="128"/>
          </rPr>
          <t>ドロップダウンリストより選択してください。</t>
        </r>
      </text>
    </comment>
    <comment ref="O436" authorId="0" shapeId="0" xr:uid="{4EEAAF50-AD03-4CD4-9FBD-6DB377A48B25}">
      <text>
        <r>
          <rPr>
            <b/>
            <sz val="12"/>
            <color indexed="81"/>
            <rFont val="ＭＳ Ｐゴシック"/>
            <family val="3"/>
            <charset val="128"/>
          </rPr>
          <t>プルダウンから選択してください。</t>
        </r>
      </text>
    </comment>
    <comment ref="E445" authorId="0" shapeId="0" xr:uid="{98157BC5-515E-404D-9877-C2794BD5BD7B}">
      <text>
        <r>
          <rPr>
            <b/>
            <sz val="12"/>
            <color indexed="81"/>
            <rFont val="ＭＳ Ｐゴシック"/>
            <family val="3"/>
            <charset val="128"/>
          </rPr>
          <t>ドロップダウンリストより選択してください。</t>
        </r>
      </text>
    </comment>
    <comment ref="O482" authorId="0" shapeId="0" xr:uid="{4B40B8EB-7C24-4B78-BD08-E05458A46AC1}">
      <text>
        <r>
          <rPr>
            <b/>
            <sz val="12"/>
            <color indexed="81"/>
            <rFont val="ＭＳ Ｐゴシック"/>
            <family val="3"/>
            <charset val="128"/>
          </rPr>
          <t>プルダウンから選択してください。</t>
        </r>
      </text>
    </comment>
    <comment ref="E491" authorId="0" shapeId="0" xr:uid="{694052DE-9E5A-44D7-A96D-C5FC6AAF5D0C}">
      <text>
        <r>
          <rPr>
            <b/>
            <sz val="12"/>
            <color indexed="81"/>
            <rFont val="ＭＳ Ｐゴシック"/>
            <family val="3"/>
            <charset val="128"/>
          </rPr>
          <t>ドロップダウンリストより選択してください。</t>
        </r>
      </text>
    </comment>
    <comment ref="O528" authorId="0" shapeId="0" xr:uid="{508E1C2D-84F8-477B-8946-B107E0075A9A}">
      <text>
        <r>
          <rPr>
            <b/>
            <sz val="12"/>
            <color indexed="81"/>
            <rFont val="ＭＳ Ｐゴシック"/>
            <family val="3"/>
            <charset val="128"/>
          </rPr>
          <t>プルダウンから選択してください。</t>
        </r>
      </text>
    </comment>
    <comment ref="E537" authorId="0" shapeId="0" xr:uid="{4ADDB11F-3354-414D-B736-77ED6162A6ED}">
      <text>
        <r>
          <rPr>
            <b/>
            <sz val="12"/>
            <color indexed="81"/>
            <rFont val="ＭＳ Ｐゴシック"/>
            <family val="3"/>
            <charset val="128"/>
          </rPr>
          <t>ドロップダウンリストより選択してください。</t>
        </r>
      </text>
    </comment>
    <comment ref="O574" authorId="0" shapeId="0" xr:uid="{2A1B5C59-0FB4-4BB4-9707-30590DBFE925}">
      <text>
        <r>
          <rPr>
            <b/>
            <sz val="12"/>
            <color indexed="81"/>
            <rFont val="ＭＳ Ｐゴシック"/>
            <family val="3"/>
            <charset val="128"/>
          </rPr>
          <t>プルダウンから選択してください。</t>
        </r>
      </text>
    </comment>
    <comment ref="E583" authorId="0" shapeId="0" xr:uid="{FCC95A1E-90A8-4113-B41E-706530694F65}">
      <text>
        <r>
          <rPr>
            <b/>
            <sz val="12"/>
            <color indexed="81"/>
            <rFont val="ＭＳ Ｐゴシック"/>
            <family val="3"/>
            <charset val="128"/>
          </rPr>
          <t>ドロップダウンリストより選択してください。</t>
        </r>
      </text>
    </comment>
    <comment ref="O620" authorId="0" shapeId="0" xr:uid="{145910C3-85DC-48FA-B1FC-2EB250D6C2AE}">
      <text>
        <r>
          <rPr>
            <b/>
            <sz val="12"/>
            <color indexed="81"/>
            <rFont val="ＭＳ Ｐゴシック"/>
            <family val="3"/>
            <charset val="128"/>
          </rPr>
          <t>プルダウンから選択してください。</t>
        </r>
      </text>
    </comment>
    <comment ref="E629" authorId="0" shapeId="0" xr:uid="{9693CECC-08A4-4F65-8ABA-AD6EE70B2578}">
      <text>
        <r>
          <rPr>
            <b/>
            <sz val="12"/>
            <color indexed="81"/>
            <rFont val="ＭＳ Ｐゴシック"/>
            <family val="3"/>
            <charset val="128"/>
          </rPr>
          <t>ドロップダウンリストより選択してください。</t>
        </r>
      </text>
    </comment>
    <comment ref="O666" authorId="0" shapeId="0" xr:uid="{B1486BEB-6BF6-400E-8589-8274D7D11DD9}">
      <text>
        <r>
          <rPr>
            <b/>
            <sz val="12"/>
            <color indexed="81"/>
            <rFont val="ＭＳ Ｐゴシック"/>
            <family val="3"/>
            <charset val="128"/>
          </rPr>
          <t>プルダウンから選択してください。</t>
        </r>
      </text>
    </comment>
    <comment ref="E675" authorId="0" shapeId="0" xr:uid="{D1D26063-79AC-4E87-9938-B5A0A1650CF4}">
      <text>
        <r>
          <rPr>
            <b/>
            <sz val="12"/>
            <color indexed="81"/>
            <rFont val="ＭＳ Ｐゴシック"/>
            <family val="3"/>
            <charset val="128"/>
          </rPr>
          <t>ドロップダウンリストより選択してください。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中田　俊平</author>
  </authors>
  <commentList>
    <comment ref="B23" authorId="0" shapeId="0" xr:uid="{754D8CCD-8F2F-4E96-A297-E01EBC945BAE}">
      <text>
        <r>
          <rPr>
            <b/>
            <sz val="9"/>
            <color indexed="81"/>
            <rFont val="MS P ゴシック"/>
            <family val="3"/>
            <charset val="128"/>
          </rPr>
          <t>（リストから選択）
交付申請するには、すべての項目をチェック（□→■に変更）した状態で提出する必要があります。</t>
        </r>
        <r>
          <rPr>
            <b/>
            <sz val="10"/>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鈴木　宏美</author>
    <author>中屋　明華</author>
  </authors>
  <commentList>
    <comment ref="F13" authorId="0" shapeId="0" xr:uid="{00000000-0006-0000-0100-000001000000}">
      <text>
        <r>
          <rPr>
            <b/>
            <sz val="14"/>
            <color indexed="81"/>
            <rFont val="ＭＳ Ｐゴシック"/>
            <family val="3"/>
            <charset val="128"/>
          </rPr>
          <t>礼金または更新料を賃貸借契約期間の月数で分割した額。（例：２年契約の場合⇒２４で割った金額）
※</t>
        </r>
        <r>
          <rPr>
            <b/>
            <sz val="14"/>
            <color indexed="10"/>
            <rFont val="ＭＳ Ｐゴシック"/>
            <family val="3"/>
            <charset val="128"/>
          </rPr>
          <t>敷金は計上不可。小数点以下は切り捨て。</t>
        </r>
      </text>
    </comment>
    <comment ref="F14" authorId="0" shapeId="0" xr:uid="{00000000-0006-0000-0100-000002000000}">
      <text>
        <r>
          <rPr>
            <b/>
            <sz val="14"/>
            <color indexed="81"/>
            <rFont val="ＭＳ Ｐゴシック"/>
            <family val="3"/>
            <charset val="128"/>
          </rPr>
          <t>原則、この欄にあたる経費はありませんので、入力しないでください。</t>
        </r>
      </text>
    </comment>
    <comment ref="C17" authorId="0" shapeId="0" xr:uid="{00000000-0006-0000-0100-000003000000}">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8" authorId="0" shapeId="0" xr:uid="{00000000-0006-0000-0100-000004000000}">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8" authorId="1" shapeId="0" xr:uid="{3395F855-B899-472B-B3CC-B0F3A0230ADA}">
      <text>
        <r>
          <rPr>
            <b/>
            <sz val="12"/>
            <color indexed="81"/>
            <rFont val="MS P ゴシック"/>
            <family val="3"/>
            <charset val="128"/>
          </rPr>
          <t>100円未満切り捨て</t>
        </r>
      </text>
    </comment>
    <comment ref="C46" authorId="0" shapeId="0" xr:uid="{65390083-8936-4894-BA78-C3B23FBF119D}">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47" authorId="0" shapeId="0" xr:uid="{CB89047D-C3E2-4A1B-BDC4-B0E595BE3D67}">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47" authorId="1" shapeId="0" xr:uid="{C63D34B7-C0BD-4657-B179-DA5C633AA287}">
      <text>
        <r>
          <rPr>
            <b/>
            <sz val="12"/>
            <color indexed="81"/>
            <rFont val="MS P ゴシック"/>
            <family val="3"/>
            <charset val="128"/>
          </rPr>
          <t>100円未満切り捨て</t>
        </r>
      </text>
    </comment>
    <comment ref="C75" authorId="0" shapeId="0" xr:uid="{F03A0D7F-61FB-4EC8-A260-288C7A022E87}">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76" authorId="0" shapeId="0" xr:uid="{C63A1DB9-44CE-4795-95D7-38AD9C24AEFF}">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76" authorId="1" shapeId="0" xr:uid="{7EF724B8-9F40-4928-87C2-B6FC744E9983}">
      <text>
        <r>
          <rPr>
            <b/>
            <sz val="12"/>
            <color indexed="81"/>
            <rFont val="MS P ゴシック"/>
            <family val="3"/>
            <charset val="128"/>
          </rPr>
          <t>100円未満切り捨て</t>
        </r>
      </text>
    </comment>
    <comment ref="C104" authorId="0" shapeId="0" xr:uid="{E521C610-8812-4E8B-A1C4-289D8AB18CB8}">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05" authorId="0" shapeId="0" xr:uid="{836D0937-DA09-444A-A52B-C89C89BAC87A}">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05" authorId="1" shapeId="0" xr:uid="{DDB2D885-ABDB-4125-ADF0-85EEBFC4563D}">
      <text>
        <r>
          <rPr>
            <b/>
            <sz val="12"/>
            <color indexed="81"/>
            <rFont val="MS P ゴシック"/>
            <family val="3"/>
            <charset val="128"/>
          </rPr>
          <t>100円未満切り捨て</t>
        </r>
      </text>
    </comment>
    <comment ref="C133" authorId="0" shapeId="0" xr:uid="{5609AC1F-82B4-43E5-9DE1-1D0102EF787B}">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34" authorId="0" shapeId="0" xr:uid="{3FD4E7F9-434C-4BFC-A0D9-9309489E4F1A}">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34" authorId="1" shapeId="0" xr:uid="{A643F3C8-BE0B-498E-9DDB-7400504DD8AE}">
      <text>
        <r>
          <rPr>
            <b/>
            <sz val="12"/>
            <color indexed="81"/>
            <rFont val="MS P ゴシック"/>
            <family val="3"/>
            <charset val="128"/>
          </rPr>
          <t>100円未満切り捨て</t>
        </r>
      </text>
    </comment>
    <comment ref="C162" authorId="0" shapeId="0" xr:uid="{F0590C6E-A39B-4E32-BA59-071BDBD53849}">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63" authorId="0" shapeId="0" xr:uid="{EA985262-2BDA-4384-8F23-2254DE0B9932}">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63" authorId="1" shapeId="0" xr:uid="{1B4E1284-1DC6-4B78-8D0E-5F7924505E2B}">
      <text>
        <r>
          <rPr>
            <b/>
            <sz val="12"/>
            <color indexed="81"/>
            <rFont val="MS P ゴシック"/>
            <family val="3"/>
            <charset val="128"/>
          </rPr>
          <t>100円未満切り捨て</t>
        </r>
      </text>
    </comment>
    <comment ref="C191" authorId="0" shapeId="0" xr:uid="{2494E49E-CB04-4EE5-94B0-D54A009FA609}">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92" authorId="0" shapeId="0" xr:uid="{F0BC0035-3904-4A2E-BB8A-7550E4EEFB7B}">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92" authorId="1" shapeId="0" xr:uid="{920FC9F8-6C51-4FFD-A7F0-EB8393921C95}">
      <text>
        <r>
          <rPr>
            <b/>
            <sz val="12"/>
            <color indexed="81"/>
            <rFont val="MS P ゴシック"/>
            <family val="3"/>
            <charset val="128"/>
          </rPr>
          <t>100円未満切り捨て</t>
        </r>
      </text>
    </comment>
    <comment ref="C220" authorId="0" shapeId="0" xr:uid="{629F96C3-6E79-4E27-8161-827DF2361A33}">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221" authorId="0" shapeId="0" xr:uid="{8301D0ED-8AB3-45A4-83F7-18049B061411}">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221" authorId="1" shapeId="0" xr:uid="{506D866D-DD14-41BC-8D6F-B323AE236808}">
      <text>
        <r>
          <rPr>
            <b/>
            <sz val="12"/>
            <color indexed="81"/>
            <rFont val="MS P ゴシック"/>
            <family val="3"/>
            <charset val="128"/>
          </rPr>
          <t>100円未満切り捨て</t>
        </r>
      </text>
    </comment>
    <comment ref="C249" authorId="0" shapeId="0" xr:uid="{83695208-398A-4FB3-A96A-359E302BA732}">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250" authorId="0" shapeId="0" xr:uid="{7C099A02-A7E7-45C5-B356-2260AF6C55E5}">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250" authorId="1" shapeId="0" xr:uid="{8DED498D-2B74-4A01-979E-409D48D72DCB}">
      <text>
        <r>
          <rPr>
            <b/>
            <sz val="12"/>
            <color indexed="81"/>
            <rFont val="MS P ゴシック"/>
            <family val="3"/>
            <charset val="128"/>
          </rPr>
          <t>100円未満切り捨て</t>
        </r>
      </text>
    </comment>
    <comment ref="C278" authorId="0" shapeId="0" xr:uid="{2B0709DE-3858-4B14-A41B-0367D3B5417D}">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279" authorId="0" shapeId="0" xr:uid="{0CC27588-4A96-4D64-A3AF-B487D21A352D}">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279" authorId="1" shapeId="0" xr:uid="{9B9A8971-FBFF-4C09-B921-8C4B44919952}">
      <text>
        <r>
          <rPr>
            <b/>
            <sz val="12"/>
            <color indexed="81"/>
            <rFont val="MS P ゴシック"/>
            <family val="3"/>
            <charset val="128"/>
          </rPr>
          <t>100円未満切り捨て</t>
        </r>
      </text>
    </comment>
    <comment ref="C307" authorId="0" shapeId="0" xr:uid="{8FBAB15F-7823-42D3-9D89-57E5806985B8}">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08" authorId="0" shapeId="0" xr:uid="{A84D9997-8F4F-4937-8A8D-6D0E4DA5F5D3}">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08" authorId="1" shapeId="0" xr:uid="{9CC1DF5B-6AEF-42B2-99C8-607BCE565E78}">
      <text>
        <r>
          <rPr>
            <b/>
            <sz val="12"/>
            <color indexed="81"/>
            <rFont val="MS P ゴシック"/>
            <family val="3"/>
            <charset val="128"/>
          </rPr>
          <t>100円未満切り捨て</t>
        </r>
      </text>
    </comment>
    <comment ref="C336" authorId="0" shapeId="0" xr:uid="{A758B4FF-8ABC-4B9A-92DD-79015C63C4A5}">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37" authorId="0" shapeId="0" xr:uid="{6C148502-4064-412F-BC71-ACCCA4222EFE}">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37" authorId="1" shapeId="0" xr:uid="{474CE91B-A407-4870-9F91-8ACC3A5B8B96}">
      <text>
        <r>
          <rPr>
            <b/>
            <sz val="12"/>
            <color indexed="81"/>
            <rFont val="MS P ゴシック"/>
            <family val="3"/>
            <charset val="128"/>
          </rPr>
          <t>100円未満切り捨て</t>
        </r>
      </text>
    </comment>
    <comment ref="C365" authorId="0" shapeId="0" xr:uid="{E199A9DD-4F5C-4F8F-9EF2-4701785D1C7B}">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66" authorId="0" shapeId="0" xr:uid="{E78B2702-04D3-463D-BE38-18B6C115B5D7}">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66" authorId="1" shapeId="0" xr:uid="{79406FB0-3E40-462C-81B3-21C087BBDE9D}">
      <text>
        <r>
          <rPr>
            <b/>
            <sz val="12"/>
            <color indexed="81"/>
            <rFont val="MS P ゴシック"/>
            <family val="3"/>
            <charset val="128"/>
          </rPr>
          <t>100円未満切り捨て</t>
        </r>
      </text>
    </comment>
    <comment ref="C394" authorId="0" shapeId="0" xr:uid="{6E947238-D01B-4636-A53B-225AF4DB91F1}">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95" authorId="0" shapeId="0" xr:uid="{70ED7868-5D34-45C6-BACC-4F42DECE6372}">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95" authorId="1" shapeId="0" xr:uid="{BBFC3298-C639-437B-B97D-1864FCAE2673}">
      <text>
        <r>
          <rPr>
            <b/>
            <sz val="12"/>
            <color indexed="81"/>
            <rFont val="MS P ゴシック"/>
            <family val="3"/>
            <charset val="128"/>
          </rPr>
          <t>100円未満切り捨て</t>
        </r>
      </text>
    </comment>
    <comment ref="C423" authorId="0" shapeId="0" xr:uid="{27DCAB25-3DD6-45DB-B9FE-0CB570493FB7}">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424" authorId="0" shapeId="0" xr:uid="{B6BA613C-5287-48FB-995E-347722A474F4}">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424" authorId="1" shapeId="0" xr:uid="{2013C58A-03EE-4056-ADD0-9E548482D285}">
      <text>
        <r>
          <rPr>
            <b/>
            <sz val="12"/>
            <color indexed="81"/>
            <rFont val="MS P ゴシック"/>
            <family val="3"/>
            <charset val="128"/>
          </rPr>
          <t>100円未満切り捨て</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鈴木　宏美</author>
  </authors>
  <commentList>
    <comment ref="Y14" authorId="0" shapeId="0" xr:uid="{00000000-0006-0000-0300-000001000000}">
      <text>
        <r>
          <rPr>
            <b/>
            <sz val="11"/>
            <color indexed="81"/>
            <rFont val="ＭＳ Ｐゴシック"/>
            <family val="3"/>
            <charset val="128"/>
          </rPr>
          <t>・職名（理事長、代表取締役など）も必ずご確認ください。
・代表者の変更等があった法人におかれましては、申請日時点の代表者名をご入力ください。
・誤字脱字があると再提出をお願いすることになりますので、印刷前にご確認をお願いいたします。</t>
        </r>
      </text>
    </comment>
    <comment ref="R27" authorId="0" shapeId="0" xr:uid="{00000000-0006-0000-0300-000003000000}">
      <text>
        <r>
          <rPr>
            <b/>
            <sz val="11"/>
            <color indexed="81"/>
            <rFont val="ＭＳ Ｐゴシック"/>
            <family val="3"/>
            <charset val="128"/>
          </rPr>
          <t>【様式２】事業計画書への入力により表示されます。
このシートの金額部分は入力不可です。</t>
        </r>
      </text>
    </comment>
    <comment ref="B39" authorId="0" shapeId="0" xr:uid="{00000000-0006-0000-0300-000004000000}">
      <text>
        <r>
          <rPr>
            <b/>
            <sz val="11"/>
            <color indexed="81"/>
            <rFont val="ＭＳ Ｐゴシック"/>
            <family val="3"/>
            <charset val="128"/>
          </rPr>
          <t>該当するものを選んで〇を付けてください。（プルダウンで選択）
その他に○をした場合には、その内容についてもご記載ください。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鈴木　宏美</author>
    <author>中屋　明華</author>
  </authors>
  <commentList>
    <comment ref="F13" authorId="0" shapeId="0" xr:uid="{25595102-215A-44A2-BDBE-168ACB8CAD3A}">
      <text>
        <r>
          <rPr>
            <b/>
            <sz val="14"/>
            <color indexed="81"/>
            <rFont val="ＭＳ Ｐゴシック"/>
            <family val="3"/>
            <charset val="128"/>
          </rPr>
          <t>礼金または更新料を賃貸借契約期間の月数で分割した額。（例：２年契約の場合⇒２４で割った金額）
※</t>
        </r>
        <r>
          <rPr>
            <b/>
            <sz val="14"/>
            <color indexed="10"/>
            <rFont val="ＭＳ Ｐゴシック"/>
            <family val="3"/>
            <charset val="128"/>
          </rPr>
          <t>敷金は計上不可。小数点以下は切り捨て。</t>
        </r>
      </text>
    </comment>
    <comment ref="F14" authorId="0" shapeId="0" xr:uid="{1EEEA6F0-BA35-4F92-9711-CC9364543A41}">
      <text>
        <r>
          <rPr>
            <b/>
            <sz val="14"/>
            <color indexed="81"/>
            <rFont val="ＭＳ Ｐゴシック"/>
            <family val="3"/>
            <charset val="128"/>
          </rPr>
          <t>原則、この欄にあたる経費はありませんので、入力しないでください。</t>
        </r>
      </text>
    </comment>
    <comment ref="C17" authorId="0" shapeId="0" xr:uid="{AAD49080-42EF-4663-A62F-9638680DC273}">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8" authorId="0" shapeId="0" xr:uid="{F790D816-148A-4BA5-8CEC-2B0048C01F07}">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8" authorId="1" shapeId="0" xr:uid="{C7B27BAC-C50F-4BCB-B522-12DFB3011171}">
      <text>
        <r>
          <rPr>
            <b/>
            <sz val="12"/>
            <color indexed="81"/>
            <rFont val="MS P ゴシック"/>
            <family val="3"/>
            <charset val="128"/>
          </rPr>
          <t>100円未満切り捨て</t>
        </r>
      </text>
    </comment>
    <comment ref="C46" authorId="0" shapeId="0" xr:uid="{B284F566-131D-40AB-B21B-FD9AB03B8F55}">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47" authorId="0" shapeId="0" xr:uid="{E22663E6-7066-45B0-B96B-B55CB83382B6}">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47" authorId="1" shapeId="0" xr:uid="{175346EC-84AC-4212-AD10-4856BB8F4D90}">
      <text>
        <r>
          <rPr>
            <b/>
            <sz val="12"/>
            <color indexed="81"/>
            <rFont val="MS P ゴシック"/>
            <family val="3"/>
            <charset val="128"/>
          </rPr>
          <t>100円未満切り捨て</t>
        </r>
      </text>
    </comment>
    <comment ref="C75" authorId="0" shapeId="0" xr:uid="{BDF0762C-4CCC-4B2D-BD1C-645DC3F277B2}">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76" authorId="0" shapeId="0" xr:uid="{1FCE6F9C-5F6F-438F-B1B3-4679BC3652AF}">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76" authorId="1" shapeId="0" xr:uid="{5E4F330A-D213-43D2-8866-A187ECA297AF}">
      <text>
        <r>
          <rPr>
            <b/>
            <sz val="12"/>
            <color indexed="81"/>
            <rFont val="MS P ゴシック"/>
            <family val="3"/>
            <charset val="128"/>
          </rPr>
          <t>100円未満切り捨て</t>
        </r>
      </text>
    </comment>
    <comment ref="C104" authorId="0" shapeId="0" xr:uid="{10C4307E-49F9-4DC9-9050-3A0246AB533E}">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05" authorId="0" shapeId="0" xr:uid="{6880D8DD-1E4F-4AF8-BB64-FDF24C64C57C}">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05" authorId="1" shapeId="0" xr:uid="{EBC37AF8-CB21-420E-BEDB-B0E6D0012EB0}">
      <text>
        <r>
          <rPr>
            <b/>
            <sz val="12"/>
            <color indexed="81"/>
            <rFont val="MS P ゴシック"/>
            <family val="3"/>
            <charset val="128"/>
          </rPr>
          <t>100円未満切り捨て</t>
        </r>
      </text>
    </comment>
    <comment ref="C133" authorId="0" shapeId="0" xr:uid="{36881F79-FDEF-4DFD-AFA4-5598819D8ECC}">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34" authorId="0" shapeId="0" xr:uid="{38AD9322-FFF7-455A-BBE5-317CFFF95008}">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34" authorId="1" shapeId="0" xr:uid="{D3A127A0-E77E-4C32-8C26-99F1FAB3E6E7}">
      <text>
        <r>
          <rPr>
            <b/>
            <sz val="12"/>
            <color indexed="81"/>
            <rFont val="MS P ゴシック"/>
            <family val="3"/>
            <charset val="128"/>
          </rPr>
          <t>100円未満切り捨て</t>
        </r>
      </text>
    </comment>
    <comment ref="C162" authorId="0" shapeId="0" xr:uid="{A5C5BC0F-E7B1-4474-BDA2-5E2BB23CF8D4}">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63" authorId="0" shapeId="0" xr:uid="{736F319B-8F71-4E00-9328-9AD12780FA52}">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63" authorId="1" shapeId="0" xr:uid="{FA916B09-3CAF-4618-9584-47DB0A98C61B}">
      <text>
        <r>
          <rPr>
            <b/>
            <sz val="12"/>
            <color indexed="81"/>
            <rFont val="MS P ゴシック"/>
            <family val="3"/>
            <charset val="128"/>
          </rPr>
          <t>100円未満切り捨て</t>
        </r>
      </text>
    </comment>
    <comment ref="C191" authorId="0" shapeId="0" xr:uid="{11D92FB7-E351-4AD3-8900-5950F1D9C7C4}">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192" authorId="0" shapeId="0" xr:uid="{9209A16E-28B9-4AE0-BA90-9B3B72352163}">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192" authorId="1" shapeId="0" xr:uid="{24FA7E00-19D7-4A83-88E4-9C0A485CA3F8}">
      <text>
        <r>
          <rPr>
            <b/>
            <sz val="12"/>
            <color indexed="81"/>
            <rFont val="MS P ゴシック"/>
            <family val="3"/>
            <charset val="128"/>
          </rPr>
          <t>100円未満切り捨て</t>
        </r>
      </text>
    </comment>
    <comment ref="C220" authorId="0" shapeId="0" xr:uid="{FEBF32AE-C144-4AEE-A4C2-6AC200535720}">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221" authorId="0" shapeId="0" xr:uid="{C2C91167-C940-4E8E-9C96-4BC6EE5DBD17}">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221" authorId="1" shapeId="0" xr:uid="{875565C2-0545-462B-8F6D-8430D3BC8E99}">
      <text>
        <r>
          <rPr>
            <b/>
            <sz val="12"/>
            <color indexed="81"/>
            <rFont val="MS P ゴシック"/>
            <family val="3"/>
            <charset val="128"/>
          </rPr>
          <t>100円未満切り捨て</t>
        </r>
      </text>
    </comment>
    <comment ref="C249" authorId="0" shapeId="0" xr:uid="{E0926118-8E25-4259-B6A8-6EB4B784F963}">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250" authorId="0" shapeId="0" xr:uid="{79E362E9-72AD-4A1B-B067-D28CB48C3E44}">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250" authorId="1" shapeId="0" xr:uid="{E0807EA7-B335-4311-9ACC-6AA21F092ECC}">
      <text>
        <r>
          <rPr>
            <b/>
            <sz val="12"/>
            <color indexed="81"/>
            <rFont val="MS P ゴシック"/>
            <family val="3"/>
            <charset val="128"/>
          </rPr>
          <t>100円未満切り捨て</t>
        </r>
      </text>
    </comment>
    <comment ref="C278" authorId="0" shapeId="0" xr:uid="{6B962F8E-1F4D-4BE1-B4CD-369FFA1DE60F}">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279" authorId="0" shapeId="0" xr:uid="{7E2AB815-636A-43BF-870E-EAF6653575EB}">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279" authorId="1" shapeId="0" xr:uid="{20E7231C-97DC-4728-A2B3-F39E0F55D2F5}">
      <text>
        <r>
          <rPr>
            <b/>
            <sz val="12"/>
            <color indexed="81"/>
            <rFont val="MS P ゴシック"/>
            <family val="3"/>
            <charset val="128"/>
          </rPr>
          <t>100円未満切り捨て</t>
        </r>
      </text>
    </comment>
    <comment ref="C307" authorId="0" shapeId="0" xr:uid="{CC0469C5-4AEA-4A4C-9806-E4C50CDDAD53}">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08" authorId="0" shapeId="0" xr:uid="{8BE6BC96-A84D-435E-9A42-F07D3393077F}">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08" authorId="1" shapeId="0" xr:uid="{A1381502-650F-484C-B26C-3D1338F12229}">
      <text>
        <r>
          <rPr>
            <b/>
            <sz val="12"/>
            <color indexed="81"/>
            <rFont val="MS P ゴシック"/>
            <family val="3"/>
            <charset val="128"/>
          </rPr>
          <t>100円未満切り捨て</t>
        </r>
      </text>
    </comment>
    <comment ref="C336" authorId="0" shapeId="0" xr:uid="{88C64964-AB40-4496-864B-F4034A5988F6}">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37" authorId="0" shapeId="0" xr:uid="{7BD6487C-C17A-4AA0-A178-CE1FEBCD715F}">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37" authorId="1" shapeId="0" xr:uid="{969F2451-CFA2-43F8-84C1-40C9A05D5A84}">
      <text>
        <r>
          <rPr>
            <b/>
            <sz val="12"/>
            <color indexed="81"/>
            <rFont val="MS P ゴシック"/>
            <family val="3"/>
            <charset val="128"/>
          </rPr>
          <t>100円未満切り捨て</t>
        </r>
      </text>
    </comment>
    <comment ref="C365" authorId="0" shapeId="0" xr:uid="{24B8F234-D00F-420C-BEBA-66C0CEAB8D6F}">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66" authorId="0" shapeId="0" xr:uid="{03CDF5A9-4A4F-4965-B3CE-ED9A02A40060}">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66" authorId="1" shapeId="0" xr:uid="{2B2760A0-4C3E-476F-AF76-0BA0C4409BE3}">
      <text>
        <r>
          <rPr>
            <b/>
            <sz val="12"/>
            <color indexed="81"/>
            <rFont val="MS P ゴシック"/>
            <family val="3"/>
            <charset val="128"/>
          </rPr>
          <t>100円未満切り捨て</t>
        </r>
      </text>
    </comment>
    <comment ref="C394" authorId="0" shapeId="0" xr:uid="{E5095A00-A87B-4C95-9085-B4EBB969A6EB}">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395" authorId="0" shapeId="0" xr:uid="{3C5F0406-56C7-45A7-84FF-5E4EA8E58C36}">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395" authorId="1" shapeId="0" xr:uid="{70477FF2-8D0A-4E24-A149-C2FA09B1B17E}">
      <text>
        <r>
          <rPr>
            <b/>
            <sz val="12"/>
            <color indexed="81"/>
            <rFont val="MS P ゴシック"/>
            <family val="3"/>
            <charset val="128"/>
          </rPr>
          <t>100円未満切り捨て</t>
        </r>
      </text>
    </comment>
    <comment ref="C423" authorId="0" shapeId="0" xr:uid="{1722F8E3-7390-49CC-AE7C-1D9B2A63A6A0}">
      <text>
        <r>
          <rPr>
            <b/>
            <sz val="14"/>
            <color indexed="81"/>
            <rFont val="ＭＳ Ｐゴシック"/>
            <family val="3"/>
            <charset val="128"/>
          </rPr>
          <t>前年度から対象の場合は、</t>
        </r>
        <r>
          <rPr>
            <b/>
            <sz val="14"/>
            <color indexed="10"/>
            <rFont val="ＭＳ Ｐゴシック"/>
            <family val="3"/>
            <charset val="128"/>
          </rPr>
          <t>本年度の４月１日</t>
        </r>
        <r>
          <rPr>
            <b/>
            <sz val="14"/>
            <color indexed="81"/>
            <rFont val="ＭＳ Ｐゴシック"/>
            <family val="3"/>
            <charset val="128"/>
          </rPr>
          <t>としてください。</t>
        </r>
      </text>
    </comment>
    <comment ref="C424" authorId="0" shapeId="0" xr:uid="{888F25E1-2809-479B-90A0-8753EED2D1FE}">
      <text>
        <r>
          <rPr>
            <b/>
            <sz val="16"/>
            <color indexed="81"/>
            <rFont val="ＭＳ Ｐゴシック"/>
            <family val="3"/>
            <charset val="128"/>
          </rPr>
          <t>年度途中で補助対象外となるような事由（退職など)がある場合を除き、</t>
        </r>
        <r>
          <rPr>
            <b/>
            <sz val="16"/>
            <color indexed="10"/>
            <rFont val="ＭＳ Ｐゴシック"/>
            <family val="3"/>
            <charset val="128"/>
          </rPr>
          <t>本年度末の日付</t>
        </r>
        <r>
          <rPr>
            <b/>
            <sz val="16"/>
            <color indexed="81"/>
            <rFont val="ＭＳ Ｐゴシック"/>
            <family val="3"/>
            <charset val="128"/>
          </rPr>
          <t>としてください。</t>
        </r>
      </text>
    </comment>
    <comment ref="AE424" authorId="1" shapeId="0" xr:uid="{183C90AE-24C3-4C14-B1F5-EB17AD32933F}">
      <text>
        <r>
          <rPr>
            <b/>
            <sz val="12"/>
            <color indexed="81"/>
            <rFont val="MS P ゴシック"/>
            <family val="3"/>
            <charset val="128"/>
          </rPr>
          <t>100円未満切り捨て</t>
        </r>
      </text>
    </comment>
  </commentList>
</comments>
</file>

<file path=xl/sharedStrings.xml><?xml version="1.0" encoding="utf-8"?>
<sst xmlns="http://schemas.openxmlformats.org/spreadsheetml/2006/main" count="6269" uniqueCount="497">
  <si>
    <t>様式第１号</t>
    <phoneticPr fontId="4"/>
  </si>
  <si>
    <t>千葉市保育士等宿舎借り上げ支援事業補助金交付申請書</t>
    <rPh sb="0" eb="3">
      <t>チバシ</t>
    </rPh>
    <rPh sb="6" eb="7">
      <t>トウ</t>
    </rPh>
    <phoneticPr fontId="4"/>
  </si>
  <si>
    <t>(あて先)千　葉　市　長</t>
    <rPh sb="3" eb="4">
      <t>サキ</t>
    </rPh>
    <rPh sb="5" eb="6">
      <t>セン</t>
    </rPh>
    <rPh sb="7" eb="8">
      <t>ハ</t>
    </rPh>
    <rPh sb="9" eb="10">
      <t>シ</t>
    </rPh>
    <rPh sb="11" eb="12">
      <t>チョウ</t>
    </rPh>
    <phoneticPr fontId="4"/>
  </si>
  <si>
    <t>金</t>
    <rPh sb="0" eb="1">
      <t>キン</t>
    </rPh>
    <phoneticPr fontId="4"/>
  </si>
  <si>
    <t>第1四半期</t>
    <rPh sb="0" eb="1">
      <t>ダイ</t>
    </rPh>
    <rPh sb="2" eb="5">
      <t>シハンキ</t>
    </rPh>
    <phoneticPr fontId="4"/>
  </si>
  <si>
    <t>第2四半期</t>
  </si>
  <si>
    <t>第3四半期</t>
  </si>
  <si>
    <t>第4四半期</t>
  </si>
  <si>
    <t>年</t>
    <rPh sb="0" eb="1">
      <t>ネン</t>
    </rPh>
    <phoneticPr fontId="3"/>
  </si>
  <si>
    <t>月</t>
    <rPh sb="0" eb="1">
      <t>ガツ</t>
    </rPh>
    <phoneticPr fontId="3"/>
  </si>
  <si>
    <t>日</t>
    <rPh sb="0" eb="1">
      <t>ヒ</t>
    </rPh>
    <phoneticPr fontId="3"/>
  </si>
  <si>
    <t>千葉市保育士等宿舎借り上げ支援事業計画書</t>
    <rPh sb="0" eb="3">
      <t>チバシ</t>
    </rPh>
    <rPh sb="3" eb="6">
      <t>ホイクシ</t>
    </rPh>
    <rPh sb="6" eb="7">
      <t>トウ</t>
    </rPh>
    <rPh sb="7" eb="9">
      <t>シュクシャ</t>
    </rPh>
    <rPh sb="9" eb="10">
      <t>カ</t>
    </rPh>
    <rPh sb="11" eb="12">
      <t>ア</t>
    </rPh>
    <rPh sb="13" eb="15">
      <t>シエン</t>
    </rPh>
    <rPh sb="15" eb="17">
      <t>ジギョウ</t>
    </rPh>
    <rPh sb="17" eb="20">
      <t>ケイカクショ</t>
    </rPh>
    <phoneticPr fontId="3"/>
  </si>
  <si>
    <t>保育士等</t>
    <rPh sb="0" eb="3">
      <t>ホイクシ</t>
    </rPh>
    <rPh sb="3" eb="4">
      <t>トウ</t>
    </rPh>
    <phoneticPr fontId="3"/>
  </si>
  <si>
    <t>人目</t>
    <rPh sb="0" eb="1">
      <t>ヒト</t>
    </rPh>
    <rPh sb="1" eb="2">
      <t>メ</t>
    </rPh>
    <phoneticPr fontId="3"/>
  </si>
  <si>
    <t>補助対象となる保育士等・施設</t>
    <rPh sb="0" eb="2">
      <t>ホジョ</t>
    </rPh>
    <rPh sb="2" eb="4">
      <t>タイショウ</t>
    </rPh>
    <rPh sb="7" eb="10">
      <t>ホイクシ</t>
    </rPh>
    <rPh sb="10" eb="11">
      <t>トウ</t>
    </rPh>
    <rPh sb="12" eb="14">
      <t>シセツ</t>
    </rPh>
    <phoneticPr fontId="3"/>
  </si>
  <si>
    <t>種別</t>
    <rPh sb="0" eb="2">
      <t>シュベツ</t>
    </rPh>
    <phoneticPr fontId="3"/>
  </si>
  <si>
    <t>４月</t>
    <rPh sb="1" eb="2">
      <t>ガツ</t>
    </rPh>
    <phoneticPr fontId="3"/>
  </si>
  <si>
    <t>５月</t>
  </si>
  <si>
    <t>６月</t>
  </si>
  <si>
    <t>７月</t>
  </si>
  <si>
    <t>８月</t>
  </si>
  <si>
    <t>９月</t>
  </si>
  <si>
    <t>１０月</t>
  </si>
  <si>
    <t>１１月</t>
  </si>
  <si>
    <t>１２月</t>
  </si>
  <si>
    <t>１月</t>
  </si>
  <si>
    <t>２月</t>
  </si>
  <si>
    <t>３月</t>
  </si>
  <si>
    <t>合計</t>
    <rPh sb="0" eb="2">
      <t>ゴウケイ</t>
    </rPh>
    <phoneticPr fontId="3"/>
  </si>
  <si>
    <t>賃借料</t>
    <rPh sb="0" eb="3">
      <t>チンシャクリョウ</t>
    </rPh>
    <phoneticPr fontId="3"/>
  </si>
  <si>
    <t>住所
（建物名・部屋番号まで）</t>
    <rPh sb="0" eb="2">
      <t>ジュウショ</t>
    </rPh>
    <rPh sb="4" eb="6">
      <t>タテモノ</t>
    </rPh>
    <rPh sb="6" eb="7">
      <t>メイ</t>
    </rPh>
    <rPh sb="8" eb="10">
      <t>ヘヤ</t>
    </rPh>
    <rPh sb="10" eb="12">
      <t>バンゴウ</t>
    </rPh>
    <phoneticPr fontId="3"/>
  </si>
  <si>
    <t>共益費
（管理費）</t>
    <rPh sb="0" eb="2">
      <t>キョウエキ</t>
    </rPh>
    <rPh sb="2" eb="3">
      <t>ヒ</t>
    </rPh>
    <rPh sb="5" eb="8">
      <t>カンリヒ</t>
    </rPh>
    <phoneticPr fontId="3"/>
  </si>
  <si>
    <t>その他経費</t>
    <rPh sb="2" eb="3">
      <t>タ</t>
    </rPh>
    <rPh sb="3" eb="5">
      <t>ケイヒ</t>
    </rPh>
    <phoneticPr fontId="3"/>
  </si>
  <si>
    <t>本人負担額</t>
    <rPh sb="0" eb="2">
      <t>ホンニン</t>
    </rPh>
    <rPh sb="2" eb="4">
      <t>フタン</t>
    </rPh>
    <rPh sb="4" eb="5">
      <t>ガク</t>
    </rPh>
    <phoneticPr fontId="3"/>
  </si>
  <si>
    <t>採用年月日</t>
    <rPh sb="0" eb="2">
      <t>サイヨウ</t>
    </rPh>
    <rPh sb="2" eb="5">
      <t>ネンガッピ</t>
    </rPh>
    <phoneticPr fontId="3"/>
  </si>
  <si>
    <t>計</t>
    <rPh sb="0" eb="1">
      <t>ケイ</t>
    </rPh>
    <phoneticPr fontId="3"/>
  </si>
  <si>
    <t>第１四半期合計
（４～６月）</t>
    <rPh sb="0" eb="1">
      <t>ダイ</t>
    </rPh>
    <rPh sb="2" eb="5">
      <t>シハンキ</t>
    </rPh>
    <rPh sb="5" eb="7">
      <t>ゴウケイ</t>
    </rPh>
    <rPh sb="12" eb="13">
      <t>ガツ</t>
    </rPh>
    <phoneticPr fontId="3"/>
  </si>
  <si>
    <t>第２四半期合計
（７～９月）</t>
    <rPh sb="0" eb="1">
      <t>ダイ</t>
    </rPh>
    <rPh sb="2" eb="5">
      <t>シハンキ</t>
    </rPh>
    <rPh sb="5" eb="7">
      <t>ゴウケイ</t>
    </rPh>
    <rPh sb="12" eb="13">
      <t>ガツ</t>
    </rPh>
    <phoneticPr fontId="3"/>
  </si>
  <si>
    <t>第３四半期合計
（１０～１２月）</t>
    <rPh sb="0" eb="1">
      <t>ダイ</t>
    </rPh>
    <rPh sb="2" eb="5">
      <t>シハンキ</t>
    </rPh>
    <rPh sb="5" eb="7">
      <t>ゴウケイ</t>
    </rPh>
    <rPh sb="14" eb="15">
      <t>ガツ</t>
    </rPh>
    <phoneticPr fontId="3"/>
  </si>
  <si>
    <t>第４四半期合計
（１～３月）</t>
    <rPh sb="0" eb="1">
      <t>ダイ</t>
    </rPh>
    <rPh sb="2" eb="5">
      <t>シハンキ</t>
    </rPh>
    <rPh sb="5" eb="7">
      <t>ゴウケイ</t>
    </rPh>
    <rPh sb="12" eb="13">
      <t>ガツ</t>
    </rPh>
    <phoneticPr fontId="3"/>
  </si>
  <si>
    <t>礼金・更新料
（月割）</t>
    <rPh sb="0" eb="2">
      <t>レイキン</t>
    </rPh>
    <rPh sb="3" eb="6">
      <t>コウシンリョウ</t>
    </rPh>
    <rPh sb="8" eb="10">
      <t>ツキワ</t>
    </rPh>
    <phoneticPr fontId="3"/>
  </si>
  <si>
    <t>補助金額</t>
    <rPh sb="0" eb="2">
      <t>ホジョ</t>
    </rPh>
    <rPh sb="2" eb="4">
      <t>キンガク</t>
    </rPh>
    <phoneticPr fontId="3"/>
  </si>
  <si>
    <t>名</t>
    <rPh sb="0" eb="1">
      <t>メイ</t>
    </rPh>
    <phoneticPr fontId="3"/>
  </si>
  <si>
    <t>補助対象保育士等数</t>
    <rPh sb="0" eb="2">
      <t>ホジョ</t>
    </rPh>
    <rPh sb="2" eb="4">
      <t>タイショウ</t>
    </rPh>
    <rPh sb="4" eb="7">
      <t>ホイクシ</t>
    </rPh>
    <rPh sb="7" eb="8">
      <t>トウ</t>
    </rPh>
    <rPh sb="8" eb="9">
      <t>スウ</t>
    </rPh>
    <phoneticPr fontId="3"/>
  </si>
  <si>
    <t>（収入）</t>
    <rPh sb="1" eb="3">
      <t>シュウニュウ</t>
    </rPh>
    <phoneticPr fontId="3"/>
  </si>
  <si>
    <t>区分</t>
    <rPh sb="0" eb="2">
      <t>クブン</t>
    </rPh>
    <phoneticPr fontId="3"/>
  </si>
  <si>
    <t>予算額</t>
    <rPh sb="0" eb="3">
      <t>ヨサンガク</t>
    </rPh>
    <phoneticPr fontId="3"/>
  </si>
  <si>
    <t>（支出）</t>
    <rPh sb="1" eb="3">
      <t>シシュツ</t>
    </rPh>
    <phoneticPr fontId="3"/>
  </si>
  <si>
    <t>対象経費名</t>
    <rPh sb="0" eb="2">
      <t>タイショウ</t>
    </rPh>
    <rPh sb="2" eb="4">
      <t>ケイヒ</t>
    </rPh>
    <rPh sb="4" eb="5">
      <t>メイ</t>
    </rPh>
    <phoneticPr fontId="3"/>
  </si>
  <si>
    <t>共益費（管理費）</t>
    <rPh sb="0" eb="2">
      <t>キョウエキ</t>
    </rPh>
    <rPh sb="2" eb="3">
      <t>ヒ</t>
    </rPh>
    <rPh sb="4" eb="7">
      <t>カンリヒ</t>
    </rPh>
    <phoneticPr fontId="3"/>
  </si>
  <si>
    <t>礼金・更新料（月額）</t>
    <rPh sb="0" eb="2">
      <t>レイキン</t>
    </rPh>
    <rPh sb="3" eb="6">
      <t>コウシンリョウ</t>
    </rPh>
    <rPh sb="7" eb="9">
      <t>ゲツガク</t>
    </rPh>
    <phoneticPr fontId="3"/>
  </si>
  <si>
    <t>様式第３号</t>
    <rPh sb="0" eb="2">
      <t>ヨウシキ</t>
    </rPh>
    <rPh sb="2" eb="3">
      <t>ダイ</t>
    </rPh>
    <rPh sb="4" eb="5">
      <t>ゴウ</t>
    </rPh>
    <phoneticPr fontId="3"/>
  </si>
  <si>
    <t>年間総合計</t>
    <rPh sb="0" eb="2">
      <t>ネンカン</t>
    </rPh>
    <rPh sb="2" eb="3">
      <t>ソウ</t>
    </rPh>
    <rPh sb="3" eb="5">
      <t>ゴウケイ</t>
    </rPh>
    <phoneticPr fontId="3"/>
  </si>
  <si>
    <t>事業者実施負担額</t>
    <rPh sb="0" eb="2">
      <t>ジギョウ</t>
    </rPh>
    <rPh sb="2" eb="3">
      <t>シャ</t>
    </rPh>
    <rPh sb="3" eb="5">
      <t>ジッシ</t>
    </rPh>
    <rPh sb="5" eb="7">
      <t>フタン</t>
    </rPh>
    <rPh sb="7" eb="8">
      <t>ガク</t>
    </rPh>
    <phoneticPr fontId="3"/>
  </si>
  <si>
    <t>合計</t>
    <rPh sb="0" eb="1">
      <t>ゴウ</t>
    </rPh>
    <rPh sb="1" eb="2">
      <t>ケイ</t>
    </rPh>
    <phoneticPr fontId="3"/>
  </si>
  <si>
    <t>様式第７号</t>
    <phoneticPr fontId="4"/>
  </si>
  <si>
    <t>２　変更内容及びその理由</t>
    <rPh sb="2" eb="4">
      <t>ヘンコウ</t>
    </rPh>
    <rPh sb="4" eb="6">
      <t>ナイヨウ</t>
    </rPh>
    <rPh sb="6" eb="7">
      <t>オヨ</t>
    </rPh>
    <rPh sb="10" eb="12">
      <t>リユウ</t>
    </rPh>
    <phoneticPr fontId="3"/>
  </si>
  <si>
    <t>選択</t>
    <rPh sb="0" eb="2">
      <t>センタク</t>
    </rPh>
    <phoneticPr fontId="3"/>
  </si>
  <si>
    <t>（１）　補助対象となる保育士等・施設の追加</t>
    <rPh sb="4" eb="6">
      <t>ホジョ</t>
    </rPh>
    <rPh sb="6" eb="8">
      <t>タイショウ</t>
    </rPh>
    <rPh sb="11" eb="14">
      <t>ホイクシ</t>
    </rPh>
    <rPh sb="14" eb="15">
      <t>トウ</t>
    </rPh>
    <rPh sb="16" eb="18">
      <t>シセツ</t>
    </rPh>
    <rPh sb="19" eb="21">
      <t>ツイカ</t>
    </rPh>
    <phoneticPr fontId="3"/>
  </si>
  <si>
    <t>（２）　補助対象となる施設の契約更新</t>
    <rPh sb="4" eb="6">
      <t>ホジョ</t>
    </rPh>
    <rPh sb="6" eb="8">
      <t>タイショウ</t>
    </rPh>
    <rPh sb="11" eb="13">
      <t>シセツ</t>
    </rPh>
    <rPh sb="14" eb="16">
      <t>ケイヤク</t>
    </rPh>
    <rPh sb="16" eb="18">
      <t>コウシン</t>
    </rPh>
    <phoneticPr fontId="3"/>
  </si>
  <si>
    <t>３　添付書類</t>
    <rPh sb="2" eb="4">
      <t>テンプ</t>
    </rPh>
    <rPh sb="4" eb="6">
      <t>ショルイ</t>
    </rPh>
    <phoneticPr fontId="3"/>
  </si>
  <si>
    <t>（１）　交付申請額が変更となる積算根拠書類</t>
    <rPh sb="4" eb="6">
      <t>コウフ</t>
    </rPh>
    <rPh sb="6" eb="8">
      <t>シンセイ</t>
    </rPh>
    <rPh sb="8" eb="9">
      <t>ガク</t>
    </rPh>
    <rPh sb="10" eb="12">
      <t>ヘンコウ</t>
    </rPh>
    <rPh sb="15" eb="17">
      <t>セキサン</t>
    </rPh>
    <rPh sb="17" eb="19">
      <t>コンキョ</t>
    </rPh>
    <rPh sb="19" eb="21">
      <t>ショルイ</t>
    </rPh>
    <phoneticPr fontId="3"/>
  </si>
  <si>
    <t>（２）　その他市長が必要と認める書類</t>
    <rPh sb="6" eb="7">
      <t>タ</t>
    </rPh>
    <rPh sb="7" eb="9">
      <t>シチョウ</t>
    </rPh>
    <rPh sb="10" eb="12">
      <t>ヒツヨウ</t>
    </rPh>
    <rPh sb="13" eb="14">
      <t>ミト</t>
    </rPh>
    <rPh sb="16" eb="18">
      <t>ショルイ</t>
    </rPh>
    <phoneticPr fontId="3"/>
  </si>
  <si>
    <t>（氏名：</t>
    <rPh sb="1" eb="3">
      <t>シメイ</t>
    </rPh>
    <phoneticPr fontId="3"/>
  </si>
  <si>
    <t>）</t>
    <phoneticPr fontId="3"/>
  </si>
  <si>
    <t>（３）　補助対象となる保育士等の退職</t>
    <rPh sb="4" eb="6">
      <t>ホジョ</t>
    </rPh>
    <rPh sb="6" eb="8">
      <t>タイショウ</t>
    </rPh>
    <rPh sb="11" eb="14">
      <t>ホイクシ</t>
    </rPh>
    <rPh sb="14" eb="15">
      <t>トウ</t>
    </rPh>
    <rPh sb="16" eb="18">
      <t>タイショク</t>
    </rPh>
    <phoneticPr fontId="3"/>
  </si>
  <si>
    <t>（４）　補助対象となる保育士等の転居</t>
    <rPh sb="4" eb="6">
      <t>ホジョ</t>
    </rPh>
    <rPh sb="6" eb="8">
      <t>タイショウ</t>
    </rPh>
    <rPh sb="11" eb="14">
      <t>ホイクシ</t>
    </rPh>
    <rPh sb="14" eb="15">
      <t>トウ</t>
    </rPh>
    <rPh sb="16" eb="18">
      <t>テンキョ</t>
    </rPh>
    <phoneticPr fontId="3"/>
  </si>
  <si>
    <t xml:space="preserve">  千葉市保育士等宿舎借り上げ支援事業補助金の交付を受けたいので、千葉市保育士等宿舎借り上げ支援事業補助金交付要綱第８条の規定により、下記のとおり申請します。</t>
    <rPh sb="2" eb="4">
      <t>チバ</t>
    </rPh>
    <rPh sb="8" eb="9">
      <t>トウ</t>
    </rPh>
    <rPh sb="23" eb="25">
      <t>コウフ</t>
    </rPh>
    <rPh sb="33" eb="36">
      <t>チバシ</t>
    </rPh>
    <rPh sb="36" eb="39">
      <t>ホイクシ</t>
    </rPh>
    <rPh sb="39" eb="40">
      <t>トウ</t>
    </rPh>
    <rPh sb="40" eb="42">
      <t>シュクシャ</t>
    </rPh>
    <rPh sb="42" eb="43">
      <t>カ</t>
    </rPh>
    <rPh sb="44" eb="45">
      <t>ア</t>
    </rPh>
    <rPh sb="46" eb="48">
      <t>シエン</t>
    </rPh>
    <rPh sb="48" eb="50">
      <t>ジギョウ</t>
    </rPh>
    <rPh sb="50" eb="53">
      <t>ホジョキン</t>
    </rPh>
    <rPh sb="53" eb="55">
      <t>コウフ</t>
    </rPh>
    <rPh sb="55" eb="57">
      <t>ヨウコウ</t>
    </rPh>
    <rPh sb="57" eb="58">
      <t>ダイ</t>
    </rPh>
    <rPh sb="59" eb="60">
      <t>ジョウ</t>
    </rPh>
    <rPh sb="61" eb="63">
      <t>キテイ</t>
    </rPh>
    <rPh sb="67" eb="69">
      <t>カキ</t>
    </rPh>
    <phoneticPr fontId="4"/>
  </si>
  <si>
    <t>４　添付書類</t>
    <phoneticPr fontId="4"/>
  </si>
  <si>
    <t>平成</t>
    <rPh sb="0" eb="2">
      <t>ヘイセイ</t>
    </rPh>
    <phoneticPr fontId="3"/>
  </si>
  <si>
    <t>１　交付申請額　</t>
    <phoneticPr fontId="4"/>
  </si>
  <si>
    <t>賃借料(a)</t>
    <rPh sb="0" eb="3">
      <t>チンシャクリョウ</t>
    </rPh>
    <phoneticPr fontId="3"/>
  </si>
  <si>
    <t>共益費
（管理費）(b)</t>
    <rPh sb="0" eb="2">
      <t>キョウエキ</t>
    </rPh>
    <rPh sb="2" eb="3">
      <t>ヒ</t>
    </rPh>
    <rPh sb="5" eb="8">
      <t>カンリヒ</t>
    </rPh>
    <phoneticPr fontId="3"/>
  </si>
  <si>
    <t>礼金・更新料
（月額）(c)</t>
    <rPh sb="0" eb="2">
      <t>レイキン</t>
    </rPh>
    <rPh sb="3" eb="6">
      <t>コウシンリョウ</t>
    </rPh>
    <rPh sb="8" eb="10">
      <t>ゲツガク</t>
    </rPh>
    <phoneticPr fontId="3"/>
  </si>
  <si>
    <t>その他経費(d)</t>
    <rPh sb="2" eb="3">
      <t>タ</t>
    </rPh>
    <rPh sb="3" eb="5">
      <t>ケイヒ</t>
    </rPh>
    <phoneticPr fontId="3"/>
  </si>
  <si>
    <t>本人負担額(e)</t>
    <rPh sb="0" eb="2">
      <t>ホンニン</t>
    </rPh>
    <rPh sb="2" eb="4">
      <t>フタン</t>
    </rPh>
    <rPh sb="4" eb="5">
      <t>ガク</t>
    </rPh>
    <phoneticPr fontId="3"/>
  </si>
  <si>
    <t>計
(a+b+c+d-e)</t>
    <rPh sb="0" eb="1">
      <t>ケイ</t>
    </rPh>
    <phoneticPr fontId="3"/>
  </si>
  <si>
    <t>月額基準額(f)</t>
    <rPh sb="0" eb="2">
      <t>ゲツガク</t>
    </rPh>
    <rPh sb="2" eb="4">
      <t>キジュン</t>
    </rPh>
    <rPh sb="4" eb="5">
      <t>ガク</t>
    </rPh>
    <phoneticPr fontId="3"/>
  </si>
  <si>
    <t>補助金額
(100円未満
切捨)</t>
    <rPh sb="0" eb="2">
      <t>ホジョ</t>
    </rPh>
    <rPh sb="2" eb="4">
      <t>キンガク</t>
    </rPh>
    <rPh sb="9" eb="10">
      <t>エン</t>
    </rPh>
    <rPh sb="10" eb="12">
      <t>ミマン</t>
    </rPh>
    <rPh sb="13" eb="14">
      <t>キ</t>
    </rPh>
    <rPh sb="14" eb="15">
      <t>ス</t>
    </rPh>
    <phoneticPr fontId="3"/>
  </si>
  <si>
    <t>２　補助事業の開始日　　　</t>
    <rPh sb="2" eb="4">
      <t>ホジョ</t>
    </rPh>
    <phoneticPr fontId="4"/>
  </si>
  <si>
    <t>３　補助事業の完了予定日　</t>
    <rPh sb="2" eb="4">
      <t>ホジョ</t>
    </rPh>
    <phoneticPr fontId="4"/>
  </si>
  <si>
    <t>園名</t>
    <rPh sb="0" eb="2">
      <t>エンメイ</t>
    </rPh>
    <phoneticPr fontId="3"/>
  </si>
  <si>
    <t>円</t>
    <rPh sb="0" eb="1">
      <t>エン</t>
    </rPh>
    <phoneticPr fontId="3"/>
  </si>
  <si>
    <t>礼金・更新料（月割）</t>
    <rPh sb="0" eb="2">
      <t>レイキン</t>
    </rPh>
    <rPh sb="3" eb="5">
      <t>コウシン</t>
    </rPh>
    <rPh sb="5" eb="6">
      <t>リョウ</t>
    </rPh>
    <rPh sb="7" eb="9">
      <t>ツキワ</t>
    </rPh>
    <phoneticPr fontId="3"/>
  </si>
  <si>
    <t>千葉市補助金（年額）
（補助対象経費の3/4。
１戸当たり月額上限は61,500円）</t>
    <rPh sb="0" eb="3">
      <t>チバシ</t>
    </rPh>
    <rPh sb="3" eb="6">
      <t>ホジョキン</t>
    </rPh>
    <rPh sb="7" eb="8">
      <t>ネン</t>
    </rPh>
    <rPh sb="8" eb="9">
      <t>ガク</t>
    </rPh>
    <rPh sb="13" eb="15">
      <t>ホジョ</t>
    </rPh>
    <rPh sb="15" eb="17">
      <t>タイショウ</t>
    </rPh>
    <rPh sb="17" eb="19">
      <t>ケイヒ</t>
    </rPh>
    <rPh sb="26" eb="27">
      <t>ト</t>
    </rPh>
    <rPh sb="27" eb="28">
      <t>ア</t>
    </rPh>
    <rPh sb="30" eb="32">
      <t>ゲツガク</t>
    </rPh>
    <rPh sb="32" eb="34">
      <t>ジョウゲン</t>
    </rPh>
    <rPh sb="41" eb="42">
      <t>エン</t>
    </rPh>
    <phoneticPr fontId="3"/>
  </si>
  <si>
    <t>備　考</t>
    <rPh sb="0" eb="1">
      <t>ソナエ</t>
    </rPh>
    <rPh sb="2" eb="3">
      <t>コウ</t>
    </rPh>
    <phoneticPr fontId="3"/>
  </si>
  <si>
    <t>保育士等
氏名</t>
    <rPh sb="0" eb="2">
      <t>ホイク</t>
    </rPh>
    <rPh sb="2" eb="3">
      <t>シ</t>
    </rPh>
    <rPh sb="3" eb="4">
      <t>トウ</t>
    </rPh>
    <rPh sb="5" eb="7">
      <t>シメイ</t>
    </rPh>
    <phoneticPr fontId="3"/>
  </si>
  <si>
    <t>補助開始
予定日</t>
    <rPh sb="0" eb="2">
      <t>ホジョ</t>
    </rPh>
    <rPh sb="2" eb="4">
      <t>カイシ</t>
    </rPh>
    <rPh sb="5" eb="8">
      <t>ヨテイビ</t>
    </rPh>
    <phoneticPr fontId="3"/>
  </si>
  <si>
    <t>補助終了
予定日</t>
    <rPh sb="0" eb="2">
      <t>ホジョ</t>
    </rPh>
    <rPh sb="2" eb="4">
      <t>シュウリョウ</t>
    </rPh>
    <rPh sb="5" eb="8">
      <t>ヨテイビ</t>
    </rPh>
    <phoneticPr fontId="3"/>
  </si>
  <si>
    <t>①</t>
    <phoneticPr fontId="3"/>
  </si>
  <si>
    <t>園名</t>
    <rPh sb="0" eb="2">
      <t>エンメイ</t>
    </rPh>
    <phoneticPr fontId="3"/>
  </si>
  <si>
    <t>⑩</t>
    <phoneticPr fontId="3"/>
  </si>
  <si>
    <t>⑨</t>
    <phoneticPr fontId="3"/>
  </si>
  <si>
    <t>⑧</t>
    <phoneticPr fontId="3"/>
  </si>
  <si>
    <t>⑦</t>
    <phoneticPr fontId="3"/>
  </si>
  <si>
    <t>⑥</t>
    <phoneticPr fontId="3"/>
  </si>
  <si>
    <t>⑤</t>
    <phoneticPr fontId="3"/>
  </si>
  <si>
    <t>④</t>
    <phoneticPr fontId="3"/>
  </si>
  <si>
    <t>③</t>
    <phoneticPr fontId="3"/>
  </si>
  <si>
    <t>②</t>
    <phoneticPr fontId="3"/>
  </si>
  <si>
    <t>年</t>
    <rPh sb="0" eb="1">
      <t>ネン</t>
    </rPh>
    <phoneticPr fontId="3"/>
  </si>
  <si>
    <t>月</t>
    <rPh sb="0" eb="1">
      <t>ガツ</t>
    </rPh>
    <phoneticPr fontId="3"/>
  </si>
  <si>
    <t>日</t>
    <rPh sb="0" eb="1">
      <t>ニチ</t>
    </rPh>
    <phoneticPr fontId="3"/>
  </si>
  <si>
    <t>（注１）予算額については、年度に係る合計額を記入のこと。年度途中に事業を開始した場合は事業開始月から年度末月まで。</t>
    <phoneticPr fontId="3"/>
  </si>
  <si>
    <t>（注２）収入と支出合計額が一致すること。</t>
    <phoneticPr fontId="3"/>
  </si>
  <si>
    <t>礼金・更新料
（月割）</t>
    <rPh sb="0" eb="2">
      <t>レイキン</t>
    </rPh>
    <rPh sb="3" eb="5">
      <t>コウシン</t>
    </rPh>
    <rPh sb="5" eb="6">
      <t>リョウ</t>
    </rPh>
    <rPh sb="8" eb="10">
      <t>ツキワ</t>
    </rPh>
    <phoneticPr fontId="3"/>
  </si>
  <si>
    <t>　　千葉市保育士等宿舎借り上げ支援事業　収支予算書</t>
    <rPh sb="2" eb="5">
      <t>チバシ</t>
    </rPh>
    <rPh sb="5" eb="8">
      <t>ホイクシ</t>
    </rPh>
    <rPh sb="8" eb="9">
      <t>トウ</t>
    </rPh>
    <rPh sb="9" eb="11">
      <t>シュクシャ</t>
    </rPh>
    <rPh sb="11" eb="12">
      <t>カ</t>
    </rPh>
    <rPh sb="13" eb="14">
      <t>ア</t>
    </rPh>
    <rPh sb="15" eb="17">
      <t>シエン</t>
    </rPh>
    <rPh sb="17" eb="19">
      <t>ジギョウ</t>
    </rPh>
    <rPh sb="20" eb="22">
      <t>シュウシ</t>
    </rPh>
    <rPh sb="22" eb="25">
      <t>ヨサンショ</t>
    </rPh>
    <phoneticPr fontId="3"/>
  </si>
  <si>
    <t>千葉市保育士等宿舎借り上げ支援事業計画書（様式第２号）</t>
    <phoneticPr fontId="3"/>
  </si>
  <si>
    <t>千葉市保育士等宿舎借り上げ支援事業収支予算書（様式第３号）</t>
    <phoneticPr fontId="3"/>
  </si>
  <si>
    <t>補助対象保育士等の保育士証等の写し</t>
    <phoneticPr fontId="3"/>
  </si>
  <si>
    <t>誓約書（様式第４号）</t>
    <phoneticPr fontId="3"/>
  </si>
  <si>
    <t>　(7)</t>
    <phoneticPr fontId="4"/>
  </si>
  <si>
    <t>補助対象保育士等の住民票の写し
(借り上げた宿舎に居住していることがわかるものであり、提出日より３か月以内に発行されたものに限る。)</t>
    <phoneticPr fontId="3"/>
  </si>
  <si>
    <t>不動産賃貸借契約書の写し</t>
    <phoneticPr fontId="3"/>
  </si>
  <si>
    <t xml:space="preserve">補助対象保育士等に係る雇用証明書 </t>
    <phoneticPr fontId="3"/>
  </si>
  <si>
    <t>様式第２号</t>
    <rPh sb="0" eb="2">
      <t>ヨウシキ</t>
    </rPh>
    <rPh sb="2" eb="3">
      <t>ダイ</t>
    </rPh>
    <rPh sb="4" eb="5">
      <t>ゴウ</t>
    </rPh>
    <phoneticPr fontId="3"/>
  </si>
  <si>
    <t>日</t>
    <rPh sb="0" eb="1">
      <t>ニチ</t>
    </rPh>
    <phoneticPr fontId="3"/>
  </si>
  <si>
    <t>月</t>
    <rPh sb="0" eb="1">
      <t>ガツ</t>
    </rPh>
    <phoneticPr fontId="3"/>
  </si>
  <si>
    <t>年</t>
    <rPh sb="0" eb="1">
      <t>ネン</t>
    </rPh>
    <phoneticPr fontId="3"/>
  </si>
  <si>
    <t>法人所在地</t>
    <rPh sb="0" eb="2">
      <t>ホウジン</t>
    </rPh>
    <rPh sb="2" eb="5">
      <t>ショザイチ</t>
    </rPh>
    <phoneticPr fontId="3"/>
  </si>
  <si>
    <t>法人名</t>
    <rPh sb="0" eb="2">
      <t>ホウジン</t>
    </rPh>
    <rPh sb="2" eb="3">
      <t>メイ</t>
    </rPh>
    <phoneticPr fontId="3"/>
  </si>
  <si>
    <t>代表者職氏名</t>
    <rPh sb="0" eb="3">
      <t>ダイヒョウシャ</t>
    </rPh>
    <rPh sb="3" eb="4">
      <t>ショク</t>
    </rPh>
    <rPh sb="4" eb="6">
      <t>シメイ</t>
    </rPh>
    <phoneticPr fontId="3"/>
  </si>
  <si>
    <t>印</t>
    <rPh sb="0" eb="1">
      <t>イン</t>
    </rPh>
    <phoneticPr fontId="3"/>
  </si>
  <si>
    <t>園名</t>
    <rPh sb="0" eb="2">
      <t>エンメイ</t>
    </rPh>
    <phoneticPr fontId="3"/>
  </si>
  <si>
    <t>記</t>
    <rPh sb="0" eb="1">
      <t>キ</t>
    </rPh>
    <phoneticPr fontId="3"/>
  </si>
  <si>
    <t>（１）</t>
    <phoneticPr fontId="3"/>
  </si>
  <si>
    <t>（２）</t>
    <phoneticPr fontId="3"/>
  </si>
  <si>
    <t>（３）</t>
    <phoneticPr fontId="3"/>
  </si>
  <si>
    <t>（４）</t>
    <phoneticPr fontId="3"/>
  </si>
  <si>
    <t>（５）</t>
    <phoneticPr fontId="3"/>
  </si>
  <si>
    <t>（６）</t>
    <phoneticPr fontId="3"/>
  </si>
  <si>
    <t>（７）</t>
    <phoneticPr fontId="3"/>
  </si>
  <si>
    <t>１　変更後の交付申請額　</t>
    <rPh sb="2" eb="4">
      <t>ヘンコウ</t>
    </rPh>
    <rPh sb="4" eb="5">
      <t>ゴ</t>
    </rPh>
    <phoneticPr fontId="4"/>
  </si>
  <si>
    <t>（５）　その他（下記に理由を記入）</t>
    <rPh sb="6" eb="7">
      <t>タ</t>
    </rPh>
    <rPh sb="8" eb="10">
      <t>カキ</t>
    </rPh>
    <rPh sb="11" eb="13">
      <t>リユウ</t>
    </rPh>
    <rPh sb="14" eb="16">
      <t>キニュウ</t>
    </rPh>
    <phoneticPr fontId="3"/>
  </si>
  <si>
    <t>千葉市保育士等宿舎借り上げ支援事業補助金変更交付申請書</t>
    <rPh sb="0" eb="3">
      <t>チバシ</t>
    </rPh>
    <rPh sb="6" eb="7">
      <t>トウ</t>
    </rPh>
    <rPh sb="20" eb="22">
      <t>ヘンコウ</t>
    </rPh>
    <phoneticPr fontId="4"/>
  </si>
  <si>
    <t>補助金の決定額</t>
    <rPh sb="0" eb="3">
      <t>ホジョキン</t>
    </rPh>
    <rPh sb="4" eb="6">
      <t>ケッテイ</t>
    </rPh>
    <rPh sb="6" eb="7">
      <t>ガク</t>
    </rPh>
    <phoneticPr fontId="3"/>
  </si>
  <si>
    <t>補助金の既交付額</t>
    <rPh sb="0" eb="3">
      <t>ホジョキン</t>
    </rPh>
    <rPh sb="4" eb="5">
      <t>キ</t>
    </rPh>
    <rPh sb="5" eb="7">
      <t>コウフ</t>
    </rPh>
    <rPh sb="7" eb="8">
      <t>ガク</t>
    </rPh>
    <phoneticPr fontId="3"/>
  </si>
  <si>
    <t>今回の請求額</t>
    <rPh sb="0" eb="2">
      <t>コンカイ</t>
    </rPh>
    <rPh sb="3" eb="5">
      <t>セイキュウ</t>
    </rPh>
    <rPh sb="5" eb="6">
      <t>ガク</t>
    </rPh>
    <phoneticPr fontId="3"/>
  </si>
  <si>
    <t>号</t>
    <rPh sb="0" eb="1">
      <t>ゴウ</t>
    </rPh>
    <phoneticPr fontId="3"/>
  </si>
  <si>
    <t>園名</t>
    <rPh sb="0" eb="1">
      <t>エン</t>
    </rPh>
    <rPh sb="1" eb="2">
      <t>メイ</t>
    </rPh>
    <phoneticPr fontId="3"/>
  </si>
  <si>
    <t>１人目</t>
    <rPh sb="1" eb="2">
      <t>ニン</t>
    </rPh>
    <rPh sb="2" eb="3">
      <t>メ</t>
    </rPh>
    <phoneticPr fontId="3"/>
  </si>
  <si>
    <t>氏名</t>
    <rPh sb="0" eb="2">
      <t>シメイ</t>
    </rPh>
    <phoneticPr fontId="3"/>
  </si>
  <si>
    <t>住所</t>
    <rPh sb="0" eb="2">
      <t>ジュウショ</t>
    </rPh>
    <phoneticPr fontId="3"/>
  </si>
  <si>
    <t>採用年月日</t>
    <rPh sb="0" eb="2">
      <t>サイヨウ</t>
    </rPh>
    <rPh sb="2" eb="4">
      <t>ネンゲツ</t>
    </rPh>
    <rPh sb="4" eb="5">
      <t>ヒ</t>
    </rPh>
    <phoneticPr fontId="3"/>
  </si>
  <si>
    <t>補助開始日</t>
    <rPh sb="0" eb="2">
      <t>ホジョ</t>
    </rPh>
    <rPh sb="2" eb="4">
      <t>カイシ</t>
    </rPh>
    <rPh sb="4" eb="5">
      <t>ビ</t>
    </rPh>
    <phoneticPr fontId="3"/>
  </si>
  <si>
    <t>賃貸料</t>
    <rPh sb="0" eb="3">
      <t>チンタイリョウ</t>
    </rPh>
    <phoneticPr fontId="3"/>
  </si>
  <si>
    <t>共益費</t>
    <rPh sb="0" eb="3">
      <t>キョウエキヒ</t>
    </rPh>
    <phoneticPr fontId="3"/>
  </si>
  <si>
    <t>礼金</t>
    <rPh sb="0" eb="2">
      <t>レイキン</t>
    </rPh>
    <phoneticPr fontId="3"/>
  </si>
  <si>
    <t>令和</t>
    <rPh sb="0" eb="2">
      <t>レイワ</t>
    </rPh>
    <phoneticPr fontId="3"/>
  </si>
  <si>
    <t>月</t>
    <rPh sb="0" eb="1">
      <t>ゲツ</t>
    </rPh>
    <phoneticPr fontId="3"/>
  </si>
  <si>
    <t>転居後の住所</t>
    <rPh sb="0" eb="2">
      <t>テンキョ</t>
    </rPh>
    <rPh sb="2" eb="3">
      <t>ゴ</t>
    </rPh>
    <rPh sb="4" eb="6">
      <t>ジュウショ</t>
    </rPh>
    <phoneticPr fontId="3"/>
  </si>
  <si>
    <t>年度当初</t>
    <rPh sb="0" eb="2">
      <t>ネンド</t>
    </rPh>
    <rPh sb="2" eb="4">
      <t>トウショ</t>
    </rPh>
    <phoneticPr fontId="3"/>
  </si>
  <si>
    <t>年度末</t>
    <rPh sb="0" eb="3">
      <t>ネンドマツ</t>
    </rPh>
    <phoneticPr fontId="3"/>
  </si>
  <si>
    <t>補助終了日</t>
    <rPh sb="0" eb="2">
      <t>ホジョ</t>
    </rPh>
    <rPh sb="2" eb="4">
      <t>シュウリョウ</t>
    </rPh>
    <phoneticPr fontId="3"/>
  </si>
  <si>
    <t>○</t>
    <phoneticPr fontId="3"/>
  </si>
  <si>
    <t>更新月</t>
    <rPh sb="0" eb="2">
      <t>コウシン</t>
    </rPh>
    <rPh sb="2" eb="3">
      <t>ツキ</t>
    </rPh>
    <phoneticPr fontId="3"/>
  </si>
  <si>
    <t>契約期間</t>
    <rPh sb="0" eb="2">
      <t>ケイヤク</t>
    </rPh>
    <rPh sb="2" eb="4">
      <t>キカン</t>
    </rPh>
    <phoneticPr fontId="3"/>
  </si>
  <si>
    <t>か月</t>
    <rPh sb="1" eb="2">
      <t>ゲツ</t>
    </rPh>
    <phoneticPr fontId="3"/>
  </si>
  <si>
    <t>全部○なら１</t>
    <rPh sb="0" eb="2">
      <t>ゼンブ</t>
    </rPh>
    <phoneticPr fontId="3"/>
  </si>
  <si>
    <t>申請時における法人情報</t>
    <rPh sb="0" eb="3">
      <t>シンセイジ</t>
    </rPh>
    <rPh sb="7" eb="9">
      <t>ホウジン</t>
    </rPh>
    <rPh sb="9" eb="11">
      <t>ジョウホウ</t>
    </rPh>
    <phoneticPr fontId="3"/>
  </si>
  <si>
    <t>令和</t>
    <rPh sb="0" eb="2">
      <t>レイワ</t>
    </rPh>
    <phoneticPr fontId="3"/>
  </si>
  <si>
    <t>補助の開始月</t>
    <rPh sb="0" eb="2">
      <t>ホジョ</t>
    </rPh>
    <rPh sb="3" eb="6">
      <t>カイシヅキ</t>
    </rPh>
    <phoneticPr fontId="3"/>
  </si>
  <si>
    <t>補助の終了月</t>
    <rPh sb="0" eb="2">
      <t>ホジョ</t>
    </rPh>
    <rPh sb="3" eb="5">
      <t>シュウリョウ</t>
    </rPh>
    <rPh sb="5" eb="6">
      <t>ツキ</t>
    </rPh>
    <phoneticPr fontId="3"/>
  </si>
  <si>
    <t>日割り月①</t>
    <rPh sb="0" eb="2">
      <t>ヒワ</t>
    </rPh>
    <rPh sb="3" eb="4">
      <t>ツキ</t>
    </rPh>
    <phoneticPr fontId="3"/>
  </si>
  <si>
    <t>日割り月②</t>
    <rPh sb="0" eb="2">
      <t>ヒワ</t>
    </rPh>
    <rPh sb="3" eb="4">
      <t>ツキ</t>
    </rPh>
    <phoneticPr fontId="3"/>
  </si>
  <si>
    <t>更新月</t>
    <rPh sb="0" eb="2">
      <t>コウシン</t>
    </rPh>
    <rPh sb="2" eb="3">
      <t>ツキ</t>
    </rPh>
    <phoneticPr fontId="3"/>
  </si>
  <si>
    <t>月</t>
    <rPh sb="0" eb="1">
      <t>ガツ</t>
    </rPh>
    <phoneticPr fontId="3"/>
  </si>
  <si>
    <t>年</t>
    <rPh sb="0" eb="1">
      <t>ネン</t>
    </rPh>
    <phoneticPr fontId="3"/>
  </si>
  <si>
    <t>申請情報</t>
    <rPh sb="0" eb="2">
      <t>シンセイ</t>
    </rPh>
    <rPh sb="2" eb="4">
      <t>ジョウホウ</t>
    </rPh>
    <phoneticPr fontId="3"/>
  </si>
  <si>
    <t>申請日</t>
    <rPh sb="0" eb="2">
      <t>シンセイ</t>
    </rPh>
    <rPh sb="2" eb="3">
      <t>ビ</t>
    </rPh>
    <phoneticPr fontId="3"/>
  </si>
  <si>
    <t>補助事業の完了予定日</t>
    <rPh sb="0" eb="2">
      <t>ホジョ</t>
    </rPh>
    <rPh sb="2" eb="4">
      <t>ジギョウ</t>
    </rPh>
    <rPh sb="5" eb="7">
      <t>カンリョウ</t>
    </rPh>
    <rPh sb="7" eb="10">
      <t>ヨテイビ</t>
    </rPh>
    <phoneticPr fontId="3"/>
  </si>
  <si>
    <t>補助事業の開始日</t>
    <rPh sb="0" eb="2">
      <t>ホジョ</t>
    </rPh>
    <rPh sb="2" eb="4">
      <t>ジギョウ</t>
    </rPh>
    <rPh sb="5" eb="8">
      <t>カイシビ</t>
    </rPh>
    <phoneticPr fontId="3"/>
  </si>
  <si>
    <t>日</t>
    <rPh sb="0" eb="1">
      <t>ニチ</t>
    </rPh>
    <phoneticPr fontId="3"/>
  </si>
  <si>
    <t>日</t>
    <rPh sb="0" eb="1">
      <t>ヒ</t>
    </rPh>
    <phoneticPr fontId="3"/>
  </si>
  <si>
    <t>令和</t>
    <rPh sb="0" eb="1">
      <t>レイ</t>
    </rPh>
    <rPh sb="1" eb="2">
      <t>ワ</t>
    </rPh>
    <phoneticPr fontId="4"/>
  </si>
  <si>
    <t>年度</t>
    <rPh sb="0" eb="2">
      <t>ネンド</t>
    </rPh>
    <phoneticPr fontId="4"/>
  </si>
  <si>
    <t>千葉市保育士等宿舎借り上げ支援事業　日割り額・実支払額比較計算表</t>
    <rPh sb="0" eb="3">
      <t>チバシ</t>
    </rPh>
    <rPh sb="3" eb="6">
      <t>ホイクシ</t>
    </rPh>
    <rPh sb="6" eb="7">
      <t>トウ</t>
    </rPh>
    <rPh sb="7" eb="9">
      <t>シュクシャ</t>
    </rPh>
    <rPh sb="9" eb="10">
      <t>カ</t>
    </rPh>
    <rPh sb="11" eb="12">
      <t>ア</t>
    </rPh>
    <rPh sb="13" eb="15">
      <t>シエン</t>
    </rPh>
    <rPh sb="15" eb="17">
      <t>ジギョウ</t>
    </rPh>
    <phoneticPr fontId="4"/>
  </si>
  <si>
    <t>※月の中途から新たに借り上げる場合、または月の中途で借り上げを終了する場合に使用。</t>
    <rPh sb="1" eb="2">
      <t>ツキ</t>
    </rPh>
    <rPh sb="3" eb="5">
      <t>チュウト</t>
    </rPh>
    <rPh sb="7" eb="8">
      <t>アラ</t>
    </rPh>
    <rPh sb="10" eb="11">
      <t>カ</t>
    </rPh>
    <rPh sb="12" eb="13">
      <t>ア</t>
    </rPh>
    <rPh sb="15" eb="17">
      <t>バアイ</t>
    </rPh>
    <rPh sb="21" eb="22">
      <t>ツキ</t>
    </rPh>
    <rPh sb="23" eb="25">
      <t>チュウト</t>
    </rPh>
    <rPh sb="26" eb="27">
      <t>カ</t>
    </rPh>
    <rPh sb="28" eb="29">
      <t>ア</t>
    </rPh>
    <rPh sb="31" eb="33">
      <t>シュウリョウ</t>
    </rPh>
    <rPh sb="35" eb="36">
      <t>バ</t>
    </rPh>
    <rPh sb="36" eb="37">
      <t>ア</t>
    </rPh>
    <rPh sb="38" eb="40">
      <t>シヨウ</t>
    </rPh>
    <phoneticPr fontId="4"/>
  </si>
  <si>
    <t>対象者氏名</t>
    <rPh sb="0" eb="2">
      <t>タイショウ</t>
    </rPh>
    <rPh sb="2" eb="3">
      <t>シャ</t>
    </rPh>
    <rPh sb="3" eb="5">
      <t>シメイ</t>
    </rPh>
    <phoneticPr fontId="4"/>
  </si>
  <si>
    <t>宿舎所在地
建物名・部屋番号</t>
    <rPh sb="0" eb="2">
      <t>シュクシャ</t>
    </rPh>
    <rPh sb="2" eb="5">
      <t>ショザイチ</t>
    </rPh>
    <rPh sb="6" eb="8">
      <t>タテモノ</t>
    </rPh>
    <rPh sb="8" eb="9">
      <t>メイ</t>
    </rPh>
    <rPh sb="10" eb="12">
      <t>ヘヤ</t>
    </rPh>
    <rPh sb="12" eb="14">
      <t>バンゴウ</t>
    </rPh>
    <phoneticPr fontId="4"/>
  </si>
  <si>
    <t>借り上げ月における居住期間</t>
    <rPh sb="0" eb="1">
      <t>カ</t>
    </rPh>
    <rPh sb="2" eb="3">
      <t>ア</t>
    </rPh>
    <rPh sb="4" eb="5">
      <t>ツキ</t>
    </rPh>
    <rPh sb="9" eb="11">
      <t>キョジュウ</t>
    </rPh>
    <rPh sb="11" eb="13">
      <t>キカン</t>
    </rPh>
    <phoneticPr fontId="4"/>
  </si>
  <si>
    <t>月</t>
    <rPh sb="0" eb="1">
      <t>ガツ</t>
    </rPh>
    <phoneticPr fontId="4"/>
  </si>
  <si>
    <t>日</t>
    <rPh sb="0" eb="1">
      <t>ニチ</t>
    </rPh>
    <phoneticPr fontId="4"/>
  </si>
  <si>
    <t>～</t>
    <phoneticPr fontId="4"/>
  </si>
  <si>
    <t>日数</t>
    <rPh sb="0" eb="2">
      <t>ニッスウ</t>
    </rPh>
    <phoneticPr fontId="4"/>
  </si>
  <si>
    <t>※</t>
    <phoneticPr fontId="4"/>
  </si>
  <si>
    <t>単位は付けずに数字のみ入力してください。</t>
    <rPh sb="0" eb="2">
      <t>タンイ</t>
    </rPh>
    <rPh sb="3" eb="4">
      <t>ツ</t>
    </rPh>
    <rPh sb="7" eb="9">
      <t>スウジ</t>
    </rPh>
    <rPh sb="11" eb="13">
      <t>ニュウリョク</t>
    </rPh>
    <phoneticPr fontId="4"/>
  </si>
  <si>
    <t>契約書上の単価(月額)</t>
    <rPh sb="0" eb="3">
      <t>ケイヤクショ</t>
    </rPh>
    <rPh sb="3" eb="4">
      <t>ジョウ</t>
    </rPh>
    <rPh sb="5" eb="7">
      <t>タンカ</t>
    </rPh>
    <rPh sb="8" eb="10">
      <t>ゲツガク</t>
    </rPh>
    <phoneticPr fontId="4"/>
  </si>
  <si>
    <t>本人負担額(月額)</t>
    <rPh sb="0" eb="2">
      <t>ホンニン</t>
    </rPh>
    <rPh sb="2" eb="4">
      <t>フタン</t>
    </rPh>
    <rPh sb="4" eb="5">
      <t>ガク</t>
    </rPh>
    <rPh sb="6" eb="8">
      <t>ゲツガク</t>
    </rPh>
    <phoneticPr fontId="4"/>
  </si>
  <si>
    <t>礼金または更新料</t>
    <rPh sb="0" eb="2">
      <t>レイキン</t>
    </rPh>
    <rPh sb="5" eb="8">
      <t>コウシンリョウ</t>
    </rPh>
    <phoneticPr fontId="4"/>
  </si>
  <si>
    <t>日数表</t>
    <rPh sb="0" eb="2">
      <t>ニッスウ</t>
    </rPh>
    <rPh sb="2" eb="3">
      <t>ヒョウ</t>
    </rPh>
    <phoneticPr fontId="4"/>
  </si>
  <si>
    <t>賃　借　料</t>
    <rPh sb="0" eb="1">
      <t>チン</t>
    </rPh>
    <rPh sb="2" eb="3">
      <t>シャク</t>
    </rPh>
    <rPh sb="4" eb="5">
      <t>リョウ</t>
    </rPh>
    <phoneticPr fontId="4"/>
  </si>
  <si>
    <t>共益費(管理費)</t>
    <rPh sb="0" eb="3">
      <t>キョウエキヒ</t>
    </rPh>
    <rPh sb="4" eb="6">
      <t>カンリ</t>
    </rPh>
    <rPh sb="6" eb="7">
      <t>ヒ</t>
    </rPh>
    <phoneticPr fontId="4"/>
  </si>
  <si>
    <t>礼金または更新料
総額</t>
    <rPh sb="0" eb="2">
      <t>レイキン</t>
    </rPh>
    <rPh sb="5" eb="8">
      <t>コウシンリョウ</t>
    </rPh>
    <rPh sb="9" eb="11">
      <t>ソウガク</t>
    </rPh>
    <phoneticPr fontId="4"/>
  </si>
  <si>
    <t>契約期間
の月数</t>
    <rPh sb="0" eb="2">
      <t>ケイヤク</t>
    </rPh>
    <rPh sb="2" eb="4">
      <t>キカン</t>
    </rPh>
    <rPh sb="6" eb="8">
      <t>ツキスウ</t>
    </rPh>
    <phoneticPr fontId="4"/>
  </si>
  <si>
    <t>礼金または更新料
の月割額</t>
    <rPh sb="0" eb="2">
      <t>レイキン</t>
    </rPh>
    <rPh sb="5" eb="8">
      <t>コウシンリョウ</t>
    </rPh>
    <rPh sb="10" eb="12">
      <t>ツキワ</t>
    </rPh>
    <rPh sb="12" eb="13">
      <t>ガク</t>
    </rPh>
    <phoneticPr fontId="4"/>
  </si>
  <si>
    <t>賃借料</t>
    <rPh sb="0" eb="3">
      <t>チンシャクリョウ</t>
    </rPh>
    <phoneticPr fontId="4"/>
  </si>
  <si>
    <t>様式第2号</t>
    <rPh sb="0" eb="2">
      <t>ヨウシキ</t>
    </rPh>
    <rPh sb="2" eb="3">
      <t>ダイ</t>
    </rPh>
    <rPh sb="4" eb="5">
      <t>ゴウ</t>
    </rPh>
    <phoneticPr fontId="4"/>
  </si>
  <si>
    <t>記載内容</t>
    <rPh sb="0" eb="2">
      <t>キサイ</t>
    </rPh>
    <rPh sb="2" eb="4">
      <t>ナイヨウ</t>
    </rPh>
    <phoneticPr fontId="4"/>
  </si>
  <si>
    <t>費目</t>
    <rPh sb="0" eb="2">
      <t>ヒモク</t>
    </rPh>
    <phoneticPr fontId="4"/>
  </si>
  <si>
    <t>金額(月額)</t>
    <rPh sb="0" eb="2">
      <t>キンガク</t>
    </rPh>
    <rPh sb="3" eb="5">
      <t>ゲツガク</t>
    </rPh>
    <phoneticPr fontId="4"/>
  </si>
  <si>
    <t>本人負担額</t>
    <rPh sb="0" eb="2">
      <t>ホンニン</t>
    </rPh>
    <rPh sb="2" eb="4">
      <t>フタン</t>
    </rPh>
    <rPh sb="4" eb="5">
      <t>ガク</t>
    </rPh>
    <phoneticPr fontId="4"/>
  </si>
  <si>
    <t>日割り額</t>
    <rPh sb="0" eb="2">
      <t>ヒワ</t>
    </rPh>
    <rPh sb="3" eb="4">
      <t>ガク</t>
    </rPh>
    <phoneticPr fontId="4"/>
  </si>
  <si>
    <t>補助対象経費
合計</t>
    <rPh sb="0" eb="2">
      <t>ホジョ</t>
    </rPh>
    <rPh sb="2" eb="4">
      <t>タイショウ</t>
    </rPh>
    <rPh sb="4" eb="6">
      <t>ケイヒ</t>
    </rPh>
    <rPh sb="7" eb="9">
      <t>ゴウケイ</t>
    </rPh>
    <phoneticPr fontId="4"/>
  </si>
  <si>
    <t>実際の負担額
を用いる</t>
    <rPh sb="0" eb="2">
      <t>ジッサイ</t>
    </rPh>
    <rPh sb="3" eb="5">
      <t>フタン</t>
    </rPh>
    <rPh sb="5" eb="6">
      <t>ガク</t>
    </rPh>
    <rPh sb="8" eb="9">
      <t>モチ</t>
    </rPh>
    <phoneticPr fontId="4"/>
  </si>
  <si>
    <t>※月の中途で借り上げ宿舎から別の借り上げ宿舎に転居する場合に使用</t>
    <rPh sb="1" eb="2">
      <t>ツキ</t>
    </rPh>
    <rPh sb="3" eb="5">
      <t>チュウト</t>
    </rPh>
    <rPh sb="6" eb="7">
      <t>カ</t>
    </rPh>
    <rPh sb="8" eb="9">
      <t>ア</t>
    </rPh>
    <rPh sb="10" eb="12">
      <t>シュクシャ</t>
    </rPh>
    <rPh sb="14" eb="15">
      <t>ベツ</t>
    </rPh>
    <rPh sb="16" eb="17">
      <t>カ</t>
    </rPh>
    <rPh sb="18" eb="19">
      <t>ア</t>
    </rPh>
    <rPh sb="20" eb="22">
      <t>シュクシャ</t>
    </rPh>
    <rPh sb="23" eb="25">
      <t>テンキョ</t>
    </rPh>
    <rPh sb="27" eb="29">
      <t>バアイ</t>
    </rPh>
    <rPh sb="30" eb="32">
      <t>シヨウ</t>
    </rPh>
    <phoneticPr fontId="4"/>
  </si>
  <si>
    <t>転居月における
居住期間</t>
    <phoneticPr fontId="4"/>
  </si>
  <si>
    <t>契約書上の条件</t>
    <rPh sb="0" eb="3">
      <t>ケイヤクショ</t>
    </rPh>
    <rPh sb="3" eb="4">
      <t>ジョウ</t>
    </rPh>
    <rPh sb="5" eb="7">
      <t>ジョウケン</t>
    </rPh>
    <phoneticPr fontId="4"/>
  </si>
  <si>
    <t>A</t>
    <phoneticPr fontId="4"/>
  </si>
  <si>
    <t>転居月分の
実支払い額</t>
    <phoneticPr fontId="4"/>
  </si>
  <si>
    <t>B</t>
    <phoneticPr fontId="4"/>
  </si>
  <si>
    <t>日割額</t>
    <phoneticPr fontId="4"/>
  </si>
  <si>
    <t>転居月における
入居者負担額</t>
    <rPh sb="0" eb="2">
      <t>テンキョ</t>
    </rPh>
    <rPh sb="2" eb="3">
      <t>ツキ</t>
    </rPh>
    <rPh sb="8" eb="11">
      <t>ニュウキョシャ</t>
    </rPh>
    <rPh sb="11" eb="13">
      <t>フタン</t>
    </rPh>
    <rPh sb="13" eb="14">
      <t>ガク</t>
    </rPh>
    <phoneticPr fontId="4"/>
  </si>
  <si>
    <t>転居前の借り上げ費用</t>
    <rPh sb="0" eb="2">
      <t>テンキョ</t>
    </rPh>
    <rPh sb="2" eb="3">
      <t>マエ</t>
    </rPh>
    <rPh sb="4" eb="5">
      <t>カ</t>
    </rPh>
    <rPh sb="6" eb="7">
      <t>ア</t>
    </rPh>
    <rPh sb="8" eb="10">
      <t>ヒヨウ</t>
    </rPh>
    <phoneticPr fontId="4"/>
  </si>
  <si>
    <t>①</t>
    <phoneticPr fontId="4"/>
  </si>
  <si>
    <t>⑦</t>
    <phoneticPr fontId="4"/>
  </si>
  <si>
    <t>転居月において、転居前宿舎・転居先宿舎で礼金又は更新料の計上は重複するか</t>
    <rPh sb="0" eb="2">
      <t>テンキョ</t>
    </rPh>
    <rPh sb="2" eb="3">
      <t>ツキ</t>
    </rPh>
    <rPh sb="8" eb="10">
      <t>テンキョ</t>
    </rPh>
    <rPh sb="10" eb="11">
      <t>マエ</t>
    </rPh>
    <rPh sb="11" eb="13">
      <t>シュクシャ</t>
    </rPh>
    <rPh sb="14" eb="16">
      <t>テンキョ</t>
    </rPh>
    <rPh sb="16" eb="17">
      <t>サキ</t>
    </rPh>
    <rPh sb="17" eb="19">
      <t>シュクシャ</t>
    </rPh>
    <rPh sb="20" eb="22">
      <t>レイキン</t>
    </rPh>
    <rPh sb="22" eb="23">
      <t>マタ</t>
    </rPh>
    <rPh sb="24" eb="27">
      <t>コウシンリョウ</t>
    </rPh>
    <rPh sb="28" eb="30">
      <t>ケイジョウ</t>
    </rPh>
    <rPh sb="31" eb="33">
      <t>チョウフク</t>
    </rPh>
    <phoneticPr fontId="4"/>
  </si>
  <si>
    <t>②</t>
    <phoneticPr fontId="4"/>
  </si>
  <si>
    <t>礼金又は更新料</t>
    <rPh sb="0" eb="2">
      <t>レイキン</t>
    </rPh>
    <rPh sb="2" eb="3">
      <t>マタ</t>
    </rPh>
    <rPh sb="4" eb="7">
      <t>コウシンリョウ</t>
    </rPh>
    <phoneticPr fontId="4"/>
  </si>
  <si>
    <t>事業計画書(様式第2号)
転居月の補助対象経費</t>
    <rPh sb="0" eb="2">
      <t>ジギョウ</t>
    </rPh>
    <rPh sb="2" eb="5">
      <t>ケイカクショ</t>
    </rPh>
    <rPh sb="6" eb="8">
      <t>ヨウシキ</t>
    </rPh>
    <rPh sb="8" eb="9">
      <t>ダイ</t>
    </rPh>
    <rPh sb="10" eb="11">
      <t>ゴウ</t>
    </rPh>
    <rPh sb="13" eb="15">
      <t>テンキョ</t>
    </rPh>
    <rPh sb="15" eb="16">
      <t>ツキ</t>
    </rPh>
    <rPh sb="17" eb="19">
      <t>ホジョ</t>
    </rPh>
    <rPh sb="19" eb="21">
      <t>タイショウ</t>
    </rPh>
    <rPh sb="21" eb="23">
      <t>ケイヒ</t>
    </rPh>
    <phoneticPr fontId="4"/>
  </si>
  <si>
    <t>契約月数</t>
    <rPh sb="0" eb="2">
      <t>ケイヤク</t>
    </rPh>
    <rPh sb="2" eb="4">
      <t>ツキスウ</t>
    </rPh>
    <phoneticPr fontId="4"/>
  </si>
  <si>
    <t>礼金又は更新料
月額</t>
    <rPh sb="0" eb="2">
      <t>レイキン</t>
    </rPh>
    <rPh sb="2" eb="3">
      <t>マタ</t>
    </rPh>
    <rPh sb="4" eb="7">
      <t>コウシンリョウ</t>
    </rPh>
    <rPh sb="8" eb="10">
      <t>ゲツガク</t>
    </rPh>
    <phoneticPr fontId="4"/>
  </si>
  <si>
    <t>③</t>
    <phoneticPr fontId="4"/>
  </si>
  <si>
    <t>転居先の借り上げ費用</t>
    <rPh sb="0" eb="2">
      <t>テンキョ</t>
    </rPh>
    <rPh sb="2" eb="3">
      <t>サキ</t>
    </rPh>
    <phoneticPr fontId="4"/>
  </si>
  <si>
    <t>④</t>
    <phoneticPr fontId="4"/>
  </si>
  <si>
    <t>⑤</t>
    <phoneticPr fontId="4"/>
  </si>
  <si>
    <t>⑥</t>
    <phoneticPr fontId="4"/>
  </si>
  <si>
    <t>合計</t>
    <rPh sb="0" eb="2">
      <t>ゴウケイ</t>
    </rPh>
    <phoneticPr fontId="4"/>
  </si>
  <si>
    <t>補助金額
(g)=(f)×3/4</t>
    <rPh sb="0" eb="2">
      <t>ホジョ</t>
    </rPh>
    <rPh sb="2" eb="4">
      <t>キンガク</t>
    </rPh>
    <phoneticPr fontId="3"/>
  </si>
  <si>
    <t>交付申請に必要な書類</t>
    <rPh sb="0" eb="2">
      <t>コウフ</t>
    </rPh>
    <rPh sb="2" eb="4">
      <t>シンセイ</t>
    </rPh>
    <rPh sb="5" eb="7">
      <t>ヒツヨウ</t>
    </rPh>
    <rPh sb="8" eb="10">
      <t>ショルイ</t>
    </rPh>
    <phoneticPr fontId="3"/>
  </si>
  <si>
    <t>確認事項（間違えやすい主な点）</t>
    <rPh sb="0" eb="2">
      <t>カクニン</t>
    </rPh>
    <rPh sb="2" eb="4">
      <t>ジコウ</t>
    </rPh>
    <rPh sb="5" eb="7">
      <t>マチガ</t>
    </rPh>
    <rPh sb="11" eb="12">
      <t>オモ</t>
    </rPh>
    <rPh sb="13" eb="14">
      <t>テン</t>
    </rPh>
    <phoneticPr fontId="3"/>
  </si>
  <si>
    <t>作成担当者</t>
    <rPh sb="0" eb="2">
      <t>サクセイ</t>
    </rPh>
    <rPh sb="2" eb="5">
      <t>タントウシャ</t>
    </rPh>
    <phoneticPr fontId="3"/>
  </si>
  <si>
    <t>・補助金額の合計が申請書（様式１号）と同額か
・補助対象保育士等数が合っているか</t>
    <rPh sb="1" eb="3">
      <t>ホジョ</t>
    </rPh>
    <rPh sb="3" eb="5">
      <t>キンガク</t>
    </rPh>
    <rPh sb="6" eb="8">
      <t>ゴウケイ</t>
    </rPh>
    <rPh sb="9" eb="12">
      <t>シンセイショ</t>
    </rPh>
    <rPh sb="13" eb="15">
      <t>ヨウシキ</t>
    </rPh>
    <rPh sb="16" eb="17">
      <t>ゴウ</t>
    </rPh>
    <rPh sb="19" eb="21">
      <t>ドウガク</t>
    </rPh>
    <rPh sb="24" eb="26">
      <t>ホジョ</t>
    </rPh>
    <rPh sb="26" eb="28">
      <t>タイショウ</t>
    </rPh>
    <rPh sb="28" eb="31">
      <t>ホイクシ</t>
    </rPh>
    <rPh sb="31" eb="32">
      <t>トウ</t>
    </rPh>
    <rPh sb="32" eb="33">
      <t>スウ</t>
    </rPh>
    <rPh sb="34" eb="35">
      <t>ア</t>
    </rPh>
    <phoneticPr fontId="3"/>
  </si>
  <si>
    <t>千葉市保育士等宿舎借り上げ支援事業補助金交付申請チェックシート</t>
    <phoneticPr fontId="3"/>
  </si>
  <si>
    <t>保育士等情報（１人目）</t>
    <rPh sb="0" eb="3">
      <t>ホイクシ</t>
    </rPh>
    <rPh sb="3" eb="4">
      <t>トウ</t>
    </rPh>
    <rPh sb="4" eb="6">
      <t>ジョウホウ</t>
    </rPh>
    <rPh sb="8" eb="9">
      <t>ニン</t>
    </rPh>
    <rPh sb="9" eb="10">
      <t>メ</t>
    </rPh>
    <phoneticPr fontId="3"/>
  </si>
  <si>
    <t>保育士等情報（２人目）</t>
    <rPh sb="0" eb="3">
      <t>ホイクシ</t>
    </rPh>
    <rPh sb="3" eb="4">
      <t>トウ</t>
    </rPh>
    <rPh sb="4" eb="6">
      <t>ジョウホウ</t>
    </rPh>
    <rPh sb="8" eb="9">
      <t>ニン</t>
    </rPh>
    <rPh sb="9" eb="10">
      <t>メ</t>
    </rPh>
    <phoneticPr fontId="3"/>
  </si>
  <si>
    <t>保育士等情報（３人目）</t>
    <rPh sb="0" eb="3">
      <t>ホイクシ</t>
    </rPh>
    <rPh sb="3" eb="4">
      <t>トウ</t>
    </rPh>
    <rPh sb="4" eb="6">
      <t>ジョウホウ</t>
    </rPh>
    <rPh sb="8" eb="9">
      <t>ニン</t>
    </rPh>
    <rPh sb="9" eb="10">
      <t>メ</t>
    </rPh>
    <phoneticPr fontId="3"/>
  </si>
  <si>
    <t>３人目</t>
    <rPh sb="1" eb="2">
      <t>ニン</t>
    </rPh>
    <rPh sb="2" eb="3">
      <t>メ</t>
    </rPh>
    <phoneticPr fontId="3"/>
  </si>
  <si>
    <t>２人目</t>
    <rPh sb="1" eb="2">
      <t>ニン</t>
    </rPh>
    <rPh sb="2" eb="3">
      <t>メ</t>
    </rPh>
    <phoneticPr fontId="3"/>
  </si>
  <si>
    <t>４人目</t>
    <rPh sb="1" eb="2">
      <t>ニン</t>
    </rPh>
    <rPh sb="2" eb="3">
      <t>メ</t>
    </rPh>
    <phoneticPr fontId="3"/>
  </si>
  <si>
    <t>保育士等情報（４人目）</t>
    <rPh sb="0" eb="3">
      <t>ホイクシ</t>
    </rPh>
    <rPh sb="3" eb="4">
      <t>トウ</t>
    </rPh>
    <rPh sb="4" eb="6">
      <t>ジョウホウ</t>
    </rPh>
    <rPh sb="8" eb="9">
      <t>ニン</t>
    </rPh>
    <rPh sb="9" eb="10">
      <t>メ</t>
    </rPh>
    <phoneticPr fontId="3"/>
  </si>
  <si>
    <t>保育士等情報（５人目）</t>
    <rPh sb="0" eb="3">
      <t>ホイクシ</t>
    </rPh>
    <rPh sb="3" eb="4">
      <t>トウ</t>
    </rPh>
    <rPh sb="4" eb="6">
      <t>ジョウホウ</t>
    </rPh>
    <rPh sb="8" eb="9">
      <t>ニン</t>
    </rPh>
    <rPh sb="9" eb="10">
      <t>メ</t>
    </rPh>
    <phoneticPr fontId="3"/>
  </si>
  <si>
    <t>５人目</t>
    <rPh sb="1" eb="2">
      <t>ニン</t>
    </rPh>
    <rPh sb="2" eb="3">
      <t>メ</t>
    </rPh>
    <phoneticPr fontId="3"/>
  </si>
  <si>
    <t>保育士等情報（６人目）</t>
    <rPh sb="0" eb="3">
      <t>ホイクシ</t>
    </rPh>
    <rPh sb="3" eb="4">
      <t>トウ</t>
    </rPh>
    <rPh sb="4" eb="6">
      <t>ジョウホウ</t>
    </rPh>
    <rPh sb="8" eb="9">
      <t>ニン</t>
    </rPh>
    <rPh sb="9" eb="10">
      <t>メ</t>
    </rPh>
    <phoneticPr fontId="3"/>
  </si>
  <si>
    <t>６人目</t>
    <rPh sb="1" eb="2">
      <t>ニン</t>
    </rPh>
    <rPh sb="2" eb="3">
      <t>メ</t>
    </rPh>
    <phoneticPr fontId="3"/>
  </si>
  <si>
    <t>保育士等情報（７人目）</t>
    <rPh sb="0" eb="3">
      <t>ホイクシ</t>
    </rPh>
    <rPh sb="3" eb="4">
      <t>トウ</t>
    </rPh>
    <rPh sb="4" eb="6">
      <t>ジョウホウ</t>
    </rPh>
    <rPh sb="8" eb="9">
      <t>ニン</t>
    </rPh>
    <rPh sb="9" eb="10">
      <t>メ</t>
    </rPh>
    <phoneticPr fontId="3"/>
  </si>
  <si>
    <t>７人目</t>
    <rPh sb="1" eb="2">
      <t>ニン</t>
    </rPh>
    <rPh sb="2" eb="3">
      <t>メ</t>
    </rPh>
    <phoneticPr fontId="3"/>
  </si>
  <si>
    <t>保育士等情報（８人目）</t>
    <rPh sb="0" eb="3">
      <t>ホイクシ</t>
    </rPh>
    <rPh sb="3" eb="4">
      <t>トウ</t>
    </rPh>
    <rPh sb="4" eb="6">
      <t>ジョウホウ</t>
    </rPh>
    <rPh sb="8" eb="9">
      <t>ニン</t>
    </rPh>
    <rPh sb="9" eb="10">
      <t>メ</t>
    </rPh>
    <phoneticPr fontId="3"/>
  </si>
  <si>
    <t>８人目</t>
    <rPh sb="1" eb="2">
      <t>ニン</t>
    </rPh>
    <rPh sb="2" eb="3">
      <t>メ</t>
    </rPh>
    <phoneticPr fontId="3"/>
  </si>
  <si>
    <t>保育士等情報（９人目）</t>
    <rPh sb="0" eb="3">
      <t>ホイクシ</t>
    </rPh>
    <rPh sb="3" eb="4">
      <t>トウ</t>
    </rPh>
    <rPh sb="4" eb="6">
      <t>ジョウホウ</t>
    </rPh>
    <rPh sb="8" eb="9">
      <t>ニン</t>
    </rPh>
    <rPh sb="9" eb="10">
      <t>メ</t>
    </rPh>
    <phoneticPr fontId="3"/>
  </si>
  <si>
    <t>９人目</t>
    <rPh sb="1" eb="2">
      <t>ニン</t>
    </rPh>
    <rPh sb="2" eb="3">
      <t>メ</t>
    </rPh>
    <phoneticPr fontId="3"/>
  </si>
  <si>
    <t>保育士等情報（１０人目）</t>
    <rPh sb="0" eb="3">
      <t>ホイクシ</t>
    </rPh>
    <rPh sb="3" eb="4">
      <t>トウ</t>
    </rPh>
    <rPh sb="4" eb="6">
      <t>ジョウホウ</t>
    </rPh>
    <rPh sb="9" eb="10">
      <t>ニン</t>
    </rPh>
    <rPh sb="10" eb="11">
      <t>メ</t>
    </rPh>
    <phoneticPr fontId="3"/>
  </si>
  <si>
    <t>１０人目</t>
    <rPh sb="2" eb="3">
      <t>ニン</t>
    </rPh>
    <rPh sb="3" eb="4">
      <t>メ</t>
    </rPh>
    <phoneticPr fontId="3"/>
  </si>
  <si>
    <t>適用される補助基準額</t>
    <rPh sb="0" eb="2">
      <t>テキヨウ</t>
    </rPh>
    <rPh sb="5" eb="7">
      <t>ホジョ</t>
    </rPh>
    <rPh sb="7" eb="9">
      <t>キジュン</t>
    </rPh>
    <rPh sb="9" eb="10">
      <t>ガク</t>
    </rPh>
    <phoneticPr fontId="3"/>
  </si>
  <si>
    <t>希望する</t>
    <rPh sb="0" eb="2">
      <t>キボウ</t>
    </rPh>
    <phoneticPr fontId="3"/>
  </si>
  <si>
    <t>希望しない</t>
    <rPh sb="0" eb="2">
      <t>キボウ</t>
    </rPh>
    <phoneticPr fontId="3"/>
  </si>
  <si>
    <t>←記載いただいたご担当者様に、不明点等の問い合わせをいたします</t>
    <rPh sb="1" eb="3">
      <t>キサイ</t>
    </rPh>
    <rPh sb="9" eb="12">
      <t>タントウシャ</t>
    </rPh>
    <rPh sb="12" eb="13">
      <t>サマ</t>
    </rPh>
    <rPh sb="15" eb="17">
      <t>フメイ</t>
    </rPh>
    <rPh sb="17" eb="18">
      <t>テン</t>
    </rPh>
    <rPh sb="18" eb="19">
      <t>ナド</t>
    </rPh>
    <rPh sb="20" eb="21">
      <t>ト</t>
    </rPh>
    <rPh sb="22" eb="23">
      <t>ア</t>
    </rPh>
    <phoneticPr fontId="3"/>
  </si>
  <si>
    <t>←記載いただいた連絡先に、不明点等の問い合わせをいたします</t>
    <rPh sb="8" eb="11">
      <t>レンラクサキ</t>
    </rPh>
    <phoneticPr fontId="3"/>
  </si>
  <si>
    <t>建物名・部屋番号</t>
    <phoneticPr fontId="3"/>
  </si>
  <si>
    <t>建物名・部屋番号</t>
    <rPh sb="0" eb="2">
      <t>タテモノ</t>
    </rPh>
    <rPh sb="2" eb="3">
      <t>メイ</t>
    </rPh>
    <rPh sb="4" eb="6">
      <t>ヘヤ</t>
    </rPh>
    <rPh sb="6" eb="8">
      <t>バンゴウ</t>
    </rPh>
    <phoneticPr fontId="3"/>
  </si>
  <si>
    <t>令和元年度から引き続き同一法人に所属している</t>
    <rPh sb="0" eb="2">
      <t>レイワ</t>
    </rPh>
    <rPh sb="2" eb="4">
      <t>ガンネン</t>
    </rPh>
    <rPh sb="4" eb="5">
      <t>ド</t>
    </rPh>
    <rPh sb="7" eb="8">
      <t>ヒ</t>
    </rPh>
    <rPh sb="9" eb="10">
      <t>ツヅ</t>
    </rPh>
    <rPh sb="11" eb="13">
      <t>ドウイツ</t>
    </rPh>
    <rPh sb="13" eb="15">
      <t>ホウジン</t>
    </rPh>
    <rPh sb="16" eb="18">
      <t>ショゾク</t>
    </rPh>
    <phoneticPr fontId="3"/>
  </si>
  <si>
    <t>令和元年度から引き続き同一住所である</t>
    <rPh sb="0" eb="2">
      <t>レイワ</t>
    </rPh>
    <rPh sb="2" eb="4">
      <t>ガンネン</t>
    </rPh>
    <rPh sb="4" eb="5">
      <t>ド</t>
    </rPh>
    <rPh sb="7" eb="8">
      <t>ヒ</t>
    </rPh>
    <rPh sb="9" eb="10">
      <t>ツヅ</t>
    </rPh>
    <rPh sb="11" eb="13">
      <t>ドウイツ</t>
    </rPh>
    <rPh sb="13" eb="15">
      <t>ジュウショ</t>
    </rPh>
    <phoneticPr fontId="3"/>
  </si>
  <si>
    <t>補助開始日時点</t>
    <rPh sb="0" eb="2">
      <t>ホジョ</t>
    </rPh>
    <rPh sb="2" eb="4">
      <t>カイシ</t>
    </rPh>
    <rPh sb="4" eb="5">
      <t>ビ</t>
    </rPh>
    <rPh sb="5" eb="7">
      <t>ジテン</t>
    </rPh>
    <phoneticPr fontId="3"/>
  </si>
  <si>
    <t>日割りがある場合使用する欄①</t>
    <rPh sb="0" eb="2">
      <t>ヒワ</t>
    </rPh>
    <rPh sb="6" eb="8">
      <t>バアイ</t>
    </rPh>
    <rPh sb="8" eb="10">
      <t>シヨウ</t>
    </rPh>
    <rPh sb="12" eb="13">
      <t>ラン</t>
    </rPh>
    <phoneticPr fontId="3"/>
  </si>
  <si>
    <t>日割りがある場合使用する欄②</t>
    <rPh sb="0" eb="2">
      <t>ヒワ</t>
    </rPh>
    <rPh sb="6" eb="8">
      <t>バアイ</t>
    </rPh>
    <rPh sb="8" eb="10">
      <t>シヨウ</t>
    </rPh>
    <rPh sb="12" eb="13">
      <t>ラン</t>
    </rPh>
    <phoneticPr fontId="3"/>
  </si>
  <si>
    <t>（★）１度も契約の更新をしていない（自動更新は更新扱い）→礼金
　　　補助開始日以前に更新有（自動更新含む）→更新料</t>
    <phoneticPr fontId="3"/>
  </si>
  <si>
    <t>補助開始後（年度の途中で変更になる事項）</t>
    <rPh sb="0" eb="2">
      <t>ホジョ</t>
    </rPh>
    <rPh sb="2" eb="4">
      <t>カイシ</t>
    </rPh>
    <rPh sb="4" eb="5">
      <t>ゴ</t>
    </rPh>
    <rPh sb="6" eb="7">
      <t>ネン</t>
    </rPh>
    <rPh sb="7" eb="8">
      <t>ド</t>
    </rPh>
    <rPh sb="9" eb="11">
      <t>トチュウ</t>
    </rPh>
    <rPh sb="12" eb="14">
      <t>ヘンコウ</t>
    </rPh>
    <rPh sb="17" eb="19">
      <t>ジコウ</t>
    </rPh>
    <phoneticPr fontId="3"/>
  </si>
  <si>
    <t>転居日</t>
    <rPh sb="0" eb="2">
      <t>テンキョ</t>
    </rPh>
    <rPh sb="2" eb="3">
      <t>ビ</t>
    </rPh>
    <phoneticPr fontId="3"/>
  </si>
  <si>
    <t>適用開始月</t>
    <rPh sb="0" eb="2">
      <t>テキヨウ</t>
    </rPh>
    <rPh sb="2" eb="4">
      <t>カイシ</t>
    </rPh>
    <rPh sb="4" eb="5">
      <t>ツキ</t>
    </rPh>
    <phoneticPr fontId="3"/>
  </si>
  <si>
    <t>新賃貸料</t>
    <rPh sb="0" eb="1">
      <t>シン</t>
    </rPh>
    <rPh sb="1" eb="4">
      <t>チンタイリョウ</t>
    </rPh>
    <phoneticPr fontId="3"/>
  </si>
  <si>
    <t>新共益費</t>
    <rPh sb="0" eb="1">
      <t>シン</t>
    </rPh>
    <rPh sb="1" eb="4">
      <t>キョウエキヒ</t>
    </rPh>
    <phoneticPr fontId="3"/>
  </si>
  <si>
    <t>新本人負担額</t>
    <rPh sb="0" eb="1">
      <t>シン</t>
    </rPh>
    <rPh sb="1" eb="3">
      <t>ホンニン</t>
    </rPh>
    <rPh sb="3" eb="5">
      <t>フタン</t>
    </rPh>
    <rPh sb="5" eb="6">
      <t>ガク</t>
    </rPh>
    <phoneticPr fontId="3"/>
  </si>
  <si>
    <t>更新料（０円でも記入）</t>
    <rPh sb="0" eb="3">
      <t>コウシンリョウ</t>
    </rPh>
    <rPh sb="5" eb="6">
      <t>エン</t>
    </rPh>
    <rPh sb="8" eb="10">
      <t>キニュウ</t>
    </rPh>
    <phoneticPr fontId="3"/>
  </si>
  <si>
    <t>月から</t>
    <rPh sb="0" eb="1">
      <t>ガツ</t>
    </rPh>
    <phoneticPr fontId="3"/>
  </si>
  <si>
    <t>保育士等氏名</t>
    <phoneticPr fontId="3"/>
  </si>
  <si>
    <t>採用年月日</t>
    <phoneticPr fontId="3"/>
  </si>
  <si>
    <t>補助開始日</t>
    <rPh sb="4" eb="5">
      <t>ビ</t>
    </rPh>
    <phoneticPr fontId="3"/>
  </si>
  <si>
    <t>補助終了日</t>
    <rPh sb="4" eb="5">
      <t>ビ</t>
    </rPh>
    <phoneticPr fontId="3"/>
  </si>
  <si>
    <t>備考</t>
    <phoneticPr fontId="3"/>
  </si>
  <si>
    <t>共益費</t>
    <phoneticPr fontId="3"/>
  </si>
  <si>
    <t>礼金・更新料</t>
    <phoneticPr fontId="3"/>
  </si>
  <si>
    <t>賃借料</t>
    <phoneticPr fontId="3"/>
  </si>
  <si>
    <t>本人負担額</t>
    <phoneticPr fontId="3"/>
  </si>
  <si>
    <t>計</t>
    <phoneticPr fontId="3"/>
  </si>
  <si>
    <t>月額基準額</t>
    <phoneticPr fontId="3"/>
  </si>
  <si>
    <t>補助金額</t>
    <phoneticPr fontId="3"/>
  </si>
  <si>
    <t>４月</t>
    <phoneticPr fontId="3"/>
  </si>
  <si>
    <t>合計</t>
    <phoneticPr fontId="3"/>
  </si>
  <si>
    <t>住所1</t>
    <phoneticPr fontId="3"/>
  </si>
  <si>
    <t>住所2</t>
    <phoneticPr fontId="3"/>
  </si>
  <si>
    <t>補助上限</t>
    <rPh sb="0" eb="2">
      <t>ホジョ</t>
    </rPh>
    <rPh sb="2" eb="4">
      <t>ジョウゲン</t>
    </rPh>
    <phoneticPr fontId="3"/>
  </si>
  <si>
    <t>転居日</t>
    <rPh sb="0" eb="2">
      <t>テンキョ</t>
    </rPh>
    <rPh sb="2" eb="3">
      <t>ビ</t>
    </rPh>
    <phoneticPr fontId="3"/>
  </si>
  <si>
    <t>更新月（０円でも記入）</t>
    <rPh sb="0" eb="2">
      <t>コウシン</t>
    </rPh>
    <rPh sb="2" eb="3">
      <t>ツキ</t>
    </rPh>
    <phoneticPr fontId="3"/>
  </si>
  <si>
    <t>変更</t>
    <rPh sb="0" eb="2">
      <t>ヘンコウ</t>
    </rPh>
    <phoneticPr fontId="3"/>
  </si>
  <si>
    <t>転居月</t>
    <rPh sb="0" eb="2">
      <t>テンキョ</t>
    </rPh>
    <rPh sb="2" eb="3">
      <t>ツキ</t>
    </rPh>
    <phoneticPr fontId="3"/>
  </si>
  <si>
    <t>備考欄</t>
    <rPh sb="0" eb="2">
      <t>ビコウ</t>
    </rPh>
    <rPh sb="2" eb="3">
      <t>ラン</t>
    </rPh>
    <phoneticPr fontId="3"/>
  </si>
  <si>
    <t>・補助対象者が全員記載されているか
・記載が漏れている月はないか
・本人負担額や日割り計算に誤りはないか</t>
    <rPh sb="1" eb="3">
      <t>ホジョ</t>
    </rPh>
    <rPh sb="3" eb="5">
      <t>タイショウ</t>
    </rPh>
    <rPh sb="5" eb="6">
      <t>シャ</t>
    </rPh>
    <rPh sb="7" eb="9">
      <t>ゼンイン</t>
    </rPh>
    <rPh sb="9" eb="11">
      <t>キサイ</t>
    </rPh>
    <rPh sb="19" eb="21">
      <t>キサイ</t>
    </rPh>
    <rPh sb="21" eb="22">
      <t>モ</t>
    </rPh>
    <rPh sb="26" eb="27">
      <t>ツキ</t>
    </rPh>
    <rPh sb="34" eb="36">
      <t>ホンニン</t>
    </rPh>
    <rPh sb="35" eb="37">
      <t>フタン</t>
    </rPh>
    <rPh sb="37" eb="38">
      <t>ガク</t>
    </rPh>
    <rPh sb="39" eb="41">
      <t>ヒワ</t>
    </rPh>
    <rPh sb="42" eb="44">
      <t>ケイサン</t>
    </rPh>
    <rPh sb="45" eb="46">
      <t>アヤマ</t>
    </rPh>
    <phoneticPr fontId="3"/>
  </si>
  <si>
    <t>　</t>
  </si>
  <si>
    <t>様式第１２号別紙１</t>
    <rPh sb="0" eb="2">
      <t>ヨウシキ</t>
    </rPh>
    <rPh sb="2" eb="3">
      <t>ダイ</t>
    </rPh>
    <rPh sb="5" eb="6">
      <t>ゴウ</t>
    </rPh>
    <rPh sb="6" eb="8">
      <t>ベッシ</t>
    </rPh>
    <phoneticPr fontId="3"/>
  </si>
  <si>
    <t>千葉市保育士等宿舎借り上げ支援事業実績報告書</t>
    <rPh sb="0" eb="3">
      <t>チバシ</t>
    </rPh>
    <rPh sb="3" eb="6">
      <t>ホイクシ</t>
    </rPh>
    <rPh sb="6" eb="7">
      <t>トウ</t>
    </rPh>
    <rPh sb="7" eb="9">
      <t>シュクシャ</t>
    </rPh>
    <rPh sb="9" eb="10">
      <t>カ</t>
    </rPh>
    <rPh sb="11" eb="12">
      <t>ア</t>
    </rPh>
    <rPh sb="13" eb="15">
      <t>シエン</t>
    </rPh>
    <rPh sb="15" eb="17">
      <t>ジギョウ</t>
    </rPh>
    <rPh sb="17" eb="19">
      <t>ジッセキ</t>
    </rPh>
    <rPh sb="19" eb="22">
      <t>ホウコクショ</t>
    </rPh>
    <phoneticPr fontId="3"/>
  </si>
  <si>
    <t>補助開始日</t>
    <rPh sb="0" eb="2">
      <t>ホジョ</t>
    </rPh>
    <rPh sb="2" eb="4">
      <t>カイシ</t>
    </rPh>
    <rPh sb="4" eb="5">
      <t>ニチ</t>
    </rPh>
    <phoneticPr fontId="3"/>
  </si>
  <si>
    <t>補助終了日</t>
    <rPh sb="0" eb="2">
      <t>ホジョ</t>
    </rPh>
    <rPh sb="2" eb="4">
      <t>シュウリョウ</t>
    </rPh>
    <rPh sb="4" eb="5">
      <t>ニチ</t>
    </rPh>
    <phoneticPr fontId="3"/>
  </si>
  <si>
    <t>様式第１２号別紙２</t>
    <rPh sb="0" eb="2">
      <t>ヨウシキ</t>
    </rPh>
    <rPh sb="2" eb="3">
      <t>ダイ</t>
    </rPh>
    <rPh sb="5" eb="6">
      <t>ゴウ</t>
    </rPh>
    <rPh sb="6" eb="8">
      <t>ベッシ</t>
    </rPh>
    <phoneticPr fontId="3"/>
  </si>
  <si>
    <t>千葉市保育士等宿舎借り上げ支援事業　収支決算書</t>
    <rPh sb="0" eb="3">
      <t>チバシ</t>
    </rPh>
    <rPh sb="3" eb="6">
      <t>ホイクシ</t>
    </rPh>
    <rPh sb="6" eb="7">
      <t>トウ</t>
    </rPh>
    <rPh sb="7" eb="9">
      <t>シュクシャ</t>
    </rPh>
    <rPh sb="9" eb="10">
      <t>カ</t>
    </rPh>
    <rPh sb="11" eb="12">
      <t>ア</t>
    </rPh>
    <rPh sb="13" eb="15">
      <t>シエン</t>
    </rPh>
    <rPh sb="15" eb="17">
      <t>ジギョウ</t>
    </rPh>
    <rPh sb="18" eb="20">
      <t>シュウシ</t>
    </rPh>
    <rPh sb="20" eb="22">
      <t>ケッサン</t>
    </rPh>
    <rPh sb="22" eb="23">
      <t>ショ</t>
    </rPh>
    <phoneticPr fontId="3"/>
  </si>
  <si>
    <t>決算額</t>
    <rPh sb="0" eb="2">
      <t>ケッサン</t>
    </rPh>
    <rPh sb="2" eb="3">
      <t>ガク</t>
    </rPh>
    <phoneticPr fontId="3"/>
  </si>
  <si>
    <t>（注１）決算額については、年度に係る合計額を記入のこと。年度途中に事業を開始した場合は事業開始月から年度末月まで。</t>
    <phoneticPr fontId="3"/>
  </si>
  <si>
    <t>様式第１２号</t>
    <phoneticPr fontId="4"/>
  </si>
  <si>
    <t>年</t>
    <rPh sb="0" eb="1">
      <t>ネン</t>
    </rPh>
    <phoneticPr fontId="4"/>
  </si>
  <si>
    <t>月</t>
    <rPh sb="0" eb="1">
      <t>ツキ</t>
    </rPh>
    <phoneticPr fontId="4"/>
  </si>
  <si>
    <t>日</t>
    <rPh sb="0" eb="1">
      <t>ヒ</t>
    </rPh>
    <phoneticPr fontId="4"/>
  </si>
  <si>
    <t>千葉市保育士等宿舎借り上げ支援事業補助金実績報告書</t>
    <rPh sb="0" eb="3">
      <t>チバシ</t>
    </rPh>
    <rPh sb="6" eb="7">
      <t>トウ</t>
    </rPh>
    <rPh sb="20" eb="22">
      <t>ジッセキ</t>
    </rPh>
    <rPh sb="22" eb="25">
      <t>ホウコクショ</t>
    </rPh>
    <phoneticPr fontId="4"/>
  </si>
  <si>
    <t>法人所在地</t>
    <rPh sb="0" eb="2">
      <t>ホウジン</t>
    </rPh>
    <rPh sb="2" eb="5">
      <t>ショザイチ</t>
    </rPh>
    <phoneticPr fontId="4"/>
  </si>
  <si>
    <t>法人名</t>
    <rPh sb="0" eb="2">
      <t>ホウジン</t>
    </rPh>
    <rPh sb="2" eb="3">
      <t>メイ</t>
    </rPh>
    <phoneticPr fontId="4"/>
  </si>
  <si>
    <t>代表者職氏名</t>
    <rPh sb="0" eb="2">
      <t>ダイヒョウ</t>
    </rPh>
    <rPh sb="2" eb="3">
      <t>シャ</t>
    </rPh>
    <rPh sb="3" eb="4">
      <t>ショク</t>
    </rPh>
    <rPh sb="4" eb="6">
      <t>シメイ</t>
    </rPh>
    <phoneticPr fontId="4"/>
  </si>
  <si>
    <t>１　交付決定額</t>
    <rPh sb="2" eb="4">
      <t>コウフ</t>
    </rPh>
    <rPh sb="4" eb="6">
      <t>ケッテイ</t>
    </rPh>
    <rPh sb="6" eb="7">
      <t>ガク</t>
    </rPh>
    <phoneticPr fontId="4"/>
  </si>
  <si>
    <t>２　決算額</t>
    <rPh sb="2" eb="4">
      <t>ケッサン</t>
    </rPh>
    <rPh sb="4" eb="5">
      <t>ガク</t>
    </rPh>
    <phoneticPr fontId="4"/>
  </si>
  <si>
    <t>３　差額</t>
    <rPh sb="2" eb="4">
      <t>サガク</t>
    </rPh>
    <phoneticPr fontId="3"/>
  </si>
  <si>
    <t>　(1) 千葉市保育士等宿舎借り上げ支援事業実績報告書（様式第１２号別紙１）</t>
    <rPh sb="5" eb="8">
      <t>チバシ</t>
    </rPh>
    <rPh sb="8" eb="11">
      <t>ホイクシ</t>
    </rPh>
    <rPh sb="11" eb="12">
      <t>トウ</t>
    </rPh>
    <rPh sb="12" eb="14">
      <t>シュクシャ</t>
    </rPh>
    <rPh sb="14" eb="15">
      <t>カ</t>
    </rPh>
    <rPh sb="16" eb="17">
      <t>ア</t>
    </rPh>
    <rPh sb="18" eb="20">
      <t>シエン</t>
    </rPh>
    <rPh sb="20" eb="22">
      <t>ジギョウ</t>
    </rPh>
    <rPh sb="22" eb="24">
      <t>ジッセキ</t>
    </rPh>
    <rPh sb="24" eb="27">
      <t>ホウコクショ</t>
    </rPh>
    <rPh sb="28" eb="30">
      <t>ヨウシキ</t>
    </rPh>
    <rPh sb="30" eb="31">
      <t>ダイ</t>
    </rPh>
    <rPh sb="33" eb="34">
      <t>ゴウ</t>
    </rPh>
    <rPh sb="34" eb="36">
      <t>ベッシ</t>
    </rPh>
    <phoneticPr fontId="4"/>
  </si>
  <si>
    <t>　(2) 千葉市保育士等宿舎借り上げ支援事業収支決算書（様式第１２号別紙２）</t>
    <rPh sb="5" eb="8">
      <t>チバシ</t>
    </rPh>
    <rPh sb="8" eb="11">
      <t>ホイクシ</t>
    </rPh>
    <rPh sb="11" eb="12">
      <t>トウ</t>
    </rPh>
    <rPh sb="12" eb="14">
      <t>シュクシャ</t>
    </rPh>
    <rPh sb="14" eb="15">
      <t>カ</t>
    </rPh>
    <rPh sb="16" eb="17">
      <t>ア</t>
    </rPh>
    <rPh sb="18" eb="20">
      <t>シエン</t>
    </rPh>
    <rPh sb="20" eb="22">
      <t>ジギョウ</t>
    </rPh>
    <rPh sb="24" eb="27">
      <t>ケッサンショ</t>
    </rPh>
    <rPh sb="28" eb="30">
      <t>ヨウシキ</t>
    </rPh>
    <rPh sb="30" eb="31">
      <t>ダイ</t>
    </rPh>
    <rPh sb="33" eb="34">
      <t>ゴウ</t>
    </rPh>
    <rPh sb="34" eb="36">
      <t>ベッシ</t>
    </rPh>
    <phoneticPr fontId="4"/>
  </si>
  <si>
    <t>　(3) 入居保育士等負担額確認書</t>
    <rPh sb="5" eb="7">
      <t>ニュウキョ</t>
    </rPh>
    <rPh sb="7" eb="10">
      <t>ホイクシ</t>
    </rPh>
    <rPh sb="10" eb="11">
      <t>トウ</t>
    </rPh>
    <rPh sb="11" eb="13">
      <t>フタン</t>
    </rPh>
    <rPh sb="13" eb="14">
      <t>ガク</t>
    </rPh>
    <rPh sb="14" eb="16">
      <t>カクニン</t>
    </rPh>
    <rPh sb="16" eb="17">
      <t>ショ</t>
    </rPh>
    <phoneticPr fontId="4"/>
  </si>
  <si>
    <t>　(4) 入居保育士等の住民票の写し（借り上げた宿舎に居住していることが
　　　わかるものであり、提出日より３か月以内に発行されたものに限る。）</t>
    <rPh sb="5" eb="7">
      <t>ニュウキョ</t>
    </rPh>
    <rPh sb="7" eb="10">
      <t>ホイクシ</t>
    </rPh>
    <rPh sb="10" eb="11">
      <t>トウ</t>
    </rPh>
    <rPh sb="12" eb="15">
      <t>ジュウミンヒョウ</t>
    </rPh>
    <rPh sb="16" eb="17">
      <t>ウツ</t>
    </rPh>
    <rPh sb="19" eb="20">
      <t>カ</t>
    </rPh>
    <rPh sb="21" eb="22">
      <t>ア</t>
    </rPh>
    <rPh sb="24" eb="26">
      <t>シュクシャ</t>
    </rPh>
    <rPh sb="27" eb="29">
      <t>キョジュウ</t>
    </rPh>
    <rPh sb="49" eb="51">
      <t>テイシュツ</t>
    </rPh>
    <rPh sb="51" eb="52">
      <t>ビ</t>
    </rPh>
    <rPh sb="56" eb="57">
      <t>ゲツ</t>
    </rPh>
    <rPh sb="57" eb="59">
      <t>イナイ</t>
    </rPh>
    <rPh sb="60" eb="62">
      <t>ハッコウ</t>
    </rPh>
    <rPh sb="68" eb="69">
      <t>カギ</t>
    </rPh>
    <phoneticPr fontId="4"/>
  </si>
  <si>
    <t>　(5) 入居保育士等の給与明細書（補助対象月分すべて）</t>
    <rPh sb="5" eb="7">
      <t>ニュウキョ</t>
    </rPh>
    <rPh sb="7" eb="10">
      <t>ホイクシ</t>
    </rPh>
    <rPh sb="10" eb="11">
      <t>トウ</t>
    </rPh>
    <rPh sb="12" eb="14">
      <t>キュウヨ</t>
    </rPh>
    <rPh sb="14" eb="17">
      <t>メイサイショ</t>
    </rPh>
    <rPh sb="18" eb="20">
      <t>ホジョ</t>
    </rPh>
    <rPh sb="20" eb="22">
      <t>タイショウ</t>
    </rPh>
    <rPh sb="22" eb="23">
      <t>ヅキ</t>
    </rPh>
    <rPh sb="23" eb="24">
      <t>ブン</t>
    </rPh>
    <phoneticPr fontId="4"/>
  </si>
  <si>
    <t>　(6) 物件借り上げに係る経費支払書（領収書等）</t>
    <rPh sb="5" eb="7">
      <t>ブッケン</t>
    </rPh>
    <rPh sb="7" eb="8">
      <t>カ</t>
    </rPh>
    <rPh sb="9" eb="10">
      <t>ア</t>
    </rPh>
    <rPh sb="12" eb="13">
      <t>カカ</t>
    </rPh>
    <rPh sb="14" eb="16">
      <t>ケイヒ</t>
    </rPh>
    <rPh sb="16" eb="18">
      <t>シハライ</t>
    </rPh>
    <rPh sb="18" eb="19">
      <t>ショ</t>
    </rPh>
    <rPh sb="20" eb="23">
      <t>リョウシュウショ</t>
    </rPh>
    <rPh sb="23" eb="24">
      <t>トウ</t>
    </rPh>
    <phoneticPr fontId="4"/>
  </si>
  <si>
    <t>様式第１４号</t>
    <phoneticPr fontId="4"/>
  </si>
  <si>
    <t>支払日</t>
    <rPh sb="0" eb="2">
      <t>シハライ</t>
    </rPh>
    <rPh sb="2" eb="3">
      <t>ビ</t>
    </rPh>
    <phoneticPr fontId="3"/>
  </si>
  <si>
    <t>支払額</t>
    <rPh sb="0" eb="2">
      <t>シハライ</t>
    </rPh>
    <rPh sb="2" eb="3">
      <t>ガク</t>
    </rPh>
    <phoneticPr fontId="3"/>
  </si>
  <si>
    <t>１回目</t>
    <rPh sb="1" eb="3">
      <t>カイメ</t>
    </rPh>
    <phoneticPr fontId="3"/>
  </si>
  <si>
    <t>２回目</t>
    <rPh sb="1" eb="3">
      <t>カイメ</t>
    </rPh>
    <phoneticPr fontId="3"/>
  </si>
  <si>
    <t>３回目</t>
    <rPh sb="1" eb="3">
      <t>カイメ</t>
    </rPh>
    <phoneticPr fontId="3"/>
  </si>
  <si>
    <t>千葉市保育士等宿舎借り上げ支援事業補助金交付請求書</t>
    <rPh sb="20" eb="22">
      <t>コウフ</t>
    </rPh>
    <phoneticPr fontId="3"/>
  </si>
  <si>
    <t>付千葉市達こ幼運第</t>
    <rPh sb="0" eb="1">
      <t>ツケ</t>
    </rPh>
    <rPh sb="1" eb="4">
      <t>チバシ</t>
    </rPh>
    <rPh sb="4" eb="5">
      <t>タツ</t>
    </rPh>
    <rPh sb="6" eb="8">
      <t>ヨウ</t>
    </rPh>
    <rPh sb="8" eb="9">
      <t>ダイ</t>
    </rPh>
    <phoneticPr fontId="3"/>
  </si>
  <si>
    <t>で交付確定を受けた、千葉</t>
    <rPh sb="1" eb="3">
      <t>コウフ</t>
    </rPh>
    <rPh sb="3" eb="5">
      <t>カクテイ</t>
    </rPh>
    <rPh sb="6" eb="7">
      <t>ウ</t>
    </rPh>
    <rPh sb="10" eb="12">
      <t>チバ</t>
    </rPh>
    <phoneticPr fontId="3"/>
  </si>
  <si>
    <t>市保育士等宿舎借り上げ支援事業補助金について、千葉市保育士等宿舎借り上げ支援事業補助金交付要綱第１７条の規定により、下記のとおり請求します。</t>
    <rPh sb="0" eb="1">
      <t>シ</t>
    </rPh>
    <phoneticPr fontId="3"/>
  </si>
  <si>
    <t>千葉市保育士等宿舎借り上げ支援事業補助金　支出金精算書（概算払）</t>
    <rPh sb="21" eb="23">
      <t>シシュツ</t>
    </rPh>
    <rPh sb="23" eb="24">
      <t>キン</t>
    </rPh>
    <rPh sb="24" eb="26">
      <t>セイサン</t>
    </rPh>
    <rPh sb="26" eb="27">
      <t>ショ</t>
    </rPh>
    <rPh sb="28" eb="30">
      <t>ガイサン</t>
    </rPh>
    <rPh sb="30" eb="31">
      <t>バラ</t>
    </rPh>
    <phoneticPr fontId="3"/>
  </si>
  <si>
    <t>　千葉市保育士等宿舎借り上げ支援事業補助金について、下記のとおり精算します。</t>
    <rPh sb="1" eb="4">
      <t>チバシ</t>
    </rPh>
    <rPh sb="4" eb="6">
      <t>ホイク</t>
    </rPh>
    <rPh sb="6" eb="7">
      <t>シ</t>
    </rPh>
    <rPh sb="7" eb="8">
      <t>トウ</t>
    </rPh>
    <rPh sb="8" eb="10">
      <t>シュクシャ</t>
    </rPh>
    <rPh sb="10" eb="11">
      <t>カ</t>
    </rPh>
    <rPh sb="12" eb="13">
      <t>ア</t>
    </rPh>
    <rPh sb="14" eb="16">
      <t>シエン</t>
    </rPh>
    <rPh sb="16" eb="18">
      <t>ジギョウ</t>
    </rPh>
    <rPh sb="18" eb="21">
      <t>ホジョキン</t>
    </rPh>
    <rPh sb="26" eb="28">
      <t>カキ</t>
    </rPh>
    <rPh sb="32" eb="34">
      <t>セイサン</t>
    </rPh>
    <phoneticPr fontId="3"/>
  </si>
  <si>
    <t>交付(受領)年月日</t>
    <rPh sb="0" eb="2">
      <t>コウフ</t>
    </rPh>
    <rPh sb="3" eb="5">
      <t>ジュリョウ</t>
    </rPh>
    <rPh sb="6" eb="9">
      <t>ネンガッピ</t>
    </rPh>
    <phoneticPr fontId="3"/>
  </si>
  <si>
    <t>①既交付額</t>
    <rPh sb="1" eb="2">
      <t>キ</t>
    </rPh>
    <rPh sb="2" eb="4">
      <t>コウフ</t>
    </rPh>
    <rPh sb="4" eb="5">
      <t>ガク</t>
    </rPh>
    <phoneticPr fontId="3"/>
  </si>
  <si>
    <t>②精算額(＝実績額)</t>
    <rPh sb="1" eb="4">
      <t>セイサンガク</t>
    </rPh>
    <rPh sb="6" eb="9">
      <t>ジッセキガク</t>
    </rPh>
    <phoneticPr fontId="3"/>
  </si>
  <si>
    <t>③差額　(②-①)</t>
    <rPh sb="1" eb="3">
      <t>サガク</t>
    </rPh>
    <phoneticPr fontId="3"/>
  </si>
  <si>
    <t>追給額(ﾏｲﾅｽの場合は戻入額)</t>
    <rPh sb="0" eb="2">
      <t>ツイキュウ</t>
    </rPh>
    <rPh sb="2" eb="3">
      <t>ガク</t>
    </rPh>
    <rPh sb="9" eb="11">
      <t>バアイ</t>
    </rPh>
    <rPh sb="12" eb="14">
      <t>レイニュウ</t>
    </rPh>
    <rPh sb="14" eb="15">
      <t>ガク</t>
    </rPh>
    <phoneticPr fontId="3"/>
  </si>
  <si>
    <t>4</t>
    <phoneticPr fontId="3"/>
  </si>
  <si>
    <t>3</t>
    <phoneticPr fontId="3"/>
  </si>
  <si>
    <t>31</t>
    <phoneticPr fontId="3"/>
  </si>
  <si>
    <t>年度当初における経過措置対象者チェック（当てはまるものはプルダウンから○を選択）</t>
    <rPh sb="0" eb="2">
      <t>ネンド</t>
    </rPh>
    <rPh sb="2" eb="4">
      <t>トウショ</t>
    </rPh>
    <rPh sb="8" eb="10">
      <t>ケイカ</t>
    </rPh>
    <rPh sb="10" eb="12">
      <t>ソチ</t>
    </rPh>
    <rPh sb="12" eb="15">
      <t>タイショウシャ</t>
    </rPh>
    <rPh sb="20" eb="21">
      <t>ア</t>
    </rPh>
    <rPh sb="37" eb="39">
      <t>センタク</t>
    </rPh>
    <phoneticPr fontId="3"/>
  </si>
  <si>
    <t>←当エクセルファイルの「【様式１】当初申請書（自動計算）」シート</t>
    <rPh sb="1" eb="2">
      <t>トウ</t>
    </rPh>
    <phoneticPr fontId="3"/>
  </si>
  <si>
    <t>←当エクセルファイルの「【様式２】計画書（自動計算）（当初）」シート</t>
    <phoneticPr fontId="3"/>
  </si>
  <si>
    <t>←当エクセルファイルの「【様式３】収支予算書（自動計算）（当初）」シート</t>
    <phoneticPr fontId="3"/>
  </si>
  <si>
    <t>←別のワードファイルに様式があります</t>
    <phoneticPr fontId="3"/>
  </si>
  <si>
    <t>保育士等情報（１１人目）</t>
    <rPh sb="0" eb="3">
      <t>ホイクシ</t>
    </rPh>
    <rPh sb="3" eb="4">
      <t>トウ</t>
    </rPh>
    <rPh sb="4" eb="6">
      <t>ジョウホウ</t>
    </rPh>
    <rPh sb="9" eb="10">
      <t>ニン</t>
    </rPh>
    <rPh sb="10" eb="11">
      <t>メ</t>
    </rPh>
    <phoneticPr fontId="3"/>
  </si>
  <si>
    <t>１１人目</t>
    <rPh sb="2" eb="3">
      <t>ニン</t>
    </rPh>
    <rPh sb="3" eb="4">
      <t>メ</t>
    </rPh>
    <phoneticPr fontId="3"/>
  </si>
  <si>
    <t>⑪</t>
    <phoneticPr fontId="3"/>
  </si>
  <si>
    <t>保育士等情報（１２人目）</t>
    <rPh sb="0" eb="3">
      <t>ホイクシ</t>
    </rPh>
    <rPh sb="3" eb="4">
      <t>トウ</t>
    </rPh>
    <rPh sb="4" eb="6">
      <t>ジョウホウ</t>
    </rPh>
    <rPh sb="9" eb="10">
      <t>ニン</t>
    </rPh>
    <rPh sb="10" eb="11">
      <t>メ</t>
    </rPh>
    <phoneticPr fontId="3"/>
  </si>
  <si>
    <t>⑫</t>
    <phoneticPr fontId="3"/>
  </si>
  <si>
    <t>代表者氏名</t>
    <rPh sb="0" eb="3">
      <t>ダイヒョウシャ</t>
    </rPh>
    <rPh sb="3" eb="5">
      <t>シメイ</t>
    </rPh>
    <phoneticPr fontId="3"/>
  </si>
  <si>
    <t>代表者職名</t>
    <rPh sb="0" eb="3">
      <t>ダイヒョウシャ</t>
    </rPh>
    <rPh sb="3" eb="4">
      <t>ショク</t>
    </rPh>
    <rPh sb="4" eb="5">
      <t>メイ</t>
    </rPh>
    <phoneticPr fontId="3"/>
  </si>
  <si>
    <t>　</t>
    <phoneticPr fontId="3"/>
  </si>
  <si>
    <t>⑬</t>
    <phoneticPr fontId="3"/>
  </si>
  <si>
    <t>⑭</t>
    <phoneticPr fontId="3"/>
  </si>
  <si>
    <t>⑮</t>
    <phoneticPr fontId="3"/>
  </si>
  <si>
    <t>１２人目</t>
    <rPh sb="2" eb="3">
      <t>ニン</t>
    </rPh>
    <rPh sb="3" eb="4">
      <t>メ</t>
    </rPh>
    <phoneticPr fontId="3"/>
  </si>
  <si>
    <t>保育士等情報（１３人目）</t>
    <rPh sb="0" eb="3">
      <t>ホイクシ</t>
    </rPh>
    <rPh sb="3" eb="4">
      <t>トウ</t>
    </rPh>
    <rPh sb="4" eb="6">
      <t>ジョウホウ</t>
    </rPh>
    <rPh sb="9" eb="10">
      <t>ニン</t>
    </rPh>
    <rPh sb="10" eb="11">
      <t>メ</t>
    </rPh>
    <phoneticPr fontId="3"/>
  </si>
  <si>
    <t>１３人目</t>
    <rPh sb="2" eb="3">
      <t>ニン</t>
    </rPh>
    <rPh sb="3" eb="4">
      <t>メ</t>
    </rPh>
    <phoneticPr fontId="3"/>
  </si>
  <si>
    <t>保育士等情報（１４人目）</t>
    <rPh sb="0" eb="3">
      <t>ホイクシ</t>
    </rPh>
    <rPh sb="3" eb="4">
      <t>トウ</t>
    </rPh>
    <rPh sb="4" eb="6">
      <t>ジョウホウ</t>
    </rPh>
    <rPh sb="9" eb="10">
      <t>ニン</t>
    </rPh>
    <rPh sb="10" eb="11">
      <t>メ</t>
    </rPh>
    <phoneticPr fontId="3"/>
  </si>
  <si>
    <t>１４人目</t>
    <rPh sb="2" eb="3">
      <t>ニン</t>
    </rPh>
    <rPh sb="3" eb="4">
      <t>メ</t>
    </rPh>
    <phoneticPr fontId="3"/>
  </si>
  <si>
    <t>保育士等情報（１５人目）</t>
    <rPh sb="0" eb="3">
      <t>ホイクシ</t>
    </rPh>
    <rPh sb="3" eb="4">
      <t>トウ</t>
    </rPh>
    <rPh sb="4" eb="6">
      <t>ジョウホウ</t>
    </rPh>
    <rPh sb="9" eb="10">
      <t>ニン</t>
    </rPh>
    <rPh sb="10" eb="11">
      <t>メ</t>
    </rPh>
    <phoneticPr fontId="3"/>
  </si>
  <si>
    <t>１５人目</t>
    <rPh sb="2" eb="3">
      <t>ニン</t>
    </rPh>
    <rPh sb="3" eb="4">
      <t>メ</t>
    </rPh>
    <phoneticPr fontId="3"/>
  </si>
  <si>
    <t>様式第３号</t>
    <phoneticPr fontId="3"/>
  </si>
  <si>
    <t>令和元年度から引き続き同一法人に所属している</t>
  </si>
  <si>
    <t>←ここだけ計算式あり元号が</t>
    <rPh sb="5" eb="8">
      <t>ケイサンシキ</t>
    </rPh>
    <phoneticPr fontId="3"/>
  </si>
  <si>
    <t>　令和　　年　　月　　日付千葉市指令こ幼運第　　　号　　　により、交付決定された補助金について、下記のとおり事業内容の変更をしたいので、千葉市保育士等宿舎借り上げ支援事業補助金交付要綱第１０条の規定により、変更の承認を申請します。</t>
    <rPh sb="1" eb="3">
      <t>レイワ</t>
    </rPh>
    <phoneticPr fontId="3"/>
  </si>
  <si>
    <t>　令和　　年　　月　　日付千葉市指令こ幼運第　　　号　　　をもって交付決定のあった、千葉市保育士等宿舎借り上げ支援事業補助金に関する事業報告及び収支決算について、次のとおり報告します。</t>
    <rPh sb="1" eb="3">
      <t>レイワ</t>
    </rPh>
    <rPh sb="5" eb="6">
      <t>ネン</t>
    </rPh>
    <rPh sb="8" eb="9">
      <t>ツキ</t>
    </rPh>
    <rPh sb="11" eb="12">
      <t>ヒ</t>
    </rPh>
    <rPh sb="12" eb="13">
      <t>ヅケ</t>
    </rPh>
    <rPh sb="13" eb="16">
      <t>チバシ</t>
    </rPh>
    <rPh sb="16" eb="18">
      <t>シレイ</t>
    </rPh>
    <rPh sb="19" eb="20">
      <t>ヨウ</t>
    </rPh>
    <rPh sb="20" eb="21">
      <t>ウン</t>
    </rPh>
    <rPh sb="21" eb="22">
      <t>ダイ</t>
    </rPh>
    <rPh sb="25" eb="26">
      <t>ゴウ</t>
    </rPh>
    <phoneticPr fontId="3"/>
  </si>
  <si>
    <r>
      <t>礼金または更新料</t>
    </r>
    <r>
      <rPr>
        <sz val="11"/>
        <color rgb="FFFF0000"/>
        <rFont val="Meiryo UI"/>
        <family val="3"/>
        <charset val="128"/>
      </rPr>
      <t>（★）</t>
    </r>
    <rPh sb="0" eb="2">
      <t>レイキン</t>
    </rPh>
    <rPh sb="5" eb="8">
      <t>コウシンリョウ</t>
    </rPh>
    <phoneticPr fontId="3"/>
  </si>
  <si>
    <r>
      <t>日割り発生</t>
    </r>
    <r>
      <rPr>
        <b/>
        <sz val="12"/>
        <color theme="1"/>
        <rFont val="Meiryo UI"/>
        <family val="3"/>
        <charset val="128"/>
      </rPr>
      <t>月</t>
    </r>
    <r>
      <rPr>
        <sz val="12"/>
        <color theme="1"/>
        <rFont val="Meiryo UI"/>
        <family val="3"/>
        <charset val="128"/>
      </rPr>
      <t>（数字のみ入力）</t>
    </r>
    <rPh sb="0" eb="2">
      <t>ヒワ</t>
    </rPh>
    <rPh sb="3" eb="5">
      <t>ハッセイ</t>
    </rPh>
    <rPh sb="5" eb="6">
      <t>ツキ</t>
    </rPh>
    <rPh sb="11" eb="13">
      <t>ニュウリョク</t>
    </rPh>
    <phoneticPr fontId="3"/>
  </si>
  <si>
    <r>
      <t>日割り</t>
    </r>
    <r>
      <rPr>
        <b/>
        <sz val="12"/>
        <color theme="1"/>
        <rFont val="Meiryo UI"/>
        <family val="3"/>
        <charset val="128"/>
      </rPr>
      <t>貸借料</t>
    </r>
    <r>
      <rPr>
        <sz val="12"/>
        <color theme="1"/>
        <rFont val="Meiryo UI"/>
        <family val="3"/>
        <charset val="128"/>
      </rPr>
      <t>（数字のみ入力）</t>
    </r>
    <rPh sb="0" eb="2">
      <t>ヒワ</t>
    </rPh>
    <rPh sb="3" eb="5">
      <t>タイシャク</t>
    </rPh>
    <rPh sb="5" eb="6">
      <t>リョウ</t>
    </rPh>
    <rPh sb="7" eb="9">
      <t>スウジ</t>
    </rPh>
    <rPh sb="11" eb="13">
      <t>ニュウリョク</t>
    </rPh>
    <phoneticPr fontId="3"/>
  </si>
  <si>
    <r>
      <t>補助開始日以降に</t>
    </r>
    <r>
      <rPr>
        <b/>
        <sz val="11"/>
        <color rgb="FFFF0000"/>
        <rFont val="Meiryo UI"/>
        <family val="3"/>
        <charset val="128"/>
      </rPr>
      <t>年度内</t>
    </r>
    <r>
      <rPr>
        <sz val="11"/>
        <color rgb="FFFF0000"/>
        <rFont val="Meiryo UI"/>
        <family val="3"/>
        <charset val="128"/>
      </rPr>
      <t>で　　・不動産の契約更新があった（ある予定）
　　　　　　　　　　　　　　　　　　　　　・転居した（転居後も補助対象の場合）
　　　　　　　　　　　　　　　　　　　　　・家賃や本人負担額に変更があった
　　　　　　　　　　↓↓↓↓↓↓↓↓↓↓↓↓↓↓↓↓</t>
    </r>
    <rPh sb="0" eb="2">
      <t>ホジョ</t>
    </rPh>
    <rPh sb="2" eb="4">
      <t>カイシ</t>
    </rPh>
    <rPh sb="4" eb="5">
      <t>ビ</t>
    </rPh>
    <rPh sb="5" eb="7">
      <t>イコウ</t>
    </rPh>
    <rPh sb="8" eb="9">
      <t>ネン</t>
    </rPh>
    <rPh sb="9" eb="10">
      <t>ド</t>
    </rPh>
    <rPh sb="10" eb="11">
      <t>ナイ</t>
    </rPh>
    <rPh sb="15" eb="18">
      <t>フドウサン</t>
    </rPh>
    <rPh sb="19" eb="21">
      <t>ケイヤク</t>
    </rPh>
    <rPh sb="21" eb="23">
      <t>コウシン</t>
    </rPh>
    <rPh sb="30" eb="32">
      <t>ヨテイ</t>
    </rPh>
    <rPh sb="56" eb="58">
      <t>テンキョ</t>
    </rPh>
    <rPh sb="61" eb="63">
      <t>テンキョ</t>
    </rPh>
    <rPh sb="63" eb="64">
      <t>ゴ</t>
    </rPh>
    <rPh sb="65" eb="67">
      <t>ホジョ</t>
    </rPh>
    <rPh sb="67" eb="69">
      <t>タイショウ</t>
    </rPh>
    <rPh sb="70" eb="72">
      <t>バアイ</t>
    </rPh>
    <rPh sb="96" eb="98">
      <t>ヤチン</t>
    </rPh>
    <rPh sb="99" eb="101">
      <t>ホンニン</t>
    </rPh>
    <rPh sb="101" eb="103">
      <t>フタン</t>
    </rPh>
    <rPh sb="103" eb="104">
      <t>ガク</t>
    </rPh>
    <rPh sb="105" eb="107">
      <t>ヘンコウ</t>
    </rPh>
    <phoneticPr fontId="3"/>
  </si>
  <si>
    <r>
      <t>日割り</t>
    </r>
    <r>
      <rPr>
        <b/>
        <sz val="12"/>
        <color theme="1"/>
        <rFont val="Meiryo UI"/>
        <family val="3"/>
        <charset val="128"/>
      </rPr>
      <t>共益費</t>
    </r>
    <r>
      <rPr>
        <sz val="12"/>
        <color theme="1"/>
        <rFont val="Meiryo UI"/>
        <family val="3"/>
        <charset val="128"/>
      </rPr>
      <t>（数字のみ入力）</t>
    </r>
    <rPh sb="0" eb="2">
      <t>ヒワ</t>
    </rPh>
    <rPh sb="3" eb="6">
      <t>キョウエキヒ</t>
    </rPh>
    <phoneticPr fontId="3"/>
  </si>
  <si>
    <r>
      <t>日割り</t>
    </r>
    <r>
      <rPr>
        <b/>
        <sz val="12"/>
        <color theme="1"/>
        <rFont val="Meiryo UI"/>
        <family val="3"/>
        <charset val="128"/>
      </rPr>
      <t>礼金または更新料</t>
    </r>
    <r>
      <rPr>
        <sz val="12"/>
        <color theme="1"/>
        <rFont val="Meiryo UI"/>
        <family val="3"/>
        <charset val="128"/>
      </rPr>
      <t>（数字のみ入力）</t>
    </r>
    <rPh sb="0" eb="2">
      <t>ヒワ</t>
    </rPh>
    <rPh sb="3" eb="5">
      <t>レイキン</t>
    </rPh>
    <rPh sb="8" eb="11">
      <t>コウシンリョウ</t>
    </rPh>
    <phoneticPr fontId="3"/>
  </si>
  <si>
    <r>
      <t>不動産の契約更新</t>
    </r>
    <r>
      <rPr>
        <sz val="11"/>
        <color theme="1"/>
        <rFont val="Meiryo UI"/>
        <family val="3"/>
        <charset val="128"/>
      </rPr>
      <t>（</t>
    </r>
    <r>
      <rPr>
        <b/>
        <sz val="11"/>
        <color theme="1"/>
        <rFont val="Meiryo UI"/>
        <family val="3"/>
        <charset val="128"/>
      </rPr>
      <t>年度内</t>
    </r>
    <r>
      <rPr>
        <sz val="11"/>
        <color theme="1"/>
        <rFont val="Meiryo UI"/>
        <family val="3"/>
        <charset val="128"/>
      </rPr>
      <t>に更新がある場合のみ記入）</t>
    </r>
    <rPh sb="0" eb="3">
      <t>フドウサン</t>
    </rPh>
    <rPh sb="4" eb="6">
      <t>ケイヤク</t>
    </rPh>
    <rPh sb="6" eb="8">
      <t>コウシン</t>
    </rPh>
    <rPh sb="9" eb="12">
      <t>ネンドナイ</t>
    </rPh>
    <rPh sb="13" eb="15">
      <t>コウシン</t>
    </rPh>
    <rPh sb="18" eb="20">
      <t>バアイ</t>
    </rPh>
    <rPh sb="22" eb="24">
      <t>キニュウ</t>
    </rPh>
    <phoneticPr fontId="3"/>
  </si>
  <si>
    <r>
      <t>日割り</t>
    </r>
    <r>
      <rPr>
        <b/>
        <sz val="12"/>
        <color theme="1"/>
        <rFont val="Meiryo UI"/>
        <family val="3"/>
        <charset val="128"/>
      </rPr>
      <t>本人負担額</t>
    </r>
    <r>
      <rPr>
        <sz val="12"/>
        <color theme="1"/>
        <rFont val="Meiryo UI"/>
        <family val="3"/>
        <charset val="128"/>
      </rPr>
      <t>（数字のみ入力）</t>
    </r>
    <rPh sb="0" eb="2">
      <t>ヒワ</t>
    </rPh>
    <rPh sb="3" eb="5">
      <t>ホンニン</t>
    </rPh>
    <rPh sb="5" eb="7">
      <t>フタン</t>
    </rPh>
    <rPh sb="7" eb="8">
      <t>ガク</t>
    </rPh>
    <phoneticPr fontId="3"/>
  </si>
  <si>
    <r>
      <t>転居</t>
    </r>
    <r>
      <rPr>
        <sz val="11"/>
        <color theme="1"/>
        <rFont val="Meiryo UI"/>
        <family val="3"/>
        <charset val="128"/>
      </rPr>
      <t>（</t>
    </r>
    <r>
      <rPr>
        <b/>
        <sz val="11"/>
        <color theme="1"/>
        <rFont val="Meiryo UI"/>
        <family val="3"/>
        <charset val="128"/>
      </rPr>
      <t>年度内</t>
    </r>
    <r>
      <rPr>
        <sz val="11"/>
        <color theme="1"/>
        <rFont val="Meiryo UI"/>
        <family val="3"/>
        <charset val="128"/>
      </rPr>
      <t>に転居し、転居後も補助対象の場合のみ記入）</t>
    </r>
    <rPh sb="0" eb="2">
      <t>テンキョ</t>
    </rPh>
    <rPh sb="3" eb="4">
      <t>ネン</t>
    </rPh>
    <rPh sb="4" eb="5">
      <t>ド</t>
    </rPh>
    <rPh sb="5" eb="6">
      <t>ナイ</t>
    </rPh>
    <rPh sb="7" eb="9">
      <t>テンキョ</t>
    </rPh>
    <rPh sb="11" eb="13">
      <t>テンキョ</t>
    </rPh>
    <rPh sb="13" eb="14">
      <t>ゴ</t>
    </rPh>
    <rPh sb="15" eb="17">
      <t>ホジョ</t>
    </rPh>
    <rPh sb="17" eb="19">
      <t>タイショウ</t>
    </rPh>
    <rPh sb="20" eb="22">
      <t>バアイ</t>
    </rPh>
    <rPh sb="24" eb="26">
      <t>キニュウ</t>
    </rPh>
    <phoneticPr fontId="3"/>
  </si>
  <si>
    <r>
      <rPr>
        <sz val="11"/>
        <color theme="1"/>
        <rFont val="Meiryo UI"/>
        <family val="3"/>
        <charset val="128"/>
      </rPr>
      <t xml:space="preserve">家賃や本人負担額に変更
</t>
    </r>
    <r>
      <rPr>
        <sz val="9"/>
        <color theme="1"/>
        <rFont val="Meiryo UI"/>
        <family val="3"/>
        <charset val="128"/>
      </rPr>
      <t xml:space="preserve">（契約更新による家賃の増減や本人負担額に変更がある場合等に記入）
</t>
    </r>
    <r>
      <rPr>
        <sz val="10"/>
        <color theme="1"/>
        <rFont val="Meiryo UI"/>
        <family val="3"/>
        <charset val="128"/>
      </rPr>
      <t>（どれか１つでも変わったら</t>
    </r>
    <r>
      <rPr>
        <b/>
        <sz val="10"/>
        <color theme="1"/>
        <rFont val="Meiryo UI"/>
        <family val="3"/>
        <charset val="128"/>
      </rPr>
      <t>全部の欄の入力が必要</t>
    </r>
    <r>
      <rPr>
        <sz val="10"/>
        <color theme="1"/>
        <rFont val="Meiryo UI"/>
        <family val="3"/>
        <charset val="128"/>
      </rPr>
      <t>です）</t>
    </r>
    <rPh sb="0" eb="2">
      <t>ヤチン</t>
    </rPh>
    <rPh sb="3" eb="5">
      <t>ホンニン</t>
    </rPh>
    <rPh sb="5" eb="7">
      <t>フタン</t>
    </rPh>
    <rPh sb="7" eb="8">
      <t>ガク</t>
    </rPh>
    <rPh sb="9" eb="11">
      <t>ヘンコウ</t>
    </rPh>
    <rPh sb="13" eb="15">
      <t>ケイヤク</t>
    </rPh>
    <rPh sb="15" eb="17">
      <t>コウシン</t>
    </rPh>
    <rPh sb="20" eb="22">
      <t>ヤチン</t>
    </rPh>
    <rPh sb="23" eb="25">
      <t>ゾウゲン</t>
    </rPh>
    <rPh sb="26" eb="28">
      <t>ホンニン</t>
    </rPh>
    <rPh sb="28" eb="30">
      <t>フタン</t>
    </rPh>
    <rPh sb="30" eb="31">
      <t>ガク</t>
    </rPh>
    <rPh sb="32" eb="34">
      <t>ヘンコウ</t>
    </rPh>
    <rPh sb="37" eb="39">
      <t>バアイ</t>
    </rPh>
    <rPh sb="39" eb="40">
      <t>ナド</t>
    </rPh>
    <rPh sb="41" eb="43">
      <t>キニュウ</t>
    </rPh>
    <rPh sb="53" eb="54">
      <t>カ</t>
    </rPh>
    <rPh sb="58" eb="60">
      <t>ゼンブ</t>
    </rPh>
    <rPh sb="61" eb="62">
      <t>ラン</t>
    </rPh>
    <rPh sb="63" eb="65">
      <t>ニュウリョク</t>
    </rPh>
    <rPh sb="66" eb="68">
      <t>ヒツヨウ</t>
    </rPh>
    <phoneticPr fontId="3"/>
  </si>
  <si>
    <t>令和元年度から継続して令和６年度末まで補助対象者であった</t>
    <rPh sb="0" eb="2">
      <t>レイワ</t>
    </rPh>
    <rPh sb="2" eb="4">
      <t>ガンネン</t>
    </rPh>
    <rPh sb="4" eb="5">
      <t>ド</t>
    </rPh>
    <rPh sb="7" eb="9">
      <t>ケイゾク</t>
    </rPh>
    <rPh sb="11" eb="13">
      <t>レイワ</t>
    </rPh>
    <rPh sb="14" eb="15">
      <t>ネン</t>
    </rPh>
    <rPh sb="15" eb="16">
      <t>ド</t>
    </rPh>
    <rPh sb="16" eb="17">
      <t>マツ</t>
    </rPh>
    <rPh sb="19" eb="21">
      <t>ホジョ</t>
    </rPh>
    <rPh sb="21" eb="23">
      <t>タイショウ</t>
    </rPh>
    <rPh sb="23" eb="24">
      <t>シャ</t>
    </rPh>
    <phoneticPr fontId="3"/>
  </si>
  <si>
    <t>　変わる場合は式を修正</t>
    <rPh sb="1" eb="2">
      <t>カ</t>
    </rPh>
    <rPh sb="4" eb="6">
      <t>バアイ</t>
    </rPh>
    <rPh sb="7" eb="8">
      <t>シキ</t>
    </rPh>
    <rPh sb="9" eb="11">
      <t>シュウセイ</t>
    </rPh>
    <phoneticPr fontId="3"/>
  </si>
  <si>
    <r>
      <t>日割り月</t>
    </r>
    <r>
      <rPr>
        <b/>
        <sz val="10"/>
        <rFont val="Meiryo UI"/>
        <family val="3"/>
        <charset val="128"/>
      </rPr>
      <t>の実支払額</t>
    </r>
    <rPh sb="0" eb="2">
      <t>ヒワ</t>
    </rPh>
    <phoneticPr fontId="4"/>
  </si>
  <si>
    <t>令和</t>
  </si>
  <si>
    <t>←ここに表示される結果を「入力用」シートに転記</t>
    <rPh sb="4" eb="6">
      <t>ヒョウジ</t>
    </rPh>
    <rPh sb="9" eb="11">
      <t>ケッカ</t>
    </rPh>
    <rPh sb="13" eb="15">
      <t>ニュウリョク</t>
    </rPh>
    <rPh sb="15" eb="16">
      <t>ヨウ</t>
    </rPh>
    <rPh sb="21" eb="23">
      <t>テンキ</t>
    </rPh>
    <phoneticPr fontId="3"/>
  </si>
  <si>
    <t>（参考）</t>
    <rPh sb="1" eb="3">
      <t>サンコウ</t>
    </rPh>
    <phoneticPr fontId="3"/>
  </si>
  <si>
    <t>【１件目】　　　令和</t>
    <rPh sb="2" eb="3">
      <t>ケン</t>
    </rPh>
    <rPh sb="3" eb="4">
      <t>メ</t>
    </rPh>
    <rPh sb="8" eb="9">
      <t>レイ</t>
    </rPh>
    <rPh sb="9" eb="10">
      <t>ワ</t>
    </rPh>
    <phoneticPr fontId="4"/>
  </si>
  <si>
    <t>【２件目】　　　令和</t>
    <rPh sb="2" eb="3">
      <t>ケン</t>
    </rPh>
    <rPh sb="3" eb="4">
      <t>メ</t>
    </rPh>
    <rPh sb="8" eb="9">
      <t>レイ</t>
    </rPh>
    <rPh sb="9" eb="10">
      <t>ワ</t>
    </rPh>
    <phoneticPr fontId="4"/>
  </si>
  <si>
    <t>【３件目】　　　令和</t>
    <rPh sb="2" eb="3">
      <t>ケン</t>
    </rPh>
    <rPh sb="3" eb="4">
      <t>メ</t>
    </rPh>
    <rPh sb="8" eb="9">
      <t>レイ</t>
    </rPh>
    <rPh sb="9" eb="10">
      <t>ワ</t>
    </rPh>
    <phoneticPr fontId="4"/>
  </si>
  <si>
    <t>【４件目】　　　令和</t>
    <rPh sb="2" eb="3">
      <t>ケン</t>
    </rPh>
    <rPh sb="3" eb="4">
      <t>メ</t>
    </rPh>
    <rPh sb="8" eb="9">
      <t>レイ</t>
    </rPh>
    <rPh sb="9" eb="10">
      <t>ワ</t>
    </rPh>
    <phoneticPr fontId="4"/>
  </si>
  <si>
    <t>【５件目】　　　令和</t>
    <rPh sb="2" eb="3">
      <t>ケン</t>
    </rPh>
    <rPh sb="3" eb="4">
      <t>メ</t>
    </rPh>
    <rPh sb="8" eb="9">
      <t>レイ</t>
    </rPh>
    <rPh sb="9" eb="10">
      <t>ワ</t>
    </rPh>
    <phoneticPr fontId="4"/>
  </si>
  <si>
    <r>
      <rPr>
        <b/>
        <sz val="10"/>
        <color indexed="8"/>
        <rFont val="Meiryo UI"/>
        <family val="3"/>
        <charset val="128"/>
      </rPr>
      <t>A</t>
    </r>
    <r>
      <rPr>
        <sz val="10"/>
        <color indexed="8"/>
        <rFont val="Meiryo UI"/>
        <family val="3"/>
        <charset val="128"/>
      </rPr>
      <t>と</t>
    </r>
    <r>
      <rPr>
        <b/>
        <sz val="10"/>
        <color indexed="8"/>
        <rFont val="Meiryo UI"/>
        <family val="3"/>
        <charset val="128"/>
      </rPr>
      <t>B</t>
    </r>
    <r>
      <rPr>
        <sz val="10"/>
        <color indexed="8"/>
        <rFont val="Meiryo UI"/>
        <family val="3"/>
        <charset val="128"/>
      </rPr>
      <t>いずれか
少ない額</t>
    </r>
    <rPh sb="8" eb="9">
      <t>スク</t>
    </rPh>
    <rPh sb="11" eb="12">
      <t>ガク</t>
    </rPh>
    <phoneticPr fontId="4"/>
  </si>
  <si>
    <r>
      <t>家賃　</t>
    </r>
    <r>
      <rPr>
        <b/>
        <sz val="10"/>
        <color indexed="8"/>
        <rFont val="Meiryo UI"/>
        <family val="3"/>
        <charset val="128"/>
      </rPr>
      <t>①+④</t>
    </r>
    <rPh sb="0" eb="2">
      <t>ヤチン</t>
    </rPh>
    <phoneticPr fontId="4"/>
  </si>
  <si>
    <r>
      <t>共益費　</t>
    </r>
    <r>
      <rPr>
        <b/>
        <sz val="10"/>
        <color indexed="8"/>
        <rFont val="Meiryo UI"/>
        <family val="3"/>
        <charset val="128"/>
      </rPr>
      <t>②+⑤</t>
    </r>
    <rPh sb="0" eb="3">
      <t>キョウエキヒ</t>
    </rPh>
    <phoneticPr fontId="4"/>
  </si>
  <si>
    <r>
      <t>※</t>
    </r>
    <r>
      <rPr>
        <b/>
        <sz val="9"/>
        <color indexed="8"/>
        <rFont val="Meiryo UI"/>
        <family val="3"/>
        <charset val="128"/>
      </rPr>
      <t>③、⑥</t>
    </r>
    <r>
      <rPr>
        <sz val="9"/>
        <color indexed="8"/>
        <rFont val="Meiryo UI"/>
        <family val="3"/>
        <charset val="128"/>
      </rPr>
      <t>いずれか一方のみの場合は日割りしない。
転居前、転居先いずれも計上する場合は、③と⑥の日割り額の合計額。</t>
    </r>
    <rPh sb="8" eb="10">
      <t>イッポウ</t>
    </rPh>
    <rPh sb="13" eb="15">
      <t>バアイ</t>
    </rPh>
    <rPh sb="16" eb="18">
      <t>ヒワ</t>
    </rPh>
    <rPh sb="35" eb="37">
      <t>ケイジョウ</t>
    </rPh>
    <phoneticPr fontId="4"/>
  </si>
  <si>
    <r>
      <rPr>
        <sz val="10"/>
        <color indexed="8"/>
        <rFont val="Meiryo UI"/>
        <family val="3"/>
        <charset val="128"/>
      </rPr>
      <t>本人負担額　</t>
    </r>
    <r>
      <rPr>
        <b/>
        <sz val="10"/>
        <color indexed="8"/>
        <rFont val="Meiryo UI"/>
        <family val="3"/>
        <charset val="128"/>
      </rPr>
      <t>⑦</t>
    </r>
    <r>
      <rPr>
        <sz val="11"/>
        <color indexed="8"/>
        <rFont val="Meiryo UI"/>
        <family val="3"/>
        <charset val="128"/>
      </rPr>
      <t xml:space="preserve">
</t>
    </r>
    <r>
      <rPr>
        <sz val="8"/>
        <color indexed="8"/>
        <rFont val="Meiryo UI"/>
        <family val="3"/>
        <charset val="128"/>
      </rPr>
      <t>※実際の負担額</t>
    </r>
    <rPh sb="0" eb="2">
      <t>ホンニン</t>
    </rPh>
    <rPh sb="2" eb="4">
      <t>フタン</t>
    </rPh>
    <rPh sb="4" eb="5">
      <t>ガク</t>
    </rPh>
    <rPh sb="9" eb="11">
      <t>ジッサイ</t>
    </rPh>
    <rPh sb="12" eb="14">
      <t>フタン</t>
    </rPh>
    <rPh sb="14" eb="15">
      <t>ガク</t>
    </rPh>
    <phoneticPr fontId="4"/>
  </si>
  <si>
    <t>共益費（管理費）</t>
    <rPh sb="0" eb="3">
      <t>キョウエキヒ</t>
    </rPh>
    <rPh sb="4" eb="7">
      <t>カンリヒ</t>
    </rPh>
    <phoneticPr fontId="4"/>
  </si>
  <si>
    <t>【１件目】　　　令和</t>
    <rPh sb="2" eb="4">
      <t>ケンメ</t>
    </rPh>
    <rPh sb="8" eb="9">
      <t>レイ</t>
    </rPh>
    <rPh sb="9" eb="10">
      <t>ワ</t>
    </rPh>
    <phoneticPr fontId="4"/>
  </si>
  <si>
    <t>【２件目】　　　令和</t>
    <rPh sb="2" eb="4">
      <t>ケンメ</t>
    </rPh>
    <rPh sb="8" eb="9">
      <t>レイ</t>
    </rPh>
    <rPh sb="9" eb="10">
      <t>ワ</t>
    </rPh>
    <phoneticPr fontId="4"/>
  </si>
  <si>
    <t>【３件目】　　　令和</t>
    <rPh sb="2" eb="4">
      <t>ケンメ</t>
    </rPh>
    <rPh sb="8" eb="9">
      <t>レイ</t>
    </rPh>
    <rPh sb="9" eb="10">
      <t>ワ</t>
    </rPh>
    <phoneticPr fontId="4"/>
  </si>
  <si>
    <t>【４件目】　　　令和</t>
    <rPh sb="2" eb="4">
      <t>ケンメ</t>
    </rPh>
    <rPh sb="8" eb="9">
      <t>レイ</t>
    </rPh>
    <rPh sb="9" eb="10">
      <t>ワ</t>
    </rPh>
    <phoneticPr fontId="4"/>
  </si>
  <si>
    <t>【５件目】　　　令和</t>
    <rPh sb="2" eb="4">
      <t>ケンメ</t>
    </rPh>
    <rPh sb="8" eb="9">
      <t>レイ</t>
    </rPh>
    <rPh sb="9" eb="10">
      <t>ワ</t>
    </rPh>
    <phoneticPr fontId="4"/>
  </si>
  <si>
    <r>
      <t>転居</t>
    </r>
    <r>
      <rPr>
        <b/>
        <sz val="11"/>
        <color rgb="FFFF0000"/>
        <rFont val="Meiryo UI"/>
        <family val="3"/>
        <charset val="128"/>
      </rPr>
      <t>前</t>
    </r>
    <r>
      <rPr>
        <b/>
        <sz val="11"/>
        <color theme="1"/>
        <rFont val="Meiryo UI"/>
        <family val="3"/>
        <charset val="128"/>
      </rPr>
      <t>住所</t>
    </r>
    <rPh sb="0" eb="2">
      <t>テンキョ</t>
    </rPh>
    <rPh sb="2" eb="3">
      <t>マエ</t>
    </rPh>
    <rPh sb="3" eb="5">
      <t>ジュウショ</t>
    </rPh>
    <phoneticPr fontId="4"/>
  </si>
  <si>
    <r>
      <t>転居</t>
    </r>
    <r>
      <rPr>
        <b/>
        <sz val="11"/>
        <color rgb="FFFF0000"/>
        <rFont val="Meiryo UI"/>
        <family val="3"/>
        <charset val="128"/>
      </rPr>
      <t>先</t>
    </r>
    <r>
      <rPr>
        <b/>
        <sz val="11"/>
        <color theme="1"/>
        <rFont val="Meiryo UI"/>
        <family val="3"/>
        <charset val="128"/>
      </rPr>
      <t>住所</t>
    </r>
    <rPh sb="0" eb="2">
      <t>テンキョ</t>
    </rPh>
    <rPh sb="2" eb="3">
      <t>サキ</t>
    </rPh>
    <rPh sb="3" eb="5">
      <t>ジュウショ</t>
    </rPh>
    <phoneticPr fontId="4"/>
  </si>
  <si>
    <t>概算払いの希望有無（選択）</t>
    <rPh sb="0" eb="3">
      <t>ガイサンバラ</t>
    </rPh>
    <rPh sb="5" eb="7">
      <t>キボウ</t>
    </rPh>
    <rPh sb="7" eb="9">
      <t>ウム</t>
    </rPh>
    <rPh sb="10" eb="12">
      <t>センタク</t>
    </rPh>
    <phoneticPr fontId="3"/>
  </si>
  <si>
    <t>・法人、園の情報は申請日時点の情報となっているか
・代表者の職の記載漏れはないか</t>
    <rPh sb="1" eb="3">
      <t>ホウジン</t>
    </rPh>
    <rPh sb="4" eb="5">
      <t>エン</t>
    </rPh>
    <rPh sb="6" eb="8">
      <t>ジョウホウ</t>
    </rPh>
    <rPh sb="9" eb="11">
      <t>シンセイ</t>
    </rPh>
    <rPh sb="11" eb="12">
      <t>ビ</t>
    </rPh>
    <rPh sb="12" eb="14">
      <t>ジテン</t>
    </rPh>
    <rPh sb="15" eb="17">
      <t>ジョウホウ</t>
    </rPh>
    <rPh sb="26" eb="29">
      <t>ダイヒョウシャ</t>
    </rPh>
    <rPh sb="30" eb="31">
      <t>ショク</t>
    </rPh>
    <rPh sb="32" eb="34">
      <t>キサイ</t>
    </rPh>
    <rPh sb="34" eb="35">
      <t>モ</t>
    </rPh>
    <phoneticPr fontId="3"/>
  </si>
  <si>
    <t>←当エクセルファイルの「日割計算表①」もしくは「日割計算表②」シート</t>
    <phoneticPr fontId="3"/>
  </si>
  <si>
    <t>←当エクセルファイルの「雇用証明書」シート</t>
    <rPh sb="12" eb="16">
      <t>コヨウショウメイ</t>
    </rPh>
    <rPh sb="16" eb="17">
      <t>ショ</t>
    </rPh>
    <phoneticPr fontId="3"/>
  </si>
  <si>
    <t>チェック欄</t>
    <rPh sb="4" eb="5">
      <t>ラン</t>
    </rPh>
    <phoneticPr fontId="3"/>
  </si>
  <si>
    <t>①月途中の開始または終了か、②転居（借上げ宿舎→別の借上げ宿舎）かで２パターンのシートあり</t>
    <rPh sb="1" eb="4">
      <t>ツキトチュウ</t>
    </rPh>
    <rPh sb="5" eb="7">
      <t>カイシ</t>
    </rPh>
    <rPh sb="10" eb="12">
      <t>シュウリョウ</t>
    </rPh>
    <rPh sb="15" eb="17">
      <t>テンキョ</t>
    </rPh>
    <rPh sb="18" eb="20">
      <t>カリア</t>
    </rPh>
    <rPh sb="21" eb="23">
      <t>シュクシャ</t>
    </rPh>
    <rPh sb="24" eb="25">
      <t>ベツ</t>
    </rPh>
    <rPh sb="26" eb="28">
      <t>カリア</t>
    </rPh>
    <rPh sb="29" eb="31">
      <t>シュクシャ</t>
    </rPh>
    <phoneticPr fontId="3"/>
  </si>
  <si>
    <t>・全員分あるか
・採用年月日に誤りはないか
・雇用開始から5年（経過措置対象の場合は6～10年）経過していないか
・採用形態や就労時間に記載漏れはないか</t>
    <rPh sb="1" eb="3">
      <t>ゼンイン</t>
    </rPh>
    <rPh sb="3" eb="4">
      <t>ブン</t>
    </rPh>
    <rPh sb="9" eb="11">
      <t>サイヨウ</t>
    </rPh>
    <rPh sb="11" eb="14">
      <t>ネンガッピ</t>
    </rPh>
    <rPh sb="15" eb="16">
      <t>アヤマ</t>
    </rPh>
    <rPh sb="23" eb="25">
      <t>コヨウ</t>
    </rPh>
    <rPh sb="25" eb="27">
      <t>カイシ</t>
    </rPh>
    <rPh sb="30" eb="31">
      <t>ネン</t>
    </rPh>
    <rPh sb="36" eb="38">
      <t>タイショウ</t>
    </rPh>
    <rPh sb="48" eb="50">
      <t>ケイカ</t>
    </rPh>
    <rPh sb="58" eb="60">
      <t>サイヨウ</t>
    </rPh>
    <rPh sb="60" eb="62">
      <t>ケイタイ</t>
    </rPh>
    <rPh sb="63" eb="65">
      <t>シュウロウ</t>
    </rPh>
    <rPh sb="65" eb="67">
      <t>ジカン</t>
    </rPh>
    <rPh sb="68" eb="70">
      <t>キサイ</t>
    </rPh>
    <rPh sb="70" eb="71">
      <t>モ</t>
    </rPh>
    <phoneticPr fontId="3"/>
  </si>
  <si>
    <t>←当エクセルファイルの「誓約書」シート</t>
    <rPh sb="12" eb="15">
      <t>セイヤクショ</t>
    </rPh>
    <phoneticPr fontId="3"/>
  </si>
  <si>
    <r>
      <t>・全員分あるか(過年度申請の方も提出が必要です)
・借主が事業者となっているか
・補助開始時点で契約されているか
(</t>
    </r>
    <r>
      <rPr>
        <sz val="12"/>
        <color rgb="FFFF0000"/>
        <rFont val="メイリオ"/>
        <family val="3"/>
        <charset val="128"/>
      </rPr>
      <t>更新があった場合は、更新後の契約書の提出</t>
    </r>
    <r>
      <rPr>
        <sz val="12"/>
        <color theme="1"/>
        <rFont val="メイリオ"/>
        <family val="3"/>
        <charset val="128"/>
      </rPr>
      <t>をお願いいたします。)
・賃借料等、契約期間、貸主、借主の記載があるか
・契約期間は切れていないか
・貸主、借主の押印がされているか</t>
    </r>
    <rPh sb="1" eb="3">
      <t>ゼンイン</t>
    </rPh>
    <rPh sb="3" eb="4">
      <t>ブン</t>
    </rPh>
    <rPh sb="8" eb="11">
      <t>カネンド</t>
    </rPh>
    <rPh sb="11" eb="13">
      <t>シンセイ</t>
    </rPh>
    <rPh sb="14" eb="15">
      <t>カタ</t>
    </rPh>
    <rPh sb="16" eb="18">
      <t>テイシュツ</t>
    </rPh>
    <rPh sb="19" eb="21">
      <t>ヒツヨウ</t>
    </rPh>
    <rPh sb="26" eb="28">
      <t>カリヌシ</t>
    </rPh>
    <rPh sb="29" eb="32">
      <t>ジギョウシャ</t>
    </rPh>
    <rPh sb="41" eb="43">
      <t>ホジョ</t>
    </rPh>
    <rPh sb="43" eb="45">
      <t>カイシ</t>
    </rPh>
    <rPh sb="45" eb="47">
      <t>ジテン</t>
    </rPh>
    <rPh sb="48" eb="50">
      <t>ケイヤク</t>
    </rPh>
    <rPh sb="91" eb="94">
      <t>チンシャクリョウ</t>
    </rPh>
    <rPh sb="94" eb="95">
      <t>トウ</t>
    </rPh>
    <rPh sb="96" eb="98">
      <t>ケイヤク</t>
    </rPh>
    <rPh sb="98" eb="100">
      <t>キカン</t>
    </rPh>
    <rPh sb="101" eb="103">
      <t>カシヌシ</t>
    </rPh>
    <rPh sb="104" eb="106">
      <t>カリヌシ</t>
    </rPh>
    <rPh sb="107" eb="109">
      <t>キサイ</t>
    </rPh>
    <rPh sb="115" eb="117">
      <t>ケイヤク</t>
    </rPh>
    <rPh sb="117" eb="119">
      <t>キカン</t>
    </rPh>
    <rPh sb="120" eb="121">
      <t>キ</t>
    </rPh>
    <rPh sb="129" eb="131">
      <t>カシヌシ</t>
    </rPh>
    <rPh sb="132" eb="134">
      <t>カリヌシ</t>
    </rPh>
    <rPh sb="135" eb="137">
      <t>オウイン</t>
    </rPh>
    <phoneticPr fontId="3"/>
  </si>
  <si>
    <t>・全員分あるか(過年度申請の方も提出が必要です)
・補助開始時点で登録されている者か</t>
    <rPh sb="1" eb="3">
      <t>ゼンイン</t>
    </rPh>
    <rPh sb="3" eb="4">
      <t>ブン</t>
    </rPh>
    <rPh sb="16" eb="18">
      <t>テイシュツ</t>
    </rPh>
    <rPh sb="19" eb="21">
      <t>ヒツヨウ</t>
    </rPh>
    <rPh sb="26" eb="28">
      <t>ホジョ</t>
    </rPh>
    <rPh sb="28" eb="30">
      <t>カイシ</t>
    </rPh>
    <rPh sb="30" eb="32">
      <t>ジテン</t>
    </rPh>
    <rPh sb="33" eb="35">
      <t>トウロク</t>
    </rPh>
    <rPh sb="40" eb="41">
      <t>モノ</t>
    </rPh>
    <phoneticPr fontId="3"/>
  </si>
  <si>
    <t>PDF</t>
    <phoneticPr fontId="3"/>
  </si>
  <si>
    <t>Word</t>
    <phoneticPr fontId="3"/>
  </si>
  <si>
    <t>③その他
特記事項</t>
    <rPh sb="3" eb="4">
      <t>ホカ</t>
    </rPh>
    <rPh sb="5" eb="7">
      <t>トッキ</t>
    </rPh>
    <rPh sb="7" eb="9">
      <t>ジコウ</t>
    </rPh>
    <phoneticPr fontId="3"/>
  </si>
  <si>
    <t>分</t>
    <rPh sb="0" eb="1">
      <t>フン</t>
    </rPh>
    <phoneticPr fontId="3"/>
  </si>
  <si>
    <t>時間</t>
    <rPh sb="0" eb="2">
      <t>ジカン</t>
    </rPh>
    <phoneticPr fontId="3"/>
  </si>
  <si>
    <t>◆１日あたりの勤務時間(休憩時間を含む労働契約上の時間)</t>
    <rPh sb="2" eb="3">
      <t>ニチ</t>
    </rPh>
    <rPh sb="7" eb="9">
      <t>キンム</t>
    </rPh>
    <rPh sb="9" eb="11">
      <t>ジカン</t>
    </rPh>
    <rPh sb="12" eb="14">
      <t>キュウケイ</t>
    </rPh>
    <rPh sb="14" eb="16">
      <t>ジカン</t>
    </rPh>
    <rPh sb="17" eb="18">
      <t>フク</t>
    </rPh>
    <rPh sb="19" eb="21">
      <t>ロウドウ</t>
    </rPh>
    <rPh sb="21" eb="23">
      <t>ケイヤク</t>
    </rPh>
    <rPh sb="23" eb="24">
      <t>ジョウ</t>
    </rPh>
    <rPh sb="25" eb="27">
      <t>ジカン</t>
    </rPh>
    <phoneticPr fontId="3"/>
  </si>
  <si>
    <t>②就労時間</t>
    <rPh sb="1" eb="3">
      <t>シュウロウ</t>
    </rPh>
    <rPh sb="3" eb="5">
      <t>ジカン</t>
    </rPh>
    <phoneticPr fontId="3"/>
  </si>
  <si>
    <t>日勤務</t>
    <rPh sb="0" eb="1">
      <t>ニチ</t>
    </rPh>
    <rPh sb="1" eb="3">
      <t>キンム</t>
    </rPh>
    <phoneticPr fontId="3"/>
  </si>
  <si>
    <r>
      <rPr>
        <b/>
        <sz val="11"/>
        <color theme="1"/>
        <rFont val="ＭＳ Ｐ明朝"/>
        <family val="1"/>
        <charset val="128"/>
      </rPr>
      <t>◆月</t>
    </r>
    <r>
      <rPr>
        <sz val="11"/>
        <color theme="1"/>
        <rFont val="ＭＳ Ｐ明朝"/>
        <family val="1"/>
        <charset val="128"/>
      </rPr>
      <t>に</t>
    </r>
    <rPh sb="1" eb="2">
      <t>ツキ</t>
    </rPh>
    <phoneticPr fontId="3"/>
  </si>
  <si>
    <t>その他の場合→</t>
    <rPh sb="2" eb="3">
      <t>ホカ</t>
    </rPh>
    <rPh sb="4" eb="6">
      <t>バアイ</t>
    </rPh>
    <phoneticPr fontId="3"/>
  </si>
  <si>
    <t>雇用形態</t>
    <rPh sb="0" eb="2">
      <t>コヨウ</t>
    </rPh>
    <rPh sb="2" eb="4">
      <t>ケイタイ</t>
    </rPh>
    <phoneticPr fontId="3"/>
  </si>
  <si>
    <t>①採用形態</t>
    <rPh sb="1" eb="3">
      <t>サイヨウ</t>
    </rPh>
    <rPh sb="3" eb="5">
      <t>ケイタイ</t>
    </rPh>
    <phoneticPr fontId="3"/>
  </si>
  <si>
    <t>勤務先園名</t>
    <rPh sb="0" eb="2">
      <t>キンム</t>
    </rPh>
    <rPh sb="2" eb="3">
      <t>サキ</t>
    </rPh>
    <rPh sb="3" eb="5">
      <t>エンメイ</t>
    </rPh>
    <phoneticPr fontId="3"/>
  </si>
  <si>
    <t>職種</t>
    <rPh sb="0" eb="2">
      <t>ショクシュ</t>
    </rPh>
    <phoneticPr fontId="3"/>
  </si>
  <si>
    <t>下記の者は、次のとおり在職していることを証明します。</t>
    <rPh sb="0" eb="2">
      <t>カキ</t>
    </rPh>
    <rPh sb="3" eb="4">
      <t>モノ</t>
    </rPh>
    <rPh sb="6" eb="7">
      <t>ツギ</t>
    </rPh>
    <rPh sb="11" eb="13">
      <t>ザイショク</t>
    </rPh>
    <rPh sb="20" eb="22">
      <t>ショウメイ</t>
    </rPh>
    <phoneticPr fontId="3"/>
  </si>
  <si>
    <t>連絡先電話</t>
    <rPh sb="0" eb="2">
      <t>レンラク</t>
    </rPh>
    <rPh sb="2" eb="3">
      <t>サキ</t>
    </rPh>
    <rPh sb="3" eb="5">
      <t>デンワ</t>
    </rPh>
    <phoneticPr fontId="3"/>
  </si>
  <si>
    <t>雇　用　証　明　書</t>
    <rPh sb="0" eb="1">
      <t>ヤトイ</t>
    </rPh>
    <rPh sb="2" eb="3">
      <t>ヨウ</t>
    </rPh>
    <rPh sb="4" eb="5">
      <t>アカシ</t>
    </rPh>
    <rPh sb="6" eb="7">
      <t>メイ</t>
    </rPh>
    <rPh sb="8" eb="9">
      <t>ショ</t>
    </rPh>
    <phoneticPr fontId="3"/>
  </si>
  <si>
    <t>人目</t>
    <rPh sb="0" eb="2">
      <t>ニンメ</t>
    </rPh>
    <phoneticPr fontId="3"/>
  </si>
  <si>
    <t>その他</t>
    <rPh sb="2" eb="3">
      <t>ホカ</t>
    </rPh>
    <phoneticPr fontId="3"/>
  </si>
  <si>
    <t>アルバイト</t>
    <phoneticPr fontId="3"/>
  </si>
  <si>
    <t>パート</t>
    <phoneticPr fontId="3"/>
  </si>
  <si>
    <t>准看護師</t>
    <rPh sb="0" eb="4">
      <t>ジュンカンゴシ</t>
    </rPh>
    <phoneticPr fontId="3"/>
  </si>
  <si>
    <t>看護師</t>
    <rPh sb="0" eb="3">
      <t>カンゴシ</t>
    </rPh>
    <phoneticPr fontId="3"/>
  </si>
  <si>
    <t>保健師</t>
    <rPh sb="0" eb="3">
      <t>ホケンシ</t>
    </rPh>
    <phoneticPr fontId="3"/>
  </si>
  <si>
    <t>保育士(または保育教諭)</t>
    <rPh sb="0" eb="3">
      <t>ホイクシ</t>
    </rPh>
    <rPh sb="7" eb="9">
      <t>ホイク</t>
    </rPh>
    <rPh sb="9" eb="11">
      <t>キョウユ</t>
    </rPh>
    <phoneticPr fontId="3"/>
  </si>
  <si>
    <t>誓　　約　　書</t>
    <rPh sb="0" eb="1">
      <t>チカイ</t>
    </rPh>
    <rPh sb="3" eb="4">
      <t>ヤク</t>
    </rPh>
    <rPh sb="6" eb="7">
      <t>ショ</t>
    </rPh>
    <phoneticPr fontId="3"/>
  </si>
  <si>
    <t>（あて先）千　葉　市　長</t>
    <rPh sb="3" eb="4">
      <t>サキ</t>
    </rPh>
    <rPh sb="5" eb="6">
      <t>セン</t>
    </rPh>
    <rPh sb="7" eb="8">
      <t>ハ</t>
    </rPh>
    <rPh sb="9" eb="10">
      <t>シ</t>
    </rPh>
    <rPh sb="11" eb="12">
      <t>チョウ</t>
    </rPh>
    <phoneticPr fontId="3"/>
  </si>
  <si>
    <t>月</t>
    <rPh sb="0" eb="1">
      <t>ツキ</t>
    </rPh>
    <phoneticPr fontId="3"/>
  </si>
  <si>
    <t>様式第４号</t>
    <rPh sb="0" eb="2">
      <t>ヨウシキ</t>
    </rPh>
    <rPh sb="2" eb="3">
      <t>ダイ</t>
    </rPh>
    <rPh sb="4" eb="5">
      <t>ゴウ</t>
    </rPh>
    <phoneticPr fontId="3"/>
  </si>
  <si>
    <t>雇　用　証　明　書</t>
    <phoneticPr fontId="3"/>
  </si>
  <si>
    <t>・概算払は事業の実績が確定する前に概算で補助金をお支払いする制度です。
・今年度は、国の制度改正により交付申請が例年より遅れたため、1回のみ（4月～9月分）とさせていただきます。支障がある場合は幼保運営課担当まで個別にご相談ください。
・年度末における実績報告額が、概算払いを受けた額より低い場合、過払い額を返金していただきます（戻入）。
・戻入が発生した場合、大変短い期限での納付をお願いすることとなりますので、ご注意ください。</t>
    <rPh sb="37" eb="40">
      <t>コンネンド</t>
    </rPh>
    <rPh sb="42" eb="43">
      <t>クニ</t>
    </rPh>
    <rPh sb="44" eb="46">
      <t>セイド</t>
    </rPh>
    <rPh sb="46" eb="48">
      <t>カイセイ</t>
    </rPh>
    <rPh sb="51" eb="55">
      <t>コウフシンセイ</t>
    </rPh>
    <rPh sb="56" eb="58">
      <t>レイネン</t>
    </rPh>
    <rPh sb="60" eb="61">
      <t>オク</t>
    </rPh>
    <rPh sb="67" eb="68">
      <t>カイ</t>
    </rPh>
    <rPh sb="72" eb="73">
      <t>ガツ</t>
    </rPh>
    <rPh sb="75" eb="77">
      <t>ガツブン</t>
    </rPh>
    <rPh sb="89" eb="91">
      <t>シショウ</t>
    </rPh>
    <rPh sb="94" eb="96">
      <t>バアイ</t>
    </rPh>
    <rPh sb="97" eb="102">
      <t>ヨウホウンエイカ</t>
    </rPh>
    <rPh sb="102" eb="104">
      <t>タントウ</t>
    </rPh>
    <rPh sb="106" eb="108">
      <t>コベツ</t>
    </rPh>
    <rPh sb="110" eb="112">
      <t>ソウダン</t>
    </rPh>
    <phoneticPr fontId="3"/>
  </si>
  <si>
    <t>←入力不要</t>
    <rPh sb="1" eb="3">
      <t>ニュウリョク</t>
    </rPh>
    <rPh sb="3" eb="5">
      <t>フヨウ</t>
    </rPh>
    <phoneticPr fontId="3"/>
  </si>
  <si>
    <r>
      <t>本市に債権者登録している内容（</t>
    </r>
    <r>
      <rPr>
        <b/>
        <sz val="11"/>
        <color rgb="FFFF0000"/>
        <rFont val="Meiryo UI"/>
        <family val="3"/>
        <charset val="128"/>
      </rPr>
      <t>↓の「申請情報」の申請日時点</t>
    </r>
    <r>
      <rPr>
        <b/>
        <sz val="11"/>
        <color theme="1"/>
        <rFont val="Meiryo UI"/>
        <family val="3"/>
        <charset val="128"/>
      </rPr>
      <t>）と一致している必要がありますのでよくご確認のうえ入力してください（年度内で変更している場合は注意）</t>
    </r>
    <rPh sb="0" eb="2">
      <t>ホンシ</t>
    </rPh>
    <rPh sb="3" eb="6">
      <t>サイケンシャ</t>
    </rPh>
    <rPh sb="6" eb="8">
      <t>トウロク</t>
    </rPh>
    <rPh sb="12" eb="14">
      <t>ナイヨウ</t>
    </rPh>
    <rPh sb="18" eb="22">
      <t>シンセイジョウホウ</t>
    </rPh>
    <rPh sb="24" eb="29">
      <t>シンセイビジテン</t>
    </rPh>
    <rPh sb="31" eb="33">
      <t>イッチ</t>
    </rPh>
    <rPh sb="37" eb="39">
      <t>ヒツヨウ</t>
    </rPh>
    <rPh sb="49" eb="51">
      <t>カクニン</t>
    </rPh>
    <rPh sb="54" eb="56">
      <t>ニュウリョク</t>
    </rPh>
    <rPh sb="63" eb="64">
      <t>ネン</t>
    </rPh>
    <rPh sb="64" eb="65">
      <t>ド</t>
    </rPh>
    <rPh sb="65" eb="66">
      <t>ナイ</t>
    </rPh>
    <rPh sb="67" eb="69">
      <t>ヘンコウ</t>
    </rPh>
    <rPh sb="73" eb="75">
      <t>バアイ</t>
    </rPh>
    <rPh sb="76" eb="78">
      <t>チュウイ</t>
    </rPh>
    <phoneticPr fontId="3"/>
  </si>
  <si>
    <t>法人名</t>
    <rPh sb="0" eb="3">
      <t>ホウジンメイ</t>
    </rPh>
    <phoneticPr fontId="3"/>
  </si>
  <si>
    <t>代表者職氏名</t>
    <rPh sb="0" eb="3">
      <t>ダイヒョウシャ</t>
    </rPh>
    <rPh sb="3" eb="6">
      <t>ショクシメイ</t>
    </rPh>
    <phoneticPr fontId="3"/>
  </si>
  <si>
    <t>　私は、千葉市保育士等宿舎借り上げ支援事業補助金の交付申請を行うにあたり、以下のとおり誓約します。</t>
    <rPh sb="25" eb="27">
      <t>コウフ</t>
    </rPh>
    <rPh sb="27" eb="29">
      <t>シンセイ</t>
    </rPh>
    <rPh sb="30" eb="31">
      <t>オコナ</t>
    </rPh>
    <rPh sb="37" eb="39">
      <t>イカ</t>
    </rPh>
    <phoneticPr fontId="3"/>
  </si>
  <si>
    <t>２　対象施設</t>
    <rPh sb="2" eb="4">
      <t>タイショウ</t>
    </rPh>
    <rPh sb="4" eb="6">
      <t>シセツ</t>
    </rPh>
    <phoneticPr fontId="3"/>
  </si>
  <si>
    <t xml:space="preserve">１　誓約内容
</t>
    <phoneticPr fontId="3"/>
  </si>
  <si>
    <t>■</t>
    <phoneticPr fontId="3"/>
  </si>
  <si>
    <t>□</t>
  </si>
  <si>
    <t>□</t>
    <phoneticPr fontId="3"/>
  </si>
  <si>
    <t>ファイル
形式</t>
    <rPh sb="5" eb="7">
      <t>ケイシキ</t>
    </rPh>
    <phoneticPr fontId="3"/>
  </si>
  <si>
    <t>済</t>
    <rPh sb="0" eb="1">
      <t>スミ</t>
    </rPh>
    <phoneticPr fontId="3"/>
  </si>
  <si>
    <t>該当なし</t>
    <rPh sb="0" eb="2">
      <t>ガイトウ</t>
    </rPh>
    <phoneticPr fontId="3"/>
  </si>
  <si>
    <t>誓約書（保育士用）</t>
    <rPh sb="4" eb="8">
      <t>ホイクシヨウ</t>
    </rPh>
    <phoneticPr fontId="3"/>
  </si>
  <si>
    <t>提出不要
（紙を園で保管）</t>
    <rPh sb="0" eb="2">
      <t>テイシュツ</t>
    </rPh>
    <rPh sb="2" eb="4">
      <t>フヨウ</t>
    </rPh>
    <rPh sb="6" eb="7">
      <t>カミ</t>
    </rPh>
    <rPh sb="8" eb="9">
      <t>エン</t>
    </rPh>
    <rPh sb="10" eb="12">
      <t>ホカン</t>
    </rPh>
    <phoneticPr fontId="3"/>
  </si>
  <si>
    <r>
      <t xml:space="preserve">対象保育士等の全員から本人署名のうえ提出を受け、園で保管してください。
</t>
    </r>
    <r>
      <rPr>
        <sz val="12"/>
        <color rgb="FFFF0000"/>
        <rFont val="メイリオ"/>
        <family val="3"/>
        <charset val="128"/>
      </rPr>
      <t>※市への提出は原則として不要ですが、必要に応じて市から提出を求める場合があります。</t>
    </r>
    <rPh sb="0" eb="2">
      <t>タイショウ</t>
    </rPh>
    <rPh sb="2" eb="5">
      <t>ホイクシ</t>
    </rPh>
    <rPh sb="5" eb="6">
      <t>トウ</t>
    </rPh>
    <rPh sb="7" eb="9">
      <t>ゼンイン</t>
    </rPh>
    <rPh sb="11" eb="13">
      <t>ホンニン</t>
    </rPh>
    <rPh sb="13" eb="15">
      <t>ショメイ</t>
    </rPh>
    <rPh sb="26" eb="28">
      <t>ホカン</t>
    </rPh>
    <rPh sb="37" eb="38">
      <t>シ</t>
    </rPh>
    <rPh sb="40" eb="42">
      <t>テイシュツ</t>
    </rPh>
    <rPh sb="43" eb="45">
      <t>ゲンソク</t>
    </rPh>
    <rPh sb="48" eb="50">
      <t>フヨウ</t>
    </rPh>
    <rPh sb="54" eb="56">
      <t>ヒツヨウ</t>
    </rPh>
    <rPh sb="57" eb="58">
      <t>オウ</t>
    </rPh>
    <rPh sb="60" eb="61">
      <t>シ</t>
    </rPh>
    <rPh sb="63" eb="65">
      <t>テイシュツ</t>
    </rPh>
    <rPh sb="66" eb="67">
      <t>モト</t>
    </rPh>
    <rPh sb="69" eb="71">
      <t>バアイ</t>
    </rPh>
    <phoneticPr fontId="3"/>
  </si>
  <si>
    <t>Excel（※このファイル内のシート）</t>
    <rPh sb="13" eb="14">
      <t>ナイ</t>
    </rPh>
    <phoneticPr fontId="3"/>
  </si>
  <si>
    <t>必須かどうか</t>
    <rPh sb="0" eb="2">
      <t>ヒッス</t>
    </rPh>
    <phoneticPr fontId="3"/>
  </si>
  <si>
    <t>必須</t>
    <rPh sb="0" eb="2">
      <t>ヒッス</t>
    </rPh>
    <phoneticPr fontId="3"/>
  </si>
  <si>
    <t>（必要な場合）</t>
    <rPh sb="1" eb="3">
      <t>ヒツヨウ</t>
    </rPh>
    <rPh sb="4" eb="6">
      <t>バアイ</t>
    </rPh>
    <phoneticPr fontId="3"/>
  </si>
  <si>
    <t>千葉市保育士等宿舎借り上げ支援事業補助金交付申請書
（様式第１号）</t>
    <phoneticPr fontId="3"/>
  </si>
  <si>
    <t>千葉市保育士等宿舎借り上げ支援事業計画書
（様式第２号）</t>
    <phoneticPr fontId="3"/>
  </si>
  <si>
    <t>千葉市保育士等宿舎借り上げ支援事業収支予算書
（様式第３号）</t>
    <phoneticPr fontId="3"/>
  </si>
  <si>
    <t>補助対象保育士等に係る雇用証明書</t>
    <phoneticPr fontId="3"/>
  </si>
  <si>
    <t>補助対象保育士等の保育士証（資格証）等の写し
※新卒の方で、保育士証が未達の場合は保育士登録済通知書の写し</t>
    <rPh sb="14" eb="17">
      <t>シカクショウ</t>
    </rPh>
    <rPh sb="23" eb="25">
      <t>シンソツ</t>
    </rPh>
    <rPh sb="26" eb="27">
      <t>カタ</t>
    </rPh>
    <rPh sb="29" eb="32">
      <t>ホイクシ</t>
    </rPh>
    <rPh sb="32" eb="33">
      <t>ショウ</t>
    </rPh>
    <rPh sb="34" eb="36">
      <t>ミタツ</t>
    </rPh>
    <rPh sb="37" eb="39">
      <t>バアイ</t>
    </rPh>
    <rPh sb="40" eb="43">
      <t>ホイクシ</t>
    </rPh>
    <rPh sb="43" eb="45">
      <t>トウロク</t>
    </rPh>
    <rPh sb="45" eb="46">
      <t>スミ</t>
    </rPh>
    <rPh sb="46" eb="48">
      <t>ツウチ</t>
    </rPh>
    <rPh sb="48" eb="49">
      <t>ショ</t>
    </rPh>
    <rPh sb="50" eb="51">
      <t>ウツ</t>
    </rPh>
    <phoneticPr fontId="3"/>
  </si>
  <si>
    <r>
      <t xml:space="preserve">補助対象保育士等の住民票の写し
（※市外宿舎の対象者分のみ）
</t>
    </r>
    <r>
      <rPr>
        <u/>
        <sz val="12"/>
        <color rgb="FFFF0000"/>
        <rFont val="メイリオ"/>
        <family val="3"/>
        <charset val="128"/>
      </rPr>
      <t>※市内住所の対象者については補助開始日時点で宿舎に住民票を置いていることを確認してからチェックしてください。</t>
    </r>
    <rPh sb="18" eb="20">
      <t>シガイ</t>
    </rPh>
    <rPh sb="20" eb="22">
      <t>シュクシャ</t>
    </rPh>
    <rPh sb="23" eb="27">
      <t>タイショウシャブン</t>
    </rPh>
    <rPh sb="32" eb="34">
      <t>シナイ</t>
    </rPh>
    <rPh sb="34" eb="36">
      <t>ジュウショ</t>
    </rPh>
    <rPh sb="37" eb="40">
      <t>タイショウシャ</t>
    </rPh>
    <rPh sb="45" eb="50">
      <t>ホジョカイシニチ</t>
    </rPh>
    <rPh sb="50" eb="52">
      <t>ジテン</t>
    </rPh>
    <rPh sb="53" eb="55">
      <t>シュクシャ</t>
    </rPh>
    <rPh sb="56" eb="59">
      <t>ジュウミンヒョウ</t>
    </rPh>
    <rPh sb="60" eb="61">
      <t>オ</t>
    </rPh>
    <rPh sb="68" eb="70">
      <t>カクニン</t>
    </rPh>
    <phoneticPr fontId="3"/>
  </si>
  <si>
    <t>市外宿舎が必要な理由書
（※市外宿舎の対象者分のみ）</t>
    <phoneticPr fontId="3"/>
  </si>
  <si>
    <t>作成者連絡先（電話）</t>
    <rPh sb="0" eb="3">
      <t>サクセイシャ</t>
    </rPh>
    <rPh sb="3" eb="6">
      <t>レンラクサキ</t>
    </rPh>
    <rPh sb="7" eb="9">
      <t>デンワ</t>
    </rPh>
    <phoneticPr fontId="3"/>
  </si>
  <si>
    <t>正規</t>
    <rPh sb="0" eb="2">
      <t>セイキ</t>
    </rPh>
    <phoneticPr fontId="3"/>
  </si>
  <si>
    <r>
      <t xml:space="preserve">・R7より代表者の誓約書に変更しています。
</t>
    </r>
    <r>
      <rPr>
        <b/>
        <sz val="12"/>
        <color rgb="FFFF0000"/>
        <rFont val="メイリオ"/>
        <family val="3"/>
        <charset val="128"/>
      </rPr>
      <t>・すべての項目をチェック（□→■に変更）のうえ提出してください。</t>
    </r>
    <r>
      <rPr>
        <sz val="12"/>
        <color theme="1"/>
        <rFont val="メイリオ"/>
        <family val="3"/>
        <charset val="128"/>
      </rPr>
      <t xml:space="preserve">
</t>
    </r>
    <rPh sb="5" eb="8">
      <t>ダイヒョウシャ</t>
    </rPh>
    <rPh sb="9" eb="12">
      <t>セイヤクショ</t>
    </rPh>
    <rPh sb="13" eb="15">
      <t>ヘンコウ</t>
    </rPh>
    <rPh sb="27" eb="29">
      <t>コウモク</t>
    </rPh>
    <rPh sb="39" eb="41">
      <t>ヘンコウ</t>
    </rPh>
    <rPh sb="45" eb="47">
      <t>テイシュツ</t>
    </rPh>
    <phoneticPr fontId="3"/>
  </si>
  <si>
    <r>
      <t xml:space="preserve">日割額・実支払額比較計算表
</t>
    </r>
    <r>
      <rPr>
        <sz val="12"/>
        <rFont val="メイリオ"/>
        <family val="3"/>
        <charset val="128"/>
      </rPr>
      <t>（※日割りが発生する場合に作成）</t>
    </r>
    <rPh sb="16" eb="18">
      <t>ヒワ</t>
    </rPh>
    <rPh sb="20" eb="22">
      <t>ハッセイ</t>
    </rPh>
    <rPh sb="24" eb="26">
      <t>バアイ</t>
    </rPh>
    <rPh sb="27" eb="29">
      <t>サクセイ</t>
    </rPh>
    <phoneticPr fontId="3"/>
  </si>
  <si>
    <t>・ご提出いただいた住民票の発行日が古い等の理由で再取得をお願いする場合がありますのでご承知おきください</t>
    <rPh sb="2" eb="4">
      <t>テイシュツ</t>
    </rPh>
    <rPh sb="9" eb="12">
      <t>ジュウミンヒョウ</t>
    </rPh>
    <rPh sb="13" eb="15">
      <t>ハッコウ</t>
    </rPh>
    <rPh sb="15" eb="16">
      <t>ビ</t>
    </rPh>
    <rPh sb="17" eb="18">
      <t>フル</t>
    </rPh>
    <rPh sb="19" eb="20">
      <t>ナド</t>
    </rPh>
    <rPh sb="21" eb="23">
      <t>リユウ</t>
    </rPh>
    <rPh sb="24" eb="25">
      <t>サイ</t>
    </rPh>
    <rPh sb="25" eb="27">
      <t>シュトク</t>
    </rPh>
    <rPh sb="29" eb="30">
      <t>ネガ</t>
    </rPh>
    <rPh sb="33" eb="35">
      <t>バアイ</t>
    </rPh>
    <rPh sb="43" eb="45">
      <t>ショウチ</t>
    </rPh>
    <phoneticPr fontId="3"/>
  </si>
  <si>
    <t>保育士等に本事業の利用条件や本人負担額等について説明し、十分な理解を得たこと。</t>
    <rPh sb="31" eb="33">
      <t>リカイ</t>
    </rPh>
    <rPh sb="34" eb="35">
      <t>エ</t>
    </rPh>
    <phoneticPr fontId="3"/>
  </si>
  <si>
    <t>保育士等に「誓約書（保育士用）」を提出させ、その内容に事実と相違がないこと、また千葉市保育士等宿舎借り上げ支援事業補助金交付要綱第４条各号に規定する保育士等であることを確認したこと。</t>
    <phoneticPr fontId="3"/>
  </si>
  <si>
    <t>保育士等から提出された「誓約書（保育士用）」を保管し、千葉市から求めがあった場合は直ちに提出すること。</t>
    <phoneticPr fontId="3"/>
  </si>
  <si>
    <t>千葉市へ提出する書類（挙証資料を含む）の期限を正当な理由なく超過した場合、また書類の不備等に係る修正や追加提出等の求めに応じない場合等は補助金の交付がされない場合があることを承知していること。</t>
    <rPh sb="0" eb="3">
      <t>チバシ</t>
    </rPh>
    <rPh sb="57" eb="58">
      <t>モト</t>
    </rPh>
    <rPh sb="66" eb="67">
      <t>トウ</t>
    </rPh>
    <phoneticPr fontId="3"/>
  </si>
  <si>
    <t>申請内容が事実と相違していた場合は、千葉市から補助金の返還を求める場合があることを承知していること。</t>
    <phoneticPr fontId="3"/>
  </si>
  <si>
    <t>借り上げた宿舎が、法人や理事・役員等の利害関係者が所有・賃貸する住居ではないこと。</t>
    <rPh sb="0" eb="1">
      <t>カ</t>
    </rPh>
    <rPh sb="2" eb="3">
      <t>ア</t>
    </rPh>
    <rPh sb="5" eb="7">
      <t>シュクシャ</t>
    </rPh>
    <rPh sb="32" eb="34">
      <t>ジュウキョ</t>
    </rPh>
    <phoneticPr fontId="3"/>
  </si>
  <si>
    <t>本件責任者</t>
    <rPh sb="0" eb="2">
      <t>ホンケン</t>
    </rPh>
    <rPh sb="2" eb="5">
      <t>セキニンシャ</t>
    </rPh>
    <phoneticPr fontId="3"/>
  </si>
  <si>
    <t>メールアドレス</t>
    <phoneticPr fontId="3"/>
  </si>
  <si>
    <t>本件担当者</t>
    <rPh sb="0" eb="2">
      <t>ホンケン</t>
    </rPh>
    <rPh sb="2" eb="5">
      <t>タントウシャ</t>
    </rPh>
    <phoneticPr fontId="3"/>
  </si>
  <si>
    <t>電話番号</t>
    <rPh sb="0" eb="2">
      <t>デンワ</t>
    </rPh>
    <rPh sb="2" eb="4">
      <t>バンゴウ</t>
    </rPh>
    <phoneticPr fontId="3"/>
  </si>
  <si>
    <r>
      <t>園固有番号（</t>
    </r>
    <r>
      <rPr>
        <b/>
        <sz val="10"/>
        <color rgb="FFFF0000"/>
        <rFont val="Meiryo UI"/>
        <family val="3"/>
        <charset val="128"/>
      </rPr>
      <t>認可</t>
    </r>
    <r>
      <rPr>
        <sz val="10"/>
        <color theme="1"/>
        <rFont val="Meiryo UI"/>
        <family val="3"/>
        <charset val="128"/>
      </rPr>
      <t>）</t>
    </r>
    <rPh sb="0" eb="5">
      <t>エンコユウバンゴウ</t>
    </rPh>
    <rPh sb="6" eb="8">
      <t>ニンカ</t>
    </rPh>
    <phoneticPr fontId="3"/>
  </si>
  <si>
    <r>
      <t>本件責任者（</t>
    </r>
    <r>
      <rPr>
        <b/>
        <sz val="10"/>
        <color rgb="FFFF0000"/>
        <rFont val="Meiryo UI"/>
        <family val="3"/>
        <charset val="128"/>
      </rPr>
      <t>認可外</t>
    </r>
    <r>
      <rPr>
        <sz val="10"/>
        <color theme="1"/>
        <rFont val="Meiryo UI"/>
        <family val="3"/>
        <charset val="128"/>
      </rPr>
      <t>）</t>
    </r>
    <rPh sb="0" eb="2">
      <t>ホンケン</t>
    </rPh>
    <rPh sb="2" eb="5">
      <t>セキニンシャ</t>
    </rPh>
    <rPh sb="6" eb="9">
      <t>ニンカガイ</t>
    </rPh>
    <phoneticPr fontId="3"/>
  </si>
  <si>
    <t>（園固有番号が空白の場合に使用）</t>
    <rPh sb="1" eb="6">
      <t>エンコユウバンゴウ</t>
    </rPh>
    <rPh sb="7" eb="9">
      <t>クウハク</t>
    </rPh>
    <rPh sb="10" eb="12">
      <t>バアイ</t>
    </rPh>
    <rPh sb="13" eb="15">
      <t>シヨウ</t>
    </rPh>
    <phoneticPr fontId="3"/>
  </si>
  <si>
    <r>
      <rPr>
        <b/>
        <sz val="11"/>
        <rFont val="Meiryo UI"/>
        <family val="3"/>
        <charset val="128"/>
      </rPr>
      <t>←</t>
    </r>
    <r>
      <rPr>
        <b/>
        <sz val="11"/>
        <color rgb="FFFF0000"/>
        <rFont val="Meiryo UI"/>
        <family val="3"/>
        <charset val="128"/>
      </rPr>
      <t>認可</t>
    </r>
    <r>
      <rPr>
        <b/>
        <sz val="11"/>
        <rFont val="Meiryo UI"/>
        <family val="3"/>
        <charset val="128"/>
      </rPr>
      <t>施設の場合に入力</t>
    </r>
    <rPh sb="1" eb="3">
      <t>ニンカ</t>
    </rPh>
    <rPh sb="3" eb="5">
      <t>シセツ</t>
    </rPh>
    <rPh sb="6" eb="8">
      <t>バアイ</t>
    </rPh>
    <rPh sb="9" eb="11">
      <t>ニュウリョク</t>
    </rPh>
    <phoneticPr fontId="3"/>
  </si>
  <si>
    <r>
      <rPr>
        <b/>
        <sz val="11"/>
        <rFont val="Meiryo UI"/>
        <family val="3"/>
        <charset val="128"/>
      </rPr>
      <t>←</t>
    </r>
    <r>
      <rPr>
        <b/>
        <sz val="11"/>
        <color rgb="FFFF0000"/>
        <rFont val="Meiryo UI"/>
        <family val="3"/>
        <charset val="128"/>
      </rPr>
      <t>認可外</t>
    </r>
    <r>
      <rPr>
        <b/>
        <sz val="11"/>
        <rFont val="Meiryo UI"/>
        <family val="3"/>
        <charset val="128"/>
      </rPr>
      <t>施設の場合に入力</t>
    </r>
    <rPh sb="1" eb="4">
      <t>ニンカガイ</t>
    </rPh>
    <rPh sb="4" eb="6">
      <t>シセツ</t>
    </rPh>
    <rPh sb="7" eb="9">
      <t>バアイ</t>
    </rPh>
    <rPh sb="10" eb="12">
      <t>ニュウリョク</t>
    </rPh>
    <phoneticPr fontId="3"/>
  </si>
  <si>
    <t>園固有番号</t>
    <rPh sb="0" eb="1">
      <t>エン</t>
    </rPh>
    <rPh sb="1" eb="5">
      <t>コユウバンゴウ</t>
    </rPh>
    <phoneticPr fontId="3"/>
  </si>
  <si>
    <t>園固有番号</t>
    <rPh sb="0" eb="1">
      <t>エン</t>
    </rPh>
    <rPh sb="1" eb="3">
      <t>コユウ</t>
    </rPh>
    <rPh sb="3" eb="5">
      <t>バンゴウ</t>
    </rPh>
    <phoneticPr fontId="3"/>
  </si>
  <si>
    <t>園固有番号</t>
    <rPh sb="0" eb="5">
      <t>エンコユウバンゴウ</t>
    </rPh>
    <phoneticPr fontId="3"/>
  </si>
  <si>
    <r>
      <t>日割り</t>
    </r>
    <r>
      <rPr>
        <b/>
        <sz val="12"/>
        <color theme="1"/>
        <rFont val="Meiryo UI"/>
        <family val="3"/>
        <charset val="128"/>
      </rPr>
      <t>礼金または更新料</t>
    </r>
    <r>
      <rPr>
        <sz val="12"/>
        <color theme="1"/>
        <rFont val="Meiryo UI"/>
        <family val="3"/>
        <charset val="128"/>
      </rPr>
      <t>（数字のみ入力）</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</si>
</sst>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quot;円&quot;"/>
    <numFmt numFmtId="177" formatCode="[$-411]ggge&quot;年&quot;m&quot;月&quot;d&quot;日&quot;;@"/>
    <numFmt numFmtId="178" formatCode="#,###&quot;円&quot;"/>
    <numFmt numFmtId="179" formatCode="#,###&quot;&quot;"/>
    <numFmt numFmtId="180" formatCode="#,##0&quot;円&quot;"/>
    <numFmt numFmtId="181" formatCode="0_ "/>
    <numFmt numFmtId="182" formatCode="#&quot;月&quot;"/>
    <numFmt numFmtId="183" formatCode="0&quot;月&quot;"/>
    <numFmt numFmtId="184" formatCode="#,##0_ "/>
    <numFmt numFmtId="185" formatCode="#,##0&quot;日&quot;"/>
    <numFmt numFmtId="186" formatCode="#,##0&quot;か&quot;&quot;月&quot;"/>
    <numFmt numFmtId="187" formatCode="[&lt;=999]000;[&lt;=9999]000\-00;000\-0000"/>
    <numFmt numFmtId="188" formatCode="#,##0_);[Red]\(#,##0\)"/>
    <numFmt numFmtId="189" formatCode="#,##0_ ;[Red]\-#,##0\ "/>
    <numFmt numFmtId="190" formatCode="[$-411]ge\.m\.d;@"/>
    <numFmt numFmtId="191" formatCode="0&quot;月は&quot;"/>
    <numFmt numFmtId="192" formatCode="#,##0&quot;日まで&quot;"/>
  </numFmts>
  <fonts count="84">
    <font>
      <sz val="11"/>
      <color theme="1"/>
      <name val="ＭＳ Ｐゴシック"/>
      <family val="3"/>
      <charset val="128"/>
      <scheme val="minor"/>
    </font>
    <font>
      <sz val="11"/>
      <color theme="1"/>
      <name val="ＭＳ Ｐゴシック"/>
      <family val="3"/>
      <charset val="128"/>
      <scheme val="minor"/>
    </font>
    <font>
      <sz val="12"/>
      <color theme="1"/>
      <name val="ＭＳ 明朝"/>
      <family val="1"/>
      <charset val="128"/>
    </font>
    <font>
      <sz val="6"/>
      <name val="ＭＳ Ｐゴシック"/>
      <family val="3"/>
      <charset val="128"/>
      <scheme val="minor"/>
    </font>
    <font>
      <sz val="6"/>
      <name val="ＭＳ Ｐゴシック"/>
      <family val="3"/>
      <charset val="128"/>
    </font>
    <font>
      <sz val="12"/>
      <color theme="1"/>
      <name val="ＭＳ Ｐゴシック"/>
      <family val="3"/>
      <charset val="128"/>
      <scheme val="minor"/>
    </font>
    <font>
      <sz val="16"/>
      <color theme="1"/>
      <name val="ＭＳ Ｐゴシック"/>
      <family val="3"/>
      <charset val="128"/>
      <scheme val="minor"/>
    </font>
    <font>
      <sz val="11"/>
      <color theme="1"/>
      <name val="ＭＳ 明朝"/>
      <family val="1"/>
      <charset val="128"/>
    </font>
    <font>
      <b/>
      <sz val="11"/>
      <color indexed="81"/>
      <name val="ＭＳ Ｐゴシック"/>
      <family val="3"/>
      <charset val="128"/>
    </font>
    <font>
      <sz val="14"/>
      <color theme="1"/>
      <name val="ＭＳ Ｐゴシック"/>
      <family val="3"/>
      <charset val="128"/>
      <scheme val="minor"/>
    </font>
    <font>
      <b/>
      <sz val="14"/>
      <color indexed="81"/>
      <name val="ＭＳ Ｐゴシック"/>
      <family val="3"/>
      <charset val="128"/>
    </font>
    <font>
      <b/>
      <sz val="14"/>
      <color indexed="10"/>
      <name val="ＭＳ Ｐゴシック"/>
      <family val="3"/>
      <charset val="128"/>
    </font>
    <font>
      <b/>
      <sz val="16"/>
      <color indexed="81"/>
      <name val="ＭＳ Ｐゴシック"/>
      <family val="3"/>
      <charset val="128"/>
    </font>
    <font>
      <b/>
      <sz val="16"/>
      <color indexed="10"/>
      <name val="ＭＳ Ｐゴシック"/>
      <family val="3"/>
      <charset val="128"/>
    </font>
    <font>
      <sz val="20"/>
      <color theme="1"/>
      <name val="ＭＳ Ｐゴシック"/>
      <family val="3"/>
      <charset val="128"/>
      <scheme val="minor"/>
    </font>
    <font>
      <sz val="12"/>
      <name val="ＭＳ 明朝"/>
      <family val="1"/>
      <charset val="128"/>
    </font>
    <font>
      <sz val="13"/>
      <color theme="1"/>
      <name val="ＭＳ Ｐゴシック"/>
      <family val="3"/>
      <charset val="128"/>
      <scheme val="minor"/>
    </font>
    <font>
      <sz val="10"/>
      <color theme="1"/>
      <name val="ＭＳ 明朝"/>
      <family val="1"/>
      <charset val="128"/>
    </font>
    <font>
      <sz val="11"/>
      <name val="ＭＳ 明朝"/>
      <family val="1"/>
      <charset val="128"/>
    </font>
    <font>
      <sz val="9"/>
      <color theme="1"/>
      <name val="ＭＳ 明朝"/>
      <family val="1"/>
      <charset val="128"/>
    </font>
    <font>
      <sz val="9"/>
      <name val="ＭＳ 明朝"/>
      <family val="1"/>
      <charset val="128"/>
    </font>
    <font>
      <sz val="14"/>
      <name val="ＭＳ 明朝"/>
      <family val="1"/>
      <charset val="128"/>
    </font>
    <font>
      <sz val="11"/>
      <color theme="1"/>
      <name val="メイリオ"/>
      <family val="3"/>
      <charset val="128"/>
    </font>
    <font>
      <b/>
      <sz val="9"/>
      <color indexed="81"/>
      <name val="MS P ゴシック"/>
      <family val="3"/>
      <charset val="128"/>
    </font>
    <font>
      <b/>
      <sz val="12"/>
      <color indexed="81"/>
      <name val="MS P ゴシック"/>
      <family val="3"/>
      <charset val="128"/>
    </font>
    <font>
      <sz val="12"/>
      <color theme="1"/>
      <name val="メイリオ"/>
      <family val="3"/>
      <charset val="128"/>
    </font>
    <font>
      <sz val="12"/>
      <color rgb="FFFF0000"/>
      <name val="ＭＳ 明朝"/>
      <family val="1"/>
      <charset val="128"/>
    </font>
    <font>
      <sz val="14"/>
      <color rgb="FFFF0000"/>
      <name val="ＭＳ 明朝"/>
      <family val="1"/>
      <charset val="128"/>
    </font>
    <font>
      <b/>
      <sz val="10"/>
      <color indexed="81"/>
      <name val="MS P ゴシック"/>
      <family val="3"/>
      <charset val="128"/>
    </font>
    <font>
      <sz val="9"/>
      <color indexed="81"/>
      <name val="MS P ゴシック"/>
      <family val="3"/>
      <charset val="128"/>
    </font>
    <font>
      <sz val="11"/>
      <color theme="1"/>
      <name val="Meiryo UI"/>
      <family val="3"/>
      <charset val="128"/>
    </font>
    <font>
      <sz val="12"/>
      <color theme="1"/>
      <name val="Meiryo UI"/>
      <family val="3"/>
      <charset val="128"/>
    </font>
    <font>
      <sz val="11"/>
      <color rgb="FFFF0000"/>
      <name val="Meiryo UI"/>
      <family val="3"/>
      <charset val="128"/>
    </font>
    <font>
      <b/>
      <sz val="14"/>
      <color theme="1"/>
      <name val="Meiryo UI"/>
      <family val="3"/>
      <charset val="128"/>
    </font>
    <font>
      <b/>
      <sz val="16"/>
      <color rgb="FFFF0000"/>
      <name val="Meiryo UI"/>
      <family val="3"/>
      <charset val="128"/>
    </font>
    <font>
      <b/>
      <sz val="12"/>
      <name val="Meiryo UI"/>
      <family val="3"/>
      <charset val="128"/>
    </font>
    <font>
      <sz val="9"/>
      <color rgb="FFFF0000"/>
      <name val="Meiryo UI"/>
      <family val="3"/>
      <charset val="128"/>
    </font>
    <font>
      <b/>
      <sz val="12"/>
      <color theme="1"/>
      <name val="Meiryo UI"/>
      <family val="3"/>
      <charset val="128"/>
    </font>
    <font>
      <b/>
      <sz val="11"/>
      <color rgb="FFFF0000"/>
      <name val="Meiryo UI"/>
      <family val="3"/>
      <charset val="128"/>
    </font>
    <font>
      <b/>
      <sz val="11"/>
      <color theme="1"/>
      <name val="Meiryo UI"/>
      <family val="3"/>
      <charset val="128"/>
    </font>
    <font>
      <sz val="9"/>
      <color theme="1"/>
      <name val="Meiryo UI"/>
      <family val="3"/>
      <charset val="128"/>
    </font>
    <font>
      <sz val="10"/>
      <color theme="1"/>
      <name val="Meiryo UI"/>
      <family val="3"/>
      <charset val="128"/>
    </font>
    <font>
      <b/>
      <sz val="10"/>
      <color theme="1"/>
      <name val="Meiryo UI"/>
      <family val="3"/>
      <charset val="128"/>
    </font>
    <font>
      <sz val="11"/>
      <name val="Meiryo UI"/>
      <family val="3"/>
      <charset val="128"/>
    </font>
    <font>
      <sz val="24"/>
      <name val="Meiryo UI"/>
      <family val="3"/>
      <charset val="128"/>
    </font>
    <font>
      <sz val="8"/>
      <name val="Meiryo UI"/>
      <family val="3"/>
      <charset val="128"/>
    </font>
    <font>
      <sz val="8"/>
      <color theme="1"/>
      <name val="Meiryo UI"/>
      <family val="3"/>
      <charset val="128"/>
    </font>
    <font>
      <sz val="8"/>
      <color rgb="FFFF0000"/>
      <name val="Meiryo UI"/>
      <family val="3"/>
      <charset val="128"/>
    </font>
    <font>
      <sz val="9"/>
      <name val="Meiryo UI"/>
      <family val="3"/>
      <charset val="128"/>
    </font>
    <font>
      <u/>
      <sz val="11"/>
      <name val="Meiryo UI"/>
      <family val="3"/>
      <charset val="128"/>
    </font>
    <font>
      <sz val="10"/>
      <name val="Meiryo UI"/>
      <family val="3"/>
      <charset val="128"/>
    </font>
    <font>
      <b/>
      <sz val="16"/>
      <name val="Meiryo UI"/>
      <family val="3"/>
      <charset val="128"/>
    </font>
    <font>
      <sz val="14"/>
      <color theme="1"/>
      <name val="Meiryo UI"/>
      <family val="3"/>
      <charset val="128"/>
    </font>
    <font>
      <b/>
      <sz val="10"/>
      <name val="Meiryo UI"/>
      <family val="3"/>
      <charset val="128"/>
    </font>
    <font>
      <b/>
      <sz val="12"/>
      <color rgb="FFFF0000"/>
      <name val="Meiryo UI"/>
      <family val="3"/>
      <charset val="128"/>
    </font>
    <font>
      <b/>
      <sz val="9"/>
      <color theme="1"/>
      <name val="Meiryo UI"/>
      <family val="3"/>
      <charset val="128"/>
    </font>
    <font>
      <b/>
      <sz val="10"/>
      <color indexed="8"/>
      <name val="Meiryo UI"/>
      <family val="3"/>
      <charset val="128"/>
    </font>
    <font>
      <sz val="10"/>
      <color indexed="8"/>
      <name val="Meiryo UI"/>
      <family val="3"/>
      <charset val="128"/>
    </font>
    <font>
      <b/>
      <sz val="9"/>
      <color indexed="8"/>
      <name val="Meiryo UI"/>
      <family val="3"/>
      <charset val="128"/>
    </font>
    <font>
      <sz val="9"/>
      <color indexed="8"/>
      <name val="Meiryo UI"/>
      <family val="3"/>
      <charset val="128"/>
    </font>
    <font>
      <sz val="11"/>
      <color indexed="8"/>
      <name val="Meiryo UI"/>
      <family val="3"/>
      <charset val="128"/>
    </font>
    <font>
      <sz val="8"/>
      <color indexed="8"/>
      <name val="Meiryo UI"/>
      <family val="3"/>
      <charset val="128"/>
    </font>
    <font>
      <b/>
      <sz val="16"/>
      <color theme="1"/>
      <name val="Meiryo UI"/>
      <family val="3"/>
      <charset val="128"/>
    </font>
    <font>
      <b/>
      <sz val="22"/>
      <color theme="1"/>
      <name val="メイリオ"/>
      <family val="3"/>
      <charset val="128"/>
    </font>
    <font>
      <b/>
      <sz val="12"/>
      <color rgb="FFFF0000"/>
      <name val="メイリオ"/>
      <family val="3"/>
      <charset val="128"/>
    </font>
    <font>
      <sz val="12"/>
      <color rgb="FFFF0000"/>
      <name val="メイリオ"/>
      <family val="3"/>
      <charset val="128"/>
    </font>
    <font>
      <sz val="12"/>
      <name val="メイリオ"/>
      <family val="3"/>
      <charset val="128"/>
    </font>
    <font>
      <u/>
      <sz val="12"/>
      <color rgb="FFFF0000"/>
      <name val="メイリオ"/>
      <family val="3"/>
      <charset val="128"/>
    </font>
    <font>
      <sz val="11"/>
      <color theme="1"/>
      <name val="ＭＳ Ｐゴシック"/>
      <family val="2"/>
      <scheme val="minor"/>
    </font>
    <font>
      <sz val="11"/>
      <color theme="1"/>
      <name val="ＭＳ Ｐ明朝"/>
      <family val="1"/>
      <charset val="128"/>
    </font>
    <font>
      <b/>
      <sz val="11"/>
      <color theme="1"/>
      <name val="ＭＳ Ｐ明朝"/>
      <family val="1"/>
      <charset val="128"/>
    </font>
    <font>
      <sz val="10"/>
      <color theme="1"/>
      <name val="ＭＳ Ｐ明朝"/>
      <family val="1"/>
      <charset val="128"/>
    </font>
    <font>
      <sz val="14"/>
      <color theme="1"/>
      <name val="ＭＳ Ｐ明朝"/>
      <family val="1"/>
      <charset val="128"/>
    </font>
    <font>
      <sz val="11"/>
      <color theme="0" tint="-0.34998626667073579"/>
      <name val="ＭＳ Ｐ明朝"/>
      <family val="1"/>
      <charset val="128"/>
    </font>
    <font>
      <b/>
      <sz val="16"/>
      <color rgb="FF000000"/>
      <name val="ＭＳ Ｐゴシック"/>
      <family val="3"/>
      <charset val="128"/>
      <scheme val="minor"/>
    </font>
    <font>
      <b/>
      <sz val="12"/>
      <color indexed="81"/>
      <name val="ＭＳ Ｐゴシック"/>
      <family val="3"/>
      <charset val="128"/>
    </font>
    <font>
      <sz val="11"/>
      <name val="ＭＳ Ｐ明朝"/>
      <family val="1"/>
      <charset val="128"/>
    </font>
    <font>
      <b/>
      <sz val="9"/>
      <color theme="1"/>
      <name val="メイリオ"/>
      <family val="3"/>
      <charset val="128"/>
    </font>
    <font>
      <b/>
      <sz val="12"/>
      <color theme="1"/>
      <name val="メイリオ"/>
      <family val="3"/>
      <charset val="128"/>
    </font>
    <font>
      <b/>
      <sz val="15"/>
      <color indexed="81"/>
      <name val="MS P ゴシック"/>
      <family val="3"/>
      <charset val="128"/>
    </font>
    <font>
      <b/>
      <sz val="10"/>
      <color rgb="FFFF0000"/>
      <name val="Meiryo UI"/>
      <family val="3"/>
      <charset val="128"/>
    </font>
    <font>
      <sz val="11"/>
      <color theme="1"/>
      <name val="MS UI Gothic"/>
      <family val="3"/>
      <charset val="128"/>
    </font>
    <font>
      <u/>
      <sz val="11"/>
      <color theme="10"/>
      <name val="ＭＳ Ｐゴシック"/>
      <family val="3"/>
      <charset val="128"/>
      <scheme val="minor"/>
    </font>
    <font>
      <b/>
      <sz val="11"/>
      <name val="Meiryo UI"/>
      <family val="3"/>
      <charset val="128"/>
    </font>
  </fonts>
  <fills count="13">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rgb="FFFFFFFF"/>
        <bgColor indexed="64"/>
      </patternFill>
    </fill>
    <fill>
      <patternFill patternType="solid">
        <fgColor rgb="FFF9CB99"/>
        <bgColor indexed="64"/>
      </patternFill>
    </fill>
    <fill>
      <patternFill patternType="solid">
        <fgColor theme="0" tint="-0.14999847407452621"/>
        <bgColor indexed="64"/>
      </patternFill>
    </fill>
    <fill>
      <patternFill patternType="solid">
        <fgColor theme="5" tint="0.79998168889431442"/>
        <bgColor indexed="64"/>
      </patternFill>
    </fill>
  </fills>
  <borders count="18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style="medium">
        <color indexed="64"/>
      </right>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thin">
        <color indexed="64"/>
      </right>
      <top/>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diagonalUp="1">
      <left style="double">
        <color indexed="64"/>
      </left>
      <right style="thin">
        <color indexed="64"/>
      </right>
      <top style="double">
        <color indexed="64"/>
      </top>
      <bottom style="medium">
        <color indexed="64"/>
      </bottom>
      <diagonal style="thin">
        <color indexed="64"/>
      </diagonal>
    </border>
    <border diagonalUp="1">
      <left style="thin">
        <color indexed="64"/>
      </left>
      <right style="medium">
        <color indexed="64"/>
      </right>
      <top style="double">
        <color indexed="64"/>
      </top>
      <bottom style="medium">
        <color indexed="64"/>
      </bottom>
      <diagonal style="thin">
        <color indexed="64"/>
      </diagonal>
    </border>
    <border>
      <left style="double">
        <color indexed="64"/>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double">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style="mediumDashed">
        <color indexed="64"/>
      </right>
      <top style="double">
        <color indexed="64"/>
      </top>
      <bottom style="double">
        <color indexed="64"/>
      </bottom>
      <diagonal/>
    </border>
    <border>
      <left style="medium">
        <color indexed="64"/>
      </left>
      <right style="mediumDashed">
        <color indexed="64"/>
      </right>
      <top style="medium">
        <color indexed="64"/>
      </top>
      <bottom style="medium">
        <color indexed="64"/>
      </bottom>
      <diagonal/>
    </border>
    <border>
      <left style="medium">
        <color indexed="64"/>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Dashed">
        <color indexed="64"/>
      </left>
      <right/>
      <top style="double">
        <color indexed="64"/>
      </top>
      <bottom style="double">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ck">
        <color indexed="64"/>
      </left>
      <right/>
      <top/>
      <bottom style="hair">
        <color indexed="64"/>
      </bottom>
      <diagonal/>
    </border>
    <border>
      <left/>
      <right style="thick">
        <color indexed="64"/>
      </right>
      <top/>
      <bottom style="hair">
        <color indexed="64"/>
      </bottom>
      <diagonal/>
    </border>
    <border>
      <left style="thick">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thick">
        <color indexed="64"/>
      </right>
      <top style="hair">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style="medium">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thick">
        <color indexed="64"/>
      </right>
      <top/>
      <bottom/>
      <diagonal/>
    </border>
    <border>
      <left style="thick">
        <color indexed="64"/>
      </left>
      <right/>
      <top/>
      <bottom/>
      <diagonal/>
    </border>
    <border>
      <left/>
      <right style="thick">
        <color indexed="64"/>
      </right>
      <top/>
      <bottom/>
      <diagonal/>
    </border>
    <border>
      <left style="medium">
        <color indexed="64"/>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ck">
        <color indexed="64"/>
      </left>
      <right/>
      <top/>
      <bottom style="thick">
        <color indexed="64"/>
      </bottom>
      <diagonal/>
    </border>
    <border>
      <left/>
      <right style="thick">
        <color indexed="64"/>
      </right>
      <top/>
      <bottom style="thick">
        <color indexed="64"/>
      </bottom>
      <diagonal/>
    </border>
    <border>
      <left/>
      <right style="double">
        <color indexed="64"/>
      </right>
      <top style="double">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right style="double">
        <color indexed="64"/>
      </right>
      <top style="thin">
        <color indexed="64"/>
      </top>
      <bottom style="double">
        <color indexed="64"/>
      </bottom>
      <diagonal/>
    </border>
    <border>
      <left/>
      <right style="double">
        <color indexed="64"/>
      </right>
      <top style="medium">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style="medium">
        <color indexed="64"/>
      </top>
      <bottom/>
      <diagonal/>
    </border>
    <border>
      <left style="thin">
        <color indexed="64"/>
      </left>
      <right style="thin">
        <color indexed="64"/>
      </right>
      <top/>
      <bottom/>
      <diagonal/>
    </border>
  </borders>
  <cellStyleXfs count="7">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68" fillId="0" borderId="0"/>
    <xf numFmtId="38" fontId="68" fillId="0" borderId="0" applyFont="0" applyFill="0" applyBorder="0" applyAlignment="0" applyProtection="0">
      <alignment vertical="center"/>
    </xf>
    <xf numFmtId="0" fontId="82" fillId="0" borderId="0" applyNumberFormat="0" applyFill="0" applyBorder="0" applyAlignment="0" applyProtection="0">
      <alignment vertical="center"/>
    </xf>
  </cellStyleXfs>
  <cellXfs count="1184">
    <xf numFmtId="0" fontId="0" fillId="0" borderId="0" xfId="0">
      <alignment vertical="center"/>
    </xf>
    <xf numFmtId="0" fontId="9" fillId="0" borderId="0" xfId="0" applyFont="1">
      <alignment vertical="center"/>
    </xf>
    <xf numFmtId="0" fontId="9" fillId="0" borderId="0" xfId="0" applyFont="1" applyAlignment="1">
      <alignment horizontal="center" vertical="center"/>
    </xf>
    <xf numFmtId="0" fontId="9" fillId="0" borderId="9" xfId="0" applyFont="1" applyBorder="1" applyAlignment="1">
      <alignment horizontal="center" vertical="center"/>
    </xf>
    <xf numFmtId="0" fontId="5" fillId="0" borderId="22" xfId="0" applyFont="1" applyBorder="1" applyAlignment="1">
      <alignment horizontal="center" vertical="center" wrapText="1" shrinkToFit="1"/>
    </xf>
    <xf numFmtId="0" fontId="5" fillId="0" borderId="59" xfId="0" applyFont="1" applyBorder="1" applyAlignment="1">
      <alignment horizontal="center" vertical="center" wrapText="1" shrinkToFit="1"/>
    </xf>
    <xf numFmtId="0" fontId="5" fillId="0" borderId="30" xfId="0" applyFont="1" applyBorder="1" applyAlignment="1">
      <alignment horizontal="center" vertical="center" shrinkToFit="1"/>
    </xf>
    <xf numFmtId="0" fontId="5" fillId="0" borderId="34" xfId="0" applyFont="1" applyBorder="1" applyAlignment="1">
      <alignment horizontal="center" vertical="center" wrapText="1"/>
    </xf>
    <xf numFmtId="0" fontId="5" fillId="0" borderId="60" xfId="0" applyFont="1" applyBorder="1" applyAlignment="1">
      <alignment horizontal="center" vertical="center" shrinkToFit="1"/>
    </xf>
    <xf numFmtId="0" fontId="5" fillId="0" borderId="48" xfId="0" applyFont="1" applyBorder="1" applyAlignment="1">
      <alignment horizontal="center" vertical="center" wrapText="1" shrinkToFit="1"/>
    </xf>
    <xf numFmtId="0" fontId="9" fillId="0" borderId="0" xfId="0" applyFont="1" applyAlignment="1">
      <alignment horizontal="center" vertical="center" textRotation="180"/>
    </xf>
    <xf numFmtId="0" fontId="9" fillId="0" borderId="4" xfId="0" applyFont="1" applyBorder="1">
      <alignment vertical="center"/>
    </xf>
    <xf numFmtId="0" fontId="6" fillId="0" borderId="0" xfId="0" applyFont="1">
      <alignment vertical="center"/>
    </xf>
    <xf numFmtId="0" fontId="9" fillId="3" borderId="0" xfId="0" applyFont="1" applyFill="1">
      <alignment vertical="center"/>
    </xf>
    <xf numFmtId="0" fontId="9" fillId="3" borderId="37" xfId="0" applyFont="1" applyFill="1" applyBorder="1">
      <alignment vertical="center"/>
    </xf>
    <xf numFmtId="0" fontId="9" fillId="3" borderId="0" xfId="0" applyFont="1" applyFill="1" applyAlignment="1">
      <alignment vertical="center" wrapText="1"/>
    </xf>
    <xf numFmtId="176" fontId="9" fillId="3" borderId="0" xfId="0" applyNumberFormat="1" applyFont="1" applyFill="1">
      <alignment vertical="center"/>
    </xf>
    <xf numFmtId="0" fontId="5" fillId="3" borderId="0" xfId="0" applyFont="1" applyFill="1">
      <alignment vertical="center"/>
    </xf>
    <xf numFmtId="0" fontId="7" fillId="0" borderId="0" xfId="0" applyFont="1">
      <alignment vertical="center"/>
    </xf>
    <xf numFmtId="0" fontId="7" fillId="0" borderId="0" xfId="0" applyFont="1" applyAlignment="1">
      <alignment horizontal="distributed" vertical="center"/>
    </xf>
    <xf numFmtId="0" fontId="7" fillId="0" borderId="0" xfId="0" applyFont="1" applyAlignment="1">
      <alignment horizontal="right" vertical="center"/>
    </xf>
    <xf numFmtId="0" fontId="7" fillId="0" borderId="0" xfId="0" applyFont="1" applyAlignment="1">
      <alignment vertical="center" wrapText="1" shrinkToFit="1"/>
    </xf>
    <xf numFmtId="0" fontId="7" fillId="0" borderId="0" xfId="0" applyFont="1" applyAlignment="1">
      <alignment vertical="center" shrinkToFit="1"/>
    </xf>
    <xf numFmtId="0" fontId="7" fillId="0" borderId="0" xfId="0" applyFont="1" applyAlignment="1">
      <alignment vertical="center" wrapText="1"/>
    </xf>
    <xf numFmtId="177" fontId="18" fillId="0" borderId="0" xfId="0" applyNumberFormat="1" applyFont="1" applyAlignment="1">
      <alignment vertical="center" shrinkToFit="1"/>
    </xf>
    <xf numFmtId="177" fontId="7" fillId="0" borderId="0" xfId="0" applyNumberFormat="1" applyFont="1" applyAlignment="1">
      <alignment vertical="center" shrinkToFit="1"/>
    </xf>
    <xf numFmtId="49" fontId="7" fillId="0" borderId="0" xfId="0" applyNumberFormat="1" applyFont="1" applyAlignment="1">
      <alignment horizontal="right" vertical="top" shrinkToFit="1"/>
    </xf>
    <xf numFmtId="0" fontId="7" fillId="0" borderId="0" xfId="0" applyFont="1" applyAlignment="1">
      <alignment vertical="top" shrinkToFit="1"/>
    </xf>
    <xf numFmtId="49" fontId="7" fillId="0" borderId="0" xfId="0" applyNumberFormat="1" applyFont="1" applyAlignment="1">
      <alignment horizontal="right" vertical="top" wrapText="1" shrinkToFit="1"/>
    </xf>
    <xf numFmtId="0" fontId="7" fillId="0" borderId="0" xfId="0" applyFont="1" applyAlignment="1">
      <alignment vertical="top" wrapText="1" shrinkToFit="1"/>
    </xf>
    <xf numFmtId="0" fontId="7" fillId="0" borderId="0" xfId="0" applyFont="1" applyAlignment="1">
      <alignment horizontal="justify" vertical="center" wrapText="1" shrinkToFit="1"/>
    </xf>
    <xf numFmtId="0" fontId="7" fillId="0" borderId="0" xfId="0" applyFont="1" applyAlignment="1">
      <alignment horizontal="justify" vertical="center" shrinkToFit="1"/>
    </xf>
    <xf numFmtId="0" fontId="0" fillId="0" borderId="0" xfId="0" applyAlignment="1">
      <alignment vertical="center" shrinkToFit="1"/>
    </xf>
    <xf numFmtId="0" fontId="19" fillId="0" borderId="0" xfId="0" applyFont="1" applyAlignment="1">
      <alignment vertical="center" shrinkToFit="1"/>
    </xf>
    <xf numFmtId="0" fontId="19" fillId="0" borderId="0" xfId="0" applyFont="1">
      <alignment vertical="center"/>
    </xf>
    <xf numFmtId="0" fontId="7" fillId="0" borderId="4" xfId="0" applyFont="1" applyBorder="1" applyAlignment="1">
      <alignment vertical="center" shrinkToFit="1"/>
    </xf>
    <xf numFmtId="0" fontId="7" fillId="0" borderId="4" xfId="0" applyFont="1" applyBorder="1">
      <alignment vertical="center"/>
    </xf>
    <xf numFmtId="177" fontId="7" fillId="0" borderId="4" xfId="0" applyNumberFormat="1" applyFont="1" applyBorder="1" applyAlignment="1">
      <alignment vertical="center" shrinkToFit="1"/>
    </xf>
    <xf numFmtId="177" fontId="18" fillId="0" borderId="0" xfId="0" applyNumberFormat="1" applyFont="1" applyAlignment="1">
      <alignment horizontal="center" vertical="center" shrinkToFit="1"/>
    </xf>
    <xf numFmtId="0" fontId="7" fillId="0" borderId="0" xfId="0" applyFont="1" applyAlignment="1">
      <alignment horizontal="left" vertical="center"/>
    </xf>
    <xf numFmtId="0" fontId="7" fillId="0" borderId="0" xfId="0" applyFont="1" applyAlignment="1">
      <alignment vertical="top"/>
    </xf>
    <xf numFmtId="49" fontId="7" fillId="0" borderId="0" xfId="0" applyNumberFormat="1" applyFont="1">
      <alignment vertical="center"/>
    </xf>
    <xf numFmtId="0" fontId="7" fillId="0" borderId="4" xfId="0" applyFont="1" applyBorder="1" applyAlignment="1">
      <alignment horizontal="center" vertical="center" shrinkToFit="1"/>
    </xf>
    <xf numFmtId="0" fontId="7" fillId="0" borderId="0" xfId="0" applyFont="1" applyAlignment="1">
      <alignment horizontal="left" vertical="center" shrinkToFit="1"/>
    </xf>
    <xf numFmtId="0" fontId="7" fillId="0" borderId="0" xfId="0" applyFont="1" applyAlignment="1">
      <alignment vertical="top" wrapText="1"/>
    </xf>
    <xf numFmtId="177" fontId="7" fillId="0" borderId="0" xfId="0" applyNumberFormat="1" applyFont="1">
      <alignment vertical="center"/>
    </xf>
    <xf numFmtId="0" fontId="7" fillId="0" borderId="0" xfId="0" applyFont="1" applyAlignment="1">
      <alignment horizontal="center" vertical="center"/>
    </xf>
    <xf numFmtId="0" fontId="18" fillId="0" borderId="0" xfId="0" applyFont="1" applyAlignment="1">
      <alignment vertical="center" wrapText="1" shrinkToFit="1"/>
    </xf>
    <xf numFmtId="0" fontId="6" fillId="3" borderId="0" xfId="0" applyFont="1" applyFill="1">
      <alignment vertical="center"/>
    </xf>
    <xf numFmtId="0" fontId="2" fillId="3" borderId="0" xfId="0" applyFont="1" applyFill="1">
      <alignment vertical="center"/>
    </xf>
    <xf numFmtId="0" fontId="2" fillId="0" borderId="0" xfId="0" applyFont="1">
      <alignment vertical="center"/>
    </xf>
    <xf numFmtId="0" fontId="2" fillId="3" borderId="0" xfId="0" applyFont="1" applyFill="1" applyAlignment="1">
      <alignment horizontal="right" vertical="center"/>
    </xf>
    <xf numFmtId="0" fontId="2" fillId="3" borderId="0" xfId="0" applyFont="1" applyFill="1" applyAlignment="1">
      <alignment horizontal="justify" vertical="center"/>
    </xf>
    <xf numFmtId="0" fontId="19" fillId="3" borderId="0" xfId="0" applyFont="1" applyFill="1" applyAlignment="1">
      <alignment horizontal="distributed" vertical="top"/>
    </xf>
    <xf numFmtId="0" fontId="19" fillId="3" borderId="0" xfId="0" applyFont="1" applyFill="1" applyAlignment="1">
      <alignment horizontal="distributed" vertical="center"/>
    </xf>
    <xf numFmtId="0" fontId="19" fillId="3" borderId="0" xfId="0" applyFont="1" applyFill="1" applyAlignment="1">
      <alignment horizontal="left" vertical="center"/>
    </xf>
    <xf numFmtId="0" fontId="2" fillId="3" borderId="0" xfId="0" applyFont="1" applyFill="1" applyAlignment="1">
      <alignment vertical="center" shrinkToFit="1"/>
    </xf>
    <xf numFmtId="0" fontId="2" fillId="3" borderId="1" xfId="0" applyFont="1" applyFill="1" applyBorder="1" applyAlignment="1">
      <alignment horizontal="center" vertical="center" shrinkToFit="1"/>
    </xf>
    <xf numFmtId="180" fontId="7" fillId="3" borderId="1" xfId="0" applyNumberFormat="1" applyFont="1" applyFill="1" applyBorder="1" applyAlignment="1">
      <alignment horizontal="center" vertical="center" shrinkToFit="1"/>
    </xf>
    <xf numFmtId="0" fontId="2" fillId="3" borderId="0" xfId="0" applyFont="1" applyFill="1" applyAlignment="1">
      <alignment horizontal="right" vertical="center" shrinkToFit="1"/>
    </xf>
    <xf numFmtId="180" fontId="2" fillId="3" borderId="0" xfId="0" applyNumberFormat="1" applyFont="1" applyFill="1" applyAlignment="1">
      <alignment horizontal="right" vertical="center" shrinkToFit="1"/>
    </xf>
    <xf numFmtId="180" fontId="7" fillId="3" borderId="0" xfId="0" applyNumberFormat="1" applyFont="1" applyFill="1" applyAlignment="1">
      <alignment horizontal="center" vertical="center" shrinkToFit="1"/>
    </xf>
    <xf numFmtId="0" fontId="2" fillId="3" borderId="0" xfId="0" applyFont="1" applyFill="1" applyAlignment="1">
      <alignment horizontal="justify" vertical="center" shrinkToFit="1"/>
    </xf>
    <xf numFmtId="0" fontId="2" fillId="3" borderId="0" xfId="0" applyFont="1" applyFill="1" applyAlignment="1">
      <alignment horizontal="center" vertical="center" shrinkToFit="1"/>
    </xf>
    <xf numFmtId="0" fontId="2" fillId="3" borderId="2" xfId="0" applyFont="1" applyFill="1" applyBorder="1" applyAlignment="1">
      <alignment horizontal="center" vertical="center" shrinkToFit="1"/>
    </xf>
    <xf numFmtId="180" fontId="7" fillId="3" borderId="2" xfId="0" applyNumberFormat="1" applyFont="1" applyFill="1" applyBorder="1" applyAlignment="1">
      <alignment horizontal="center" vertical="center" shrinkToFit="1"/>
    </xf>
    <xf numFmtId="180" fontId="2" fillId="3" borderId="0" xfId="0" applyNumberFormat="1" applyFont="1" applyFill="1" applyAlignment="1">
      <alignment vertical="center" shrinkToFit="1"/>
    </xf>
    <xf numFmtId="3" fontId="2" fillId="3" borderId="0" xfId="0" applyNumberFormat="1" applyFont="1" applyFill="1" applyAlignment="1">
      <alignment horizontal="right" vertical="center" shrinkToFit="1"/>
    </xf>
    <xf numFmtId="177" fontId="2" fillId="3" borderId="0" xfId="0" applyNumberFormat="1" applyFont="1" applyFill="1" applyAlignment="1">
      <alignment vertical="center" shrinkToFit="1"/>
    </xf>
    <xf numFmtId="176" fontId="2" fillId="3" borderId="0" xfId="0" applyNumberFormat="1" applyFont="1" applyFill="1" applyAlignment="1">
      <alignment horizontal="right" vertical="center" shrinkToFit="1"/>
    </xf>
    <xf numFmtId="0" fontId="2" fillId="3" borderId="0" xfId="0" applyFont="1" applyFill="1" applyAlignment="1">
      <alignment horizontal="justify" vertical="center" wrapText="1" shrinkToFit="1"/>
    </xf>
    <xf numFmtId="0" fontId="2" fillId="0" borderId="0" xfId="0" applyFont="1" applyAlignment="1">
      <alignment vertical="center" shrinkToFit="1"/>
    </xf>
    <xf numFmtId="0" fontId="2" fillId="0" borderId="0" xfId="0" applyFont="1" applyAlignment="1">
      <alignment horizontal="center" vertical="center" shrinkToFit="1"/>
    </xf>
    <xf numFmtId="187" fontId="15" fillId="0" borderId="0" xfId="0" applyNumberFormat="1" applyFont="1">
      <alignment vertical="center"/>
    </xf>
    <xf numFmtId="187" fontId="15" fillId="3" borderId="0" xfId="0" applyNumberFormat="1" applyFont="1" applyFill="1" applyAlignment="1">
      <alignment horizontal="center" vertical="center"/>
    </xf>
    <xf numFmtId="187" fontId="15" fillId="3" borderId="0" xfId="0" applyNumberFormat="1" applyFont="1" applyFill="1">
      <alignment vertical="center"/>
    </xf>
    <xf numFmtId="187" fontId="15" fillId="0" borderId="0" xfId="0" applyNumberFormat="1" applyFont="1" applyAlignment="1">
      <alignment horizontal="center" vertical="center"/>
    </xf>
    <xf numFmtId="181" fontId="15" fillId="0" borderId="0" xfId="0" applyNumberFormat="1" applyFont="1" applyAlignment="1">
      <alignment vertical="center" shrinkToFit="1"/>
    </xf>
    <xf numFmtId="181" fontId="15" fillId="0" borderId="0" xfId="0" applyNumberFormat="1" applyFont="1" applyAlignment="1">
      <alignment horizontal="center" vertical="center" shrinkToFit="1"/>
    </xf>
    <xf numFmtId="187" fontId="15" fillId="0" borderId="0" xfId="0" applyNumberFormat="1" applyFont="1" applyAlignment="1">
      <alignment horizontal="justify" vertical="center"/>
    </xf>
    <xf numFmtId="187" fontId="20" fillId="0" borderId="0" xfId="0" applyNumberFormat="1" applyFont="1">
      <alignment vertical="center"/>
    </xf>
    <xf numFmtId="187" fontId="15" fillId="0" borderId="0" xfId="0" applyNumberFormat="1" applyFont="1" applyAlignment="1">
      <alignment horizontal="distributed" vertical="center"/>
    </xf>
    <xf numFmtId="187" fontId="20" fillId="0" borderId="0" xfId="0" applyNumberFormat="1" applyFont="1" applyAlignment="1">
      <alignment horizontal="distributed" vertical="center"/>
    </xf>
    <xf numFmtId="187" fontId="15" fillId="0" borderId="0" xfId="0" applyNumberFormat="1" applyFont="1" applyAlignment="1">
      <alignment vertical="center" shrinkToFit="1"/>
    </xf>
    <xf numFmtId="187" fontId="20" fillId="0" borderId="0" xfId="0" applyNumberFormat="1" applyFont="1" applyAlignment="1">
      <alignment vertical="center" shrinkToFit="1"/>
    </xf>
    <xf numFmtId="187" fontId="15" fillId="0" borderId="0" xfId="0" applyNumberFormat="1" applyFont="1" applyAlignment="1">
      <alignment horizontal="center" vertical="center" shrinkToFit="1"/>
    </xf>
    <xf numFmtId="187" fontId="20" fillId="0" borderId="0" xfId="0" applyNumberFormat="1" applyFont="1" applyAlignment="1">
      <alignment horizontal="distributed" vertical="center" shrinkToFit="1"/>
    </xf>
    <xf numFmtId="187" fontId="21" fillId="0" borderId="0" xfId="0" applyNumberFormat="1" applyFont="1" applyAlignment="1">
      <alignment horizontal="center" vertical="center"/>
    </xf>
    <xf numFmtId="187" fontId="15" fillId="0" borderId="0" xfId="0" applyNumberFormat="1" applyFont="1" applyAlignment="1">
      <alignment horizontal="left" vertical="center" wrapText="1"/>
    </xf>
    <xf numFmtId="49" fontId="15" fillId="0" borderId="0" xfId="0" applyNumberFormat="1" applyFont="1" applyAlignment="1">
      <alignment horizontal="center" vertical="center"/>
    </xf>
    <xf numFmtId="49" fontId="15" fillId="0" borderId="0" xfId="0" applyNumberFormat="1" applyFont="1">
      <alignment vertical="center"/>
    </xf>
    <xf numFmtId="187" fontId="15" fillId="0" borderId="0" xfId="0" applyNumberFormat="1" applyFont="1" applyAlignment="1">
      <alignment vertical="center" wrapText="1"/>
    </xf>
    <xf numFmtId="187" fontId="15" fillId="0" borderId="0" xfId="0" applyNumberFormat="1" applyFont="1" applyAlignment="1">
      <alignment horizontal="center" vertical="center" wrapText="1"/>
    </xf>
    <xf numFmtId="187" fontId="15" fillId="0" borderId="3" xfId="0" applyNumberFormat="1" applyFont="1" applyBorder="1" applyAlignment="1">
      <alignment horizontal="center" vertical="center" shrinkToFit="1"/>
    </xf>
    <xf numFmtId="187" fontId="15" fillId="0" borderId="4" xfId="0" applyNumberFormat="1" applyFont="1" applyBorder="1" applyAlignment="1">
      <alignment horizontal="center" vertical="center" shrinkToFit="1"/>
    </xf>
    <xf numFmtId="187" fontId="15" fillId="0" borderId="27" xfId="0" applyNumberFormat="1" applyFont="1" applyBorder="1" applyAlignment="1">
      <alignment horizontal="center" vertical="center" shrinkToFit="1"/>
    </xf>
    <xf numFmtId="177" fontId="15" fillId="0" borderId="6" xfId="0" applyNumberFormat="1" applyFont="1" applyBorder="1" applyAlignment="1">
      <alignment vertical="center" shrinkToFit="1"/>
    </xf>
    <xf numFmtId="180" fontId="15" fillId="0" borderId="37" xfId="0" applyNumberFormat="1" applyFont="1" applyBorder="1" applyAlignment="1">
      <alignment vertical="center" shrinkToFit="1"/>
    </xf>
    <xf numFmtId="49" fontId="15" fillId="0" borderId="37" xfId="0" applyNumberFormat="1" applyFont="1" applyBorder="1" applyAlignment="1">
      <alignment vertical="center" shrinkToFit="1"/>
    </xf>
    <xf numFmtId="187" fontId="15" fillId="0" borderId="6" xfId="0" applyNumberFormat="1" applyFont="1" applyBorder="1" applyAlignment="1">
      <alignment horizontal="center" vertical="center"/>
    </xf>
    <xf numFmtId="187" fontId="15" fillId="0" borderId="37" xfId="0" applyNumberFormat="1" applyFont="1" applyBorder="1" applyAlignment="1">
      <alignment horizontal="center" vertical="center" shrinkToFit="1"/>
    </xf>
    <xf numFmtId="187" fontId="15" fillId="0" borderId="6" xfId="0" applyNumberFormat="1" applyFont="1" applyBorder="1" applyAlignment="1">
      <alignment vertical="center" shrinkToFit="1"/>
    </xf>
    <xf numFmtId="187" fontId="15" fillId="0" borderId="37" xfId="0" applyNumberFormat="1" applyFont="1" applyBorder="1" applyAlignment="1">
      <alignment vertical="center" shrinkToFit="1"/>
    </xf>
    <xf numFmtId="187" fontId="15" fillId="0" borderId="6" xfId="0" applyNumberFormat="1" applyFont="1" applyBorder="1">
      <alignment vertical="center"/>
    </xf>
    <xf numFmtId="187" fontId="15" fillId="0" borderId="7" xfId="0" applyNumberFormat="1" applyFont="1" applyBorder="1" applyAlignment="1">
      <alignment horizontal="center" vertical="center" shrinkToFit="1"/>
    </xf>
    <xf numFmtId="187" fontId="15" fillId="0" borderId="1" xfId="0" applyNumberFormat="1" applyFont="1" applyBorder="1" applyAlignment="1">
      <alignment horizontal="center" vertical="center" shrinkToFit="1"/>
    </xf>
    <xf numFmtId="187" fontId="15" fillId="0" borderId="8" xfId="0" applyNumberFormat="1" applyFont="1" applyBorder="1" applyAlignment="1">
      <alignment horizontal="center" vertical="center" shrinkToFit="1"/>
    </xf>
    <xf numFmtId="187" fontId="26" fillId="3" borderId="23" xfId="0" applyNumberFormat="1" applyFont="1" applyFill="1" applyBorder="1" applyAlignment="1">
      <alignment horizontal="center" vertical="center"/>
    </xf>
    <xf numFmtId="187" fontId="26" fillId="3" borderId="166" xfId="0" applyNumberFormat="1" applyFont="1" applyFill="1" applyBorder="1" applyAlignment="1">
      <alignment horizontal="center" vertical="center"/>
    </xf>
    <xf numFmtId="187" fontId="27" fillId="3" borderId="167" xfId="0" applyNumberFormat="1" applyFont="1" applyFill="1" applyBorder="1" applyAlignment="1">
      <alignment horizontal="center" vertical="center"/>
    </xf>
    <xf numFmtId="177" fontId="27" fillId="3" borderId="168" xfId="0" applyNumberFormat="1" applyFont="1" applyFill="1" applyBorder="1" applyAlignment="1">
      <alignment horizontal="left" vertical="center" shrinkToFit="1"/>
    </xf>
    <xf numFmtId="188" fontId="27" fillId="3" borderId="169" xfId="0" applyNumberFormat="1" applyFont="1" applyFill="1" applyBorder="1" applyAlignment="1">
      <alignment horizontal="right" vertical="center"/>
    </xf>
    <xf numFmtId="177" fontId="27" fillId="3" borderId="170" xfId="0" applyNumberFormat="1" applyFont="1" applyFill="1" applyBorder="1" applyAlignment="1">
      <alignment horizontal="left" vertical="center" shrinkToFit="1"/>
    </xf>
    <xf numFmtId="188" fontId="27" fillId="3" borderId="167" xfId="0" applyNumberFormat="1" applyFont="1" applyFill="1" applyBorder="1" applyAlignment="1">
      <alignment horizontal="right" vertical="center"/>
    </xf>
    <xf numFmtId="187" fontId="27" fillId="3" borderId="171" xfId="0" applyNumberFormat="1" applyFont="1" applyFill="1" applyBorder="1" applyAlignment="1">
      <alignment horizontal="center" vertical="center"/>
    </xf>
    <xf numFmtId="177" fontId="27" fillId="3" borderId="172" xfId="0" applyNumberFormat="1" applyFont="1" applyFill="1" applyBorder="1" applyAlignment="1">
      <alignment horizontal="left" vertical="center" shrinkToFit="1"/>
    </xf>
    <xf numFmtId="188" fontId="27" fillId="3" borderId="173" xfId="0" applyNumberFormat="1" applyFont="1" applyFill="1" applyBorder="1" applyAlignment="1">
      <alignment horizontal="right" vertical="center"/>
    </xf>
    <xf numFmtId="188" fontId="27" fillId="3" borderId="17" xfId="0" applyNumberFormat="1" applyFont="1" applyFill="1" applyBorder="1" applyAlignment="1">
      <alignment horizontal="right" vertical="center"/>
    </xf>
    <xf numFmtId="0" fontId="5" fillId="0" borderId="58" xfId="0" applyFont="1" applyBorder="1" applyAlignment="1">
      <alignment horizontal="center" vertical="center"/>
    </xf>
    <xf numFmtId="177" fontId="18" fillId="0" borderId="0" xfId="0" applyNumberFormat="1" applyFont="1" applyAlignment="1">
      <alignment horizontal="center" vertical="center"/>
    </xf>
    <xf numFmtId="0" fontId="18" fillId="0" borderId="0" xfId="0" applyFont="1" applyAlignment="1">
      <alignment horizontal="center" vertical="center"/>
    </xf>
    <xf numFmtId="0" fontId="7" fillId="0" borderId="0" xfId="0" applyFont="1" applyAlignment="1">
      <alignment horizontal="center" vertical="center" shrinkToFit="1"/>
    </xf>
    <xf numFmtId="0" fontId="7" fillId="0" borderId="0" xfId="0" applyFont="1" applyAlignment="1">
      <alignment horizontal="left" vertical="top" wrapText="1"/>
    </xf>
    <xf numFmtId="0" fontId="9" fillId="0" borderId="61" xfId="0" applyFont="1" applyBorder="1" applyAlignment="1">
      <alignment horizontal="center" vertical="center"/>
    </xf>
    <xf numFmtId="0" fontId="9" fillId="3" borderId="0" xfId="0" applyFont="1" applyFill="1" applyAlignment="1">
      <alignment horizontal="center" vertical="center"/>
    </xf>
    <xf numFmtId="0" fontId="2" fillId="3" borderId="0" xfId="0" applyFont="1" applyFill="1" applyAlignment="1">
      <alignment horizontal="left" vertical="center" shrinkToFit="1"/>
    </xf>
    <xf numFmtId="0" fontId="2" fillId="3" borderId="0" xfId="0" applyFont="1" applyFill="1" applyAlignment="1">
      <alignment horizontal="left" vertical="center"/>
    </xf>
    <xf numFmtId="0" fontId="2" fillId="3" borderId="0" xfId="0" applyFont="1" applyFill="1" applyAlignment="1">
      <alignment horizontal="center" vertical="center"/>
    </xf>
    <xf numFmtId="0" fontId="30" fillId="0" borderId="0" xfId="0" applyFont="1">
      <alignment vertical="center"/>
    </xf>
    <xf numFmtId="0" fontId="31" fillId="2" borderId="23" xfId="0" applyFont="1" applyFill="1" applyBorder="1" applyAlignment="1" applyProtection="1">
      <alignment horizontal="center" vertical="center"/>
      <protection locked="0"/>
    </xf>
    <xf numFmtId="0" fontId="30" fillId="0" borderId="0" xfId="0" applyFont="1" applyAlignment="1">
      <alignment horizontal="center" vertical="center"/>
    </xf>
    <xf numFmtId="0" fontId="31" fillId="0" borderId="17" xfId="0" applyFont="1" applyBorder="1" applyAlignment="1">
      <alignment horizontal="center" vertical="center"/>
    </xf>
    <xf numFmtId="0" fontId="30" fillId="0" borderId="17" xfId="0" applyFont="1" applyBorder="1">
      <alignment vertical="center"/>
    </xf>
    <xf numFmtId="0" fontId="30" fillId="0" borderId="21" xfId="0" applyFont="1" applyBorder="1">
      <alignment vertical="center"/>
    </xf>
    <xf numFmtId="0" fontId="30" fillId="0" borderId="0" xfId="0" applyFont="1" applyAlignment="1">
      <alignment horizontal="left" vertical="center" shrinkToFit="1"/>
    </xf>
    <xf numFmtId="0" fontId="31" fillId="0" borderId="23" xfId="0" applyFont="1" applyBorder="1" applyAlignment="1">
      <alignment horizontal="center" vertical="center"/>
    </xf>
    <xf numFmtId="0" fontId="30" fillId="0" borderId="23" xfId="0" applyFont="1" applyBorder="1">
      <alignment vertical="center"/>
    </xf>
    <xf numFmtId="0" fontId="30" fillId="2" borderId="23" xfId="0" applyFont="1" applyFill="1" applyBorder="1" applyProtection="1">
      <alignment vertical="center"/>
      <protection locked="0"/>
    </xf>
    <xf numFmtId="0" fontId="30" fillId="0" borderId="33" xfId="0" applyFont="1" applyBorder="1">
      <alignment vertical="center"/>
    </xf>
    <xf numFmtId="0" fontId="31" fillId="0" borderId="41" xfId="0" applyFont="1" applyBorder="1" applyAlignment="1">
      <alignment horizontal="center" vertical="center"/>
    </xf>
    <xf numFmtId="0" fontId="31" fillId="2" borderId="41" xfId="0" applyFont="1" applyFill="1" applyBorder="1" applyAlignment="1" applyProtection="1">
      <alignment horizontal="center" vertical="center"/>
      <protection locked="0"/>
    </xf>
    <xf numFmtId="0" fontId="30" fillId="0" borderId="41" xfId="0" applyFont="1" applyBorder="1">
      <alignment vertical="center"/>
    </xf>
    <xf numFmtId="0" fontId="30" fillId="2" borderId="41" xfId="0" applyFont="1" applyFill="1" applyBorder="1" applyProtection="1">
      <alignment vertical="center"/>
      <protection locked="0"/>
    </xf>
    <xf numFmtId="0" fontId="30" fillId="0" borderId="42" xfId="0" applyFont="1" applyBorder="1">
      <alignment vertical="center"/>
    </xf>
    <xf numFmtId="0" fontId="32" fillId="0" borderId="0" xfId="0" applyFont="1">
      <alignment vertical="center"/>
    </xf>
    <xf numFmtId="0" fontId="30" fillId="6" borderId="0" xfId="0" applyFont="1" applyFill="1">
      <alignment vertical="center"/>
    </xf>
    <xf numFmtId="56" fontId="31" fillId="2" borderId="23" xfId="0" applyNumberFormat="1" applyFont="1" applyFill="1" applyBorder="1" applyAlignment="1" applyProtection="1">
      <alignment horizontal="center" vertical="center"/>
      <protection locked="0"/>
    </xf>
    <xf numFmtId="0" fontId="31" fillId="2" borderId="23" xfId="0" applyFont="1" applyFill="1" applyBorder="1" applyProtection="1">
      <alignment vertical="center"/>
      <protection locked="0"/>
    </xf>
    <xf numFmtId="0" fontId="31" fillId="0" borderId="23" xfId="0" applyFont="1" applyBorder="1">
      <alignment vertical="center"/>
    </xf>
    <xf numFmtId="0" fontId="31" fillId="0" borderId="33" xfId="0" applyFont="1" applyBorder="1">
      <alignment vertical="center"/>
    </xf>
    <xf numFmtId="56" fontId="31" fillId="2" borderId="41" xfId="0" applyNumberFormat="1" applyFont="1" applyFill="1" applyBorder="1" applyAlignment="1" applyProtection="1">
      <alignment horizontal="center" vertical="center"/>
      <protection locked="0"/>
    </xf>
    <xf numFmtId="0" fontId="31" fillId="2" borderId="41" xfId="0" applyFont="1" applyFill="1" applyBorder="1" applyProtection="1">
      <alignment vertical="center"/>
      <protection locked="0"/>
    </xf>
    <xf numFmtId="0" fontId="31" fillId="0" borderId="41" xfId="0" applyFont="1" applyBorder="1">
      <alignment vertical="center"/>
    </xf>
    <xf numFmtId="0" fontId="31" fillId="0" borderId="42" xfId="0" applyFont="1" applyBorder="1">
      <alignment vertical="center"/>
    </xf>
    <xf numFmtId="0" fontId="30" fillId="6" borderId="0" xfId="0" applyFont="1" applyFill="1" applyAlignment="1">
      <alignment horizontal="center" vertical="center"/>
    </xf>
    <xf numFmtId="0" fontId="31" fillId="6" borderId="0" xfId="0" applyFont="1" applyFill="1">
      <alignment vertical="center"/>
    </xf>
    <xf numFmtId="0" fontId="31" fillId="0" borderId="47" xfId="0" applyFont="1" applyBorder="1">
      <alignment vertical="center"/>
    </xf>
    <xf numFmtId="0" fontId="30" fillId="0" borderId="161" xfId="0" applyFont="1" applyBorder="1">
      <alignment vertical="center"/>
    </xf>
    <xf numFmtId="178" fontId="32" fillId="0" borderId="0" xfId="0" applyNumberFormat="1" applyFont="1">
      <alignment vertical="center"/>
    </xf>
    <xf numFmtId="0" fontId="31" fillId="0" borderId="8" xfId="0" applyFont="1" applyBorder="1">
      <alignment vertical="center"/>
    </xf>
    <xf numFmtId="38" fontId="31" fillId="2" borderId="17" xfId="3" applyFont="1" applyFill="1" applyBorder="1" applyProtection="1">
      <alignment vertical="center"/>
      <protection locked="0"/>
    </xf>
    <xf numFmtId="0" fontId="31" fillId="0" borderId="27" xfId="0" applyFont="1" applyBorder="1">
      <alignment vertical="center"/>
    </xf>
    <xf numFmtId="38" fontId="31" fillId="2" borderId="55" xfId="3" applyFont="1" applyFill="1" applyBorder="1" applyProtection="1">
      <alignment vertical="center"/>
      <protection locked="0"/>
    </xf>
    <xf numFmtId="38" fontId="32" fillId="0" borderId="23" xfId="3" applyFont="1" applyBorder="1" applyProtection="1">
      <alignment vertical="center"/>
    </xf>
    <xf numFmtId="38" fontId="30" fillId="0" borderId="23" xfId="3" applyFont="1" applyBorder="1" applyProtection="1">
      <alignment vertical="center"/>
    </xf>
    <xf numFmtId="0" fontId="30" fillId="0" borderId="18" xfId="0" applyFont="1" applyBorder="1" applyAlignment="1">
      <alignment vertical="center" shrinkToFit="1"/>
    </xf>
    <xf numFmtId="38" fontId="31" fillId="2" borderId="15" xfId="3" applyFont="1" applyFill="1" applyBorder="1" applyProtection="1">
      <alignment vertical="center"/>
      <protection locked="0"/>
    </xf>
    <xf numFmtId="0" fontId="35" fillId="6" borderId="0" xfId="0" applyFont="1" applyFill="1">
      <alignment vertical="center"/>
    </xf>
    <xf numFmtId="178" fontId="35" fillId="6" borderId="26" xfId="3" applyNumberFormat="1" applyFont="1" applyFill="1" applyBorder="1" applyAlignment="1" applyProtection="1">
      <alignment vertical="center"/>
    </xf>
    <xf numFmtId="0" fontId="30" fillId="0" borderId="5" xfId="0" applyFont="1" applyBorder="1">
      <alignment vertical="center"/>
    </xf>
    <xf numFmtId="0" fontId="31" fillId="4" borderId="48" xfId="0" applyFont="1" applyFill="1" applyBorder="1" applyAlignment="1">
      <alignment horizontal="center" vertical="center"/>
    </xf>
    <xf numFmtId="0" fontId="31" fillId="4" borderId="12" xfId="0" applyFont="1" applyFill="1" applyBorder="1" applyAlignment="1">
      <alignment horizontal="center" vertical="center"/>
    </xf>
    <xf numFmtId="0" fontId="31" fillId="0" borderId="96" xfId="0" applyFont="1" applyBorder="1" applyAlignment="1">
      <alignment horizontal="center" vertical="center"/>
    </xf>
    <xf numFmtId="0" fontId="31" fillId="0" borderId="29" xfId="0" applyFont="1" applyBorder="1" applyAlignment="1">
      <alignment horizontal="center" vertical="center"/>
    </xf>
    <xf numFmtId="182" fontId="31" fillId="2" borderId="95" xfId="0" applyNumberFormat="1" applyFont="1" applyFill="1" applyBorder="1" applyAlignment="1" applyProtection="1">
      <alignment horizontal="center" vertical="center"/>
      <protection locked="0"/>
    </xf>
    <xf numFmtId="182" fontId="31" fillId="2" borderId="101" xfId="0" applyNumberFormat="1" applyFont="1" applyFill="1" applyBorder="1" applyAlignment="1" applyProtection="1">
      <alignment horizontal="center" vertical="center"/>
      <protection locked="0"/>
    </xf>
    <xf numFmtId="0" fontId="31" fillId="0" borderId="57" xfId="0" applyFont="1" applyBorder="1">
      <alignment vertical="center"/>
    </xf>
    <xf numFmtId="38" fontId="31" fillId="2" borderId="103" xfId="3" applyFont="1" applyFill="1" applyBorder="1" applyProtection="1">
      <alignment vertical="center"/>
      <protection locked="0"/>
    </xf>
    <xf numFmtId="0" fontId="31" fillId="0" borderId="95" xfId="0" applyFont="1" applyBorder="1" applyAlignment="1">
      <alignment horizontal="center" vertical="center"/>
    </xf>
    <xf numFmtId="0" fontId="31" fillId="0" borderId="101" xfId="0" applyFont="1" applyBorder="1" applyAlignment="1">
      <alignment horizontal="center" vertical="center"/>
    </xf>
    <xf numFmtId="0" fontId="30" fillId="6" borderId="0" xfId="0" applyFont="1" applyFill="1" applyAlignment="1">
      <alignment horizontal="center" vertical="center" textRotation="255"/>
    </xf>
    <xf numFmtId="38" fontId="31" fillId="6" borderId="0" xfId="3" applyFont="1" applyFill="1" applyBorder="1" applyProtection="1">
      <alignment vertical="center"/>
    </xf>
    <xf numFmtId="0" fontId="31" fillId="6" borderId="0" xfId="0" applyFont="1" applyFill="1" applyAlignment="1">
      <alignment horizontal="left" vertical="center"/>
    </xf>
    <xf numFmtId="178" fontId="31" fillId="2" borderId="95" xfId="3" applyNumberFormat="1" applyFont="1" applyFill="1" applyBorder="1" applyAlignment="1" applyProtection="1">
      <alignment horizontal="center" vertical="center"/>
      <protection locked="0"/>
    </xf>
    <xf numFmtId="178" fontId="31" fillId="2" borderId="101" xfId="3" applyNumberFormat="1" applyFont="1" applyFill="1" applyBorder="1" applyAlignment="1" applyProtection="1">
      <alignment horizontal="center" vertical="center"/>
      <protection locked="0"/>
    </xf>
    <xf numFmtId="0" fontId="31" fillId="0" borderId="95" xfId="0" applyFont="1" applyBorder="1" applyAlignment="1">
      <alignment horizontal="center" vertical="center" shrinkToFit="1"/>
    </xf>
    <xf numFmtId="0" fontId="31" fillId="0" borderId="101" xfId="0" applyFont="1" applyBorder="1" applyAlignment="1">
      <alignment horizontal="center" vertical="center" shrinkToFit="1"/>
    </xf>
    <xf numFmtId="0" fontId="31" fillId="0" borderId="58" xfId="0" applyFont="1" applyBorder="1" applyAlignment="1">
      <alignment vertical="center" shrinkToFit="1"/>
    </xf>
    <xf numFmtId="178" fontId="31" fillId="2" borderId="92" xfId="3" applyNumberFormat="1" applyFont="1" applyFill="1" applyBorder="1" applyAlignment="1" applyProtection="1">
      <alignment horizontal="center" vertical="center"/>
      <protection locked="0"/>
    </xf>
    <xf numFmtId="178" fontId="31" fillId="2" borderId="102" xfId="3" applyNumberFormat="1" applyFont="1" applyFill="1" applyBorder="1" applyAlignment="1" applyProtection="1">
      <alignment horizontal="center" vertical="center"/>
      <protection locked="0"/>
    </xf>
    <xf numFmtId="0" fontId="31" fillId="0" borderId="22" xfId="0" applyFont="1" applyBorder="1" applyAlignment="1">
      <alignment vertical="center" shrinkToFit="1"/>
    </xf>
    <xf numFmtId="0" fontId="31" fillId="6" borderId="0" xfId="0" applyFont="1" applyFill="1" applyAlignment="1">
      <alignment horizontal="center" vertical="center" shrinkToFit="1"/>
    </xf>
    <xf numFmtId="0" fontId="31" fillId="6" borderId="26" xfId="0" applyFont="1" applyFill="1" applyBorder="1" applyAlignment="1">
      <alignment horizontal="center" vertical="center" shrinkToFit="1"/>
    </xf>
    <xf numFmtId="0" fontId="31" fillId="0" borderId="40" xfId="0" applyFont="1" applyBorder="1">
      <alignment vertical="center"/>
    </xf>
    <xf numFmtId="0" fontId="31" fillId="0" borderId="58" xfId="0" applyFont="1" applyBorder="1">
      <alignment vertical="center"/>
    </xf>
    <xf numFmtId="0" fontId="31" fillId="0" borderId="17" xfId="0" applyFont="1" applyBorder="1">
      <alignment vertical="center"/>
    </xf>
    <xf numFmtId="0" fontId="31" fillId="2" borderId="17" xfId="0" applyFont="1" applyFill="1" applyBorder="1" applyProtection="1">
      <alignment vertical="center"/>
      <protection locked="0"/>
    </xf>
    <xf numFmtId="0" fontId="31" fillId="0" borderId="21" xfId="0" applyFont="1" applyBorder="1">
      <alignment vertical="center"/>
    </xf>
    <xf numFmtId="0" fontId="31" fillId="0" borderId="59" xfId="0" applyFont="1" applyBorder="1">
      <alignment vertical="center"/>
    </xf>
    <xf numFmtId="0" fontId="31" fillId="0" borderId="162" xfId="0" applyFont="1" applyBorder="1">
      <alignment vertical="center"/>
    </xf>
    <xf numFmtId="0" fontId="31" fillId="0" borderId="22" xfId="0" applyFont="1" applyBorder="1">
      <alignment vertical="center"/>
    </xf>
    <xf numFmtId="38" fontId="31" fillId="2" borderId="23" xfId="3" applyFont="1" applyFill="1" applyBorder="1" applyProtection="1">
      <alignment vertical="center"/>
      <protection locked="0"/>
    </xf>
    <xf numFmtId="178" fontId="31" fillId="6" borderId="0" xfId="3" applyNumberFormat="1" applyFont="1" applyFill="1" applyBorder="1" applyAlignment="1" applyProtection="1">
      <alignment horizontal="center" vertical="center"/>
    </xf>
    <xf numFmtId="178" fontId="31" fillId="6" borderId="26" xfId="3" applyNumberFormat="1" applyFont="1" applyFill="1" applyBorder="1" applyAlignment="1" applyProtection="1">
      <alignment horizontal="center" vertical="center"/>
    </xf>
    <xf numFmtId="0" fontId="30" fillId="6" borderId="26" xfId="0" applyFont="1" applyFill="1" applyBorder="1">
      <alignment vertical="center"/>
    </xf>
    <xf numFmtId="38" fontId="31" fillId="2" borderId="41" xfId="3" applyFont="1" applyFill="1" applyBorder="1" applyProtection="1">
      <alignment vertical="center"/>
      <protection locked="0"/>
    </xf>
    <xf numFmtId="0" fontId="30" fillId="6" borderId="67" xfId="0" applyFont="1" applyFill="1" applyBorder="1">
      <alignment vertical="center"/>
    </xf>
    <xf numFmtId="0" fontId="30" fillId="6" borderId="68" xfId="0" applyFont="1" applyFill="1" applyBorder="1">
      <alignment vertical="center"/>
    </xf>
    <xf numFmtId="0" fontId="30" fillId="0" borderId="0" xfId="0" applyFont="1" applyProtection="1">
      <alignment vertical="center"/>
      <protection locked="0"/>
    </xf>
    <xf numFmtId="0" fontId="43" fillId="3" borderId="0" xfId="0" applyFont="1" applyFill="1">
      <alignment vertical="center"/>
    </xf>
    <xf numFmtId="0" fontId="44" fillId="3" borderId="0" xfId="0" applyFont="1" applyFill="1" applyAlignment="1">
      <alignment horizontal="center" vertical="center" shrinkToFit="1"/>
    </xf>
    <xf numFmtId="0" fontId="30" fillId="3" borderId="0" xfId="0" applyFont="1" applyFill="1">
      <alignment vertical="center"/>
    </xf>
    <xf numFmtId="0" fontId="43" fillId="3" borderId="0" xfId="0" applyFont="1" applyFill="1" applyAlignment="1">
      <alignment horizontal="center" vertical="center"/>
    </xf>
    <xf numFmtId="0" fontId="45" fillId="3" borderId="0" xfId="0" applyFont="1" applyFill="1" applyAlignment="1">
      <alignment horizontal="center" vertical="center" shrinkToFit="1"/>
    </xf>
    <xf numFmtId="184" fontId="46" fillId="3" borderId="0" xfId="0" applyNumberFormat="1" applyFont="1" applyFill="1">
      <alignment vertical="center"/>
    </xf>
    <xf numFmtId="0" fontId="41" fillId="3" borderId="0" xfId="0" applyFont="1" applyFill="1">
      <alignment vertical="center"/>
    </xf>
    <xf numFmtId="184" fontId="47" fillId="3" borderId="0" xfId="0" applyNumberFormat="1" applyFont="1" applyFill="1">
      <alignment vertical="center"/>
    </xf>
    <xf numFmtId="49" fontId="40" fillId="3" borderId="0" xfId="0" applyNumberFormat="1" applyFont="1" applyFill="1" applyAlignment="1">
      <alignment horizontal="center" vertical="center" shrinkToFit="1"/>
    </xf>
    <xf numFmtId="0" fontId="36" fillId="3" borderId="0" xfId="0" applyFont="1" applyFill="1" applyAlignment="1">
      <alignment horizontal="center" vertical="center"/>
    </xf>
    <xf numFmtId="0" fontId="43" fillId="3" borderId="0" xfId="0" applyFont="1" applyFill="1" applyAlignment="1">
      <alignment vertical="center" wrapText="1"/>
    </xf>
    <xf numFmtId="0" fontId="43" fillId="3" borderId="0" xfId="0" applyFont="1" applyFill="1" applyAlignment="1">
      <alignment vertical="center" shrinkToFit="1"/>
    </xf>
    <xf numFmtId="0" fontId="49" fillId="3" borderId="0" xfId="0" applyFont="1" applyFill="1" applyAlignment="1">
      <alignment horizontal="center" vertical="center"/>
    </xf>
    <xf numFmtId="183" fontId="51" fillId="3" borderId="0" xfId="0" applyNumberFormat="1" applyFont="1" applyFill="1" applyAlignment="1">
      <alignment horizontal="center" vertical="center"/>
    </xf>
    <xf numFmtId="0" fontId="43" fillId="3" borderId="0" xfId="0" applyFont="1" applyFill="1" applyAlignment="1">
      <alignment vertical="center" textRotation="255" shrinkToFit="1"/>
    </xf>
    <xf numFmtId="0" fontId="43" fillId="3" borderId="0" xfId="0" applyFont="1" applyFill="1" applyAlignment="1">
      <alignment vertical="center" wrapText="1" shrinkToFit="1"/>
    </xf>
    <xf numFmtId="180" fontId="43" fillId="3" borderId="0" xfId="0" applyNumberFormat="1" applyFont="1" applyFill="1" applyAlignment="1">
      <alignment vertical="center" shrinkToFit="1"/>
    </xf>
    <xf numFmtId="183" fontId="52" fillId="3" borderId="0" xfId="0" applyNumberFormat="1" applyFont="1" applyFill="1">
      <alignment vertical="center"/>
    </xf>
    <xf numFmtId="0" fontId="48" fillId="3" borderId="0" xfId="0" applyFont="1" applyFill="1" applyAlignment="1">
      <alignment vertical="center" shrinkToFit="1"/>
    </xf>
    <xf numFmtId="0" fontId="48" fillId="3" borderId="0" xfId="0" applyFont="1" applyFill="1">
      <alignment vertical="center"/>
    </xf>
    <xf numFmtId="0" fontId="50" fillId="3" borderId="0" xfId="0" applyFont="1" applyFill="1">
      <alignment vertical="center"/>
    </xf>
    <xf numFmtId="0" fontId="43" fillId="3" borderId="0" xfId="0" applyFont="1" applyFill="1" applyAlignment="1">
      <alignment horizontal="center" vertical="center" shrinkToFit="1"/>
    </xf>
    <xf numFmtId="0" fontId="50" fillId="3" borderId="0" xfId="0" applyFont="1" applyFill="1" applyAlignment="1">
      <alignment vertical="center" shrinkToFit="1"/>
    </xf>
    <xf numFmtId="0" fontId="50" fillId="3" borderId="0" xfId="0" applyFont="1" applyFill="1" applyAlignment="1">
      <alignment horizontal="center" vertical="center"/>
    </xf>
    <xf numFmtId="0" fontId="40" fillId="3" borderId="0" xfId="0" applyFont="1" applyFill="1">
      <alignment vertical="center"/>
    </xf>
    <xf numFmtId="0" fontId="40" fillId="0" borderId="0" xfId="0" applyFont="1">
      <alignment vertical="center"/>
    </xf>
    <xf numFmtId="0" fontId="41" fillId="3" borderId="0" xfId="0" applyFont="1" applyFill="1" applyAlignment="1">
      <alignment vertical="center" textRotation="255"/>
    </xf>
    <xf numFmtId="0" fontId="46" fillId="3" borderId="0" xfId="0" applyFont="1" applyFill="1">
      <alignment vertical="center"/>
    </xf>
    <xf numFmtId="0" fontId="41" fillId="3" borderId="0" xfId="0" applyFont="1" applyFill="1" applyAlignment="1">
      <alignment vertical="center" wrapText="1"/>
    </xf>
    <xf numFmtId="0" fontId="40" fillId="0" borderId="0" xfId="0" applyFont="1" applyAlignment="1">
      <alignment horizontal="center" vertical="center" shrinkToFit="1"/>
    </xf>
    <xf numFmtId="0" fontId="36" fillId="0" borderId="0" xfId="0" applyFont="1">
      <alignment vertical="center"/>
    </xf>
    <xf numFmtId="0" fontId="41" fillId="3" borderId="1" xfId="0" applyFont="1" applyFill="1" applyBorder="1">
      <alignment vertical="center"/>
    </xf>
    <xf numFmtId="0" fontId="41" fillId="3" borderId="60" xfId="0" applyFont="1" applyFill="1" applyBorder="1">
      <alignment vertical="center"/>
    </xf>
    <xf numFmtId="0" fontId="30" fillId="3" borderId="60" xfId="0" applyFont="1" applyFill="1" applyBorder="1">
      <alignment vertical="center"/>
    </xf>
    <xf numFmtId="0" fontId="40" fillId="0" borderId="0" xfId="0" applyFont="1" applyAlignment="1">
      <alignment vertical="top" wrapText="1"/>
    </xf>
    <xf numFmtId="0" fontId="41" fillId="0" borderId="0" xfId="0" applyFont="1">
      <alignment vertical="center"/>
    </xf>
    <xf numFmtId="0" fontId="30" fillId="3" borderId="147" xfId="0" applyFont="1" applyFill="1" applyBorder="1">
      <alignment vertical="center"/>
    </xf>
    <xf numFmtId="0" fontId="41" fillId="3" borderId="147" xfId="0" applyFont="1" applyFill="1" applyBorder="1" applyAlignment="1">
      <alignment horizontal="center" vertical="center" wrapText="1"/>
    </xf>
    <xf numFmtId="0" fontId="41" fillId="3" borderId="147" xfId="0" applyFont="1" applyFill="1" applyBorder="1">
      <alignment vertical="center"/>
    </xf>
    <xf numFmtId="0" fontId="30" fillId="3" borderId="121" xfId="0" applyFont="1" applyFill="1" applyBorder="1">
      <alignment vertical="center"/>
    </xf>
    <xf numFmtId="0" fontId="31" fillId="0" borderId="0" xfId="0" applyFont="1" applyAlignment="1">
      <alignment horizontal="center" vertical="center"/>
    </xf>
    <xf numFmtId="0" fontId="69" fillId="0" borderId="0" xfId="4" applyFont="1" applyAlignment="1">
      <alignment vertical="center"/>
    </xf>
    <xf numFmtId="0" fontId="69" fillId="0" borderId="68" xfId="4" applyFont="1" applyBorder="1" applyAlignment="1">
      <alignment vertical="center"/>
    </xf>
    <xf numFmtId="0" fontId="69" fillId="0" borderId="67" xfId="4" applyFont="1" applyBorder="1" applyAlignment="1">
      <alignment vertical="center"/>
    </xf>
    <xf numFmtId="0" fontId="69" fillId="0" borderId="64" xfId="4" applyFont="1" applyBorder="1" applyAlignment="1">
      <alignment vertical="center"/>
    </xf>
    <xf numFmtId="0" fontId="69" fillId="0" borderId="26" xfId="4" applyFont="1" applyBorder="1" applyAlignment="1">
      <alignment vertical="center"/>
    </xf>
    <xf numFmtId="0" fontId="69" fillId="0" borderId="77" xfId="4" applyFont="1" applyBorder="1" applyAlignment="1">
      <alignment vertical="center"/>
    </xf>
    <xf numFmtId="0" fontId="69" fillId="0" borderId="0" xfId="4" applyFont="1" applyAlignment="1">
      <alignment horizontal="center" vertical="center"/>
    </xf>
    <xf numFmtId="0" fontId="69" fillId="0" borderId="8" xfId="4" applyFont="1" applyBorder="1" applyAlignment="1">
      <alignment vertical="center"/>
    </xf>
    <xf numFmtId="0" fontId="69" fillId="0" borderId="1" xfId="4" applyFont="1" applyBorder="1" applyAlignment="1">
      <alignment vertical="center"/>
    </xf>
    <xf numFmtId="0" fontId="69" fillId="0" borderId="7" xfId="4" applyFont="1" applyBorder="1" applyAlignment="1">
      <alignment vertical="center"/>
    </xf>
    <xf numFmtId="0" fontId="69" fillId="0" borderId="27" xfId="4" applyFont="1" applyBorder="1" applyAlignment="1">
      <alignment vertical="center"/>
    </xf>
    <xf numFmtId="0" fontId="69" fillId="0" borderId="4" xfId="4" applyFont="1" applyBorder="1" applyAlignment="1">
      <alignment vertical="center"/>
    </xf>
    <xf numFmtId="0" fontId="69" fillId="0" borderId="3" xfId="4" applyFont="1" applyBorder="1" applyAlignment="1">
      <alignment vertical="center"/>
    </xf>
    <xf numFmtId="0" fontId="69" fillId="0" borderId="66" xfId="4" applyFont="1" applyBorder="1" applyAlignment="1">
      <alignment vertical="center"/>
    </xf>
    <xf numFmtId="0" fontId="69" fillId="0" borderId="46" xfId="4" applyFont="1" applyBorder="1" applyAlignment="1">
      <alignment vertical="center"/>
    </xf>
    <xf numFmtId="0" fontId="69" fillId="0" borderId="73" xfId="4" applyFont="1" applyBorder="1" applyAlignment="1">
      <alignment vertical="center"/>
    </xf>
    <xf numFmtId="0" fontId="72" fillId="0" borderId="0" xfId="4" applyFont="1" applyAlignment="1">
      <alignment vertical="center"/>
    </xf>
    <xf numFmtId="0" fontId="73" fillId="0" borderId="0" xfId="4" applyFont="1" applyAlignment="1">
      <alignment vertical="center"/>
    </xf>
    <xf numFmtId="0" fontId="74" fillId="0" borderId="0" xfId="4" applyFont="1"/>
    <xf numFmtId="0" fontId="74" fillId="0" borderId="0" xfId="4" applyFont="1" applyAlignment="1">
      <alignment horizontal="left" vertical="center"/>
    </xf>
    <xf numFmtId="0" fontId="69" fillId="0" borderId="0" xfId="4" applyFont="1" applyAlignment="1">
      <alignment vertical="center" shrinkToFit="1"/>
    </xf>
    <xf numFmtId="0" fontId="76" fillId="0" borderId="0" xfId="4" applyFont="1" applyAlignment="1">
      <alignment horizontal="left" vertical="top" wrapText="1"/>
    </xf>
    <xf numFmtId="0" fontId="76" fillId="0" borderId="0" xfId="4" applyFont="1" applyAlignment="1">
      <alignment vertical="top" wrapText="1"/>
    </xf>
    <xf numFmtId="0" fontId="76" fillId="0" borderId="0" xfId="4" applyFont="1" applyAlignment="1">
      <alignment vertical="top"/>
    </xf>
    <xf numFmtId="0" fontId="76" fillId="0" borderId="0" xfId="4" applyFont="1" applyAlignment="1">
      <alignment horizontal="left" vertical="center"/>
    </xf>
    <xf numFmtId="0" fontId="25" fillId="3" borderId="94" xfId="0" applyFont="1" applyFill="1" applyBorder="1" applyAlignment="1" applyProtection="1">
      <alignment horizontal="center" vertical="center" wrapText="1"/>
      <protection locked="0"/>
    </xf>
    <xf numFmtId="0" fontId="25" fillId="3" borderId="22" xfId="0" applyFont="1" applyFill="1" applyBorder="1" applyAlignment="1" applyProtection="1">
      <alignment horizontal="center" vertical="center" wrapText="1"/>
      <protection locked="0"/>
    </xf>
    <xf numFmtId="0" fontId="25" fillId="3" borderId="40" xfId="0" applyFont="1" applyFill="1" applyBorder="1" applyAlignment="1" applyProtection="1">
      <alignment horizontal="center" vertical="center" wrapText="1"/>
      <protection locked="0"/>
    </xf>
    <xf numFmtId="0" fontId="76" fillId="0" borderId="0" xfId="4" applyFont="1" applyAlignment="1">
      <alignment vertical="center"/>
    </xf>
    <xf numFmtId="0" fontId="38" fillId="0" borderId="0" xfId="0" applyFont="1">
      <alignment vertical="center"/>
    </xf>
    <xf numFmtId="0" fontId="81" fillId="0" borderId="0" xfId="0" applyFont="1">
      <alignment vertical="center"/>
    </xf>
    <xf numFmtId="0" fontId="81" fillId="0" borderId="23" xfId="0" applyFont="1" applyBorder="1" applyAlignment="1">
      <alignment horizontal="center" vertical="center" wrapText="1"/>
    </xf>
    <xf numFmtId="0" fontId="36" fillId="0" borderId="5" xfId="0" applyFont="1" applyBorder="1" applyAlignment="1">
      <alignment horizontal="left" vertical="center" wrapText="1"/>
    </xf>
    <xf numFmtId="0" fontId="36" fillId="0" borderId="23" xfId="0" applyFont="1" applyBorder="1" applyAlignment="1">
      <alignment horizontal="left" vertical="center"/>
    </xf>
    <xf numFmtId="0" fontId="36" fillId="0" borderId="33" xfId="0" applyFont="1" applyBorder="1" applyAlignment="1">
      <alignment horizontal="left" vertical="center"/>
    </xf>
    <xf numFmtId="0" fontId="36" fillId="0" borderId="70" xfId="0" applyFont="1" applyBorder="1" applyAlignment="1">
      <alignment horizontal="left" vertical="center"/>
    </xf>
    <xf numFmtId="0" fontId="36" fillId="0" borderId="41" xfId="0" applyFont="1" applyBorder="1" applyAlignment="1">
      <alignment horizontal="left" vertical="center"/>
    </xf>
    <xf numFmtId="0" fontId="36" fillId="0" borderId="42" xfId="0" applyFont="1" applyBorder="1" applyAlignment="1">
      <alignment horizontal="left" vertical="center"/>
    </xf>
    <xf numFmtId="0" fontId="31" fillId="0" borderId="103" xfId="0" applyFont="1" applyBorder="1" applyAlignment="1">
      <alignment horizontal="left" vertical="center"/>
    </xf>
    <xf numFmtId="0" fontId="31" fillId="0" borderId="104" xfId="0" applyFont="1" applyBorder="1" applyAlignment="1">
      <alignment horizontal="left" vertical="center"/>
    </xf>
    <xf numFmtId="0" fontId="32" fillId="0" borderId="4" xfId="0" applyFont="1" applyBorder="1" applyAlignment="1">
      <alignment horizontal="left" vertical="center" wrapText="1"/>
    </xf>
    <xf numFmtId="0" fontId="32" fillId="0" borderId="27" xfId="0" applyFont="1" applyBorder="1" applyAlignment="1">
      <alignment horizontal="left" vertical="center" wrapText="1"/>
    </xf>
    <xf numFmtId="0" fontId="32" fillId="0" borderId="0" xfId="0" applyFont="1" applyAlignment="1">
      <alignment horizontal="left" vertical="center" wrapText="1"/>
    </xf>
    <xf numFmtId="0" fontId="32" fillId="0" borderId="37" xfId="0" applyFont="1" applyBorder="1" applyAlignment="1">
      <alignment horizontal="left" vertical="center" wrapText="1"/>
    </xf>
    <xf numFmtId="0" fontId="31" fillId="5" borderId="73" xfId="0" applyFont="1" applyFill="1" applyBorder="1" applyAlignment="1">
      <alignment horizontal="center" vertical="center" textRotation="255" shrinkToFit="1"/>
    </xf>
    <xf numFmtId="0" fontId="31" fillId="5" borderId="77" xfId="0" applyFont="1" applyFill="1" applyBorder="1" applyAlignment="1">
      <alignment horizontal="center" vertical="center" textRotation="255" shrinkToFit="1"/>
    </xf>
    <xf numFmtId="0" fontId="31" fillId="5" borderId="64" xfId="0" applyFont="1" applyFill="1" applyBorder="1" applyAlignment="1">
      <alignment horizontal="center" vertical="center" textRotation="255" shrinkToFit="1"/>
    </xf>
    <xf numFmtId="0" fontId="31" fillId="4" borderId="9" xfId="0" applyFont="1" applyFill="1" applyBorder="1" applyAlignment="1">
      <alignment horizontal="center" vertical="center"/>
    </xf>
    <xf numFmtId="0" fontId="31" fillId="4" borderId="65" xfId="0" applyFont="1" applyFill="1" applyBorder="1" applyAlignment="1">
      <alignment horizontal="center" vertical="center"/>
    </xf>
    <xf numFmtId="0" fontId="31" fillId="4" borderId="44" xfId="0" applyFont="1" applyFill="1" applyBorder="1" applyAlignment="1">
      <alignment horizontal="center" vertical="center"/>
    </xf>
    <xf numFmtId="0" fontId="31" fillId="0" borderId="17" xfId="0" applyFont="1" applyBorder="1" applyAlignment="1">
      <alignment horizontal="left" vertical="center"/>
    </xf>
    <xf numFmtId="38" fontId="31" fillId="0" borderId="45" xfId="3" applyFont="1" applyBorder="1" applyAlignment="1" applyProtection="1">
      <alignment horizontal="center" vertical="center"/>
    </xf>
    <xf numFmtId="38" fontId="31" fillId="0" borderId="46" xfId="3" applyFont="1" applyBorder="1" applyAlignment="1" applyProtection="1">
      <alignment horizontal="center" vertical="center"/>
    </xf>
    <xf numFmtId="38" fontId="31" fillId="0" borderId="66" xfId="3" applyFont="1" applyBorder="1" applyAlignment="1" applyProtection="1">
      <alignment horizontal="center" vertical="center"/>
    </xf>
    <xf numFmtId="38" fontId="31" fillId="0" borderId="6" xfId="3" applyFont="1" applyBorder="1" applyAlignment="1" applyProtection="1">
      <alignment horizontal="center" vertical="center"/>
    </xf>
    <xf numFmtId="38" fontId="31" fillId="0" borderId="0" xfId="3" applyFont="1" applyBorder="1" applyAlignment="1" applyProtection="1">
      <alignment horizontal="center" vertical="center"/>
    </xf>
    <xf numFmtId="38" fontId="31" fillId="0" borderId="26" xfId="3" applyFont="1" applyBorder="1" applyAlignment="1" applyProtection="1">
      <alignment horizontal="center" vertical="center"/>
    </xf>
    <xf numFmtId="38" fontId="31" fillId="0" borderId="56" xfId="3" applyFont="1" applyBorder="1" applyAlignment="1" applyProtection="1">
      <alignment horizontal="center" vertical="center"/>
    </xf>
    <xf numFmtId="38" fontId="31" fillId="0" borderId="67" xfId="3" applyFont="1" applyBorder="1" applyAlignment="1" applyProtection="1">
      <alignment horizontal="center" vertical="center"/>
    </xf>
    <xf numFmtId="38" fontId="31" fillId="0" borderId="68" xfId="3" applyFont="1" applyBorder="1" applyAlignment="1" applyProtection="1">
      <alignment horizontal="center" vertical="center"/>
    </xf>
    <xf numFmtId="0" fontId="31" fillId="0" borderId="23" xfId="0" applyFont="1" applyBorder="1" applyAlignment="1">
      <alignment horizontal="left" vertical="center"/>
    </xf>
    <xf numFmtId="0" fontId="30" fillId="4" borderId="94" xfId="0" applyFont="1" applyFill="1" applyBorder="1" applyAlignment="1">
      <alignment horizontal="center" vertical="center"/>
    </xf>
    <xf numFmtId="0" fontId="30" fillId="4" borderId="16" xfId="0" applyFont="1" applyFill="1" applyBorder="1" applyAlignment="1">
      <alignment horizontal="center" vertical="center"/>
    </xf>
    <xf numFmtId="0" fontId="30" fillId="4" borderId="40" xfId="0" applyFont="1" applyFill="1" applyBorder="1" applyAlignment="1">
      <alignment horizontal="center" vertical="center"/>
    </xf>
    <xf numFmtId="0" fontId="30" fillId="4" borderId="42" xfId="0" applyFont="1" applyFill="1" applyBorder="1" applyAlignment="1">
      <alignment horizontal="center" vertical="center"/>
    </xf>
    <xf numFmtId="0" fontId="30" fillId="2" borderId="58" xfId="0" applyFont="1" applyFill="1" applyBorder="1" applyAlignment="1" applyProtection="1">
      <alignment horizontal="left" vertical="center"/>
      <protection locked="0"/>
    </xf>
    <xf numFmtId="0" fontId="30" fillId="2" borderId="21" xfId="0" applyFont="1" applyFill="1" applyBorder="1" applyAlignment="1" applyProtection="1">
      <alignment horizontal="left" vertical="center"/>
      <protection locked="0"/>
    </xf>
    <xf numFmtId="0" fontId="30" fillId="2" borderId="22" xfId="0" applyFont="1" applyFill="1" applyBorder="1" applyAlignment="1" applyProtection="1">
      <alignment horizontal="left" vertical="center"/>
      <protection locked="0"/>
    </xf>
    <xf numFmtId="0" fontId="30" fillId="2" borderId="33" xfId="0" applyFont="1" applyFill="1" applyBorder="1" applyAlignment="1" applyProtection="1">
      <alignment horizontal="left" vertical="center"/>
      <protection locked="0"/>
    </xf>
    <xf numFmtId="0" fontId="30" fillId="2" borderId="40" xfId="0" applyFont="1" applyFill="1" applyBorder="1" applyAlignment="1" applyProtection="1">
      <alignment horizontal="left" vertical="center"/>
      <protection locked="0"/>
    </xf>
    <xf numFmtId="0" fontId="30" fillId="2" borderId="42" xfId="0" applyFont="1" applyFill="1" applyBorder="1" applyAlignment="1" applyProtection="1">
      <alignment horizontal="left" vertical="center"/>
      <protection locked="0"/>
    </xf>
    <xf numFmtId="0" fontId="31" fillId="2" borderId="55" xfId="0" applyFont="1" applyFill="1" applyBorder="1" applyAlignment="1" applyProtection="1">
      <alignment horizontal="left" vertical="center"/>
      <protection locked="0"/>
    </xf>
    <xf numFmtId="0" fontId="31" fillId="2" borderId="72" xfId="0" applyFont="1" applyFill="1" applyBorder="1" applyAlignment="1" applyProtection="1">
      <alignment horizontal="left" vertical="center"/>
      <protection locked="0"/>
    </xf>
    <xf numFmtId="0" fontId="31" fillId="2" borderId="157" xfId="0" applyFont="1" applyFill="1" applyBorder="1" applyAlignment="1" applyProtection="1">
      <alignment horizontal="left" vertical="center"/>
      <protection locked="0"/>
    </xf>
    <xf numFmtId="0" fontId="31" fillId="2" borderId="160" xfId="0" applyFont="1" applyFill="1" applyBorder="1" applyAlignment="1" applyProtection="1">
      <alignment horizontal="left" vertical="center"/>
      <protection locked="0"/>
    </xf>
    <xf numFmtId="0" fontId="31" fillId="0" borderId="33" xfId="0" applyFont="1" applyBorder="1" applyAlignment="1">
      <alignment horizontal="left" vertical="center"/>
    </xf>
    <xf numFmtId="38" fontId="31" fillId="0" borderId="23" xfId="3" applyFont="1" applyBorder="1" applyAlignment="1" applyProtection="1">
      <alignment horizontal="center" vertical="center"/>
    </xf>
    <xf numFmtId="38" fontId="31" fillId="0" borderId="33" xfId="3" applyFont="1" applyBorder="1" applyAlignment="1" applyProtection="1">
      <alignment horizontal="center" vertical="center"/>
    </xf>
    <xf numFmtId="0" fontId="31" fillId="0" borderId="41" xfId="0" applyFont="1" applyBorder="1" applyAlignment="1">
      <alignment horizontal="left" vertical="center"/>
    </xf>
    <xf numFmtId="0" fontId="31" fillId="0" borderId="42" xfId="0" applyFont="1" applyBorder="1" applyAlignment="1">
      <alignment horizontal="left" vertical="center"/>
    </xf>
    <xf numFmtId="0" fontId="31" fillId="4" borderId="9" xfId="0" applyFont="1" applyFill="1" applyBorder="1" applyAlignment="1">
      <alignment horizontal="center" vertical="center" wrapText="1"/>
    </xf>
    <xf numFmtId="0" fontId="31" fillId="0" borderId="21" xfId="0" applyFont="1" applyBorder="1" applyAlignment="1">
      <alignment horizontal="left" vertical="center"/>
    </xf>
    <xf numFmtId="0" fontId="31" fillId="5" borderId="61" xfId="0" applyFont="1" applyFill="1" applyBorder="1" applyAlignment="1">
      <alignment horizontal="center" vertical="center"/>
    </xf>
    <xf numFmtId="0" fontId="31" fillId="5" borderId="11" xfId="0" applyFont="1" applyFill="1" applyBorder="1" applyAlignment="1">
      <alignment horizontal="center" vertical="center"/>
    </xf>
    <xf numFmtId="0" fontId="31" fillId="5" borderId="12" xfId="0" applyFont="1" applyFill="1" applyBorder="1" applyAlignment="1">
      <alignment horizontal="center" vertical="center"/>
    </xf>
    <xf numFmtId="0" fontId="31" fillId="5" borderId="99" xfId="0" applyFont="1" applyFill="1" applyBorder="1" applyAlignment="1">
      <alignment horizontal="center" vertical="center"/>
    </xf>
    <xf numFmtId="0" fontId="31" fillId="5" borderId="98" xfId="0" applyFont="1" applyFill="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2" borderId="17" xfId="0" applyFont="1" applyFill="1" applyBorder="1" applyAlignment="1" applyProtection="1">
      <alignment horizontal="left" vertical="center"/>
      <protection locked="0"/>
    </xf>
    <xf numFmtId="0" fontId="31" fillId="2" borderId="21" xfId="0" applyFont="1" applyFill="1" applyBorder="1" applyAlignment="1" applyProtection="1">
      <alignment horizontal="left" vertical="center"/>
      <protection locked="0"/>
    </xf>
    <xf numFmtId="0" fontId="31" fillId="4" borderId="150" xfId="0" applyFont="1" applyFill="1" applyBorder="1" applyAlignment="1">
      <alignment horizontal="center" vertical="center" shrinkToFit="1"/>
    </xf>
    <xf numFmtId="0" fontId="31" fillId="4" borderId="104" xfId="0" applyFont="1" applyFill="1" applyBorder="1" applyAlignment="1">
      <alignment horizontal="center" vertical="center" shrinkToFit="1"/>
    </xf>
    <xf numFmtId="0" fontId="31" fillId="0" borderId="5" xfId="0" applyFont="1" applyBorder="1" applyAlignment="1">
      <alignment horizontal="center" vertical="center"/>
    </xf>
    <xf numFmtId="0" fontId="31" fillId="0" borderId="23" xfId="0" applyFont="1" applyBorder="1" applyAlignment="1">
      <alignment horizontal="center" vertical="center"/>
    </xf>
    <xf numFmtId="0" fontId="31" fillId="0" borderId="58" xfId="0" applyFont="1" applyBorder="1" applyAlignment="1">
      <alignment horizontal="center" vertical="center"/>
    </xf>
    <xf numFmtId="0" fontId="31" fillId="0" borderId="21" xfId="0" applyFont="1" applyBorder="1" applyAlignment="1">
      <alignment horizontal="center" vertical="center"/>
    </xf>
    <xf numFmtId="0" fontId="31" fillId="2" borderId="22" xfId="0" applyFont="1" applyFill="1" applyBorder="1" applyAlignment="1" applyProtection="1">
      <alignment horizontal="center" vertical="center"/>
      <protection locked="0"/>
    </xf>
    <xf numFmtId="0" fontId="31" fillId="2" borderId="33" xfId="0" applyFont="1" applyFill="1" applyBorder="1" applyAlignment="1" applyProtection="1">
      <alignment horizontal="center" vertical="center"/>
      <protection locked="0"/>
    </xf>
    <xf numFmtId="0" fontId="31" fillId="0" borderId="70" xfId="0" applyFont="1" applyBorder="1" applyAlignment="1">
      <alignment horizontal="center" vertical="center"/>
    </xf>
    <xf numFmtId="0" fontId="31" fillId="0" borderId="41" xfId="0" applyFont="1" applyBorder="1" applyAlignment="1">
      <alignment horizontal="center" vertical="center"/>
    </xf>
    <xf numFmtId="0" fontId="31" fillId="0" borderId="22" xfId="0" applyFont="1" applyBorder="1" applyAlignment="1">
      <alignment horizontal="center" vertical="center"/>
    </xf>
    <xf numFmtId="0" fontId="31" fillId="0" borderId="33" xfId="0" applyFont="1" applyBorder="1" applyAlignment="1">
      <alignment horizontal="center" vertical="center"/>
    </xf>
    <xf numFmtId="0" fontId="31" fillId="5" borderId="93" xfId="0" applyFont="1" applyFill="1" applyBorder="1" applyAlignment="1">
      <alignment horizontal="center" vertical="center" textRotation="255"/>
    </xf>
    <xf numFmtId="0" fontId="31" fillId="5" borderId="95" xfId="0" applyFont="1" applyFill="1" applyBorder="1" applyAlignment="1">
      <alignment horizontal="center" vertical="center" textRotation="255"/>
    </xf>
    <xf numFmtId="0" fontId="31" fillId="5" borderId="92" xfId="0" applyFont="1" applyFill="1" applyBorder="1" applyAlignment="1">
      <alignment horizontal="center" vertical="center" textRotation="255"/>
    </xf>
    <xf numFmtId="0" fontId="31" fillId="2" borderId="158" xfId="0" applyFont="1" applyFill="1" applyBorder="1" applyAlignment="1" applyProtection="1">
      <alignment horizontal="left" vertical="center"/>
      <protection locked="0"/>
    </xf>
    <xf numFmtId="0" fontId="31" fillId="2" borderId="159" xfId="0" applyFont="1" applyFill="1" applyBorder="1" applyAlignment="1" applyProtection="1">
      <alignment horizontal="left" vertical="center"/>
      <protection locked="0"/>
    </xf>
    <xf numFmtId="0" fontId="31" fillId="2" borderId="103" xfId="0" applyFont="1" applyFill="1" applyBorder="1" applyAlignment="1" applyProtection="1">
      <alignment horizontal="left" vertical="center"/>
      <protection locked="0"/>
    </xf>
    <xf numFmtId="0" fontId="31" fillId="2" borderId="104" xfId="0" applyFont="1" applyFill="1" applyBorder="1" applyAlignment="1" applyProtection="1">
      <alignment horizontal="left" vertical="center"/>
      <protection locked="0"/>
    </xf>
    <xf numFmtId="0" fontId="31" fillId="2" borderId="59" xfId="0" applyFont="1" applyFill="1" applyBorder="1" applyAlignment="1" applyProtection="1">
      <alignment horizontal="center" vertical="center"/>
      <protection locked="0"/>
    </xf>
    <xf numFmtId="0" fontId="31" fillId="2" borderId="72" xfId="0" applyFont="1" applyFill="1" applyBorder="1" applyAlignment="1" applyProtection="1">
      <alignment horizontal="center" vertical="center"/>
      <protection locked="0"/>
    </xf>
    <xf numFmtId="0" fontId="33" fillId="0" borderId="94" xfId="0" applyFont="1" applyBorder="1" applyAlignment="1">
      <alignment horizontal="center" vertical="center"/>
    </xf>
    <xf numFmtId="0" fontId="33" fillId="0" borderId="40" xfId="0" applyFont="1" applyBorder="1" applyAlignment="1">
      <alignment horizontal="center" vertical="center"/>
    </xf>
    <xf numFmtId="178" fontId="34" fillId="0" borderId="16" xfId="3" applyNumberFormat="1" applyFont="1" applyFill="1" applyBorder="1" applyAlignment="1" applyProtection="1">
      <alignment horizontal="center" vertical="center"/>
    </xf>
    <xf numFmtId="178" fontId="34" fillId="0" borderId="42" xfId="3" applyNumberFormat="1" applyFont="1" applyFill="1" applyBorder="1" applyAlignment="1" applyProtection="1">
      <alignment horizontal="center" vertical="center"/>
    </xf>
    <xf numFmtId="0" fontId="31" fillId="0" borderId="55" xfId="0" applyFont="1" applyBorder="1" applyAlignment="1">
      <alignment horizontal="left" vertical="center"/>
    </xf>
    <xf numFmtId="0" fontId="31" fillId="0" borderId="72" xfId="0" applyFont="1" applyBorder="1" applyAlignment="1">
      <alignment horizontal="left" vertical="center"/>
    </xf>
    <xf numFmtId="0" fontId="31" fillId="0" borderId="15" xfId="0" applyFont="1" applyBorder="1" applyAlignment="1">
      <alignment horizontal="left" vertical="center"/>
    </xf>
    <xf numFmtId="38" fontId="31" fillId="0" borderId="15" xfId="3" applyFont="1" applyBorder="1" applyAlignment="1" applyProtection="1">
      <alignment horizontal="center" vertical="center"/>
    </xf>
    <xf numFmtId="38" fontId="31" fillId="0" borderId="16" xfId="3" applyFont="1" applyBorder="1" applyAlignment="1" applyProtection="1">
      <alignment horizontal="center" vertical="center"/>
    </xf>
    <xf numFmtId="0" fontId="31" fillId="0" borderId="40" xfId="0" applyFont="1" applyBorder="1" applyAlignment="1">
      <alignment horizontal="center" vertical="center"/>
    </xf>
    <xf numFmtId="49" fontId="31" fillId="2" borderId="174" xfId="0" applyNumberFormat="1" applyFont="1" applyFill="1" applyBorder="1" applyAlignment="1" applyProtection="1">
      <alignment horizontal="left" vertical="center"/>
      <protection locked="0"/>
    </xf>
    <xf numFmtId="49" fontId="31" fillId="2" borderId="175" xfId="0" applyNumberFormat="1" applyFont="1" applyFill="1" applyBorder="1" applyAlignment="1" applyProtection="1">
      <alignment horizontal="left" vertical="center"/>
      <protection locked="0"/>
    </xf>
    <xf numFmtId="49" fontId="31" fillId="2" borderId="176" xfId="0" applyNumberFormat="1" applyFont="1" applyFill="1" applyBorder="1" applyAlignment="1" applyProtection="1">
      <alignment horizontal="left" vertical="center"/>
      <protection locked="0"/>
    </xf>
    <xf numFmtId="0" fontId="30" fillId="5" borderId="61" xfId="0" applyFont="1" applyFill="1" applyBorder="1" applyAlignment="1">
      <alignment horizontal="center" vertical="center"/>
    </xf>
    <xf numFmtId="0" fontId="30" fillId="5" borderId="11" xfId="0" applyFont="1" applyFill="1" applyBorder="1" applyAlignment="1">
      <alignment horizontal="center" vertical="center"/>
    </xf>
    <xf numFmtId="0" fontId="30" fillId="5" borderId="12" xfId="0" applyFont="1" applyFill="1" applyBorder="1" applyAlignment="1">
      <alignment horizontal="center" vertical="center"/>
    </xf>
    <xf numFmtId="0" fontId="31" fillId="2" borderId="25" xfId="0" applyFont="1" applyFill="1" applyBorder="1" applyAlignment="1" applyProtection="1">
      <alignment horizontal="center" vertical="center"/>
      <protection locked="0"/>
    </xf>
    <xf numFmtId="0" fontId="31" fillId="2" borderId="2" xfId="0" applyFont="1" applyFill="1" applyBorder="1" applyAlignment="1" applyProtection="1">
      <alignment horizontal="center" vertical="center"/>
      <protection locked="0"/>
    </xf>
    <xf numFmtId="0" fontId="31" fillId="2" borderId="101" xfId="0" applyFont="1" applyFill="1" applyBorder="1" applyAlignment="1" applyProtection="1">
      <alignment horizontal="center" vertical="center"/>
      <protection locked="0"/>
    </xf>
    <xf numFmtId="0" fontId="31" fillId="2" borderId="3" xfId="0" applyFont="1" applyFill="1" applyBorder="1" applyAlignment="1" applyProtection="1">
      <alignment horizontal="center" vertical="center"/>
      <protection locked="0"/>
    </xf>
    <xf numFmtId="0" fontId="31" fillId="2" borderId="4" xfId="0" applyFont="1" applyFill="1" applyBorder="1" applyAlignment="1" applyProtection="1">
      <alignment horizontal="center" vertical="center"/>
      <protection locked="0"/>
    </xf>
    <xf numFmtId="0" fontId="31" fillId="2" borderId="24" xfId="0" applyFont="1" applyFill="1" applyBorder="1" applyAlignment="1" applyProtection="1">
      <alignment horizontal="center" vertical="center"/>
      <protection locked="0"/>
    </xf>
    <xf numFmtId="0" fontId="31" fillId="2" borderId="17" xfId="0" applyFont="1" applyFill="1" applyBorder="1" applyAlignment="1" applyProtection="1">
      <alignment horizontal="center" vertical="center"/>
      <protection locked="0"/>
    </xf>
    <xf numFmtId="0" fontId="31" fillId="2" borderId="21" xfId="0" applyFont="1" applyFill="1" applyBorder="1" applyAlignment="1" applyProtection="1">
      <alignment horizontal="center" vertical="center"/>
      <protection locked="0"/>
    </xf>
    <xf numFmtId="0" fontId="31" fillId="2" borderId="23" xfId="0" applyFont="1" applyFill="1" applyBorder="1" applyAlignment="1" applyProtection="1">
      <alignment horizontal="center" vertical="center" wrapText="1"/>
      <protection locked="0"/>
    </xf>
    <xf numFmtId="0" fontId="31" fillId="2" borderId="23" xfId="0" applyFont="1" applyFill="1" applyBorder="1" applyAlignment="1" applyProtection="1">
      <alignment horizontal="center" vertical="center"/>
      <protection locked="0"/>
    </xf>
    <xf numFmtId="0" fontId="31" fillId="0" borderId="62" xfId="0" applyFont="1" applyBorder="1" applyAlignment="1">
      <alignment horizontal="center" vertical="center"/>
    </xf>
    <xf numFmtId="0" fontId="31" fillId="0" borderId="18" xfId="0" applyFont="1" applyBorder="1" applyAlignment="1">
      <alignment horizontal="center" vertical="center"/>
    </xf>
    <xf numFmtId="0" fontId="31" fillId="0" borderId="63" xfId="0" applyFont="1" applyBorder="1" applyAlignment="1">
      <alignment horizontal="center" vertical="center"/>
    </xf>
    <xf numFmtId="0" fontId="31" fillId="0" borderId="71" xfId="0" applyFont="1" applyBorder="1" applyAlignment="1">
      <alignment horizontal="center" vertical="center"/>
    </xf>
    <xf numFmtId="0" fontId="31" fillId="0" borderId="27" xfId="0" applyFont="1" applyBorder="1" applyAlignment="1">
      <alignment horizontal="center" vertical="center"/>
    </xf>
    <xf numFmtId="0" fontId="41" fillId="0" borderId="63" xfId="0" applyFont="1" applyBorder="1" applyAlignment="1">
      <alignment horizontal="center" vertical="center"/>
    </xf>
    <xf numFmtId="0" fontId="41" fillId="0" borderId="5" xfId="0" applyFont="1" applyBorder="1" applyAlignment="1">
      <alignment horizontal="center" vertical="center"/>
    </xf>
    <xf numFmtId="0" fontId="30" fillId="0" borderId="77" xfId="0" applyFont="1" applyBorder="1" applyAlignment="1">
      <alignment horizontal="left" vertical="center" shrinkToFit="1"/>
    </xf>
    <xf numFmtId="0" fontId="30" fillId="0" borderId="0" xfId="0" applyFont="1" applyAlignment="1">
      <alignment horizontal="left" vertical="center" shrinkToFit="1"/>
    </xf>
    <xf numFmtId="0" fontId="39" fillId="12" borderId="0" xfId="0" applyFont="1" applyFill="1" applyAlignment="1">
      <alignment horizontal="left" vertical="center" wrapText="1"/>
    </xf>
    <xf numFmtId="0" fontId="39" fillId="12" borderId="0" xfId="0" applyFont="1" applyFill="1" applyAlignment="1">
      <alignment horizontal="left" vertical="center"/>
    </xf>
    <xf numFmtId="0" fontId="35" fillId="5" borderId="61" xfId="0" applyFont="1" applyFill="1" applyBorder="1" applyAlignment="1">
      <alignment horizontal="center" vertical="center"/>
    </xf>
    <xf numFmtId="0" fontId="35" fillId="5" borderId="11" xfId="0" applyFont="1" applyFill="1" applyBorder="1" applyAlignment="1">
      <alignment horizontal="center" vertical="center"/>
    </xf>
    <xf numFmtId="0" fontId="35" fillId="5" borderId="12" xfId="0" applyFont="1" applyFill="1" applyBorder="1" applyAlignment="1">
      <alignment horizontal="center" vertical="center"/>
    </xf>
    <xf numFmtId="0" fontId="30" fillId="0" borderId="73" xfId="0" applyFont="1" applyBorder="1" applyAlignment="1">
      <alignment horizontal="left" vertical="center" wrapText="1"/>
    </xf>
    <xf numFmtId="0" fontId="30" fillId="0" borderId="46" xfId="0" applyFont="1" applyBorder="1" applyAlignment="1">
      <alignment horizontal="left" vertical="center"/>
    </xf>
    <xf numFmtId="0" fontId="30" fillId="0" borderId="66" xfId="0" applyFont="1" applyBorder="1" applyAlignment="1">
      <alignment horizontal="left" vertical="center"/>
    </xf>
    <xf numFmtId="0" fontId="30" fillId="0" borderId="64" xfId="0" applyFont="1" applyBorder="1" applyAlignment="1">
      <alignment horizontal="left" vertical="center"/>
    </xf>
    <xf numFmtId="0" fontId="30" fillId="0" borderId="67" xfId="0" applyFont="1" applyBorder="1" applyAlignment="1">
      <alignment horizontal="left" vertical="center"/>
    </xf>
    <xf numFmtId="0" fontId="30" fillId="0" borderId="68" xfId="0" applyFont="1" applyBorder="1" applyAlignment="1">
      <alignment horizontal="left" vertical="center"/>
    </xf>
    <xf numFmtId="0" fontId="31" fillId="5" borderId="97" xfId="0" applyFont="1" applyFill="1" applyBorder="1" applyAlignment="1">
      <alignment horizontal="center" vertical="center"/>
    </xf>
    <xf numFmtId="0" fontId="82" fillId="2" borderId="25" xfId="6" applyFill="1" applyBorder="1" applyAlignment="1" applyProtection="1">
      <alignment horizontal="center" vertical="center"/>
      <protection locked="0"/>
    </xf>
    <xf numFmtId="0" fontId="38" fillId="3" borderId="177" xfId="0" applyFont="1" applyFill="1" applyBorder="1" applyAlignment="1">
      <alignment horizontal="center" vertical="center" wrapText="1"/>
    </xf>
    <xf numFmtId="0" fontId="38" fillId="3" borderId="178" xfId="0" applyFont="1" applyFill="1" applyBorder="1" applyAlignment="1">
      <alignment horizontal="center" vertical="center" wrapText="1"/>
    </xf>
    <xf numFmtId="0" fontId="38" fillId="3" borderId="179" xfId="0" applyFont="1" applyFill="1" applyBorder="1" applyAlignment="1">
      <alignment horizontal="center" vertical="center" wrapText="1"/>
    </xf>
    <xf numFmtId="0" fontId="38" fillId="3" borderId="180" xfId="0" applyFont="1" applyFill="1" applyBorder="1" applyAlignment="1">
      <alignment horizontal="center" vertical="center" wrapText="1"/>
    </xf>
    <xf numFmtId="0" fontId="38" fillId="3" borderId="0" xfId="0" applyFont="1" applyFill="1" applyAlignment="1">
      <alignment horizontal="center" vertical="center" wrapText="1"/>
    </xf>
    <xf numFmtId="0" fontId="38" fillId="3" borderId="181" xfId="0" applyFont="1" applyFill="1" applyBorder="1" applyAlignment="1">
      <alignment horizontal="center" vertical="center" wrapText="1"/>
    </xf>
    <xf numFmtId="0" fontId="38" fillId="3" borderId="182" xfId="0" applyFont="1" applyFill="1" applyBorder="1" applyAlignment="1">
      <alignment horizontal="center" vertical="center" wrapText="1"/>
    </xf>
    <xf numFmtId="0" fontId="38" fillId="3" borderId="183" xfId="0" applyFont="1" applyFill="1" applyBorder="1" applyAlignment="1">
      <alignment horizontal="center" vertical="center" wrapText="1"/>
    </xf>
    <xf numFmtId="0" fontId="38" fillId="3" borderId="184" xfId="0" applyFont="1" applyFill="1" applyBorder="1" applyAlignment="1">
      <alignment horizontal="center" vertical="center" wrapText="1"/>
    </xf>
    <xf numFmtId="0" fontId="50" fillId="3" borderId="23" xfId="0" applyFont="1" applyFill="1" applyBorder="1" applyAlignment="1">
      <alignment horizontal="center" vertical="center"/>
    </xf>
    <xf numFmtId="0" fontId="48" fillId="3" borderId="22" xfId="0" applyFont="1" applyFill="1" applyBorder="1" applyAlignment="1">
      <alignment horizontal="center" vertical="center" shrinkToFit="1"/>
    </xf>
    <xf numFmtId="0" fontId="48" fillId="3" borderId="23" xfId="0" applyFont="1" applyFill="1" applyBorder="1" applyAlignment="1">
      <alignment horizontal="center" vertical="center" shrinkToFit="1"/>
    </xf>
    <xf numFmtId="0" fontId="48" fillId="3" borderId="40" xfId="0" applyFont="1" applyFill="1" applyBorder="1" applyAlignment="1">
      <alignment horizontal="center" vertical="center" shrinkToFit="1"/>
    </xf>
    <xf numFmtId="0" fontId="48" fillId="3" borderId="41" xfId="0" applyFont="1" applyFill="1" applyBorder="1" applyAlignment="1">
      <alignment horizontal="center" vertical="center" shrinkToFit="1"/>
    </xf>
    <xf numFmtId="180" fontId="43" fillId="3" borderId="23" xfId="0" applyNumberFormat="1" applyFont="1" applyFill="1" applyBorder="1" applyAlignment="1">
      <alignment horizontal="right" vertical="center"/>
    </xf>
    <xf numFmtId="180" fontId="43" fillId="3" borderId="33" xfId="0" applyNumberFormat="1" applyFont="1" applyFill="1" applyBorder="1" applyAlignment="1">
      <alignment horizontal="right" vertical="center"/>
    </xf>
    <xf numFmtId="180" fontId="43" fillId="3" borderId="41" xfId="0" applyNumberFormat="1" applyFont="1" applyFill="1" applyBorder="1" applyAlignment="1">
      <alignment horizontal="right" vertical="center"/>
    </xf>
    <xf numFmtId="180" fontId="43" fillId="3" borderId="42" xfId="0" applyNumberFormat="1" applyFont="1" applyFill="1" applyBorder="1" applyAlignment="1">
      <alignment horizontal="right" vertical="center"/>
    </xf>
    <xf numFmtId="180" fontId="50" fillId="3" borderId="23" xfId="0" applyNumberFormat="1" applyFont="1" applyFill="1" applyBorder="1" applyAlignment="1">
      <alignment horizontal="right" vertical="center" shrinkToFit="1"/>
    </xf>
    <xf numFmtId="0" fontId="48" fillId="3" borderId="15" xfId="0" applyFont="1" applyFill="1" applyBorder="1" applyAlignment="1">
      <alignment horizontal="center" vertical="center" wrapText="1"/>
    </xf>
    <xf numFmtId="0" fontId="48" fillId="3" borderId="15" xfId="0" applyFont="1" applyFill="1" applyBorder="1" applyAlignment="1">
      <alignment horizontal="center" vertical="center"/>
    </xf>
    <xf numFmtId="0" fontId="48" fillId="3" borderId="23" xfId="0" applyFont="1" applyFill="1" applyBorder="1" applyAlignment="1">
      <alignment horizontal="center" vertical="center"/>
    </xf>
    <xf numFmtId="180" fontId="43" fillId="3" borderId="15" xfId="0" applyNumberFormat="1" applyFont="1" applyFill="1" applyBorder="1">
      <alignment vertical="center"/>
    </xf>
    <xf numFmtId="180" fontId="43" fillId="3" borderId="23" xfId="0" applyNumberFormat="1" applyFont="1" applyFill="1" applyBorder="1">
      <alignment vertical="center"/>
    </xf>
    <xf numFmtId="0" fontId="48" fillId="3" borderId="0" xfId="0" applyFont="1" applyFill="1" applyAlignment="1">
      <alignment horizontal="center" vertical="center" wrapText="1"/>
    </xf>
    <xf numFmtId="0" fontId="48" fillId="3" borderId="0" xfId="0" applyFont="1" applyFill="1" applyAlignment="1">
      <alignment horizontal="center" vertical="center"/>
    </xf>
    <xf numFmtId="180" fontId="43" fillId="3" borderId="0" xfId="0" applyNumberFormat="1" applyFont="1" applyFill="1">
      <alignment vertical="center"/>
    </xf>
    <xf numFmtId="0" fontId="48" fillId="3" borderId="112" xfId="0" applyFont="1" applyFill="1" applyBorder="1" applyAlignment="1">
      <alignment horizontal="center" vertical="center" shrinkToFit="1"/>
    </xf>
    <xf numFmtId="0" fontId="48" fillId="3" borderId="3" xfId="0" applyFont="1" applyFill="1" applyBorder="1" applyAlignment="1">
      <alignment horizontal="center" vertical="center" wrapText="1" shrinkToFit="1"/>
    </xf>
    <xf numFmtId="0" fontId="48" fillId="3" borderId="4" xfId="0" applyFont="1" applyFill="1" applyBorder="1" applyAlignment="1">
      <alignment horizontal="center" vertical="center" wrapText="1" shrinkToFit="1"/>
    </xf>
    <xf numFmtId="0" fontId="48" fillId="3" borderId="27" xfId="0" applyFont="1" applyFill="1" applyBorder="1" applyAlignment="1">
      <alignment horizontal="center" vertical="center" wrapText="1" shrinkToFit="1"/>
    </xf>
    <xf numFmtId="0" fontId="48" fillId="3" borderId="7" xfId="0" applyFont="1" applyFill="1" applyBorder="1" applyAlignment="1">
      <alignment horizontal="center" vertical="center" wrapText="1" shrinkToFit="1"/>
    </xf>
    <xf numFmtId="0" fontId="48" fillId="3" borderId="1" xfId="0" applyFont="1" applyFill="1" applyBorder="1" applyAlignment="1">
      <alignment horizontal="center" vertical="center" wrapText="1" shrinkToFit="1"/>
    </xf>
    <xf numFmtId="0" fontId="48" fillId="3" borderId="8" xfId="0" applyFont="1" applyFill="1" applyBorder="1" applyAlignment="1">
      <alignment horizontal="center" vertical="center" wrapText="1" shrinkToFit="1"/>
    </xf>
    <xf numFmtId="0" fontId="50" fillId="3" borderId="23" xfId="0" applyFont="1" applyFill="1" applyBorder="1" applyAlignment="1">
      <alignment horizontal="center" vertical="center" wrapText="1" shrinkToFit="1"/>
    </xf>
    <xf numFmtId="0" fontId="50" fillId="3" borderId="23" xfId="0" applyFont="1" applyFill="1" applyBorder="1" applyAlignment="1">
      <alignment horizontal="center" vertical="center" shrinkToFit="1"/>
    </xf>
    <xf numFmtId="180" fontId="50" fillId="2" borderId="23" xfId="0" applyNumberFormat="1" applyFont="1" applyFill="1" applyBorder="1" applyAlignment="1" applyProtection="1">
      <alignment horizontal="right" vertical="center" shrinkToFit="1"/>
      <protection locked="0"/>
    </xf>
    <xf numFmtId="0" fontId="50" fillId="3" borderId="73" xfId="0" applyFont="1" applyFill="1" applyBorder="1" applyAlignment="1">
      <alignment horizontal="center" vertical="center" wrapText="1"/>
    </xf>
    <xf numFmtId="0" fontId="50" fillId="3" borderId="46" xfId="0" applyFont="1" applyFill="1" applyBorder="1" applyAlignment="1">
      <alignment horizontal="center" vertical="center" wrapText="1"/>
    </xf>
    <xf numFmtId="0" fontId="50" fillId="3" borderId="74" xfId="0" applyFont="1" applyFill="1" applyBorder="1" applyAlignment="1">
      <alignment horizontal="center" vertical="center" wrapText="1"/>
    </xf>
    <xf numFmtId="0" fontId="50" fillId="3" borderId="1" xfId="0" applyFont="1" applyFill="1" applyBorder="1" applyAlignment="1">
      <alignment horizontal="center" vertical="center" wrapText="1"/>
    </xf>
    <xf numFmtId="183" fontId="50" fillId="3" borderId="46" xfId="0" applyNumberFormat="1" applyFont="1" applyFill="1" applyBorder="1" applyAlignment="1">
      <alignment horizontal="center" vertical="center" wrapText="1"/>
    </xf>
    <xf numFmtId="0" fontId="50" fillId="3" borderId="66" xfId="0" applyFont="1" applyFill="1" applyBorder="1" applyAlignment="1">
      <alignment horizontal="center" vertical="center" wrapText="1"/>
    </xf>
    <xf numFmtId="0" fontId="50" fillId="3" borderId="29" xfId="0" applyFont="1" applyFill="1" applyBorder="1" applyAlignment="1">
      <alignment horizontal="center" vertical="center" wrapText="1"/>
    </xf>
    <xf numFmtId="0" fontId="48" fillId="3" borderId="22" xfId="0" applyFont="1" applyFill="1" applyBorder="1" applyAlignment="1">
      <alignment horizontal="center" vertical="center" wrapText="1"/>
    </xf>
    <xf numFmtId="0" fontId="48" fillId="3" borderId="23" xfId="0" applyFont="1" applyFill="1" applyBorder="1" applyAlignment="1">
      <alignment horizontal="center" vertical="center" wrapText="1"/>
    </xf>
    <xf numFmtId="0" fontId="48" fillId="3" borderId="33" xfId="0" applyFont="1" applyFill="1" applyBorder="1" applyAlignment="1">
      <alignment horizontal="center" vertical="center"/>
    </xf>
    <xf numFmtId="0" fontId="50" fillId="3" borderId="112" xfId="0" applyFont="1" applyFill="1" applyBorder="1" applyAlignment="1">
      <alignment horizontal="center" vertical="center" shrinkToFit="1"/>
    </xf>
    <xf numFmtId="180" fontId="50" fillId="2" borderId="3" xfId="0" applyNumberFormat="1" applyFont="1" applyFill="1" applyBorder="1" applyAlignment="1" applyProtection="1">
      <alignment horizontal="right" vertical="center" shrinkToFit="1"/>
      <protection locked="0"/>
    </xf>
    <xf numFmtId="180" fontId="50" fillId="2" borderId="4" xfId="0" applyNumberFormat="1" applyFont="1" applyFill="1" applyBorder="1" applyAlignment="1" applyProtection="1">
      <alignment horizontal="right" vertical="center" shrinkToFit="1"/>
      <protection locked="0"/>
    </xf>
    <xf numFmtId="180" fontId="50" fillId="2" borderId="27" xfId="0" applyNumberFormat="1" applyFont="1" applyFill="1" applyBorder="1" applyAlignment="1" applyProtection="1">
      <alignment horizontal="right" vertical="center" shrinkToFit="1"/>
      <protection locked="0"/>
    </xf>
    <xf numFmtId="180" fontId="50" fillId="2" borderId="7" xfId="0" applyNumberFormat="1" applyFont="1" applyFill="1" applyBorder="1" applyAlignment="1" applyProtection="1">
      <alignment horizontal="right" vertical="center" shrinkToFit="1"/>
      <protection locked="0"/>
    </xf>
    <xf numFmtId="180" fontId="50" fillId="2" borderId="1" xfId="0" applyNumberFormat="1" applyFont="1" applyFill="1" applyBorder="1" applyAlignment="1" applyProtection="1">
      <alignment horizontal="right" vertical="center" shrinkToFit="1"/>
      <protection locked="0"/>
    </xf>
    <xf numFmtId="180" fontId="50" fillId="2" borderId="8" xfId="0" applyNumberFormat="1" applyFont="1" applyFill="1" applyBorder="1" applyAlignment="1" applyProtection="1">
      <alignment horizontal="right" vertical="center" shrinkToFit="1"/>
      <protection locked="0"/>
    </xf>
    <xf numFmtId="0" fontId="45" fillId="3" borderId="23" xfId="0" applyFont="1" applyFill="1" applyBorder="1" applyAlignment="1">
      <alignment horizontal="center" vertical="center"/>
    </xf>
    <xf numFmtId="0" fontId="45" fillId="3" borderId="105" xfId="0" applyFont="1" applyFill="1" applyBorder="1" applyAlignment="1">
      <alignment horizontal="center" vertical="center"/>
    </xf>
    <xf numFmtId="0" fontId="45" fillId="3" borderId="106" xfId="0" applyFont="1" applyFill="1" applyBorder="1" applyAlignment="1">
      <alignment horizontal="center" vertical="center"/>
    </xf>
    <xf numFmtId="0" fontId="45" fillId="3" borderId="23" xfId="0" applyFont="1" applyFill="1" applyBorder="1" applyAlignment="1">
      <alignment horizontal="center" vertical="center" wrapText="1"/>
    </xf>
    <xf numFmtId="0" fontId="45" fillId="3" borderId="5" xfId="0" applyFont="1" applyFill="1" applyBorder="1" applyAlignment="1">
      <alignment horizontal="center" vertical="center" wrapText="1"/>
    </xf>
    <xf numFmtId="0" fontId="45" fillId="3" borderId="5" xfId="0" applyFont="1" applyFill="1" applyBorder="1" applyAlignment="1">
      <alignment horizontal="center" vertical="center"/>
    </xf>
    <xf numFmtId="0" fontId="45" fillId="3" borderId="106" xfId="0" applyFont="1" applyFill="1" applyBorder="1" applyAlignment="1">
      <alignment horizontal="center" vertical="center" wrapText="1"/>
    </xf>
    <xf numFmtId="180" fontId="50" fillId="2" borderId="17" xfId="0" applyNumberFormat="1" applyFont="1" applyFill="1" applyBorder="1" applyAlignment="1" applyProtection="1">
      <alignment horizontal="right" vertical="center"/>
      <protection locked="0"/>
    </xf>
    <xf numFmtId="180" fontId="50" fillId="2" borderId="7" xfId="0" applyNumberFormat="1" applyFont="1" applyFill="1" applyBorder="1" applyAlignment="1" applyProtection="1">
      <alignment horizontal="right" vertical="center"/>
      <protection locked="0"/>
    </xf>
    <xf numFmtId="180" fontId="50" fillId="2" borderId="23" xfId="0" applyNumberFormat="1" applyFont="1" applyFill="1" applyBorder="1" applyAlignment="1" applyProtection="1">
      <alignment horizontal="right" vertical="center"/>
      <protection locked="0"/>
    </xf>
    <xf numFmtId="180" fontId="50" fillId="2" borderId="25" xfId="0" applyNumberFormat="1" applyFont="1" applyFill="1" applyBorder="1" applyAlignment="1" applyProtection="1">
      <alignment horizontal="right" vertical="center"/>
      <protection locked="0"/>
    </xf>
    <xf numFmtId="180" fontId="50" fillId="2" borderId="108" xfId="0" applyNumberFormat="1" applyFont="1" applyFill="1" applyBorder="1" applyAlignment="1" applyProtection="1">
      <alignment horizontal="right" vertical="center"/>
      <protection locked="0"/>
    </xf>
    <xf numFmtId="180" fontId="50" fillId="2" borderId="106" xfId="0" applyNumberFormat="1" applyFont="1" applyFill="1" applyBorder="1" applyAlignment="1" applyProtection="1">
      <alignment horizontal="right" vertical="center"/>
      <protection locked="0"/>
    </xf>
    <xf numFmtId="180" fontId="50" fillId="2" borderId="3" xfId="0" applyNumberFormat="1" applyFont="1" applyFill="1" applyBorder="1" applyAlignment="1" applyProtection="1">
      <alignment horizontal="right" vertical="center"/>
      <protection locked="0"/>
    </xf>
    <xf numFmtId="180" fontId="50" fillId="2" borderId="4" xfId="0" applyNumberFormat="1" applyFont="1" applyFill="1" applyBorder="1" applyAlignment="1" applyProtection="1">
      <alignment horizontal="right" vertical="center"/>
      <protection locked="0"/>
    </xf>
    <xf numFmtId="180" fontId="50" fillId="2" borderId="27" xfId="0" applyNumberFormat="1" applyFont="1" applyFill="1" applyBorder="1" applyAlignment="1" applyProtection="1">
      <alignment horizontal="right" vertical="center"/>
      <protection locked="0"/>
    </xf>
    <xf numFmtId="180" fontId="50" fillId="2" borderId="1" xfId="0" applyNumberFormat="1" applyFont="1" applyFill="1" applyBorder="1" applyAlignment="1" applyProtection="1">
      <alignment horizontal="right" vertical="center"/>
      <protection locked="0"/>
    </xf>
    <xf numFmtId="180" fontId="50" fillId="2" borderId="8" xfId="0" applyNumberFormat="1" applyFont="1" applyFill="1" applyBorder="1" applyAlignment="1" applyProtection="1">
      <alignment horizontal="right" vertical="center"/>
      <protection locked="0"/>
    </xf>
    <xf numFmtId="180" fontId="50" fillId="2" borderId="17" xfId="0" applyNumberFormat="1" applyFont="1" applyFill="1" applyBorder="1" applyAlignment="1" applyProtection="1">
      <alignment horizontal="right" vertical="center" wrapText="1"/>
      <protection locked="0"/>
    </xf>
    <xf numFmtId="180" fontId="50" fillId="2" borderId="109" xfId="0" applyNumberFormat="1" applyFont="1" applyFill="1" applyBorder="1" applyAlignment="1" applyProtection="1">
      <alignment horizontal="right" vertical="center"/>
      <protection locked="0"/>
    </xf>
    <xf numFmtId="180" fontId="50" fillId="2" borderId="105" xfId="0" applyNumberFormat="1" applyFont="1" applyFill="1" applyBorder="1" applyAlignment="1" applyProtection="1">
      <alignment horizontal="right" vertical="center"/>
      <protection locked="0"/>
    </xf>
    <xf numFmtId="186" fontId="50" fillId="2" borderId="108" xfId="0" applyNumberFormat="1" applyFont="1" applyFill="1" applyBorder="1" applyAlignment="1" applyProtection="1">
      <alignment horizontal="right" vertical="center"/>
      <protection locked="0"/>
    </xf>
    <xf numFmtId="186" fontId="50" fillId="2" borderId="17" xfId="0" applyNumberFormat="1" applyFont="1" applyFill="1" applyBorder="1" applyAlignment="1" applyProtection="1">
      <alignment horizontal="right" vertical="center"/>
      <protection locked="0"/>
    </xf>
    <xf numFmtId="186" fontId="50" fillId="2" borderId="109" xfId="0" applyNumberFormat="1" applyFont="1" applyFill="1" applyBorder="1" applyAlignment="1" applyProtection="1">
      <alignment horizontal="right" vertical="center"/>
      <protection locked="0"/>
    </xf>
    <xf numFmtId="186" fontId="50" fillId="2" borderId="106" xfId="0" applyNumberFormat="1" applyFont="1" applyFill="1" applyBorder="1" applyAlignment="1" applyProtection="1">
      <alignment horizontal="right" vertical="center"/>
      <protection locked="0"/>
    </xf>
    <xf numFmtId="186" fontId="50" fillId="2" borderId="23" xfId="0" applyNumberFormat="1" applyFont="1" applyFill="1" applyBorder="1" applyAlignment="1" applyProtection="1">
      <alignment horizontal="right" vertical="center"/>
      <protection locked="0"/>
    </xf>
    <xf numFmtId="186" fontId="50" fillId="2" borderId="105" xfId="0" applyNumberFormat="1" applyFont="1" applyFill="1" applyBorder="1" applyAlignment="1" applyProtection="1">
      <alignment horizontal="right" vertical="center"/>
      <protection locked="0"/>
    </xf>
    <xf numFmtId="180" fontId="50" fillId="3" borderId="110" xfId="0" applyNumberFormat="1" applyFont="1" applyFill="1" applyBorder="1" applyAlignment="1">
      <alignment horizontal="right" vertical="center"/>
    </xf>
    <xf numFmtId="180" fontId="50" fillId="3" borderId="4" xfId="0" applyNumberFormat="1" applyFont="1" applyFill="1" applyBorder="1" applyAlignment="1">
      <alignment horizontal="right" vertical="center"/>
    </xf>
    <xf numFmtId="180" fontId="50" fillId="3" borderId="27" xfId="0" applyNumberFormat="1" applyFont="1" applyFill="1" applyBorder="1" applyAlignment="1">
      <alignment horizontal="right" vertical="center"/>
    </xf>
    <xf numFmtId="180" fontId="50" fillId="3" borderId="111" xfId="0" applyNumberFormat="1" applyFont="1" applyFill="1" applyBorder="1" applyAlignment="1">
      <alignment horizontal="right" vertical="center"/>
    </xf>
    <xf numFmtId="180" fontId="50" fillId="3" borderId="1" xfId="0" applyNumberFormat="1" applyFont="1" applyFill="1" applyBorder="1" applyAlignment="1">
      <alignment horizontal="right" vertical="center"/>
    </xf>
    <xf numFmtId="180" fontId="50" fillId="3" borderId="8" xfId="0" applyNumberFormat="1" applyFont="1" applyFill="1" applyBorder="1" applyAlignment="1">
      <alignment horizontal="right" vertical="center"/>
    </xf>
    <xf numFmtId="0" fontId="33" fillId="3" borderId="0" xfId="0" applyFont="1" applyFill="1" applyAlignment="1">
      <alignment horizontal="right" vertical="center"/>
    </xf>
    <xf numFmtId="0" fontId="33" fillId="0" borderId="0" xfId="0" applyFont="1" applyAlignment="1">
      <alignment horizontal="center" vertical="center"/>
    </xf>
    <xf numFmtId="0" fontId="33" fillId="3" borderId="0" xfId="0" applyFont="1" applyFill="1" applyAlignment="1">
      <alignment horizontal="center" vertical="center"/>
    </xf>
    <xf numFmtId="0" fontId="33" fillId="3" borderId="0" xfId="0" applyFont="1" applyFill="1" applyAlignment="1">
      <alignment horizontal="left" vertical="center"/>
    </xf>
    <xf numFmtId="0" fontId="38" fillId="3" borderId="0" xfId="0" applyFont="1" applyFill="1" applyAlignment="1">
      <alignment horizontal="right" vertical="center" shrinkToFit="1"/>
    </xf>
    <xf numFmtId="0" fontId="41" fillId="3" borderId="23" xfId="0" applyFont="1" applyFill="1" applyBorder="1" applyAlignment="1">
      <alignment horizontal="center" vertical="center"/>
    </xf>
    <xf numFmtId="0" fontId="30" fillId="2" borderId="3" xfId="0" applyFont="1" applyFill="1" applyBorder="1" applyAlignment="1" applyProtection="1">
      <alignment horizontal="left" vertical="center"/>
      <protection locked="0"/>
    </xf>
    <xf numFmtId="0" fontId="30" fillId="2" borderId="4" xfId="0" applyFont="1" applyFill="1" applyBorder="1" applyAlignment="1" applyProtection="1">
      <alignment horizontal="left" vertical="center"/>
      <protection locked="0"/>
    </xf>
    <xf numFmtId="0" fontId="30" fillId="2" borderId="27" xfId="0" applyFont="1" applyFill="1" applyBorder="1" applyAlignment="1" applyProtection="1">
      <alignment horizontal="left" vertical="center"/>
      <protection locked="0"/>
    </xf>
    <xf numFmtId="0" fontId="30" fillId="2" borderId="7" xfId="0" applyFont="1" applyFill="1" applyBorder="1" applyAlignment="1" applyProtection="1">
      <alignment horizontal="left" vertical="center"/>
      <protection locked="0"/>
    </xf>
    <xf numFmtId="0" fontId="30" fillId="2" borderId="1" xfId="0" applyFont="1" applyFill="1" applyBorder="1" applyAlignment="1" applyProtection="1">
      <alignment horizontal="left" vertical="center"/>
      <protection locked="0"/>
    </xf>
    <xf numFmtId="0" fontId="30" fillId="2" borderId="8" xfId="0" applyFont="1" applyFill="1" applyBorder="1" applyAlignment="1" applyProtection="1">
      <alignment horizontal="left" vertical="center"/>
      <protection locked="0"/>
    </xf>
    <xf numFmtId="0" fontId="40" fillId="3" borderId="23" xfId="0" applyFont="1" applyFill="1" applyBorder="1" applyAlignment="1">
      <alignment horizontal="center" vertical="center" wrapText="1"/>
    </xf>
    <xf numFmtId="0" fontId="41" fillId="2" borderId="3" xfId="0" applyFont="1" applyFill="1" applyBorder="1" applyAlignment="1" applyProtection="1">
      <alignment horizontal="left" vertical="center" wrapText="1"/>
      <protection locked="0"/>
    </xf>
    <xf numFmtId="0" fontId="41" fillId="2" borderId="4" xfId="0" applyFont="1" applyFill="1" applyBorder="1" applyAlignment="1" applyProtection="1">
      <alignment horizontal="left" vertical="center"/>
      <protection locked="0"/>
    </xf>
    <xf numFmtId="0" fontId="41" fillId="2" borderId="27" xfId="0" applyFont="1" applyFill="1" applyBorder="1" applyAlignment="1" applyProtection="1">
      <alignment horizontal="left" vertical="center"/>
      <protection locked="0"/>
    </xf>
    <xf numFmtId="0" fontId="41" fillId="2" borderId="7" xfId="0" applyFont="1" applyFill="1" applyBorder="1" applyAlignment="1" applyProtection="1">
      <alignment horizontal="left" vertical="center"/>
      <protection locked="0"/>
    </xf>
    <xf numFmtId="0" fontId="41" fillId="2" borderId="1" xfId="0" applyFont="1" applyFill="1" applyBorder="1" applyAlignment="1" applyProtection="1">
      <alignment horizontal="left" vertical="center"/>
      <protection locked="0"/>
    </xf>
    <xf numFmtId="0" fontId="41" fillId="2" borderId="8" xfId="0" applyFont="1" applyFill="1" applyBorder="1" applyAlignment="1" applyProtection="1">
      <alignment horizontal="left" vertical="center"/>
      <protection locked="0"/>
    </xf>
    <xf numFmtId="0" fontId="41" fillId="3" borderId="23" xfId="0" applyFont="1" applyFill="1" applyBorder="1" applyAlignment="1">
      <alignment horizontal="center" vertical="center" wrapText="1"/>
    </xf>
    <xf numFmtId="0" fontId="41" fillId="2" borderId="4" xfId="0" applyFont="1" applyFill="1" applyBorder="1" applyAlignment="1" applyProtection="1">
      <alignment horizontal="center" vertical="center"/>
      <protection locked="0"/>
    </xf>
    <xf numFmtId="0" fontId="41" fillId="2" borderId="1" xfId="0" applyFont="1" applyFill="1" applyBorder="1" applyAlignment="1" applyProtection="1">
      <alignment horizontal="center" vertical="center"/>
      <protection locked="0"/>
    </xf>
    <xf numFmtId="0" fontId="41" fillId="3" borderId="4" xfId="0" applyFont="1" applyFill="1" applyBorder="1" applyAlignment="1">
      <alignment horizontal="center" vertical="center"/>
    </xf>
    <xf numFmtId="0" fontId="41" fillId="3" borderId="1" xfId="0" applyFont="1" applyFill="1" applyBorder="1" applyAlignment="1">
      <alignment horizontal="center" vertical="center"/>
    </xf>
    <xf numFmtId="0" fontId="41" fillId="3" borderId="27" xfId="0" applyFont="1" applyFill="1" applyBorder="1" applyAlignment="1">
      <alignment horizontal="center" vertical="center"/>
    </xf>
    <xf numFmtId="0" fontId="41" fillId="3" borderId="8" xfId="0" applyFont="1" applyFill="1" applyBorder="1" applyAlignment="1">
      <alignment horizontal="center" vertical="center"/>
    </xf>
    <xf numFmtId="0" fontId="39" fillId="3" borderId="3" xfId="0" applyFont="1" applyFill="1" applyBorder="1" applyAlignment="1">
      <alignment horizontal="center" vertical="center"/>
    </xf>
    <xf numFmtId="0" fontId="39" fillId="3" borderId="4" xfId="0" applyFont="1" applyFill="1" applyBorder="1" applyAlignment="1">
      <alignment horizontal="center" vertical="center"/>
    </xf>
    <xf numFmtId="0" fontId="39" fillId="3" borderId="7" xfId="0" applyFont="1" applyFill="1" applyBorder="1" applyAlignment="1">
      <alignment horizontal="center" vertical="center"/>
    </xf>
    <xf numFmtId="0" fontId="39" fillId="3" borderId="1" xfId="0" applyFont="1" applyFill="1" applyBorder="1" applyAlignment="1">
      <alignment horizontal="center" vertical="center"/>
    </xf>
    <xf numFmtId="191" fontId="40" fillId="3" borderId="73" xfId="0" applyNumberFormat="1" applyFont="1" applyFill="1" applyBorder="1" applyAlignment="1">
      <alignment horizontal="center" vertical="center"/>
    </xf>
    <xf numFmtId="191" fontId="40" fillId="3" borderId="47" xfId="0" applyNumberFormat="1" applyFont="1" applyFill="1" applyBorder="1" applyAlignment="1">
      <alignment horizontal="center" vertical="center"/>
    </xf>
    <xf numFmtId="191" fontId="40" fillId="3" borderId="64" xfId="0" applyNumberFormat="1" applyFont="1" applyFill="1" applyBorder="1" applyAlignment="1">
      <alignment horizontal="center" vertical="center"/>
    </xf>
    <xf numFmtId="191" fontId="40" fillId="3" borderId="57" xfId="0" applyNumberFormat="1" applyFont="1" applyFill="1" applyBorder="1" applyAlignment="1">
      <alignment horizontal="center" vertical="center"/>
    </xf>
    <xf numFmtId="192" fontId="40" fillId="3" borderId="46" xfId="0" applyNumberFormat="1" applyFont="1" applyFill="1" applyBorder="1" applyAlignment="1">
      <alignment horizontal="center" vertical="center"/>
    </xf>
    <xf numFmtId="192" fontId="40" fillId="3" borderId="66" xfId="0" applyNumberFormat="1" applyFont="1" applyFill="1" applyBorder="1" applyAlignment="1">
      <alignment horizontal="center" vertical="center"/>
    </xf>
    <xf numFmtId="192" fontId="40" fillId="3" borderId="67" xfId="0" applyNumberFormat="1" applyFont="1" applyFill="1" applyBorder="1" applyAlignment="1">
      <alignment horizontal="center" vertical="center"/>
    </xf>
    <xf numFmtId="192" fontId="40" fillId="3" borderId="68" xfId="0" applyNumberFormat="1" applyFont="1" applyFill="1" applyBorder="1" applyAlignment="1">
      <alignment horizontal="center" vertical="center"/>
    </xf>
    <xf numFmtId="185" fontId="36" fillId="3" borderId="69" xfId="0" applyNumberFormat="1" applyFont="1" applyFill="1" applyBorder="1" applyAlignment="1">
      <alignment horizontal="center" vertical="center"/>
    </xf>
    <xf numFmtId="185" fontId="36" fillId="3" borderId="102" xfId="0" applyNumberFormat="1" applyFont="1" applyFill="1" applyBorder="1" applyAlignment="1">
      <alignment horizontal="center" vertical="center"/>
    </xf>
    <xf numFmtId="0" fontId="40" fillId="3" borderId="46" xfId="0" applyFont="1" applyFill="1" applyBorder="1" applyAlignment="1">
      <alignment horizontal="center" vertical="top" wrapText="1"/>
    </xf>
    <xf numFmtId="0" fontId="40" fillId="3" borderId="0" xfId="0" applyFont="1" applyFill="1" applyAlignment="1">
      <alignment horizontal="center" vertical="top" wrapText="1"/>
    </xf>
    <xf numFmtId="183" fontId="40" fillId="3" borderId="63" xfId="0" applyNumberFormat="1" applyFont="1" applyFill="1" applyBorder="1" applyAlignment="1">
      <alignment horizontal="center" vertical="center"/>
    </xf>
    <xf numFmtId="183" fontId="40" fillId="3" borderId="5" xfId="0" applyNumberFormat="1" applyFont="1" applyFill="1" applyBorder="1" applyAlignment="1">
      <alignment horizontal="center" vertical="center"/>
    </xf>
    <xf numFmtId="185" fontId="36" fillId="3" borderId="25" xfId="0" applyNumberFormat="1" applyFont="1" applyFill="1" applyBorder="1" applyAlignment="1">
      <alignment horizontal="center" vertical="center"/>
    </xf>
    <xf numFmtId="185" fontId="36" fillId="3" borderId="101" xfId="0" applyNumberFormat="1" applyFont="1" applyFill="1" applyBorder="1" applyAlignment="1">
      <alignment horizontal="center" vertical="center"/>
    </xf>
    <xf numFmtId="183" fontId="40" fillId="3" borderId="113" xfId="0" applyNumberFormat="1" applyFont="1" applyFill="1" applyBorder="1" applyAlignment="1">
      <alignment horizontal="center" vertical="center"/>
    </xf>
    <xf numFmtId="183" fontId="40" fillId="3" borderId="70" xfId="0" applyNumberFormat="1" applyFont="1" applyFill="1" applyBorder="1" applyAlignment="1">
      <alignment horizontal="center" vertical="center"/>
    </xf>
    <xf numFmtId="185" fontId="36" fillId="3" borderId="19" xfId="0" applyNumberFormat="1" applyFont="1" applyFill="1" applyBorder="1" applyAlignment="1">
      <alignment horizontal="center" vertical="center"/>
    </xf>
    <xf numFmtId="185" fontId="36" fillId="3" borderId="107" xfId="0" applyNumberFormat="1" applyFont="1" applyFill="1" applyBorder="1" applyAlignment="1">
      <alignment horizontal="center" vertical="center"/>
    </xf>
    <xf numFmtId="0" fontId="40" fillId="3" borderId="0" xfId="0" applyFont="1" applyFill="1" applyAlignment="1">
      <alignment horizontal="center" vertical="center"/>
    </xf>
    <xf numFmtId="0" fontId="41" fillId="3" borderId="67" xfId="0" applyFont="1" applyFill="1" applyBorder="1" applyAlignment="1">
      <alignment horizontal="center" vertical="center"/>
    </xf>
    <xf numFmtId="183" fontId="40" fillId="3" borderId="62" xfId="0" applyNumberFormat="1" applyFont="1" applyFill="1" applyBorder="1" applyAlignment="1">
      <alignment horizontal="center" vertical="center"/>
    </xf>
    <xf numFmtId="183" fontId="40" fillId="3" borderId="18" xfId="0" applyNumberFormat="1" applyFont="1" applyFill="1" applyBorder="1" applyAlignment="1">
      <alignment horizontal="center" vertical="center"/>
    </xf>
    <xf numFmtId="180" fontId="41" fillId="7" borderId="117" xfId="0" applyNumberFormat="1" applyFont="1" applyFill="1" applyBorder="1" applyAlignment="1">
      <alignment horizontal="right" vertical="center"/>
    </xf>
    <xf numFmtId="180" fontId="41" fillId="7" borderId="118" xfId="0" applyNumberFormat="1" applyFont="1" applyFill="1" applyBorder="1" applyAlignment="1">
      <alignment horizontal="right" vertical="center"/>
    </xf>
    <xf numFmtId="180" fontId="41" fillId="7" borderId="119" xfId="0" applyNumberFormat="1" applyFont="1" applyFill="1" applyBorder="1" applyAlignment="1">
      <alignment horizontal="right" vertical="center"/>
    </xf>
    <xf numFmtId="180" fontId="41" fillId="7" borderId="123" xfId="0" applyNumberFormat="1" applyFont="1" applyFill="1" applyBorder="1" applyAlignment="1">
      <alignment horizontal="right" vertical="center"/>
    </xf>
    <xf numFmtId="180" fontId="41" fillId="7" borderId="124" xfId="0" applyNumberFormat="1" applyFont="1" applyFill="1" applyBorder="1" applyAlignment="1">
      <alignment horizontal="right" vertical="center"/>
    </xf>
    <xf numFmtId="180" fontId="41" fillId="7" borderId="125" xfId="0" applyNumberFormat="1" applyFont="1" applyFill="1" applyBorder="1" applyAlignment="1">
      <alignment horizontal="right" vertical="center"/>
    </xf>
    <xf numFmtId="0" fontId="60" fillId="3" borderId="134" xfId="0" applyFont="1" applyFill="1" applyBorder="1" applyAlignment="1">
      <alignment horizontal="left" vertical="center" wrapText="1"/>
    </xf>
    <xf numFmtId="0" fontId="30" fillId="3" borderId="4" xfId="0" applyFont="1" applyFill="1" applyBorder="1" applyAlignment="1">
      <alignment horizontal="left" vertical="center" wrapText="1"/>
    </xf>
    <xf numFmtId="0" fontId="30" fillId="3" borderId="27" xfId="0" applyFont="1" applyFill="1" applyBorder="1" applyAlignment="1">
      <alignment horizontal="left" vertical="center" wrapText="1"/>
    </xf>
    <xf numFmtId="0" fontId="30" fillId="3" borderId="132" xfId="0" applyFont="1" applyFill="1" applyBorder="1" applyAlignment="1">
      <alignment horizontal="left" vertical="center" wrapText="1"/>
    </xf>
    <xf numFmtId="0" fontId="30" fillId="3" borderId="1" xfId="0" applyFont="1" applyFill="1" applyBorder="1" applyAlignment="1">
      <alignment horizontal="left" vertical="center" wrapText="1"/>
    </xf>
    <xf numFmtId="0" fontId="30" fillId="3" borderId="8" xfId="0" applyFont="1" applyFill="1" applyBorder="1" applyAlignment="1">
      <alignment horizontal="left" vertical="center" wrapText="1"/>
    </xf>
    <xf numFmtId="180" fontId="39" fillId="3" borderId="3" xfId="0" applyNumberFormat="1" applyFont="1" applyFill="1" applyBorder="1" applyAlignment="1">
      <alignment horizontal="center" vertical="center"/>
    </xf>
    <xf numFmtId="180" fontId="39" fillId="3" borderId="4" xfId="0" applyNumberFormat="1" applyFont="1" applyFill="1" applyBorder="1" applyAlignment="1">
      <alignment horizontal="center" vertical="center"/>
    </xf>
    <xf numFmtId="180" fontId="39" fillId="3" borderId="135" xfId="0" applyNumberFormat="1" applyFont="1" applyFill="1" applyBorder="1" applyAlignment="1">
      <alignment horizontal="center" vertical="center"/>
    </xf>
    <xf numFmtId="180" fontId="39" fillId="3" borderId="7" xfId="0" applyNumberFormat="1" applyFont="1" applyFill="1" applyBorder="1" applyAlignment="1">
      <alignment horizontal="center" vertical="center"/>
    </xf>
    <xf numFmtId="180" fontId="39" fillId="3" borderId="1" xfId="0" applyNumberFormat="1" applyFont="1" applyFill="1" applyBorder="1" applyAlignment="1">
      <alignment horizontal="center" vertical="center"/>
    </xf>
    <xf numFmtId="180" fontId="39" fillId="3" borderId="133" xfId="0" applyNumberFormat="1" applyFont="1" applyFill="1" applyBorder="1" applyAlignment="1">
      <alignment horizontal="center" vertical="center"/>
    </xf>
    <xf numFmtId="0" fontId="41" fillId="3" borderId="3" xfId="0" applyFont="1" applyFill="1" applyBorder="1" applyAlignment="1">
      <alignment horizontal="center" vertical="center" wrapText="1"/>
    </xf>
    <xf numFmtId="0" fontId="41" fillId="3" borderId="4" xfId="0" applyFont="1" applyFill="1" applyBorder="1" applyAlignment="1">
      <alignment horizontal="center" vertical="center" wrapText="1"/>
    </xf>
    <xf numFmtId="0" fontId="41" fillId="3" borderId="27" xfId="0" applyFont="1" applyFill="1" applyBorder="1" applyAlignment="1">
      <alignment horizontal="center" vertical="center" wrapText="1"/>
    </xf>
    <xf numFmtId="0" fontId="41" fillId="3" borderId="56" xfId="0" applyFont="1" applyFill="1" applyBorder="1" applyAlignment="1">
      <alignment horizontal="center" vertical="center" wrapText="1"/>
    </xf>
    <xf numFmtId="0" fontId="41" fillId="3" borderId="67" xfId="0" applyFont="1" applyFill="1" applyBorder="1" applyAlignment="1">
      <alignment horizontal="center" vertical="center" wrapText="1"/>
    </xf>
    <xf numFmtId="0" fontId="41" fillId="3" borderId="57" xfId="0" applyFont="1" applyFill="1" applyBorder="1" applyAlignment="1">
      <alignment horizontal="center" vertical="center" wrapText="1"/>
    </xf>
    <xf numFmtId="180" fontId="30" fillId="0" borderId="3" xfId="0" applyNumberFormat="1" applyFont="1" applyBorder="1" applyAlignment="1">
      <alignment horizontal="right" vertical="center"/>
    </xf>
    <xf numFmtId="180" fontId="30" fillId="0" borderId="4" xfId="0" applyNumberFormat="1" applyFont="1" applyBorder="1" applyAlignment="1">
      <alignment horizontal="right" vertical="center"/>
    </xf>
    <xf numFmtId="180" fontId="30" fillId="0" borderId="27" xfId="0" applyNumberFormat="1" applyFont="1" applyBorder="1" applyAlignment="1">
      <alignment horizontal="right" vertical="center"/>
    </xf>
    <xf numFmtId="180" fontId="30" fillId="0" borderId="56" xfId="0" applyNumberFormat="1" applyFont="1" applyBorder="1" applyAlignment="1">
      <alignment horizontal="right" vertical="center"/>
    </xf>
    <xf numFmtId="180" fontId="30" fillId="0" borderId="67" xfId="0" applyNumberFormat="1" applyFont="1" applyBorder="1" applyAlignment="1">
      <alignment horizontal="right" vertical="center"/>
    </xf>
    <xf numFmtId="180" fontId="30" fillId="0" borderId="57" xfId="0" applyNumberFormat="1" applyFont="1" applyBorder="1" applyAlignment="1">
      <alignment horizontal="right" vertical="center"/>
    </xf>
    <xf numFmtId="180" fontId="41" fillId="7" borderId="151" xfId="0" applyNumberFormat="1" applyFont="1" applyFill="1" applyBorder="1" applyAlignment="1">
      <alignment horizontal="right" vertical="center"/>
    </xf>
    <xf numFmtId="180" fontId="41" fillId="7" borderId="152" xfId="0" applyNumberFormat="1" applyFont="1" applyFill="1" applyBorder="1" applyAlignment="1">
      <alignment horizontal="right" vertical="center"/>
    </xf>
    <xf numFmtId="180" fontId="41" fillId="7" borderId="153" xfId="0" applyNumberFormat="1" applyFont="1" applyFill="1" applyBorder="1" applyAlignment="1">
      <alignment horizontal="right" vertical="center"/>
    </xf>
    <xf numFmtId="180" fontId="42" fillId="3" borderId="3" xfId="0" applyNumberFormat="1" applyFont="1" applyFill="1" applyBorder="1" applyAlignment="1">
      <alignment horizontal="center" vertical="center"/>
    </xf>
    <xf numFmtId="180" fontId="42" fillId="3" borderId="56" xfId="0" applyNumberFormat="1" applyFont="1" applyFill="1" applyBorder="1" applyAlignment="1">
      <alignment horizontal="center" vertical="center"/>
    </xf>
    <xf numFmtId="180" fontId="39" fillId="3" borderId="4" xfId="0" applyNumberFormat="1" applyFont="1" applyFill="1" applyBorder="1" applyAlignment="1">
      <alignment horizontal="right" vertical="center"/>
    </xf>
    <xf numFmtId="180" fontId="39" fillId="3" borderId="27" xfId="0" applyNumberFormat="1" applyFont="1" applyFill="1" applyBorder="1" applyAlignment="1">
      <alignment horizontal="right" vertical="center"/>
    </xf>
    <xf numFmtId="180" fontId="39" fillId="3" borderId="67" xfId="0" applyNumberFormat="1" applyFont="1" applyFill="1" applyBorder="1" applyAlignment="1">
      <alignment horizontal="right" vertical="center"/>
    </xf>
    <xf numFmtId="180" fontId="39" fillId="3" borderId="57" xfId="0" applyNumberFormat="1" applyFont="1" applyFill="1" applyBorder="1" applyAlignment="1">
      <alignment horizontal="right" vertical="center"/>
    </xf>
    <xf numFmtId="0" fontId="41" fillId="3" borderId="134" xfId="0" applyFont="1" applyFill="1" applyBorder="1" applyAlignment="1">
      <alignment horizontal="center" vertical="center"/>
    </xf>
    <xf numFmtId="0" fontId="41" fillId="3" borderId="154" xfId="0" applyFont="1" applyFill="1" applyBorder="1" applyAlignment="1">
      <alignment horizontal="center" vertical="center"/>
    </xf>
    <xf numFmtId="0" fontId="41" fillId="3" borderId="115" xfId="0" applyFont="1" applyFill="1" applyBorder="1" applyAlignment="1">
      <alignment horizontal="center" vertical="center"/>
    </xf>
    <xf numFmtId="0" fontId="41" fillId="3" borderId="116" xfId="0" applyFont="1" applyFill="1" applyBorder="1" applyAlignment="1">
      <alignment horizontal="center" vertical="center"/>
    </xf>
    <xf numFmtId="180" fontId="39" fillId="3" borderId="114" xfId="0" applyNumberFormat="1" applyFont="1" applyFill="1" applyBorder="1" applyAlignment="1">
      <alignment horizontal="center" vertical="center"/>
    </xf>
    <xf numFmtId="180" fontId="39" fillId="3" borderId="115" xfId="0" applyNumberFormat="1" applyFont="1" applyFill="1" applyBorder="1" applyAlignment="1">
      <alignment horizontal="center" vertical="center"/>
    </xf>
    <xf numFmtId="180" fontId="39" fillId="3" borderId="155" xfId="0" applyNumberFormat="1" applyFont="1" applyFill="1" applyBorder="1" applyAlignment="1">
      <alignment horizontal="center" vertical="center"/>
    </xf>
    <xf numFmtId="0" fontId="41" fillId="3" borderId="134" xfId="0" applyFont="1" applyFill="1" applyBorder="1" applyAlignment="1">
      <alignment horizontal="left" vertical="center" wrapText="1"/>
    </xf>
    <xf numFmtId="0" fontId="41" fillId="3" borderId="4" xfId="0" applyFont="1" applyFill="1" applyBorder="1" applyAlignment="1">
      <alignment horizontal="left" vertical="center" wrapText="1"/>
    </xf>
    <xf numFmtId="0" fontId="41" fillId="3" borderId="27" xfId="0" applyFont="1" applyFill="1" applyBorder="1" applyAlignment="1">
      <alignment horizontal="left" vertical="center" wrapText="1"/>
    </xf>
    <xf numFmtId="180" fontId="39" fillId="3" borderId="6" xfId="0" applyNumberFormat="1" applyFont="1" applyFill="1" applyBorder="1" applyAlignment="1">
      <alignment horizontal="center" vertical="center"/>
    </xf>
    <xf numFmtId="180" fontId="39" fillId="3" borderId="0" xfId="0" applyNumberFormat="1" applyFont="1" applyFill="1" applyAlignment="1">
      <alignment horizontal="center" vertical="center"/>
    </xf>
    <xf numFmtId="180" fontId="39" fillId="3" borderId="149" xfId="0" applyNumberFormat="1" applyFont="1" applyFill="1" applyBorder="1" applyAlignment="1">
      <alignment horizontal="center" vertical="center"/>
    </xf>
    <xf numFmtId="0" fontId="40" fillId="3" borderId="148" xfId="0" applyFont="1" applyFill="1" applyBorder="1" applyAlignment="1">
      <alignment horizontal="left" vertical="center" wrapText="1"/>
    </xf>
    <xf numFmtId="0" fontId="40" fillId="3" borderId="0" xfId="0" applyFont="1" applyFill="1" applyAlignment="1">
      <alignment horizontal="left" vertical="center" wrapText="1"/>
    </xf>
    <xf numFmtId="0" fontId="40" fillId="3" borderId="37" xfId="0" applyFont="1" applyFill="1" applyBorder="1" applyAlignment="1">
      <alignment horizontal="left" vertical="center" wrapText="1"/>
    </xf>
    <xf numFmtId="0" fontId="40" fillId="3" borderId="132" xfId="0" applyFont="1" applyFill="1" applyBorder="1" applyAlignment="1">
      <alignment horizontal="left" vertical="center" wrapText="1"/>
    </xf>
    <xf numFmtId="0" fontId="40" fillId="3" borderId="1" xfId="0" applyFont="1" applyFill="1" applyBorder="1" applyAlignment="1">
      <alignment horizontal="left" vertical="center" wrapText="1"/>
    </xf>
    <xf numFmtId="0" fontId="40" fillId="3" borderId="8" xfId="0" applyFont="1" applyFill="1" applyBorder="1" applyAlignment="1">
      <alignment horizontal="left" vertical="center" wrapText="1"/>
    </xf>
    <xf numFmtId="0" fontId="41" fillId="3" borderId="3" xfId="0" applyFont="1" applyFill="1" applyBorder="1" applyAlignment="1">
      <alignment horizontal="center" vertical="center"/>
    </xf>
    <xf numFmtId="0" fontId="41" fillId="3" borderId="7" xfId="0" applyFont="1" applyFill="1" applyBorder="1" applyAlignment="1">
      <alignment horizontal="center" vertical="center"/>
    </xf>
    <xf numFmtId="180" fontId="30" fillId="2" borderId="3" xfId="0" applyNumberFormat="1" applyFont="1" applyFill="1" applyBorder="1" applyAlignment="1" applyProtection="1">
      <alignment horizontal="right" vertical="center"/>
      <protection locked="0"/>
    </xf>
    <xf numFmtId="180" fontId="30" fillId="2" borderId="4" xfId="0" applyNumberFormat="1" applyFont="1" applyFill="1" applyBorder="1" applyAlignment="1" applyProtection="1">
      <alignment horizontal="right" vertical="center"/>
      <protection locked="0"/>
    </xf>
    <xf numFmtId="180" fontId="30" fillId="2" borderId="27" xfId="0" applyNumberFormat="1" applyFont="1" applyFill="1" applyBorder="1" applyAlignment="1" applyProtection="1">
      <alignment horizontal="right" vertical="center"/>
      <protection locked="0"/>
    </xf>
    <xf numFmtId="180" fontId="30" fillId="2" borderId="7" xfId="0" applyNumberFormat="1" applyFont="1" applyFill="1" applyBorder="1" applyAlignment="1" applyProtection="1">
      <alignment horizontal="right" vertical="center"/>
      <protection locked="0"/>
    </xf>
    <xf numFmtId="180" fontId="30" fillId="2" borderId="1" xfId="0" applyNumberFormat="1" applyFont="1" applyFill="1" applyBorder="1" applyAlignment="1" applyProtection="1">
      <alignment horizontal="right" vertical="center"/>
      <protection locked="0"/>
    </xf>
    <xf numFmtId="180" fontId="30" fillId="2" borderId="8" xfId="0" applyNumberFormat="1" applyFont="1" applyFill="1" applyBorder="1" applyAlignment="1" applyProtection="1">
      <alignment horizontal="right" vertical="center"/>
      <protection locked="0"/>
    </xf>
    <xf numFmtId="180" fontId="30" fillId="3" borderId="3" xfId="0" applyNumberFormat="1" applyFont="1" applyFill="1" applyBorder="1" applyAlignment="1">
      <alignment horizontal="right" vertical="center"/>
    </xf>
    <xf numFmtId="180" fontId="30" fillId="3" borderId="4" xfId="0" applyNumberFormat="1" applyFont="1" applyFill="1" applyBorder="1" applyAlignment="1">
      <alignment horizontal="right" vertical="center"/>
    </xf>
    <xf numFmtId="180" fontId="30" fillId="3" borderId="27" xfId="0" applyNumberFormat="1" applyFont="1" applyFill="1" applyBorder="1" applyAlignment="1">
      <alignment horizontal="right" vertical="center"/>
    </xf>
    <xf numFmtId="180" fontId="30" fillId="3" borderId="7" xfId="0" applyNumberFormat="1" applyFont="1" applyFill="1" applyBorder="1" applyAlignment="1">
      <alignment horizontal="right" vertical="center"/>
    </xf>
    <xf numFmtId="180" fontId="30" fillId="3" borderId="1" xfId="0" applyNumberFormat="1" applyFont="1" applyFill="1" applyBorder="1" applyAlignment="1">
      <alignment horizontal="right" vertical="center"/>
    </xf>
    <xf numFmtId="180" fontId="30" fillId="3" borderId="8" xfId="0" applyNumberFormat="1" applyFont="1" applyFill="1" applyBorder="1" applyAlignment="1">
      <alignment horizontal="right" vertical="center"/>
    </xf>
    <xf numFmtId="180" fontId="42" fillId="3" borderId="7" xfId="0" applyNumberFormat="1" applyFont="1" applyFill="1" applyBorder="1" applyAlignment="1">
      <alignment horizontal="center" vertical="center"/>
    </xf>
    <xf numFmtId="180" fontId="39" fillId="3" borderId="1" xfId="0" applyNumberFormat="1" applyFont="1" applyFill="1" applyBorder="1" applyAlignment="1">
      <alignment horizontal="right" vertical="center"/>
    </xf>
    <xf numFmtId="180" fontId="39" fillId="3" borderId="8" xfId="0" applyNumberFormat="1" applyFont="1" applyFill="1" applyBorder="1" applyAlignment="1">
      <alignment horizontal="right" vertical="center"/>
    </xf>
    <xf numFmtId="0" fontId="40" fillId="3" borderId="3" xfId="0" applyFont="1" applyFill="1" applyBorder="1" applyAlignment="1">
      <alignment horizontal="center" vertical="center" wrapText="1"/>
    </xf>
    <xf numFmtId="0" fontId="40" fillId="3" borderId="4" xfId="0" applyFont="1" applyFill="1" applyBorder="1" applyAlignment="1">
      <alignment horizontal="center" vertical="center" wrapText="1"/>
    </xf>
    <xf numFmtId="0" fontId="40" fillId="3" borderId="27" xfId="0" applyFont="1" applyFill="1" applyBorder="1" applyAlignment="1">
      <alignment horizontal="center" vertical="center" wrapText="1"/>
    </xf>
    <xf numFmtId="0" fontId="40" fillId="3" borderId="6" xfId="0" applyFont="1" applyFill="1" applyBorder="1" applyAlignment="1">
      <alignment horizontal="center" vertical="center" wrapText="1"/>
    </xf>
    <xf numFmtId="0" fontId="40" fillId="3" borderId="0" xfId="0" applyFont="1" applyFill="1" applyAlignment="1">
      <alignment horizontal="center" vertical="center" wrapText="1"/>
    </xf>
    <xf numFmtId="0" fontId="40" fillId="3" borderId="37" xfId="0" applyFont="1" applyFill="1" applyBorder="1" applyAlignment="1">
      <alignment horizontal="center" vertical="center" wrapText="1"/>
    </xf>
    <xf numFmtId="0" fontId="40" fillId="3" borderId="114" xfId="0" applyFont="1" applyFill="1" applyBorder="1" applyAlignment="1">
      <alignment horizontal="center" vertical="center" wrapText="1"/>
    </xf>
    <xf numFmtId="0" fontId="40" fillId="3" borderId="115" xfId="0" applyFont="1" applyFill="1" applyBorder="1" applyAlignment="1">
      <alignment horizontal="center" vertical="center" wrapText="1"/>
    </xf>
    <xf numFmtId="0" fontId="40" fillId="3" borderId="116" xfId="0" applyFont="1" applyFill="1" applyBorder="1" applyAlignment="1">
      <alignment horizontal="center" vertical="center" wrapText="1"/>
    </xf>
    <xf numFmtId="0" fontId="38" fillId="3" borderId="3" xfId="0" applyFont="1" applyFill="1" applyBorder="1" applyAlignment="1">
      <alignment horizontal="center" vertical="center"/>
    </xf>
    <xf numFmtId="0" fontId="38" fillId="3" borderId="4" xfId="0" applyFont="1" applyFill="1" applyBorder="1" applyAlignment="1">
      <alignment horizontal="center" vertical="center"/>
    </xf>
    <xf numFmtId="0" fontId="38" fillId="3" borderId="27" xfId="0" applyFont="1" applyFill="1" applyBorder="1" applyAlignment="1">
      <alignment horizontal="center" vertical="center"/>
    </xf>
    <xf numFmtId="0" fontId="38" fillId="3" borderId="6" xfId="0" applyFont="1" applyFill="1" applyBorder="1" applyAlignment="1">
      <alignment horizontal="center" vertical="center"/>
    </xf>
    <xf numFmtId="0" fontId="38" fillId="3" borderId="0" xfId="0" applyFont="1" applyFill="1" applyAlignment="1">
      <alignment horizontal="center" vertical="center"/>
    </xf>
    <xf numFmtId="0" fontId="38" fillId="3" borderId="37" xfId="0" applyFont="1" applyFill="1" applyBorder="1" applyAlignment="1">
      <alignment horizontal="center" vertical="center"/>
    </xf>
    <xf numFmtId="0" fontId="38" fillId="3" borderId="114" xfId="0" applyFont="1" applyFill="1" applyBorder="1" applyAlignment="1">
      <alignment horizontal="center" vertical="center"/>
    </xf>
    <xf numFmtId="0" fontId="38" fillId="3" borderId="115" xfId="0" applyFont="1" applyFill="1" applyBorder="1" applyAlignment="1">
      <alignment horizontal="center" vertical="center"/>
    </xf>
    <xf numFmtId="0" fontId="38" fillId="3" borderId="116" xfId="0" applyFont="1" applyFill="1" applyBorder="1" applyAlignment="1">
      <alignment horizontal="center" vertical="center"/>
    </xf>
    <xf numFmtId="0" fontId="40" fillId="8" borderId="120" xfId="0" applyFont="1" applyFill="1" applyBorder="1" applyAlignment="1">
      <alignment horizontal="center" vertical="center" wrapText="1"/>
    </xf>
    <xf numFmtId="0" fontId="40" fillId="8" borderId="121" xfId="0" applyFont="1" applyFill="1" applyBorder="1" applyAlignment="1">
      <alignment horizontal="center" vertical="center" wrapText="1"/>
    </xf>
    <xf numFmtId="0" fontId="40" fillId="8" borderId="122" xfId="0" applyFont="1" applyFill="1" applyBorder="1" applyAlignment="1">
      <alignment horizontal="center" vertical="center" wrapText="1"/>
    </xf>
    <xf numFmtId="0" fontId="40" fillId="8" borderId="126" xfId="0" applyFont="1" applyFill="1" applyBorder="1" applyAlignment="1">
      <alignment horizontal="center" vertical="center" wrapText="1"/>
    </xf>
    <xf numFmtId="0" fontId="40" fillId="8" borderId="82" xfId="0" applyFont="1" applyFill="1" applyBorder="1" applyAlignment="1">
      <alignment horizontal="center" vertical="center" wrapText="1"/>
    </xf>
    <xf numFmtId="0" fontId="40" fillId="8" borderId="127" xfId="0" applyFont="1" applyFill="1" applyBorder="1" applyAlignment="1">
      <alignment horizontal="center" vertical="center" wrapText="1"/>
    </xf>
    <xf numFmtId="0" fontId="41" fillId="3" borderId="128" xfId="0" applyFont="1" applyFill="1" applyBorder="1" applyAlignment="1">
      <alignment horizontal="left" vertical="center"/>
    </xf>
    <xf numFmtId="0" fontId="41" fillId="3" borderId="79" xfId="0" applyFont="1" applyFill="1" applyBorder="1" applyAlignment="1">
      <alignment horizontal="left" vertical="center"/>
    </xf>
    <xf numFmtId="0" fontId="41" fillId="3" borderId="129" xfId="0" applyFont="1" applyFill="1" applyBorder="1" applyAlignment="1">
      <alignment horizontal="left" vertical="center"/>
    </xf>
    <xf numFmtId="0" fontId="41" fillId="3" borderId="132" xfId="0" applyFont="1" applyFill="1" applyBorder="1" applyAlignment="1">
      <alignment horizontal="left" vertical="center"/>
    </xf>
    <xf numFmtId="0" fontId="41" fillId="3" borderId="1" xfId="0" applyFont="1" applyFill="1" applyBorder="1" applyAlignment="1">
      <alignment horizontal="left" vertical="center"/>
    </xf>
    <xf numFmtId="0" fontId="41" fillId="3" borderId="8" xfId="0" applyFont="1" applyFill="1" applyBorder="1" applyAlignment="1">
      <alignment horizontal="left" vertical="center"/>
    </xf>
    <xf numFmtId="180" fontId="39" fillId="3" borderId="130" xfId="0" applyNumberFormat="1" applyFont="1" applyFill="1" applyBorder="1" applyAlignment="1">
      <alignment horizontal="center" vertical="center"/>
    </xf>
    <xf numFmtId="180" fontId="39" fillId="3" borderId="79" xfId="0" applyNumberFormat="1" applyFont="1" applyFill="1" applyBorder="1" applyAlignment="1">
      <alignment horizontal="center" vertical="center"/>
    </xf>
    <xf numFmtId="180" fontId="39" fillId="3" borderId="131" xfId="0" applyNumberFormat="1" applyFont="1" applyFill="1" applyBorder="1" applyAlignment="1">
      <alignment horizontal="center" vertical="center"/>
    </xf>
    <xf numFmtId="0" fontId="41" fillId="3" borderId="137" xfId="0" applyFont="1" applyFill="1" applyBorder="1" applyAlignment="1">
      <alignment horizontal="center" vertical="center" wrapText="1"/>
    </xf>
    <xf numFmtId="0" fontId="41" fillId="3" borderId="138" xfId="0" applyFont="1" applyFill="1" applyBorder="1" applyAlignment="1">
      <alignment horizontal="center" vertical="center" wrapText="1"/>
    </xf>
    <xf numFmtId="0" fontId="41" fillId="3" borderId="139" xfId="0" applyFont="1" applyFill="1" applyBorder="1" applyAlignment="1">
      <alignment horizontal="center" vertical="center" wrapText="1"/>
    </xf>
    <xf numFmtId="180" fontId="30" fillId="9" borderId="3" xfId="0" applyNumberFormat="1" applyFont="1" applyFill="1" applyBorder="1" applyAlignment="1">
      <alignment horizontal="right" vertical="center"/>
    </xf>
    <xf numFmtId="180" fontId="30" fillId="9" borderId="4" xfId="0" applyNumberFormat="1" applyFont="1" applyFill="1" applyBorder="1" applyAlignment="1">
      <alignment horizontal="right" vertical="center"/>
    </xf>
    <xf numFmtId="180" fontId="30" fillId="9" borderId="27" xfId="0" applyNumberFormat="1" applyFont="1" applyFill="1" applyBorder="1" applyAlignment="1">
      <alignment horizontal="right" vertical="center"/>
    </xf>
    <xf numFmtId="180" fontId="30" fillId="9" borderId="137" xfId="0" applyNumberFormat="1" applyFont="1" applyFill="1" applyBorder="1" applyAlignment="1">
      <alignment horizontal="right" vertical="center"/>
    </xf>
    <xf numFmtId="180" fontId="30" fillId="9" borderId="138" xfId="0" applyNumberFormat="1" applyFont="1" applyFill="1" applyBorder="1" applyAlignment="1">
      <alignment horizontal="right" vertical="center"/>
    </xf>
    <xf numFmtId="180" fontId="30" fillId="9" borderId="139" xfId="0" applyNumberFormat="1" applyFont="1" applyFill="1" applyBorder="1" applyAlignment="1">
      <alignment horizontal="right" vertical="center"/>
    </xf>
    <xf numFmtId="180" fontId="41" fillId="7" borderId="140" xfId="0" applyNumberFormat="1" applyFont="1" applyFill="1" applyBorder="1" applyAlignment="1">
      <alignment horizontal="right" vertical="center"/>
    </xf>
    <xf numFmtId="180" fontId="41" fillId="7" borderId="141" xfId="0" applyNumberFormat="1" applyFont="1" applyFill="1" applyBorder="1" applyAlignment="1">
      <alignment horizontal="right" vertical="center"/>
    </xf>
    <xf numFmtId="180" fontId="41" fillId="7" borderId="142" xfId="0" applyNumberFormat="1" applyFont="1" applyFill="1" applyBorder="1" applyAlignment="1">
      <alignment horizontal="right" vertical="center"/>
    </xf>
    <xf numFmtId="180" fontId="42" fillId="3" borderId="137" xfId="0" applyNumberFormat="1" applyFont="1" applyFill="1" applyBorder="1" applyAlignment="1">
      <alignment horizontal="center" vertical="center"/>
    </xf>
    <xf numFmtId="180" fontId="39" fillId="3" borderId="138" xfId="0" applyNumberFormat="1" applyFont="1" applyFill="1" applyBorder="1" applyAlignment="1">
      <alignment horizontal="right" vertical="center"/>
    </xf>
    <xf numFmtId="180" fontId="39" fillId="3" borderId="139" xfId="0" applyNumberFormat="1" applyFont="1" applyFill="1" applyBorder="1" applyAlignment="1">
      <alignment horizontal="right" vertical="center"/>
    </xf>
    <xf numFmtId="0" fontId="41" fillId="3" borderId="134" xfId="0" applyFont="1" applyFill="1" applyBorder="1" applyAlignment="1">
      <alignment horizontal="left" vertical="center"/>
    </xf>
    <xf numFmtId="0" fontId="41" fillId="3" borderId="4" xfId="0" applyFont="1" applyFill="1" applyBorder="1" applyAlignment="1">
      <alignment horizontal="left" vertical="center"/>
    </xf>
    <xf numFmtId="0" fontId="41" fillId="3" borderId="27" xfId="0" applyFont="1" applyFill="1" applyBorder="1" applyAlignment="1">
      <alignment horizontal="left" vertical="center"/>
    </xf>
    <xf numFmtId="0" fontId="55" fillId="3" borderId="59" xfId="0" applyFont="1" applyFill="1" applyBorder="1" applyAlignment="1">
      <alignment horizontal="center" vertical="center" textRotation="255"/>
    </xf>
    <xf numFmtId="0" fontId="55" fillId="3" borderId="60" xfId="0" applyFont="1" applyFill="1" applyBorder="1" applyAlignment="1">
      <alignment horizontal="center" vertical="center" textRotation="255"/>
    </xf>
    <xf numFmtId="0" fontId="55" fillId="3" borderId="136" xfId="0" applyFont="1" applyFill="1" applyBorder="1" applyAlignment="1">
      <alignment horizontal="center" vertical="center" textRotation="255"/>
    </xf>
    <xf numFmtId="180" fontId="42" fillId="3" borderId="6" xfId="0" applyNumberFormat="1" applyFont="1" applyFill="1" applyBorder="1" applyAlignment="1">
      <alignment horizontal="center" vertical="center"/>
    </xf>
    <xf numFmtId="180" fontId="39" fillId="2" borderId="4" xfId="0" applyNumberFormat="1" applyFont="1" applyFill="1" applyBorder="1" applyAlignment="1" applyProtection="1">
      <alignment horizontal="center" vertical="center"/>
      <protection locked="0"/>
    </xf>
    <xf numFmtId="180" fontId="39" fillId="2" borderId="24" xfId="0" applyNumberFormat="1" applyFont="1" applyFill="1" applyBorder="1" applyAlignment="1" applyProtection="1">
      <alignment horizontal="center" vertical="center"/>
      <protection locked="0"/>
    </xf>
    <xf numFmtId="180" fontId="39" fillId="2" borderId="0" xfId="0" applyNumberFormat="1" applyFont="1" applyFill="1" applyAlignment="1" applyProtection="1">
      <alignment horizontal="center" vertical="center"/>
      <protection locked="0"/>
    </xf>
    <xf numFmtId="180" fontId="39" fillId="2" borderId="26" xfId="0" applyNumberFormat="1" applyFont="1" applyFill="1" applyBorder="1" applyAlignment="1" applyProtection="1">
      <alignment horizontal="center" vertical="center"/>
      <protection locked="0"/>
    </xf>
    <xf numFmtId="180" fontId="39" fillId="2" borderId="67" xfId="0" applyNumberFormat="1" applyFont="1" applyFill="1" applyBorder="1" applyAlignment="1" applyProtection="1">
      <alignment horizontal="center" vertical="center"/>
      <protection locked="0"/>
    </xf>
    <xf numFmtId="180" fontId="39" fillId="2" borderId="68" xfId="0" applyNumberFormat="1" applyFont="1" applyFill="1" applyBorder="1" applyAlignment="1" applyProtection="1">
      <alignment horizontal="center" vertical="center"/>
      <protection locked="0"/>
    </xf>
    <xf numFmtId="186" fontId="30" fillId="2" borderId="3" xfId="0" applyNumberFormat="1" applyFont="1" applyFill="1" applyBorder="1" applyAlignment="1" applyProtection="1">
      <alignment horizontal="right" vertical="center"/>
      <protection locked="0"/>
    </xf>
    <xf numFmtId="186" fontId="30" fillId="2" borderId="4" xfId="0" applyNumberFormat="1" applyFont="1" applyFill="1" applyBorder="1" applyAlignment="1" applyProtection="1">
      <alignment horizontal="right" vertical="center"/>
      <protection locked="0"/>
    </xf>
    <xf numFmtId="186" fontId="30" fillId="2" borderId="27" xfId="0" applyNumberFormat="1" applyFont="1" applyFill="1" applyBorder="1" applyAlignment="1" applyProtection="1">
      <alignment horizontal="right" vertical="center"/>
      <protection locked="0"/>
    </xf>
    <xf numFmtId="186" fontId="30" fillId="2" borderId="7" xfId="0" applyNumberFormat="1" applyFont="1" applyFill="1" applyBorder="1" applyAlignment="1" applyProtection="1">
      <alignment horizontal="right" vertical="center"/>
      <protection locked="0"/>
    </xf>
    <xf numFmtId="186" fontId="30" fillId="2" borderId="1" xfId="0" applyNumberFormat="1" applyFont="1" applyFill="1" applyBorder="1" applyAlignment="1" applyProtection="1">
      <alignment horizontal="right" vertical="center"/>
      <protection locked="0"/>
    </xf>
    <xf numFmtId="186" fontId="30" fillId="2" borderId="8" xfId="0" applyNumberFormat="1" applyFont="1" applyFill="1" applyBorder="1" applyAlignment="1" applyProtection="1">
      <alignment horizontal="right" vertical="center"/>
      <protection locked="0"/>
    </xf>
    <xf numFmtId="0" fontId="55" fillId="3" borderId="143" xfId="0" applyFont="1" applyFill="1" applyBorder="1" applyAlignment="1">
      <alignment horizontal="center" vertical="center" textRotation="255"/>
    </xf>
    <xf numFmtId="0" fontId="55" fillId="3" borderId="150" xfId="0" applyFont="1" applyFill="1" applyBorder="1" applyAlignment="1">
      <alignment horizontal="center" vertical="center" textRotation="255"/>
    </xf>
    <xf numFmtId="0" fontId="41" fillId="3" borderId="144" xfId="0" applyFont="1" applyFill="1" applyBorder="1" applyAlignment="1">
      <alignment horizontal="center" vertical="center"/>
    </xf>
    <xf numFmtId="0" fontId="41" fillId="3" borderId="145" xfId="0" applyFont="1" applyFill="1" applyBorder="1" applyAlignment="1">
      <alignment horizontal="center" vertical="center"/>
    </xf>
    <xf numFmtId="0" fontId="41" fillId="3" borderId="146" xfId="0" applyFont="1" applyFill="1" applyBorder="1" applyAlignment="1">
      <alignment horizontal="center" vertical="center"/>
    </xf>
    <xf numFmtId="180" fontId="30" fillId="2" borderId="144" xfId="0" applyNumberFormat="1" applyFont="1" applyFill="1" applyBorder="1" applyAlignment="1" applyProtection="1">
      <alignment horizontal="right" vertical="center"/>
      <protection locked="0"/>
    </xf>
    <xf numFmtId="180" fontId="30" fillId="2" borderId="145" xfId="0" applyNumberFormat="1" applyFont="1" applyFill="1" applyBorder="1" applyAlignment="1" applyProtection="1">
      <alignment horizontal="right" vertical="center"/>
      <protection locked="0"/>
    </xf>
    <xf numFmtId="180" fontId="30" fillId="2" borderId="146" xfId="0" applyNumberFormat="1" applyFont="1" applyFill="1" applyBorder="1" applyAlignment="1" applyProtection="1">
      <alignment horizontal="right" vertical="center"/>
      <protection locked="0"/>
    </xf>
    <xf numFmtId="180" fontId="30" fillId="3" borderId="144" xfId="0" applyNumberFormat="1" applyFont="1" applyFill="1" applyBorder="1" applyAlignment="1">
      <alignment horizontal="right" vertical="center"/>
    </xf>
    <xf numFmtId="180" fontId="30" fillId="3" borderId="145" xfId="0" applyNumberFormat="1" applyFont="1" applyFill="1" applyBorder="1" applyAlignment="1">
      <alignment horizontal="right" vertical="center"/>
    </xf>
    <xf numFmtId="180" fontId="30" fillId="3" borderId="146" xfId="0" applyNumberFormat="1" applyFont="1" applyFill="1" applyBorder="1" applyAlignment="1">
      <alignment horizontal="right" vertical="center"/>
    </xf>
    <xf numFmtId="180" fontId="42" fillId="3" borderId="144" xfId="0" applyNumberFormat="1" applyFont="1" applyFill="1" applyBorder="1" applyAlignment="1">
      <alignment horizontal="center" vertical="center"/>
    </xf>
    <xf numFmtId="180" fontId="39" fillId="3" borderId="145" xfId="0" applyNumberFormat="1" applyFont="1" applyFill="1" applyBorder="1" applyAlignment="1">
      <alignment horizontal="right" vertical="center"/>
    </xf>
    <xf numFmtId="180" fontId="39" fillId="3" borderId="146" xfId="0" applyNumberFormat="1" applyFont="1" applyFill="1" applyBorder="1" applyAlignment="1">
      <alignment horizontal="right" vertical="center"/>
    </xf>
    <xf numFmtId="0" fontId="30" fillId="3" borderId="3" xfId="0" applyFont="1" applyFill="1" applyBorder="1" applyAlignment="1">
      <alignment horizontal="center" vertical="center"/>
    </xf>
    <xf numFmtId="0" fontId="30" fillId="3" borderId="4" xfId="0" applyFont="1" applyFill="1" applyBorder="1" applyAlignment="1">
      <alignment horizontal="center" vertical="center"/>
    </xf>
    <xf numFmtId="0" fontId="30" fillId="3" borderId="27" xfId="0" applyFont="1" applyFill="1" applyBorder="1" applyAlignment="1">
      <alignment horizontal="center" vertical="center"/>
    </xf>
    <xf numFmtId="0" fontId="30" fillId="3" borderId="7" xfId="0" applyFont="1" applyFill="1" applyBorder="1" applyAlignment="1">
      <alignment horizontal="center" vertical="center"/>
    </xf>
    <xf numFmtId="0" fontId="30" fillId="3" borderId="1" xfId="0" applyFont="1" applyFill="1" applyBorder="1" applyAlignment="1">
      <alignment horizontal="center" vertical="center"/>
    </xf>
    <xf numFmtId="0" fontId="30" fillId="3" borderId="8" xfId="0" applyFont="1" applyFill="1" applyBorder="1" applyAlignment="1">
      <alignment horizontal="center" vertical="center"/>
    </xf>
    <xf numFmtId="191" fontId="40" fillId="3" borderId="61" xfId="0" applyNumberFormat="1" applyFont="1" applyFill="1" applyBorder="1" applyAlignment="1">
      <alignment horizontal="center" vertical="center"/>
    </xf>
    <xf numFmtId="191" fontId="40" fillId="3" borderId="13" xfId="0" applyNumberFormat="1" applyFont="1" applyFill="1" applyBorder="1" applyAlignment="1">
      <alignment horizontal="center" vertical="center"/>
    </xf>
    <xf numFmtId="192" fontId="40" fillId="3" borderId="10" xfId="0" applyNumberFormat="1" applyFont="1" applyFill="1" applyBorder="1" applyAlignment="1">
      <alignment horizontal="center" vertical="center"/>
    </xf>
    <xf numFmtId="192" fontId="40" fillId="3" borderId="11" xfId="0" applyNumberFormat="1" applyFont="1" applyFill="1" applyBorder="1" applyAlignment="1">
      <alignment horizontal="center" vertical="center"/>
    </xf>
    <xf numFmtId="192" fontId="40" fillId="3" borderId="12" xfId="0" applyNumberFormat="1" applyFont="1" applyFill="1" applyBorder="1" applyAlignment="1">
      <alignment horizontal="center" vertical="center"/>
    </xf>
    <xf numFmtId="0" fontId="46" fillId="3" borderId="73" xfId="0" applyFont="1" applyFill="1" applyBorder="1" applyAlignment="1">
      <alignment horizontal="center" vertical="center"/>
    </xf>
    <xf numFmtId="0" fontId="46" fillId="3" borderId="46" xfId="0" applyFont="1" applyFill="1" applyBorder="1" applyAlignment="1">
      <alignment horizontal="center" vertical="center"/>
    </xf>
    <xf numFmtId="0" fontId="46" fillId="3" borderId="47" xfId="0" applyFont="1" applyFill="1" applyBorder="1" applyAlignment="1">
      <alignment horizontal="center" vertical="center"/>
    </xf>
    <xf numFmtId="0" fontId="46" fillId="3" borderId="74" xfId="0" applyFont="1" applyFill="1" applyBorder="1" applyAlignment="1">
      <alignment horizontal="center" vertical="center"/>
    </xf>
    <xf numFmtId="0" fontId="46" fillId="3" borderId="1" xfId="0" applyFont="1" applyFill="1" applyBorder="1" applyAlignment="1">
      <alignment horizontal="center" vertical="center"/>
    </xf>
    <xf numFmtId="0" fontId="46" fillId="3" borderId="8" xfId="0" applyFont="1" applyFill="1" applyBorder="1" applyAlignment="1">
      <alignment horizontal="center" vertical="center"/>
    </xf>
    <xf numFmtId="0" fontId="41" fillId="3" borderId="45" xfId="0" applyFont="1" applyFill="1" applyBorder="1" applyAlignment="1">
      <alignment horizontal="center" vertical="center"/>
    </xf>
    <xf numFmtId="0" fontId="41" fillId="3" borderId="46" xfId="0" applyFont="1" applyFill="1" applyBorder="1" applyAlignment="1">
      <alignment horizontal="center" vertical="center"/>
    </xf>
    <xf numFmtId="0" fontId="41" fillId="3" borderId="47" xfId="0" applyFont="1" applyFill="1" applyBorder="1" applyAlignment="1">
      <alignment horizontal="center" vertical="center"/>
    </xf>
    <xf numFmtId="0" fontId="42" fillId="3" borderId="45" xfId="0" applyFont="1" applyFill="1" applyBorder="1" applyAlignment="1">
      <alignment horizontal="center" vertical="center" wrapText="1"/>
    </xf>
    <xf numFmtId="0" fontId="42" fillId="3" borderId="7" xfId="0" applyFont="1" applyFill="1" applyBorder="1" applyAlignment="1">
      <alignment horizontal="center" vertical="center" wrapText="1"/>
    </xf>
    <xf numFmtId="0" fontId="41" fillId="3" borderId="46" xfId="0" applyFont="1" applyFill="1" applyBorder="1" applyAlignment="1">
      <alignment horizontal="center" vertical="center" wrapText="1"/>
    </xf>
    <xf numFmtId="0" fontId="41" fillId="3" borderId="47" xfId="0" applyFont="1" applyFill="1" applyBorder="1" applyAlignment="1">
      <alignment horizontal="center" vertical="center" wrapText="1"/>
    </xf>
    <xf numFmtId="0" fontId="41" fillId="3" borderId="1" xfId="0" applyFont="1" applyFill="1" applyBorder="1" applyAlignment="1">
      <alignment horizontal="center" vertical="center" wrapText="1"/>
    </xf>
    <xf numFmtId="0" fontId="41" fillId="3" borderId="8" xfId="0" applyFont="1" applyFill="1" applyBorder="1" applyAlignment="1">
      <alignment horizontal="center" vertical="center" wrapText="1"/>
    </xf>
    <xf numFmtId="0" fontId="42" fillId="3" borderId="45" xfId="0" applyFont="1" applyFill="1" applyBorder="1" applyAlignment="1">
      <alignment horizontal="center" vertical="center"/>
    </xf>
    <xf numFmtId="0" fontId="42" fillId="3" borderId="7" xfId="0" applyFont="1" applyFill="1" applyBorder="1" applyAlignment="1">
      <alignment horizontal="center" vertical="center"/>
    </xf>
    <xf numFmtId="0" fontId="41" fillId="3" borderId="45" xfId="0" applyFont="1" applyFill="1" applyBorder="1" applyAlignment="1">
      <alignment horizontal="center" vertical="center" wrapText="1"/>
    </xf>
    <xf numFmtId="0" fontId="41" fillId="3" borderId="7" xfId="0" applyFont="1" applyFill="1" applyBorder="1" applyAlignment="1">
      <alignment horizontal="center" vertical="center" wrapText="1"/>
    </xf>
    <xf numFmtId="0" fontId="41" fillId="3" borderId="66" xfId="0" applyFont="1" applyFill="1" applyBorder="1" applyAlignment="1">
      <alignment horizontal="center" vertical="center" wrapText="1"/>
    </xf>
    <xf numFmtId="0" fontId="41" fillId="3" borderId="29"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39" fillId="3" borderId="27" xfId="0" applyFont="1" applyFill="1" applyBorder="1" applyAlignment="1">
      <alignment horizontal="center" vertical="center" wrapText="1"/>
    </xf>
    <xf numFmtId="0" fontId="39" fillId="3" borderId="7"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40" fillId="2" borderId="3" xfId="0" applyFont="1" applyFill="1" applyBorder="1" applyAlignment="1" applyProtection="1">
      <alignment horizontal="left" vertical="center"/>
      <protection locked="0"/>
    </xf>
    <xf numFmtId="0" fontId="40" fillId="2" borderId="4" xfId="0" applyFont="1" applyFill="1" applyBorder="1" applyAlignment="1" applyProtection="1">
      <alignment horizontal="left" vertical="center"/>
      <protection locked="0"/>
    </xf>
    <xf numFmtId="0" fontId="40" fillId="2" borderId="27" xfId="0" applyFont="1" applyFill="1" applyBorder="1" applyAlignment="1" applyProtection="1">
      <alignment horizontal="left" vertical="center"/>
      <protection locked="0"/>
    </xf>
    <xf numFmtId="0" fontId="40" fillId="2" borderId="7" xfId="0" applyFont="1" applyFill="1" applyBorder="1" applyAlignment="1" applyProtection="1">
      <alignment horizontal="left" vertical="center"/>
      <protection locked="0"/>
    </xf>
    <xf numFmtId="0" fontId="40" fillId="2" borderId="1" xfId="0" applyFont="1" applyFill="1" applyBorder="1" applyAlignment="1" applyProtection="1">
      <alignment horizontal="left" vertical="center"/>
      <protection locked="0"/>
    </xf>
    <xf numFmtId="0" fontId="40" fillId="2" borderId="8" xfId="0" applyFont="1" applyFill="1" applyBorder="1" applyAlignment="1" applyProtection="1">
      <alignment horizontal="left" vertical="center"/>
      <protection locked="0"/>
    </xf>
    <xf numFmtId="0" fontId="40" fillId="3" borderId="7" xfId="0" applyFont="1" applyFill="1" applyBorder="1" applyAlignment="1">
      <alignment horizontal="center" vertical="center" wrapText="1"/>
    </xf>
    <xf numFmtId="0" fontId="40" fillId="3" borderId="1" xfId="0" applyFont="1" applyFill="1" applyBorder="1" applyAlignment="1">
      <alignment horizontal="center" vertical="center" wrapText="1"/>
    </xf>
    <xf numFmtId="0" fontId="40" fillId="3" borderId="8" xfId="0" applyFont="1" applyFill="1" applyBorder="1" applyAlignment="1">
      <alignment horizontal="center" vertical="center" wrapText="1"/>
    </xf>
    <xf numFmtId="0" fontId="54" fillId="3" borderId="0" xfId="0" applyFont="1" applyFill="1" applyAlignment="1">
      <alignment horizontal="right" vertical="center"/>
    </xf>
    <xf numFmtId="0" fontId="30" fillId="2" borderId="23" xfId="0" applyFont="1" applyFill="1" applyBorder="1" applyAlignment="1" applyProtection="1">
      <alignment horizontal="center" vertical="center"/>
      <protection locked="0"/>
    </xf>
    <xf numFmtId="0" fontId="41" fillId="2" borderId="3" xfId="0" applyFont="1" applyFill="1" applyBorder="1" applyAlignment="1" applyProtection="1">
      <alignment horizontal="center" vertical="center"/>
      <protection locked="0"/>
    </xf>
    <xf numFmtId="0" fontId="41" fillId="2" borderId="7" xfId="0" applyFont="1" applyFill="1" applyBorder="1" applyAlignment="1" applyProtection="1">
      <alignment horizontal="center" vertical="center"/>
      <protection locked="0"/>
    </xf>
    <xf numFmtId="185" fontId="36" fillId="0" borderId="25" xfId="0" applyNumberFormat="1" applyFont="1" applyBorder="1" applyAlignment="1">
      <alignment horizontal="center" vertical="center"/>
    </xf>
    <xf numFmtId="185" fontId="36" fillId="0" borderId="101" xfId="0" applyNumberFormat="1" applyFont="1" applyBorder="1" applyAlignment="1">
      <alignment horizontal="center" vertical="center"/>
    </xf>
    <xf numFmtId="185" fontId="36" fillId="0" borderId="69" xfId="0" applyNumberFormat="1" applyFont="1" applyBorder="1" applyAlignment="1">
      <alignment horizontal="center" vertical="center"/>
    </xf>
    <xf numFmtId="185" fontId="36" fillId="0" borderId="102" xfId="0" applyNumberFormat="1" applyFont="1" applyBorder="1" applyAlignment="1">
      <alignment horizontal="center" vertical="center"/>
    </xf>
    <xf numFmtId="0" fontId="40" fillId="0" borderId="46" xfId="0" applyFont="1" applyBorder="1" applyAlignment="1">
      <alignment horizontal="center" vertical="top" wrapText="1"/>
    </xf>
    <xf numFmtId="0" fontId="40" fillId="0" borderId="0" xfId="0" applyFont="1" applyAlignment="1">
      <alignment horizontal="center" vertical="top" wrapText="1"/>
    </xf>
    <xf numFmtId="0" fontId="40" fillId="0" borderId="0" xfId="0" applyFont="1" applyAlignment="1">
      <alignment horizontal="center" vertical="center"/>
    </xf>
    <xf numFmtId="0" fontId="41" fillId="0" borderId="67" xfId="0" applyFont="1" applyBorder="1" applyAlignment="1">
      <alignment horizontal="center" vertical="center"/>
    </xf>
    <xf numFmtId="185" fontId="36" fillId="0" borderId="19" xfId="0" applyNumberFormat="1" applyFont="1" applyBorder="1" applyAlignment="1">
      <alignment horizontal="center" vertical="center"/>
    </xf>
    <xf numFmtId="185" fontId="36" fillId="0" borderId="107" xfId="0" applyNumberFormat="1" applyFont="1" applyBorder="1" applyAlignment="1">
      <alignment horizontal="center" vertical="center"/>
    </xf>
    <xf numFmtId="0" fontId="69" fillId="11" borderId="4" xfId="4" applyFont="1" applyFill="1" applyBorder="1" applyAlignment="1">
      <alignment horizontal="center" vertical="center"/>
    </xf>
    <xf numFmtId="0" fontId="69" fillId="11" borderId="1" xfId="4" applyFont="1" applyFill="1" applyBorder="1" applyAlignment="1">
      <alignment horizontal="center" vertical="center"/>
    </xf>
    <xf numFmtId="0" fontId="7" fillId="0" borderId="0" xfId="4" applyFont="1" applyAlignment="1">
      <alignment horizontal="left" vertical="center"/>
    </xf>
    <xf numFmtId="0" fontId="7" fillId="0" borderId="1" xfId="4" applyFont="1" applyBorder="1" applyAlignment="1">
      <alignment horizontal="left" vertical="center"/>
    </xf>
    <xf numFmtId="0" fontId="69" fillId="11" borderId="0" xfId="4" applyFont="1" applyFill="1" applyAlignment="1">
      <alignment horizontal="center" vertical="center"/>
    </xf>
    <xf numFmtId="0" fontId="69" fillId="0" borderId="3" xfId="4" applyFont="1" applyBorder="1" applyAlignment="1">
      <alignment horizontal="center" vertical="center" wrapText="1"/>
    </xf>
    <xf numFmtId="0" fontId="69" fillId="0" borderId="4" xfId="4" applyFont="1" applyBorder="1" applyAlignment="1">
      <alignment horizontal="center" vertical="center"/>
    </xf>
    <xf numFmtId="0" fontId="69" fillId="0" borderId="27" xfId="4" applyFont="1" applyBorder="1" applyAlignment="1">
      <alignment horizontal="center" vertical="center"/>
    </xf>
    <xf numFmtId="0" fontId="69" fillId="0" borderId="6" xfId="4" applyFont="1" applyBorder="1" applyAlignment="1">
      <alignment horizontal="center" vertical="center"/>
    </xf>
    <xf numFmtId="0" fontId="69" fillId="0" borderId="0" xfId="4" applyFont="1" applyAlignment="1">
      <alignment horizontal="center" vertical="center"/>
    </xf>
    <xf numFmtId="0" fontId="69" fillId="0" borderId="37" xfId="4" applyFont="1" applyBorder="1" applyAlignment="1">
      <alignment horizontal="center" vertical="center"/>
    </xf>
    <xf numFmtId="0" fontId="69" fillId="0" borderId="7" xfId="4" applyFont="1" applyBorder="1" applyAlignment="1">
      <alignment horizontal="center" vertical="center"/>
    </xf>
    <xf numFmtId="0" fontId="69" fillId="0" borderId="1" xfId="4" applyFont="1" applyBorder="1" applyAlignment="1">
      <alignment horizontal="center" vertical="center"/>
    </xf>
    <xf numFmtId="0" fontId="69" fillId="0" borderId="8" xfId="4" applyFont="1" applyBorder="1" applyAlignment="1">
      <alignment horizontal="center" vertical="center"/>
    </xf>
    <xf numFmtId="0" fontId="69" fillId="0" borderId="3" xfId="4" applyFont="1" applyBorder="1" applyAlignment="1" applyProtection="1">
      <alignment horizontal="left" vertical="top"/>
      <protection locked="0"/>
    </xf>
    <xf numFmtId="0" fontId="69" fillId="0" borderId="4" xfId="4" applyFont="1" applyBorder="1" applyAlignment="1" applyProtection="1">
      <alignment horizontal="left" vertical="top"/>
      <protection locked="0"/>
    </xf>
    <xf numFmtId="0" fontId="69" fillId="0" borderId="27" xfId="4" applyFont="1" applyBorder="1" applyAlignment="1" applyProtection="1">
      <alignment horizontal="left" vertical="top"/>
      <protection locked="0"/>
    </xf>
    <xf numFmtId="0" fontId="69" fillId="0" borderId="6" xfId="4" applyFont="1" applyBorder="1" applyAlignment="1" applyProtection="1">
      <alignment horizontal="left" vertical="top"/>
      <protection locked="0"/>
    </xf>
    <xf numFmtId="0" fontId="69" fillId="0" borderId="0" xfId="4" applyFont="1" applyAlignment="1" applyProtection="1">
      <alignment horizontal="left" vertical="top"/>
      <protection locked="0"/>
    </xf>
    <xf numFmtId="0" fontId="69" fillId="0" borderId="37" xfId="4" applyFont="1" applyBorder="1" applyAlignment="1" applyProtection="1">
      <alignment horizontal="left" vertical="top"/>
      <protection locked="0"/>
    </xf>
    <xf numFmtId="0" fontId="69" fillId="0" borderId="7" xfId="4" applyFont="1" applyBorder="1" applyAlignment="1" applyProtection="1">
      <alignment horizontal="left" vertical="top"/>
      <protection locked="0"/>
    </xf>
    <xf numFmtId="0" fontId="69" fillId="0" borderId="1" xfId="4" applyFont="1" applyBorder="1" applyAlignment="1" applyProtection="1">
      <alignment horizontal="left" vertical="top"/>
      <protection locked="0"/>
    </xf>
    <xf numFmtId="0" fontId="69" fillId="0" borderId="8" xfId="4" applyFont="1" applyBorder="1" applyAlignment="1" applyProtection="1">
      <alignment horizontal="left" vertical="top"/>
      <protection locked="0"/>
    </xf>
    <xf numFmtId="0" fontId="69" fillId="0" borderId="2" xfId="4" applyFont="1" applyBorder="1" applyAlignment="1">
      <alignment horizontal="left" vertical="center" wrapText="1"/>
    </xf>
    <xf numFmtId="0" fontId="7" fillId="0" borderId="2" xfId="4" applyFont="1" applyBorder="1" applyAlignment="1">
      <alignment horizontal="left" vertical="center" shrinkToFit="1"/>
    </xf>
    <xf numFmtId="0" fontId="69" fillId="11" borderId="23" xfId="4" applyFont="1" applyFill="1" applyBorder="1" applyAlignment="1">
      <alignment horizontal="center" vertical="center"/>
    </xf>
    <xf numFmtId="0" fontId="69" fillId="11" borderId="25" xfId="4" applyFont="1" applyFill="1" applyBorder="1" applyAlignment="1">
      <alignment horizontal="center" vertical="center"/>
    </xf>
    <xf numFmtId="0" fontId="69" fillId="3" borderId="4" xfId="4" applyFont="1" applyFill="1" applyBorder="1" applyAlignment="1" applyProtection="1">
      <alignment vertical="center"/>
      <protection locked="0"/>
    </xf>
    <xf numFmtId="0" fontId="69" fillId="3" borderId="1" xfId="4" applyFont="1" applyFill="1" applyBorder="1" applyAlignment="1" applyProtection="1">
      <alignment vertical="center"/>
      <protection locked="0"/>
    </xf>
    <xf numFmtId="0" fontId="71" fillId="11" borderId="4" xfId="4" applyFont="1" applyFill="1" applyBorder="1" applyAlignment="1">
      <alignment horizontal="center" vertical="center"/>
    </xf>
    <xf numFmtId="0" fontId="71" fillId="11" borderId="1" xfId="4" applyFont="1" applyFill="1" applyBorder="1" applyAlignment="1">
      <alignment horizontal="center" vertical="center"/>
    </xf>
    <xf numFmtId="0" fontId="69" fillId="11" borderId="0" xfId="4" applyFont="1" applyFill="1" applyAlignment="1">
      <alignment horizontal="center" vertical="center" wrapText="1"/>
    </xf>
    <xf numFmtId="0" fontId="7" fillId="0" borderId="1" xfId="4" applyFont="1" applyBorder="1" applyAlignment="1">
      <alignment horizontal="left" vertical="center" shrinkToFit="1"/>
    </xf>
    <xf numFmtId="0" fontId="69" fillId="0" borderId="3" xfId="4" applyFont="1" applyBorder="1" applyAlignment="1">
      <alignment horizontal="right" vertical="center"/>
    </xf>
    <xf numFmtId="0" fontId="69" fillId="0" borderId="4" xfId="4" applyFont="1" applyBorder="1" applyAlignment="1">
      <alignment horizontal="right" vertical="center"/>
    </xf>
    <xf numFmtId="0" fontId="69" fillId="0" borderId="7" xfId="4" applyFont="1" applyBorder="1" applyAlignment="1">
      <alignment horizontal="right" vertical="center"/>
    </xf>
    <xf numFmtId="0" fontId="69" fillId="0" borderId="1" xfId="4" applyFont="1" applyBorder="1" applyAlignment="1">
      <alignment horizontal="right" vertical="center"/>
    </xf>
    <xf numFmtId="0" fontId="69" fillId="0" borderId="4" xfId="4" applyFont="1" applyBorder="1" applyAlignment="1" applyProtection="1">
      <alignment vertical="center"/>
      <protection locked="0"/>
    </xf>
    <xf numFmtId="0" fontId="69" fillId="0" borderId="1" xfId="4" applyFont="1" applyBorder="1" applyAlignment="1" applyProtection="1">
      <alignment vertical="center"/>
      <protection locked="0"/>
    </xf>
    <xf numFmtId="0" fontId="69" fillId="0" borderId="4" xfId="4" applyFont="1" applyBorder="1" applyAlignment="1">
      <alignment horizontal="left" vertical="center"/>
    </xf>
    <xf numFmtId="0" fontId="69" fillId="0" borderId="27" xfId="4" applyFont="1" applyBorder="1" applyAlignment="1">
      <alignment horizontal="left" vertical="center"/>
    </xf>
    <xf numFmtId="0" fontId="69" fillId="0" borderId="1" xfId="4" applyFont="1" applyBorder="1" applyAlignment="1">
      <alignment horizontal="left" vertical="center"/>
    </xf>
    <xf numFmtId="0" fontId="69" fillId="0" borderId="8" xfId="4" applyFont="1" applyBorder="1" applyAlignment="1">
      <alignment horizontal="left" vertical="center"/>
    </xf>
    <xf numFmtId="0" fontId="69" fillId="0" borderId="3" xfId="4" applyFont="1" applyBorder="1" applyAlignment="1">
      <alignment horizontal="center" vertical="center"/>
    </xf>
    <xf numFmtId="0" fontId="69" fillId="0" borderId="25" xfId="4" applyFont="1" applyBorder="1" applyAlignment="1">
      <alignment horizontal="left" vertical="center"/>
    </xf>
    <xf numFmtId="0" fontId="69" fillId="0" borderId="2" xfId="4" applyFont="1" applyBorder="1" applyAlignment="1">
      <alignment horizontal="left" vertical="center"/>
    </xf>
    <xf numFmtId="0" fontId="69" fillId="0" borderId="5" xfId="4" applyFont="1" applyBorder="1" applyAlignment="1">
      <alignment horizontal="left" vertical="center"/>
    </xf>
    <xf numFmtId="0" fontId="72" fillId="0" borderId="0" xfId="4" applyFont="1" applyAlignment="1">
      <alignment horizontal="center" vertical="center"/>
    </xf>
    <xf numFmtId="0" fontId="7" fillId="0" borderId="4" xfId="4" applyFont="1" applyBorder="1" applyAlignment="1">
      <alignment horizontal="left" vertical="center"/>
    </xf>
    <xf numFmtId="0" fontId="69" fillId="0" borderId="4" xfId="4" applyFont="1" applyBorder="1" applyAlignment="1" applyProtection="1">
      <alignment horizontal="center" vertical="center"/>
      <protection locked="0"/>
    </xf>
    <xf numFmtId="0" fontId="69" fillId="0" borderId="27" xfId="4" applyFont="1" applyBorder="1" applyAlignment="1" applyProtection="1">
      <alignment horizontal="center" vertical="center"/>
      <protection locked="0"/>
    </xf>
    <xf numFmtId="0" fontId="69" fillId="0" borderId="1" xfId="4" applyFont="1" applyBorder="1" applyAlignment="1" applyProtection="1">
      <alignment horizontal="center" vertical="center"/>
      <protection locked="0"/>
    </xf>
    <xf numFmtId="0" fontId="69" fillId="0" borderId="8" xfId="4" applyFont="1" applyBorder="1" applyAlignment="1" applyProtection="1">
      <alignment horizontal="center" vertical="center"/>
      <protection locked="0"/>
    </xf>
    <xf numFmtId="0" fontId="69" fillId="0" borderId="0" xfId="0" applyFont="1" applyAlignment="1">
      <alignment horizontal="center" vertical="center" shrinkToFit="1"/>
    </xf>
    <xf numFmtId="0" fontId="69" fillId="0" borderId="0" xfId="4" applyFont="1" applyAlignment="1">
      <alignment horizontal="right" vertical="center"/>
    </xf>
    <xf numFmtId="0" fontId="7" fillId="3" borderId="0" xfId="4" applyFont="1" applyFill="1" applyAlignment="1" applyProtection="1">
      <alignment horizontal="center" vertical="center" shrinkToFit="1"/>
      <protection locked="0"/>
    </xf>
    <xf numFmtId="0" fontId="7" fillId="0" borderId="4" xfId="4" applyFont="1" applyBorder="1" applyAlignment="1">
      <alignment horizontal="left" vertical="center" shrinkToFit="1"/>
    </xf>
    <xf numFmtId="0" fontId="71" fillId="0" borderId="0" xfId="4" applyFont="1" applyAlignment="1">
      <alignment horizontal="center" vertical="center" wrapText="1"/>
    </xf>
    <xf numFmtId="0" fontId="69" fillId="0" borderId="0" xfId="4" applyFont="1" applyAlignment="1">
      <alignment horizontal="left" vertical="center" shrinkToFit="1"/>
    </xf>
    <xf numFmtId="0" fontId="71" fillId="0" borderId="0" xfId="4" applyFont="1" applyAlignment="1">
      <alignment horizontal="center" vertical="center"/>
    </xf>
    <xf numFmtId="0" fontId="69" fillId="0" borderId="0" xfId="4" applyFont="1" applyAlignment="1" applyProtection="1">
      <alignment horizontal="left" vertical="center"/>
      <protection locked="0"/>
    </xf>
    <xf numFmtId="0" fontId="69" fillId="0" borderId="0" xfId="4" applyFont="1" applyAlignment="1">
      <alignment horizontal="center" vertical="center" shrinkToFit="1"/>
    </xf>
    <xf numFmtId="0" fontId="76" fillId="0" borderId="0" xfId="4" applyFont="1" applyAlignment="1">
      <alignment horizontal="left" vertical="top" wrapText="1"/>
    </xf>
    <xf numFmtId="0" fontId="76" fillId="0" borderId="0" xfId="4" applyFont="1" applyAlignment="1">
      <alignment horizontal="left" vertical="top"/>
    </xf>
    <xf numFmtId="49" fontId="7" fillId="0" borderId="0" xfId="0" applyNumberFormat="1" applyFont="1" applyAlignment="1">
      <alignment horizontal="center" vertical="center"/>
    </xf>
    <xf numFmtId="0" fontId="7" fillId="0" borderId="0" xfId="0" applyFont="1" applyAlignment="1">
      <alignment horizontal="left" vertical="top" wrapText="1"/>
    </xf>
    <xf numFmtId="0" fontId="7" fillId="0" borderId="0" xfId="0" applyFont="1" applyAlignment="1">
      <alignment horizontal="left" vertical="center" shrinkToFit="1"/>
    </xf>
    <xf numFmtId="0" fontId="7" fillId="0" borderId="0" xfId="0" applyFont="1" applyAlignment="1">
      <alignment vertical="center" shrinkToFit="1"/>
    </xf>
    <xf numFmtId="0" fontId="17" fillId="0" borderId="0" xfId="0" applyFont="1" applyAlignment="1">
      <alignment horizontal="center" vertical="center" shrinkToFit="1"/>
    </xf>
    <xf numFmtId="180" fontId="2" fillId="0" borderId="0" xfId="0" applyNumberFormat="1" applyFont="1" applyAlignment="1">
      <alignment horizontal="right" vertical="center" shrinkToFit="1"/>
    </xf>
    <xf numFmtId="180" fontId="2" fillId="0" borderId="4" xfId="0" applyNumberFormat="1" applyFont="1" applyBorder="1" applyAlignment="1">
      <alignment horizontal="right" vertical="center" shrinkToFit="1"/>
    </xf>
    <xf numFmtId="180" fontId="2" fillId="0" borderId="1" xfId="0" applyNumberFormat="1" applyFont="1" applyBorder="1" applyAlignment="1">
      <alignment horizontal="right" vertical="center" shrinkToFit="1"/>
    </xf>
    <xf numFmtId="0" fontId="7" fillId="0" borderId="0" xfId="0" applyFont="1" applyAlignment="1">
      <alignment horizontal="center" vertical="center" shrinkToFit="1"/>
    </xf>
    <xf numFmtId="0" fontId="7" fillId="0" borderId="1" xfId="0" applyFont="1" applyBorder="1" applyAlignment="1">
      <alignment horizontal="center" vertical="center" shrinkToFit="1"/>
    </xf>
    <xf numFmtId="0" fontId="7" fillId="0" borderId="0" xfId="0" applyFont="1" applyAlignment="1">
      <alignment horizontal="center" vertical="center"/>
    </xf>
    <xf numFmtId="0" fontId="17" fillId="3" borderId="0" xfId="0" applyFont="1" applyFill="1" applyAlignment="1">
      <alignment horizontal="center" vertical="center" shrinkToFit="1"/>
    </xf>
    <xf numFmtId="0" fontId="18" fillId="0" borderId="0" xfId="0" applyFont="1" applyAlignment="1">
      <alignment horizontal="center" vertical="center"/>
    </xf>
    <xf numFmtId="0" fontId="18" fillId="0" borderId="0" xfId="0" applyFont="1" applyAlignment="1">
      <alignment horizontal="center" vertical="center" shrinkToFit="1"/>
    </xf>
    <xf numFmtId="177" fontId="18" fillId="0" borderId="0" xfId="0" applyNumberFormat="1" applyFont="1" applyAlignment="1">
      <alignment horizontal="center" vertical="center"/>
    </xf>
    <xf numFmtId="0" fontId="17" fillId="0" borderId="0" xfId="0" applyFont="1" applyAlignment="1">
      <alignment horizontal="center" vertical="center" wrapText="1" shrinkToFit="1"/>
    </xf>
    <xf numFmtId="0" fontId="17" fillId="0" borderId="0" xfId="0" applyFont="1" applyAlignment="1">
      <alignment horizontal="center" vertical="center"/>
    </xf>
    <xf numFmtId="0" fontId="2" fillId="0" borderId="0" xfId="0" applyFont="1" applyAlignment="1">
      <alignment horizontal="center" vertical="center" shrinkToFit="1"/>
    </xf>
    <xf numFmtId="0" fontId="5" fillId="0" borderId="3" xfId="0" applyFont="1" applyBorder="1" applyAlignment="1">
      <alignment horizontal="center" vertical="center"/>
    </xf>
    <xf numFmtId="0" fontId="5" fillId="0" borderId="27" xfId="0" applyFont="1" applyBorder="1" applyAlignment="1">
      <alignment horizontal="center" vertical="center"/>
    </xf>
    <xf numFmtId="178" fontId="9" fillId="0" borderId="3" xfId="0" applyNumberFormat="1" applyFont="1" applyBorder="1" applyAlignment="1">
      <alignment horizontal="right" vertical="center"/>
    </xf>
    <xf numFmtId="178" fontId="9" fillId="0" borderId="4" xfId="0" applyNumberFormat="1" applyFont="1" applyBorder="1" applyAlignment="1">
      <alignment horizontal="right" vertical="center"/>
    </xf>
    <xf numFmtId="178" fontId="9" fillId="0" borderId="27" xfId="0" applyNumberFormat="1" applyFont="1" applyBorder="1" applyAlignment="1">
      <alignment horizontal="right" vertical="center"/>
    </xf>
    <xf numFmtId="178" fontId="9" fillId="0" borderId="25" xfId="0" applyNumberFormat="1" applyFont="1" applyBorder="1" applyAlignment="1">
      <alignment horizontal="right" vertical="center"/>
    </xf>
    <xf numFmtId="178" fontId="9" fillId="0" borderId="2" xfId="0" applyNumberFormat="1" applyFont="1" applyBorder="1" applyAlignment="1">
      <alignment horizontal="right" vertical="center"/>
    </xf>
    <xf numFmtId="178" fontId="9" fillId="0" borderId="5" xfId="0" applyNumberFormat="1" applyFont="1" applyBorder="1" applyAlignment="1">
      <alignment horizontal="right" vertical="center"/>
    </xf>
    <xf numFmtId="0" fontId="5" fillId="0" borderId="48" xfId="0" applyFont="1" applyBorder="1" applyAlignment="1">
      <alignment horizontal="center" vertical="center" wrapText="1"/>
    </xf>
    <xf numFmtId="0" fontId="5" fillId="0" borderId="48" xfId="0" applyFont="1" applyBorder="1" applyAlignment="1">
      <alignment horizontal="center" vertical="center"/>
    </xf>
    <xf numFmtId="176" fontId="9" fillId="0" borderId="48" xfId="0" applyNumberFormat="1" applyFont="1" applyBorder="1" applyAlignment="1">
      <alignment horizontal="right" vertical="center"/>
    </xf>
    <xf numFmtId="0" fontId="9" fillId="0" borderId="48" xfId="0" applyFont="1" applyBorder="1" applyAlignment="1">
      <alignment horizontal="right" vertical="center"/>
    </xf>
    <xf numFmtId="0" fontId="5" fillId="0" borderId="25" xfId="0" applyFont="1" applyBorder="1" applyAlignment="1">
      <alignment horizontal="center" vertical="center" wrapText="1"/>
    </xf>
    <xf numFmtId="0" fontId="5" fillId="0" borderId="5" xfId="0" applyFont="1" applyBorder="1" applyAlignment="1">
      <alignment horizontal="center" vertical="center" wrapText="1"/>
    </xf>
    <xf numFmtId="38" fontId="1" fillId="0" borderId="4" xfId="3" applyFont="1" applyBorder="1" applyAlignment="1" applyProtection="1">
      <alignment horizontal="center" vertical="center"/>
    </xf>
    <xf numFmtId="180" fontId="9" fillId="0" borderId="25" xfId="0" applyNumberFormat="1" applyFont="1" applyBorder="1" applyAlignment="1">
      <alignment horizontal="right" vertical="center"/>
    </xf>
    <xf numFmtId="180" fontId="9" fillId="0" borderId="2" xfId="0" applyNumberFormat="1" applyFont="1" applyBorder="1" applyAlignment="1">
      <alignment horizontal="right" vertical="center"/>
    </xf>
    <xf numFmtId="180" fontId="9" fillId="0" borderId="5" xfId="0" applyNumberFormat="1" applyFont="1" applyBorder="1" applyAlignment="1">
      <alignment horizontal="right" vertical="center"/>
    </xf>
    <xf numFmtId="0" fontId="1" fillId="0" borderId="0" xfId="0" applyFont="1" applyAlignment="1">
      <alignment horizontal="center" vertical="center"/>
    </xf>
    <xf numFmtId="0" fontId="5" fillId="0" borderId="25" xfId="0" applyFont="1" applyBorder="1" applyAlignment="1">
      <alignment horizontal="center" vertical="center"/>
    </xf>
    <xf numFmtId="0" fontId="5" fillId="0" borderId="5" xfId="0" applyFont="1" applyBorder="1" applyAlignment="1">
      <alignment horizontal="center" vertical="center"/>
    </xf>
    <xf numFmtId="49" fontId="5" fillId="0" borderId="17" xfId="0" applyNumberFormat="1" applyFont="1" applyBorder="1" applyAlignment="1">
      <alignment horizontal="center" vertical="center" textRotation="255"/>
    </xf>
    <xf numFmtId="49" fontId="5" fillId="0" borderId="23" xfId="0" applyNumberFormat="1" applyFont="1" applyBorder="1" applyAlignment="1">
      <alignment horizontal="center" vertical="center" textRotation="255"/>
    </xf>
    <xf numFmtId="0" fontId="16" fillId="4" borderId="45" xfId="0" applyFont="1" applyFill="1" applyBorder="1" applyAlignment="1">
      <alignment horizontal="left" vertical="center" wrapText="1"/>
    </xf>
    <xf numFmtId="0" fontId="16" fillId="4" borderId="46" xfId="0" applyFont="1" applyFill="1" applyBorder="1" applyAlignment="1">
      <alignment horizontal="left" vertical="center" wrapText="1"/>
    </xf>
    <xf numFmtId="0" fontId="16" fillId="4" borderId="47" xfId="0" applyFont="1" applyFill="1" applyBorder="1" applyAlignment="1">
      <alignment horizontal="left" vertical="center" wrapText="1"/>
    </xf>
    <xf numFmtId="0" fontId="16" fillId="4" borderId="6" xfId="0" applyFont="1" applyFill="1" applyBorder="1" applyAlignment="1">
      <alignment horizontal="left" vertical="center" wrapText="1"/>
    </xf>
    <xf numFmtId="0" fontId="16" fillId="4" borderId="0" xfId="0" applyFont="1" applyFill="1" applyAlignment="1">
      <alignment horizontal="left" vertical="center" wrapText="1"/>
    </xf>
    <xf numFmtId="0" fontId="16" fillId="4" borderId="37" xfId="0" applyFont="1" applyFill="1" applyBorder="1" applyAlignment="1">
      <alignment horizontal="left" vertical="center" wrapText="1"/>
    </xf>
    <xf numFmtId="0" fontId="16" fillId="4" borderId="7" xfId="0" applyFont="1" applyFill="1" applyBorder="1" applyAlignment="1">
      <alignment horizontal="left" vertical="center" wrapText="1"/>
    </xf>
    <xf numFmtId="0" fontId="16" fillId="4" borderId="1" xfId="0" applyFont="1" applyFill="1" applyBorder="1" applyAlignment="1">
      <alignment horizontal="left" vertical="center" wrapText="1"/>
    </xf>
    <xf numFmtId="0" fontId="16" fillId="4" borderId="8" xfId="0" applyFont="1" applyFill="1" applyBorder="1" applyAlignment="1">
      <alignment horizontal="left" vertical="center" wrapText="1"/>
    </xf>
    <xf numFmtId="0" fontId="9" fillId="0" borderId="25" xfId="0" applyFont="1" applyBorder="1" applyAlignment="1">
      <alignment horizontal="center" vertical="center"/>
    </xf>
    <xf numFmtId="0" fontId="9" fillId="0" borderId="5" xfId="0" applyFont="1" applyBorder="1" applyAlignment="1">
      <alignment horizontal="center" vertical="center"/>
    </xf>
    <xf numFmtId="0" fontId="9" fillId="0" borderId="25" xfId="0" applyFont="1" applyBorder="1" applyAlignment="1">
      <alignment horizontal="center" vertical="center" wrapText="1"/>
    </xf>
    <xf numFmtId="0" fontId="9" fillId="0" borderId="2" xfId="0" applyFont="1" applyBorder="1" applyAlignment="1">
      <alignment horizontal="center" vertical="center" wrapText="1"/>
    </xf>
    <xf numFmtId="0" fontId="9" fillId="0" borderId="5" xfId="0" applyFont="1" applyBorder="1" applyAlignment="1">
      <alignment horizontal="center" vertical="center" wrapText="1"/>
    </xf>
    <xf numFmtId="0" fontId="9" fillId="0" borderId="23" xfId="0" applyFont="1" applyBorder="1" applyAlignment="1">
      <alignment horizontal="center" vertical="center"/>
    </xf>
    <xf numFmtId="0" fontId="9" fillId="0" borderId="23" xfId="0" applyFont="1" applyBorder="1" applyAlignment="1">
      <alignment horizontal="center" vertical="center" wrapText="1"/>
    </xf>
    <xf numFmtId="0" fontId="0" fillId="0" borderId="63" xfId="0" applyBorder="1" applyAlignment="1">
      <alignment horizontal="distributed" vertical="center" wrapText="1" shrinkToFit="1"/>
    </xf>
    <xf numFmtId="0" fontId="0" fillId="0" borderId="5" xfId="0" applyBorder="1" applyAlignment="1">
      <alignment horizontal="distributed" vertical="center" shrinkToFit="1"/>
    </xf>
    <xf numFmtId="58" fontId="16" fillId="4" borderId="25" xfId="0" applyNumberFormat="1" applyFont="1" applyFill="1" applyBorder="1" applyAlignment="1">
      <alignment horizontal="center" vertical="center"/>
    </xf>
    <xf numFmtId="58" fontId="16" fillId="4" borderId="101" xfId="0" applyNumberFormat="1" applyFont="1" applyFill="1" applyBorder="1" applyAlignment="1">
      <alignment horizontal="center" vertical="center"/>
    </xf>
    <xf numFmtId="178" fontId="9" fillId="0" borderId="38" xfId="0" applyNumberFormat="1" applyFont="1" applyBorder="1" applyAlignment="1">
      <alignment horizontal="right" vertical="center"/>
    </xf>
    <xf numFmtId="178" fontId="9" fillId="0" borderId="39" xfId="0" applyNumberFormat="1" applyFont="1" applyBorder="1" applyAlignment="1">
      <alignment horizontal="right" vertical="center"/>
    </xf>
    <xf numFmtId="178" fontId="9" fillId="0" borderId="49" xfId="0" applyNumberFormat="1" applyFont="1" applyBorder="1" applyAlignment="1">
      <alignment horizontal="right" vertical="center"/>
    </xf>
    <xf numFmtId="178" fontId="9" fillId="0" borderId="50" xfId="0" applyNumberFormat="1" applyFont="1" applyBorder="1" applyAlignment="1">
      <alignment horizontal="right" vertical="center"/>
    </xf>
    <xf numFmtId="0" fontId="0" fillId="0" borderId="64" xfId="0" applyBorder="1" applyAlignment="1">
      <alignment horizontal="distributed" vertical="center" wrapText="1" shrinkToFit="1"/>
    </xf>
    <xf numFmtId="0" fontId="0" fillId="0" borderId="57" xfId="0" applyBorder="1" applyAlignment="1">
      <alignment horizontal="distributed" vertical="center" shrinkToFit="1"/>
    </xf>
    <xf numFmtId="178" fontId="9" fillId="0" borderId="48" xfId="0" applyNumberFormat="1" applyFont="1" applyBorder="1" applyAlignment="1">
      <alignment horizontal="right" vertical="center"/>
    </xf>
    <xf numFmtId="178" fontId="9" fillId="0" borderId="76" xfId="0" applyNumberFormat="1" applyFont="1" applyBorder="1" applyAlignment="1">
      <alignment horizontal="right" vertical="center"/>
    </xf>
    <xf numFmtId="178" fontId="9" fillId="0" borderId="12" xfId="0" applyNumberFormat="1" applyFont="1" applyBorder="1" applyAlignment="1">
      <alignment horizontal="right" vertical="center"/>
    </xf>
    <xf numFmtId="178" fontId="9" fillId="0" borderId="54" xfId="0" applyNumberFormat="1" applyFont="1" applyBorder="1" applyAlignment="1">
      <alignment horizontal="right" vertical="center"/>
    </xf>
    <xf numFmtId="178" fontId="9" fillId="0" borderId="43" xfId="0" applyNumberFormat="1" applyFont="1" applyBorder="1" applyAlignment="1">
      <alignment horizontal="right" vertical="center"/>
    </xf>
    <xf numFmtId="178" fontId="9" fillId="0" borderId="44" xfId="0" applyNumberFormat="1" applyFont="1" applyBorder="1" applyAlignment="1">
      <alignment horizontal="right" vertical="center"/>
    </xf>
    <xf numFmtId="180" fontId="9" fillId="4" borderId="31" xfId="0" applyNumberFormat="1" applyFont="1" applyFill="1" applyBorder="1" applyAlignment="1">
      <alignment horizontal="right" vertical="center"/>
    </xf>
    <xf numFmtId="180" fontId="9" fillId="4" borderId="32" xfId="0" applyNumberFormat="1" applyFont="1" applyFill="1" applyBorder="1" applyAlignment="1">
      <alignment horizontal="right" vertical="center"/>
    </xf>
    <xf numFmtId="180" fontId="9" fillId="4" borderId="163" xfId="0" applyNumberFormat="1" applyFont="1" applyFill="1" applyBorder="1" applyAlignment="1">
      <alignment horizontal="right" vertical="center"/>
    </xf>
    <xf numFmtId="178" fontId="16" fillId="0" borderId="20" xfId="0" applyNumberFormat="1" applyFont="1" applyBorder="1" applyAlignment="1">
      <alignment horizontal="right" vertical="center"/>
    </xf>
    <xf numFmtId="178" fontId="16" fillId="0" borderId="21" xfId="0" applyNumberFormat="1" applyFont="1" applyBorder="1" applyAlignment="1">
      <alignment horizontal="right" vertical="center"/>
    </xf>
    <xf numFmtId="0" fontId="0" fillId="0" borderId="22" xfId="0" applyBorder="1" applyAlignment="1">
      <alignment horizontal="distributed" vertical="center"/>
    </xf>
    <xf numFmtId="0" fontId="0" fillId="0" borderId="23" xfId="0" applyBorder="1" applyAlignment="1">
      <alignment horizontal="distributed" vertical="center"/>
    </xf>
    <xf numFmtId="178" fontId="9" fillId="0" borderId="35" xfId="0" applyNumberFormat="1" applyFont="1" applyBorder="1" applyAlignment="1">
      <alignment horizontal="right" vertical="center"/>
    </xf>
    <xf numFmtId="178" fontId="9" fillId="0" borderId="36" xfId="0" applyNumberFormat="1" applyFont="1" applyBorder="1" applyAlignment="1">
      <alignment horizontal="right" vertical="center"/>
    </xf>
    <xf numFmtId="178" fontId="9" fillId="0" borderId="75" xfId="0" applyNumberFormat="1" applyFont="1" applyBorder="1" applyAlignment="1">
      <alignment horizontal="right" vertical="center"/>
    </xf>
    <xf numFmtId="178" fontId="9" fillId="0" borderId="100" xfId="0" applyNumberFormat="1" applyFont="1" applyBorder="1" applyAlignment="1">
      <alignment horizontal="right" vertical="center"/>
    </xf>
    <xf numFmtId="178" fontId="9" fillId="0" borderId="52" xfId="0" applyNumberFormat="1" applyFont="1" applyBorder="1" applyAlignment="1">
      <alignment horizontal="right" vertical="center"/>
    </xf>
    <xf numFmtId="178" fontId="16" fillId="0" borderId="51" xfId="0" applyNumberFormat="1" applyFont="1" applyBorder="1" applyAlignment="1">
      <alignment horizontal="right" vertical="center"/>
    </xf>
    <xf numFmtId="178" fontId="16" fillId="0" borderId="53" xfId="0" applyNumberFormat="1" applyFont="1" applyBorder="1" applyAlignment="1">
      <alignment horizontal="right" vertical="center"/>
    </xf>
    <xf numFmtId="180" fontId="9" fillId="4" borderId="15" xfId="0" applyNumberFormat="1" applyFont="1" applyFill="1" applyBorder="1" applyAlignment="1">
      <alignment horizontal="right" vertical="center"/>
    </xf>
    <xf numFmtId="180" fontId="9" fillId="4" borderId="19" xfId="0" applyNumberFormat="1" applyFont="1" applyFill="1" applyBorder="1" applyAlignment="1">
      <alignment horizontal="right" vertical="center"/>
    </xf>
    <xf numFmtId="180" fontId="9" fillId="4" borderId="164" xfId="0" applyNumberFormat="1" applyFont="1" applyFill="1" applyBorder="1" applyAlignment="1">
      <alignment horizontal="right" vertical="center"/>
    </xf>
    <xf numFmtId="0" fontId="16" fillId="4" borderId="3" xfId="0" applyFont="1" applyFill="1" applyBorder="1" applyAlignment="1">
      <alignment horizontal="left" vertical="top" wrapText="1"/>
    </xf>
    <xf numFmtId="0" fontId="16" fillId="4" borderId="24" xfId="0" applyFont="1" applyFill="1" applyBorder="1" applyAlignment="1">
      <alignment horizontal="left" vertical="top" wrapText="1"/>
    </xf>
    <xf numFmtId="0" fontId="16" fillId="4" borderId="6" xfId="0" applyFont="1" applyFill="1" applyBorder="1" applyAlignment="1">
      <alignment horizontal="left" vertical="top" wrapText="1"/>
    </xf>
    <xf numFmtId="0" fontId="16" fillId="4" borderId="26" xfId="0" applyFont="1" applyFill="1" applyBorder="1" applyAlignment="1">
      <alignment horizontal="left" vertical="top" wrapText="1"/>
    </xf>
    <xf numFmtId="180" fontId="9" fillId="4" borderId="17" xfId="0" applyNumberFormat="1" applyFont="1" applyFill="1" applyBorder="1" applyAlignment="1">
      <alignment horizontal="right" vertical="center"/>
    </xf>
    <xf numFmtId="180" fontId="9" fillId="4" borderId="7" xfId="0" applyNumberFormat="1" applyFont="1" applyFill="1" applyBorder="1" applyAlignment="1">
      <alignment horizontal="right" vertical="center"/>
    </xf>
    <xf numFmtId="180" fontId="9" fillId="4" borderId="8" xfId="0" applyNumberFormat="1" applyFont="1" applyFill="1" applyBorder="1" applyAlignment="1">
      <alignment horizontal="right" vertical="center"/>
    </xf>
    <xf numFmtId="180" fontId="9" fillId="4" borderId="165" xfId="0" applyNumberFormat="1" applyFont="1" applyFill="1" applyBorder="1" applyAlignment="1">
      <alignment horizontal="right" vertical="center"/>
    </xf>
    <xf numFmtId="180" fontId="16" fillId="0" borderId="20" xfId="0" applyNumberFormat="1" applyFont="1" applyBorder="1" applyAlignment="1">
      <alignment horizontal="right" vertical="center"/>
    </xf>
    <xf numFmtId="180" fontId="16" fillId="0" borderId="21" xfId="0" applyNumberFormat="1" applyFont="1" applyBorder="1" applyAlignment="1">
      <alignment horizontal="right" vertical="center"/>
    </xf>
    <xf numFmtId="0" fontId="0" fillId="0" borderId="62" xfId="0" applyBorder="1" applyAlignment="1">
      <alignment horizontal="distributed" vertical="center" wrapText="1"/>
    </xf>
    <xf numFmtId="0" fontId="0" fillId="0" borderId="18" xfId="0" applyBorder="1" applyAlignment="1">
      <alignment horizontal="distributed" vertical="center"/>
    </xf>
    <xf numFmtId="0" fontId="16" fillId="4" borderId="15" xfId="0" applyFont="1" applyFill="1" applyBorder="1" applyAlignment="1">
      <alignment horizontal="center" vertical="center" shrinkToFit="1"/>
    </xf>
    <xf numFmtId="0" fontId="16" fillId="4" borderId="16" xfId="0" applyFont="1" applyFill="1" applyBorder="1" applyAlignment="1">
      <alignment horizontal="center" vertical="center" shrinkToFit="1"/>
    </xf>
    <xf numFmtId="0" fontId="0" fillId="0" borderId="22" xfId="0" applyBorder="1" applyAlignment="1">
      <alignment horizontal="center" vertical="center" wrapText="1"/>
    </xf>
    <xf numFmtId="0" fontId="0" fillId="0" borderId="23" xfId="0" applyBorder="1" applyAlignment="1">
      <alignment horizontal="center" vertical="center"/>
    </xf>
    <xf numFmtId="0" fontId="0" fillId="0" borderId="22" xfId="0" applyBorder="1" applyAlignment="1">
      <alignment horizontal="center" vertical="center"/>
    </xf>
    <xf numFmtId="0" fontId="9" fillId="0" borderId="0" xfId="0" applyFont="1" applyAlignment="1">
      <alignment horizontal="center" vertical="center"/>
    </xf>
    <xf numFmtId="0" fontId="6" fillId="0" borderId="0" xfId="0" applyFont="1" applyAlignment="1">
      <alignment horizontal="right" vertical="center"/>
    </xf>
    <xf numFmtId="0" fontId="14" fillId="0" borderId="0" xfId="0" applyFont="1" applyAlignment="1">
      <alignment horizontal="center" vertical="center"/>
    </xf>
    <xf numFmtId="0" fontId="6" fillId="0" borderId="0" xfId="0" applyFont="1" applyAlignment="1">
      <alignment horizontal="left" vertical="center"/>
    </xf>
    <xf numFmtId="0" fontId="9" fillId="0" borderId="61" xfId="0" applyFont="1" applyBorder="1" applyAlignment="1">
      <alignment horizontal="center" vertical="center"/>
    </xf>
    <xf numFmtId="0" fontId="9" fillId="0" borderId="13" xfId="0" applyFont="1" applyBorder="1" applyAlignment="1">
      <alignment horizontal="center" vertical="center"/>
    </xf>
    <xf numFmtId="0" fontId="9" fillId="0" borderId="65" xfId="0" applyFont="1" applyBorder="1" applyAlignment="1">
      <alignment horizontal="center" vertical="center"/>
    </xf>
    <xf numFmtId="0" fontId="9" fillId="0" borderId="44" xfId="0" applyFont="1" applyBorder="1" applyAlignment="1">
      <alignment horizontal="center" vertical="center"/>
    </xf>
    <xf numFmtId="0" fontId="5" fillId="0" borderId="61" xfId="0" applyFont="1" applyBorder="1" applyAlignment="1">
      <alignment horizontal="distributed" vertical="center" shrinkToFit="1"/>
    </xf>
    <xf numFmtId="0" fontId="5" fillId="0" borderId="11" xfId="0" applyFont="1" applyBorder="1" applyAlignment="1">
      <alignment horizontal="distributed" vertical="center" shrinkToFit="1"/>
    </xf>
    <xf numFmtId="0" fontId="5" fillId="0" borderId="12" xfId="0" applyFont="1" applyBorder="1" applyAlignment="1">
      <alignment horizontal="distributed" vertical="center" shrinkToFit="1"/>
    </xf>
    <xf numFmtId="0" fontId="9" fillId="0" borderId="10" xfId="0" applyFont="1" applyBorder="1" applyAlignment="1">
      <alignment horizontal="center" vertical="center"/>
    </xf>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5" fillId="0" borderId="0" xfId="0" applyFont="1" applyAlignment="1">
      <alignment horizontal="center" vertical="center"/>
    </xf>
    <xf numFmtId="58" fontId="16" fillId="4" borderId="23" xfId="0" applyNumberFormat="1" applyFont="1" applyFill="1" applyBorder="1" applyAlignment="1">
      <alignment horizontal="center" vertical="center"/>
    </xf>
    <xf numFmtId="58" fontId="16" fillId="4" borderId="33" xfId="0" applyNumberFormat="1" applyFont="1" applyFill="1" applyBorder="1" applyAlignment="1">
      <alignment horizontal="center" vertical="center"/>
    </xf>
    <xf numFmtId="58" fontId="16" fillId="4" borderId="41" xfId="0" applyNumberFormat="1" applyFont="1" applyFill="1" applyBorder="1" applyAlignment="1">
      <alignment horizontal="center" vertical="center"/>
    </xf>
    <xf numFmtId="58" fontId="16" fillId="4" borderId="42" xfId="0" applyNumberFormat="1" applyFont="1" applyFill="1" applyBorder="1" applyAlignment="1">
      <alignment horizontal="center" vertical="center"/>
    </xf>
    <xf numFmtId="178" fontId="9" fillId="0" borderId="156" xfId="0" applyNumberFormat="1" applyFont="1" applyBorder="1" applyAlignment="1">
      <alignment horizontal="right" vertical="center"/>
    </xf>
    <xf numFmtId="180" fontId="9" fillId="4" borderId="18" xfId="0" applyNumberFormat="1" applyFont="1" applyFill="1" applyBorder="1" applyAlignment="1">
      <alignment horizontal="right" vertical="center"/>
    </xf>
    <xf numFmtId="0" fontId="16" fillId="4" borderId="26" xfId="0" applyFont="1" applyFill="1" applyBorder="1" applyAlignment="1">
      <alignment horizontal="left" vertical="center" wrapText="1"/>
    </xf>
    <xf numFmtId="0" fontId="16" fillId="4" borderId="29" xfId="0" applyFont="1" applyFill="1" applyBorder="1" applyAlignment="1">
      <alignment horizontal="left" vertical="center" wrapText="1"/>
    </xf>
    <xf numFmtId="180" fontId="9" fillId="4" borderId="25" xfId="0" applyNumberFormat="1" applyFont="1" applyFill="1" applyBorder="1" applyAlignment="1">
      <alignment horizontal="right" vertical="center"/>
    </xf>
    <xf numFmtId="180" fontId="9" fillId="4" borderId="5" xfId="0" applyNumberFormat="1" applyFont="1" applyFill="1" applyBorder="1" applyAlignment="1">
      <alignment horizontal="right" vertical="center"/>
    </xf>
    <xf numFmtId="0" fontId="16" fillId="4" borderId="19" xfId="0" applyFont="1" applyFill="1" applyBorder="1" applyAlignment="1">
      <alignment horizontal="center" vertical="center" shrinkToFit="1"/>
    </xf>
    <xf numFmtId="0" fontId="16" fillId="4" borderId="107" xfId="0" applyFont="1" applyFill="1" applyBorder="1" applyAlignment="1">
      <alignment horizontal="center" vertical="center" shrinkToFit="1"/>
    </xf>
    <xf numFmtId="0" fontId="9" fillId="0" borderId="14" xfId="0" applyFont="1" applyBorder="1" applyAlignment="1">
      <alignment horizontal="center" vertical="center"/>
    </xf>
    <xf numFmtId="180" fontId="9" fillId="4" borderId="28" xfId="0" applyNumberFormat="1" applyFont="1" applyFill="1" applyBorder="1" applyAlignment="1">
      <alignment horizontal="right" vertical="center"/>
    </xf>
    <xf numFmtId="0" fontId="9" fillId="3" borderId="0" xfId="0" applyFont="1" applyFill="1" applyAlignment="1">
      <alignment horizontal="center" vertical="center"/>
    </xf>
    <xf numFmtId="0" fontId="6" fillId="3" borderId="0" xfId="0" applyFont="1" applyFill="1" applyAlignment="1">
      <alignment horizontal="left" vertical="center"/>
    </xf>
    <xf numFmtId="0" fontId="9" fillId="3" borderId="23" xfId="0" applyFont="1" applyFill="1" applyBorder="1" applyAlignment="1">
      <alignment horizontal="center" vertical="center"/>
    </xf>
    <xf numFmtId="178" fontId="9" fillId="3" borderId="23" xfId="0" applyNumberFormat="1" applyFont="1" applyFill="1" applyBorder="1">
      <alignment vertical="center"/>
    </xf>
    <xf numFmtId="178" fontId="9" fillId="3" borderId="25" xfId="0" applyNumberFormat="1" applyFont="1" applyFill="1" applyBorder="1">
      <alignment vertical="center"/>
    </xf>
    <xf numFmtId="178" fontId="9" fillId="3" borderId="5" xfId="0" applyNumberFormat="1" applyFont="1" applyFill="1" applyBorder="1">
      <alignment vertical="center"/>
    </xf>
    <xf numFmtId="0" fontId="9" fillId="3" borderId="0" xfId="0" applyFont="1" applyFill="1" applyAlignment="1">
      <alignment horizontal="left" vertical="top" wrapText="1"/>
    </xf>
    <xf numFmtId="0" fontId="9" fillId="3" borderId="0" xfId="0" applyFont="1" applyFill="1" applyAlignment="1">
      <alignment horizontal="left" vertical="top"/>
    </xf>
    <xf numFmtId="0" fontId="0" fillId="3" borderId="25" xfId="0" applyFill="1" applyBorder="1" applyAlignment="1">
      <alignment horizontal="center" vertical="center" wrapText="1"/>
    </xf>
    <xf numFmtId="0" fontId="0" fillId="3" borderId="5" xfId="0" applyFill="1" applyBorder="1" applyAlignment="1">
      <alignment horizontal="center" vertical="center" wrapText="1"/>
    </xf>
    <xf numFmtId="0" fontId="9" fillId="3" borderId="63" xfId="0" applyFont="1" applyFill="1" applyBorder="1" applyAlignment="1">
      <alignment horizontal="center" vertical="center"/>
    </xf>
    <xf numFmtId="0" fontId="9" fillId="3" borderId="5" xfId="0" applyFont="1" applyFill="1" applyBorder="1" applyAlignment="1">
      <alignment horizontal="center" vertical="center"/>
    </xf>
    <xf numFmtId="0" fontId="0" fillId="3" borderId="63" xfId="0" applyFill="1" applyBorder="1" applyAlignment="1">
      <alignment horizontal="center" vertical="center" wrapText="1"/>
    </xf>
    <xf numFmtId="178" fontId="9" fillId="3" borderId="33" xfId="0" applyNumberFormat="1" applyFont="1" applyFill="1" applyBorder="1">
      <alignment vertical="center"/>
    </xf>
    <xf numFmtId="178" fontId="9" fillId="3" borderId="23" xfId="0" applyNumberFormat="1" applyFont="1" applyFill="1" applyBorder="1" applyAlignment="1">
      <alignment horizontal="right" vertical="center"/>
    </xf>
    <xf numFmtId="179" fontId="9" fillId="3" borderId="0" xfId="0" applyNumberFormat="1" applyFont="1" applyFill="1" applyAlignment="1">
      <alignment horizontal="center" vertical="center"/>
    </xf>
    <xf numFmtId="179" fontId="9" fillId="3" borderId="1" xfId="0" applyNumberFormat="1" applyFont="1" applyFill="1" applyBorder="1" applyAlignment="1">
      <alignment horizontal="center" vertical="center"/>
    </xf>
    <xf numFmtId="0" fontId="9" fillId="3" borderId="1"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8" xfId="0" applyFont="1" applyFill="1" applyBorder="1" applyAlignment="1">
      <alignment horizontal="center" vertical="center"/>
    </xf>
    <xf numFmtId="178" fontId="9" fillId="3" borderId="55" xfId="0" applyNumberFormat="1" applyFont="1" applyFill="1" applyBorder="1">
      <alignment vertical="center"/>
    </xf>
    <xf numFmtId="176" fontId="9" fillId="3" borderId="9" xfId="0" applyNumberFormat="1" applyFont="1" applyFill="1" applyBorder="1" applyAlignment="1">
      <alignment horizontal="right" vertical="center"/>
    </xf>
    <xf numFmtId="176" fontId="9" fillId="3" borderId="44" xfId="0" applyNumberFormat="1" applyFont="1" applyFill="1" applyBorder="1" applyAlignment="1">
      <alignment horizontal="right" vertical="center"/>
    </xf>
    <xf numFmtId="0" fontId="9" fillId="3" borderId="25"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25" xfId="0" applyFont="1" applyFill="1" applyBorder="1" applyAlignment="1">
      <alignment horizontal="center" vertical="center"/>
    </xf>
    <xf numFmtId="180" fontId="9" fillId="3" borderId="23" xfId="0" applyNumberFormat="1" applyFont="1" applyFill="1" applyBorder="1">
      <alignment vertical="center"/>
    </xf>
    <xf numFmtId="0" fontId="9" fillId="3" borderId="23" xfId="0" applyFont="1" applyFill="1" applyBorder="1" applyAlignment="1">
      <alignment horizontal="center" vertical="center" wrapText="1" shrinkToFit="1"/>
    </xf>
    <xf numFmtId="0" fontId="0" fillId="3" borderId="23" xfId="0" applyFill="1" applyBorder="1" applyAlignment="1">
      <alignment horizontal="center" vertical="center" wrapText="1"/>
    </xf>
    <xf numFmtId="178" fontId="9" fillId="3" borderId="72" xfId="0" applyNumberFormat="1" applyFont="1" applyFill="1" applyBorder="1">
      <alignment vertical="center"/>
    </xf>
    <xf numFmtId="176" fontId="9" fillId="3" borderId="9" xfId="0" applyNumberFormat="1" applyFont="1" applyFill="1" applyBorder="1">
      <alignment vertical="center"/>
    </xf>
    <xf numFmtId="176" fontId="9" fillId="3" borderId="44" xfId="0" applyNumberFormat="1" applyFont="1" applyFill="1" applyBorder="1">
      <alignment vertical="center"/>
    </xf>
    <xf numFmtId="0" fontId="9" fillId="3" borderId="63" xfId="0" applyFont="1" applyFill="1" applyBorder="1" applyAlignment="1">
      <alignment horizontal="center" vertical="center" wrapText="1"/>
    </xf>
    <xf numFmtId="180" fontId="9" fillId="3" borderId="33" xfId="0" applyNumberFormat="1" applyFont="1" applyFill="1" applyBorder="1">
      <alignment vertical="center"/>
    </xf>
    <xf numFmtId="0" fontId="9" fillId="3" borderId="71" xfId="0" applyFont="1" applyFill="1" applyBorder="1" applyAlignment="1">
      <alignment horizontal="center" vertical="center"/>
    </xf>
    <xf numFmtId="0" fontId="9" fillId="3" borderId="69" xfId="0" applyFont="1" applyFill="1" applyBorder="1" applyAlignment="1">
      <alignment horizontal="center" vertical="center"/>
    </xf>
    <xf numFmtId="0" fontId="9" fillId="3" borderId="70" xfId="0" applyFont="1" applyFill="1" applyBorder="1" applyAlignment="1">
      <alignment horizontal="center" vertical="center"/>
    </xf>
    <xf numFmtId="0" fontId="9" fillId="3" borderId="61" xfId="0" applyFont="1" applyFill="1" applyBorder="1" applyAlignment="1">
      <alignment horizontal="center" vertical="center"/>
    </xf>
    <xf numFmtId="0" fontId="9" fillId="3" borderId="12" xfId="0" applyFont="1" applyFill="1" applyBorder="1" applyAlignment="1">
      <alignment horizontal="center" vertical="center"/>
    </xf>
    <xf numFmtId="180" fontId="9" fillId="3" borderId="25" xfId="0" applyNumberFormat="1" applyFont="1" applyFill="1" applyBorder="1">
      <alignment vertical="center"/>
    </xf>
    <xf numFmtId="180" fontId="9" fillId="3" borderId="5" xfId="0" applyNumberFormat="1" applyFont="1" applyFill="1" applyBorder="1">
      <alignment vertical="center"/>
    </xf>
    <xf numFmtId="0" fontId="9" fillId="3" borderId="23" xfId="0" applyFont="1" applyFill="1" applyBorder="1" applyAlignment="1">
      <alignment horizontal="center" vertical="center" wrapText="1"/>
    </xf>
    <xf numFmtId="0" fontId="9" fillId="3" borderId="73" xfId="0" applyFont="1" applyFill="1" applyBorder="1" applyAlignment="1">
      <alignment horizontal="center" vertical="center" wrapText="1"/>
    </xf>
    <xf numFmtId="0" fontId="9" fillId="3" borderId="46" xfId="0" applyFont="1" applyFill="1" applyBorder="1" applyAlignment="1">
      <alignment horizontal="center" vertical="center" wrapText="1"/>
    </xf>
    <xf numFmtId="0" fontId="9" fillId="3" borderId="66" xfId="0" applyFont="1" applyFill="1" applyBorder="1" applyAlignment="1">
      <alignment horizontal="center" vertical="center" wrapText="1"/>
    </xf>
    <xf numFmtId="0" fontId="9" fillId="3" borderId="74"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3" borderId="3" xfId="0" applyFill="1" applyBorder="1" applyAlignment="1">
      <alignment horizontal="left" vertical="top" wrapText="1" shrinkToFit="1"/>
    </xf>
    <xf numFmtId="0" fontId="0" fillId="3" borderId="4" xfId="0" applyFill="1" applyBorder="1" applyAlignment="1">
      <alignment horizontal="left" vertical="top" wrapText="1" shrinkToFit="1"/>
    </xf>
    <xf numFmtId="0" fontId="0" fillId="3" borderId="27" xfId="0" applyFill="1" applyBorder="1" applyAlignment="1">
      <alignment horizontal="left" vertical="top" wrapText="1" shrinkToFit="1"/>
    </xf>
    <xf numFmtId="0" fontId="0" fillId="3" borderId="7" xfId="0" applyFill="1" applyBorder="1" applyAlignment="1">
      <alignment horizontal="left" vertical="top" wrapText="1" shrinkToFit="1"/>
    </xf>
    <xf numFmtId="0" fontId="0" fillId="3" borderId="1" xfId="0" applyFill="1" applyBorder="1" applyAlignment="1">
      <alignment horizontal="left" vertical="top" wrapText="1" shrinkToFit="1"/>
    </xf>
    <xf numFmtId="0" fontId="0" fillId="3" borderId="8" xfId="0" applyFill="1" applyBorder="1" applyAlignment="1">
      <alignment horizontal="left" vertical="top" wrapText="1" shrinkToFit="1"/>
    </xf>
    <xf numFmtId="176" fontId="9" fillId="3" borderId="3" xfId="0" applyNumberFormat="1" applyFont="1" applyFill="1" applyBorder="1" applyAlignment="1">
      <alignment horizontal="right" vertical="center"/>
    </xf>
    <xf numFmtId="176" fontId="9" fillId="3" borderId="27" xfId="0" applyNumberFormat="1" applyFont="1" applyFill="1" applyBorder="1" applyAlignment="1">
      <alignment horizontal="right" vertical="center"/>
    </xf>
    <xf numFmtId="176" fontId="9" fillId="3" borderId="7" xfId="0" applyNumberFormat="1" applyFont="1" applyFill="1" applyBorder="1" applyAlignment="1">
      <alignment horizontal="right" vertical="center"/>
    </xf>
    <xf numFmtId="176" fontId="9" fillId="3" borderId="8" xfId="0" applyNumberFormat="1" applyFont="1" applyFill="1" applyBorder="1" applyAlignment="1">
      <alignment horizontal="right" vertical="center"/>
    </xf>
    <xf numFmtId="0" fontId="9" fillId="3" borderId="25" xfId="0" applyFont="1" applyFill="1" applyBorder="1" applyAlignment="1">
      <alignment horizontal="center" vertical="center" wrapText="1" shrinkToFit="1"/>
    </xf>
    <xf numFmtId="0" fontId="9" fillId="3" borderId="2" xfId="0" applyFont="1" applyFill="1" applyBorder="1" applyAlignment="1">
      <alignment horizontal="center" vertical="center" wrapText="1" shrinkToFit="1"/>
    </xf>
    <xf numFmtId="0" fontId="9" fillId="3" borderId="5" xfId="0" applyFont="1" applyFill="1" applyBorder="1" applyAlignment="1">
      <alignment horizontal="center" vertical="center" wrapText="1" shrinkToFit="1"/>
    </xf>
    <xf numFmtId="180" fontId="9" fillId="3" borderId="23" xfId="0" applyNumberFormat="1" applyFont="1" applyFill="1" applyBorder="1" applyAlignment="1">
      <alignment horizontal="right" vertical="center"/>
    </xf>
    <xf numFmtId="178" fontId="9" fillId="3" borderId="69" xfId="0" applyNumberFormat="1" applyFont="1" applyFill="1" applyBorder="1">
      <alignment vertical="center"/>
    </xf>
    <xf numFmtId="178" fontId="9" fillId="3" borderId="70" xfId="0" applyNumberFormat="1" applyFont="1" applyFill="1" applyBorder="1">
      <alignment vertical="center"/>
    </xf>
    <xf numFmtId="176" fontId="9" fillId="3" borderId="61" xfId="0" applyNumberFormat="1" applyFont="1" applyFill="1" applyBorder="1">
      <alignment vertical="center"/>
    </xf>
    <xf numFmtId="176" fontId="9" fillId="3" borderId="12" xfId="0" applyNumberFormat="1" applyFont="1" applyFill="1" applyBorder="1">
      <alignment vertical="center"/>
    </xf>
    <xf numFmtId="0" fontId="7" fillId="0" borderId="0" xfId="0" applyFont="1" applyAlignment="1">
      <alignment horizontal="left" vertical="center"/>
    </xf>
    <xf numFmtId="0" fontId="7" fillId="2" borderId="88" xfId="0" applyFont="1" applyFill="1" applyBorder="1" applyAlignment="1" applyProtection="1">
      <alignment horizontal="center" vertical="center" shrinkToFit="1"/>
      <protection locked="0"/>
    </xf>
    <xf numFmtId="0" fontId="7" fillId="2" borderId="89" xfId="0" applyFont="1" applyFill="1" applyBorder="1" applyAlignment="1" applyProtection="1">
      <alignment horizontal="center" vertical="center" shrinkToFit="1"/>
      <protection locked="0"/>
    </xf>
    <xf numFmtId="0" fontId="7" fillId="2" borderId="86" xfId="0" applyFont="1" applyFill="1" applyBorder="1" applyAlignment="1" applyProtection="1">
      <alignment horizontal="center" vertical="center" shrinkToFit="1"/>
      <protection locked="0"/>
    </xf>
    <xf numFmtId="0" fontId="7" fillId="2" borderId="87" xfId="0" applyFont="1" applyFill="1" applyBorder="1" applyAlignment="1" applyProtection="1">
      <alignment horizontal="center" vertical="center" shrinkToFit="1"/>
      <protection locked="0"/>
    </xf>
    <xf numFmtId="0" fontId="7" fillId="0" borderId="0" xfId="0" applyFont="1">
      <alignment vertical="center"/>
    </xf>
    <xf numFmtId="177" fontId="7" fillId="0" borderId="0" xfId="0" applyNumberFormat="1" applyFont="1" applyAlignment="1">
      <alignment horizontal="center" vertical="center"/>
    </xf>
    <xf numFmtId="0" fontId="7" fillId="0" borderId="0" xfId="0" applyFont="1" applyAlignment="1" applyProtection="1">
      <alignment horizontal="center" vertical="center"/>
      <protection locked="0"/>
    </xf>
    <xf numFmtId="0" fontId="7" fillId="0" borderId="78" xfId="0" applyFont="1" applyBorder="1" applyAlignment="1" applyProtection="1">
      <alignment horizontal="center" vertical="top" shrinkToFit="1"/>
      <protection locked="0"/>
    </xf>
    <xf numFmtId="0" fontId="7" fillId="0" borderId="79" xfId="0" applyFont="1" applyBorder="1" applyAlignment="1" applyProtection="1">
      <alignment horizontal="center" vertical="top" shrinkToFit="1"/>
      <protection locked="0"/>
    </xf>
    <xf numFmtId="0" fontId="7" fillId="0" borderId="80" xfId="0" applyFont="1" applyBorder="1" applyAlignment="1" applyProtection="1">
      <alignment horizontal="center" vertical="top" shrinkToFit="1"/>
      <protection locked="0"/>
    </xf>
    <xf numFmtId="0" fontId="7" fillId="0" borderId="81" xfId="0" applyFont="1" applyBorder="1" applyAlignment="1" applyProtection="1">
      <alignment horizontal="center" vertical="top" shrinkToFit="1"/>
      <protection locked="0"/>
    </xf>
    <xf numFmtId="0" fontId="7" fillId="0" borderId="82" xfId="0" applyFont="1" applyBorder="1" applyAlignment="1" applyProtection="1">
      <alignment horizontal="center" vertical="top" shrinkToFit="1"/>
      <protection locked="0"/>
    </xf>
    <xf numFmtId="0" fontId="7" fillId="0" borderId="83" xfId="0" applyFont="1" applyBorder="1" applyAlignment="1" applyProtection="1">
      <alignment horizontal="center" vertical="top" shrinkToFit="1"/>
      <protection locked="0"/>
    </xf>
    <xf numFmtId="0" fontId="7" fillId="2" borderId="84" xfId="0" applyFont="1" applyFill="1" applyBorder="1" applyAlignment="1" applyProtection="1">
      <alignment horizontal="center" vertical="center" shrinkToFit="1"/>
      <protection locked="0"/>
    </xf>
    <xf numFmtId="0" fontId="7" fillId="2" borderId="85" xfId="0" applyFont="1" applyFill="1" applyBorder="1" applyAlignment="1" applyProtection="1">
      <alignment horizontal="center" vertical="center" shrinkToFit="1"/>
      <protection locked="0"/>
    </xf>
    <xf numFmtId="0" fontId="7" fillId="2" borderId="90" xfId="0" applyFont="1" applyFill="1" applyBorder="1" applyAlignment="1" applyProtection="1">
      <alignment horizontal="center" vertical="center" shrinkToFit="1"/>
      <protection locked="0"/>
    </xf>
    <xf numFmtId="0" fontId="7" fillId="2" borderId="91" xfId="0" applyFont="1" applyFill="1" applyBorder="1" applyAlignment="1" applyProtection="1">
      <alignment horizontal="center" vertical="center" shrinkToFit="1"/>
      <protection locked="0"/>
    </xf>
    <xf numFmtId="177" fontId="7" fillId="0" borderId="0" xfId="0" applyNumberFormat="1" applyFont="1" applyAlignment="1">
      <alignment horizontal="right" vertical="center"/>
    </xf>
    <xf numFmtId="0" fontId="7" fillId="0" borderId="82" xfId="0" applyFont="1" applyBorder="1" applyAlignment="1" applyProtection="1">
      <alignment horizontal="center" vertical="center"/>
      <protection locked="0"/>
    </xf>
    <xf numFmtId="0" fontId="7" fillId="2" borderId="73" xfId="0" applyFont="1" applyFill="1" applyBorder="1" applyAlignment="1" applyProtection="1">
      <alignment horizontal="center" vertical="center" shrinkToFit="1"/>
      <protection locked="0"/>
    </xf>
    <xf numFmtId="0" fontId="7" fillId="2" borderId="66" xfId="0" applyFont="1" applyFill="1" applyBorder="1" applyAlignment="1" applyProtection="1">
      <alignment horizontal="center" vertical="center" shrinkToFit="1"/>
      <protection locked="0"/>
    </xf>
    <xf numFmtId="0" fontId="7" fillId="2" borderId="77" xfId="0" applyFont="1" applyFill="1" applyBorder="1" applyAlignment="1" applyProtection="1">
      <alignment horizontal="center" vertical="center" shrinkToFit="1"/>
      <protection locked="0"/>
    </xf>
    <xf numFmtId="0" fontId="7" fillId="2" borderId="26" xfId="0" applyFont="1" applyFill="1" applyBorder="1" applyAlignment="1" applyProtection="1">
      <alignment horizontal="center" vertical="center" shrinkToFit="1"/>
      <protection locked="0"/>
    </xf>
    <xf numFmtId="0" fontId="19" fillId="0" borderId="0" xfId="0" applyFont="1" applyAlignment="1">
      <alignment horizontal="center" shrinkToFit="1"/>
    </xf>
    <xf numFmtId="177" fontId="7" fillId="0" borderId="82" xfId="0" applyNumberFormat="1" applyFont="1" applyBorder="1" applyAlignment="1">
      <alignment horizontal="right" vertical="center"/>
    </xf>
    <xf numFmtId="0" fontId="7"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3" fontId="2" fillId="3" borderId="1" xfId="0" applyNumberFormat="1" applyFont="1" applyFill="1" applyBorder="1" applyAlignment="1">
      <alignment horizontal="right" vertical="center" shrinkToFit="1"/>
    </xf>
    <xf numFmtId="0" fontId="2" fillId="3" borderId="0" xfId="0" applyFont="1" applyFill="1" applyAlignment="1">
      <alignment horizontal="center" vertical="center" shrinkToFit="1"/>
    </xf>
    <xf numFmtId="0" fontId="2" fillId="3" borderId="0" xfId="0" applyFont="1" applyFill="1" applyAlignment="1">
      <alignment horizontal="left" vertical="center"/>
    </xf>
    <xf numFmtId="0" fontId="2" fillId="3" borderId="0" xfId="0" applyFont="1" applyFill="1">
      <alignment vertical="center"/>
    </xf>
    <xf numFmtId="0" fontId="17" fillId="0" borderId="0" xfId="0" applyFont="1" applyAlignment="1" applyProtection="1">
      <alignment horizontal="left" vertical="top" wrapText="1" shrinkToFit="1"/>
      <protection locked="0"/>
    </xf>
    <xf numFmtId="0" fontId="17" fillId="0" borderId="0" xfId="0" applyFont="1" applyAlignment="1" applyProtection="1">
      <alignment horizontal="left" vertical="center" shrinkToFit="1"/>
      <protection locked="0"/>
    </xf>
    <xf numFmtId="0" fontId="7" fillId="3" borderId="0" xfId="0" applyFont="1" applyFill="1" applyAlignment="1">
      <alignment horizontal="left" vertical="center" wrapText="1" shrinkToFit="1"/>
    </xf>
    <xf numFmtId="0" fontId="2" fillId="3" borderId="0" xfId="0" applyFont="1" applyFill="1" applyAlignment="1">
      <alignment horizontal="left" vertical="center" shrinkToFit="1"/>
    </xf>
    <xf numFmtId="3" fontId="2" fillId="0" borderId="1" xfId="0" applyNumberFormat="1" applyFont="1" applyBorder="1" applyAlignment="1">
      <alignment horizontal="right" vertical="center" shrinkToFit="1"/>
    </xf>
    <xf numFmtId="3" fontId="2" fillId="0" borderId="2" xfId="0" applyNumberFormat="1" applyFont="1" applyBorder="1" applyAlignment="1">
      <alignment horizontal="right" vertical="center" shrinkToFit="1"/>
    </xf>
    <xf numFmtId="3" fontId="2" fillId="3" borderId="2" xfId="0" applyNumberFormat="1" applyFont="1" applyFill="1" applyBorder="1" applyAlignment="1">
      <alignment horizontal="right" vertical="center" shrinkToFit="1"/>
    </xf>
    <xf numFmtId="0" fontId="2" fillId="3" borderId="0" xfId="0" applyFont="1" applyFill="1" applyAlignment="1">
      <alignment horizontal="left" vertical="center" wrapText="1" shrinkToFit="1"/>
    </xf>
    <xf numFmtId="180" fontId="9" fillId="4" borderId="2" xfId="0" applyNumberFormat="1" applyFont="1" applyFill="1" applyBorder="1" applyAlignment="1">
      <alignment horizontal="right" vertical="center"/>
    </xf>
    <xf numFmtId="0" fontId="5" fillId="0" borderId="0" xfId="0" applyFont="1" applyAlignment="1">
      <alignment horizontal="left" vertical="center"/>
    </xf>
    <xf numFmtId="58" fontId="16" fillId="4" borderId="69" xfId="0" applyNumberFormat="1" applyFont="1" applyFill="1" applyBorder="1" applyAlignment="1">
      <alignment horizontal="center" vertical="center"/>
    </xf>
    <xf numFmtId="58" fontId="16" fillId="4" borderId="102" xfId="0" applyNumberFormat="1" applyFont="1" applyFill="1" applyBorder="1" applyAlignment="1">
      <alignment horizontal="center" vertical="center"/>
    </xf>
    <xf numFmtId="0" fontId="9" fillId="3" borderId="0" xfId="0" applyFont="1" applyFill="1" applyAlignment="1">
      <alignment horizontal="left" vertical="center"/>
    </xf>
    <xf numFmtId="178" fontId="9" fillId="3" borderId="3" xfId="0" applyNumberFormat="1" applyFont="1" applyFill="1" applyBorder="1">
      <alignment vertical="center"/>
    </xf>
    <xf numFmtId="178" fontId="9" fillId="3" borderId="27" xfId="0" applyNumberFormat="1" applyFont="1" applyFill="1" applyBorder="1">
      <alignment vertical="center"/>
    </xf>
    <xf numFmtId="178" fontId="9" fillId="3" borderId="9" xfId="0" applyNumberFormat="1" applyFont="1" applyFill="1" applyBorder="1">
      <alignment vertical="center"/>
    </xf>
    <xf numFmtId="178" fontId="9" fillId="3" borderId="44" xfId="0" applyNumberFormat="1" applyFont="1" applyFill="1" applyBorder="1">
      <alignment vertical="center"/>
    </xf>
    <xf numFmtId="178" fontId="9" fillId="3" borderId="61" xfId="0" applyNumberFormat="1" applyFont="1" applyFill="1" applyBorder="1">
      <alignment vertical="center"/>
    </xf>
    <xf numFmtId="178" fontId="9" fillId="3" borderId="12" xfId="0" applyNumberFormat="1" applyFont="1" applyFill="1" applyBorder="1">
      <alignment vertical="center"/>
    </xf>
    <xf numFmtId="187" fontId="15" fillId="3" borderId="0" xfId="0" applyNumberFormat="1" applyFont="1" applyFill="1" applyAlignment="1">
      <alignment horizontal="left" vertical="center"/>
    </xf>
    <xf numFmtId="187" fontId="20" fillId="0" borderId="0" xfId="0" applyNumberFormat="1" applyFont="1" applyAlignment="1">
      <alignment horizontal="distributed" vertical="center"/>
    </xf>
    <xf numFmtId="0" fontId="18" fillId="0" borderId="0" xfId="0" applyFont="1" applyAlignment="1">
      <alignment horizontal="left" vertical="center" wrapText="1"/>
    </xf>
    <xf numFmtId="187" fontId="20" fillId="0" borderId="0" xfId="0" applyNumberFormat="1" applyFont="1" applyAlignment="1">
      <alignment horizontal="distributed" vertical="center" shrinkToFit="1"/>
    </xf>
    <xf numFmtId="0" fontId="18" fillId="0" borderId="0" xfId="0" applyFont="1" applyAlignment="1">
      <alignment horizontal="left" vertical="center" shrinkToFit="1"/>
    </xf>
    <xf numFmtId="187" fontId="18" fillId="0" borderId="0" xfId="0" applyNumberFormat="1" applyFont="1" applyAlignment="1">
      <alignment horizontal="left" vertical="center"/>
    </xf>
    <xf numFmtId="187" fontId="15" fillId="0" borderId="0" xfId="0" applyNumberFormat="1" applyFont="1" applyAlignment="1">
      <alignment horizontal="center" vertical="center" shrinkToFit="1"/>
    </xf>
    <xf numFmtId="187" fontId="15" fillId="0" borderId="0" xfId="0" applyNumberFormat="1" applyFont="1" applyAlignment="1">
      <alignment horizontal="center" vertical="center"/>
    </xf>
    <xf numFmtId="187" fontId="15" fillId="0" borderId="0" xfId="0" applyNumberFormat="1" applyFont="1" applyAlignment="1">
      <alignment horizontal="left" vertical="center"/>
    </xf>
    <xf numFmtId="187" fontId="21" fillId="0" borderId="0" xfId="0" applyNumberFormat="1" applyFont="1" applyAlignment="1">
      <alignment horizontal="center" vertical="center" shrinkToFit="1"/>
    </xf>
    <xf numFmtId="187" fontId="21" fillId="0" borderId="37" xfId="0" applyNumberFormat="1" applyFont="1" applyBorder="1" applyAlignment="1">
      <alignment horizontal="center" vertical="center" shrinkToFit="1"/>
    </xf>
    <xf numFmtId="187" fontId="21" fillId="0" borderId="1" xfId="0" applyNumberFormat="1" applyFont="1" applyBorder="1" applyAlignment="1">
      <alignment horizontal="center" vertical="center" shrinkToFit="1"/>
    </xf>
    <xf numFmtId="187" fontId="21" fillId="0" borderId="8" xfId="0" applyNumberFormat="1" applyFont="1" applyBorder="1" applyAlignment="1">
      <alignment horizontal="center" vertical="center" shrinkToFit="1"/>
    </xf>
    <xf numFmtId="187" fontId="27" fillId="3" borderId="23" xfId="0" applyNumberFormat="1" applyFont="1" applyFill="1" applyBorder="1" applyAlignment="1">
      <alignment horizontal="center" vertical="center"/>
    </xf>
    <xf numFmtId="187" fontId="27" fillId="3" borderId="17" xfId="0" applyNumberFormat="1" applyFont="1" applyFill="1" applyBorder="1" applyAlignment="1">
      <alignment horizontal="center" vertical="center"/>
    </xf>
    <xf numFmtId="187" fontId="21" fillId="0" borderId="0" xfId="0" applyNumberFormat="1" applyFont="1" applyAlignment="1">
      <alignment horizontal="center" vertical="center"/>
    </xf>
    <xf numFmtId="187" fontId="21" fillId="0" borderId="0" xfId="0" applyNumberFormat="1" applyFont="1" applyAlignment="1">
      <alignment horizontal="left" vertical="center" shrinkToFit="1"/>
    </xf>
    <xf numFmtId="187" fontId="21" fillId="0" borderId="37" xfId="0" applyNumberFormat="1" applyFont="1" applyBorder="1" applyAlignment="1">
      <alignment horizontal="left" vertical="center" shrinkToFit="1"/>
    </xf>
    <xf numFmtId="177" fontId="21" fillId="0" borderId="0" xfId="0" applyNumberFormat="1" applyFont="1" applyAlignment="1">
      <alignment horizontal="center" vertical="center" shrinkToFit="1"/>
    </xf>
    <xf numFmtId="180" fontId="21" fillId="0" borderId="0" xfId="0" applyNumberFormat="1" applyFont="1" applyAlignment="1">
      <alignment horizontal="right" vertical="center" shrinkToFit="1"/>
    </xf>
    <xf numFmtId="187" fontId="21" fillId="0" borderId="4" xfId="0" applyNumberFormat="1" applyFont="1" applyBorder="1" applyAlignment="1">
      <alignment horizontal="center" vertical="center" shrinkToFit="1"/>
    </xf>
    <xf numFmtId="187" fontId="21" fillId="0" borderId="27" xfId="0" applyNumberFormat="1" applyFont="1" applyBorder="1" applyAlignment="1">
      <alignment horizontal="center" vertical="center" shrinkToFit="1"/>
    </xf>
    <xf numFmtId="187" fontId="15" fillId="0" borderId="0" xfId="0" applyNumberFormat="1" applyFont="1" applyAlignment="1">
      <alignment horizontal="left" vertical="top" wrapText="1"/>
    </xf>
    <xf numFmtId="187" fontId="15" fillId="0" borderId="0" xfId="0" applyNumberFormat="1" applyFont="1" applyAlignment="1">
      <alignment horizontal="center" vertical="center" wrapText="1"/>
    </xf>
    <xf numFmtId="187" fontId="15" fillId="0" borderId="23" xfId="0" applyNumberFormat="1" applyFont="1" applyBorder="1" applyAlignment="1">
      <alignment horizontal="center" vertical="center" shrinkToFit="1"/>
    </xf>
    <xf numFmtId="187" fontId="15" fillId="0" borderId="23" xfId="0" applyNumberFormat="1" applyFont="1" applyBorder="1" applyAlignment="1">
      <alignment horizontal="center" vertical="center"/>
    </xf>
    <xf numFmtId="188" fontId="21" fillId="0" borderId="3" xfId="0" applyNumberFormat="1" applyFont="1" applyBorder="1" applyAlignment="1">
      <alignment vertical="center" shrinkToFit="1"/>
    </xf>
    <xf numFmtId="188" fontId="21" fillId="0" borderId="4" xfId="0" applyNumberFormat="1" applyFont="1" applyBorder="1" applyAlignment="1">
      <alignment vertical="center" shrinkToFit="1"/>
    </xf>
    <xf numFmtId="188" fontId="21" fillId="0" borderId="6" xfId="0" applyNumberFormat="1" applyFont="1" applyBorder="1" applyAlignment="1">
      <alignment vertical="center" shrinkToFit="1"/>
    </xf>
    <xf numFmtId="188" fontId="21" fillId="0" borderId="0" xfId="0" applyNumberFormat="1" applyFont="1" applyAlignment="1">
      <alignment vertical="center" shrinkToFit="1"/>
    </xf>
    <xf numFmtId="188" fontId="21" fillId="0" borderId="7" xfId="0" applyNumberFormat="1" applyFont="1" applyBorder="1" applyAlignment="1">
      <alignment vertical="center" shrinkToFit="1"/>
    </xf>
    <xf numFmtId="188" fontId="21" fillId="0" borderId="1" xfId="0" applyNumberFormat="1" applyFont="1" applyBorder="1" applyAlignment="1">
      <alignment vertical="center" shrinkToFit="1"/>
    </xf>
    <xf numFmtId="189" fontId="21" fillId="0" borderId="3" xfId="0" applyNumberFormat="1" applyFont="1" applyBorder="1" applyAlignment="1">
      <alignment horizontal="right" vertical="center" shrinkToFit="1"/>
    </xf>
    <xf numFmtId="189" fontId="21" fillId="0" borderId="4" xfId="0" applyNumberFormat="1" applyFont="1" applyBorder="1" applyAlignment="1">
      <alignment horizontal="right" vertical="center" shrinkToFit="1"/>
    </xf>
    <xf numFmtId="189" fontId="21" fillId="0" borderId="6" xfId="0" applyNumberFormat="1" applyFont="1" applyBorder="1" applyAlignment="1">
      <alignment horizontal="right" vertical="center" shrinkToFit="1"/>
    </xf>
    <xf numFmtId="189" fontId="21" fillId="0" borderId="0" xfId="0" applyNumberFormat="1" applyFont="1" applyAlignment="1">
      <alignment horizontal="right" vertical="center" shrinkToFit="1"/>
    </xf>
    <xf numFmtId="189" fontId="21" fillId="0" borderId="7" xfId="0" applyNumberFormat="1" applyFont="1" applyBorder="1" applyAlignment="1">
      <alignment horizontal="right" vertical="center" shrinkToFit="1"/>
    </xf>
    <xf numFmtId="189" fontId="21" fillId="0" borderId="1" xfId="0" applyNumberFormat="1" applyFont="1" applyBorder="1" applyAlignment="1">
      <alignment horizontal="right" vertical="center" shrinkToFit="1"/>
    </xf>
    <xf numFmtId="187" fontId="15" fillId="0" borderId="3" xfId="0" applyNumberFormat="1" applyFont="1" applyBorder="1" applyAlignment="1">
      <alignment horizontal="center" vertical="center"/>
    </xf>
    <xf numFmtId="187" fontId="15" fillId="0" borderId="4" xfId="0" applyNumberFormat="1" applyFont="1" applyBorder="1" applyAlignment="1">
      <alignment horizontal="center" vertical="center"/>
    </xf>
    <xf numFmtId="187" fontId="15" fillId="0" borderId="27" xfId="0" applyNumberFormat="1" applyFont="1" applyBorder="1" applyAlignment="1">
      <alignment horizontal="center" vertical="center"/>
    </xf>
    <xf numFmtId="187" fontId="15" fillId="0" borderId="7" xfId="0" applyNumberFormat="1" applyFont="1" applyBorder="1" applyAlignment="1">
      <alignment horizontal="center" vertical="center"/>
    </xf>
    <xf numFmtId="187" fontId="15" fillId="0" borderId="1" xfId="0" applyNumberFormat="1" applyFont="1" applyBorder="1" applyAlignment="1">
      <alignment horizontal="center" vertical="center"/>
    </xf>
    <xf numFmtId="187" fontId="15" fillId="0" borderId="8" xfId="0" applyNumberFormat="1" applyFont="1" applyBorder="1" applyAlignment="1">
      <alignment horizontal="center" vertical="center"/>
    </xf>
    <xf numFmtId="190" fontId="15" fillId="0" borderId="3" xfId="0" applyNumberFormat="1" applyFont="1" applyBorder="1" applyAlignment="1">
      <alignment horizontal="center" vertical="center" shrinkToFit="1"/>
    </xf>
    <xf numFmtId="190" fontId="15" fillId="0" borderId="4" xfId="0" applyNumberFormat="1" applyFont="1" applyBorder="1" applyAlignment="1">
      <alignment horizontal="center" vertical="center" shrinkToFit="1"/>
    </xf>
    <xf numFmtId="190" fontId="15" fillId="0" borderId="27" xfId="0" applyNumberFormat="1" applyFont="1" applyBorder="1" applyAlignment="1">
      <alignment horizontal="center" vertical="center" shrinkToFit="1"/>
    </xf>
    <xf numFmtId="180" fontId="21" fillId="0" borderId="3" xfId="0" applyNumberFormat="1" applyFont="1" applyBorder="1" applyAlignment="1">
      <alignment horizontal="center" vertical="center"/>
    </xf>
    <xf numFmtId="180" fontId="21" fillId="0" borderId="4" xfId="0" applyNumberFormat="1" applyFont="1" applyBorder="1" applyAlignment="1">
      <alignment horizontal="center" vertical="center"/>
    </xf>
    <xf numFmtId="180" fontId="21" fillId="0" borderId="27" xfId="0" applyNumberFormat="1" applyFont="1" applyBorder="1" applyAlignment="1">
      <alignment horizontal="center" vertical="center"/>
    </xf>
    <xf numFmtId="180" fontId="21" fillId="0" borderId="6" xfId="0" applyNumberFormat="1" applyFont="1" applyBorder="1" applyAlignment="1">
      <alignment horizontal="center" vertical="center"/>
    </xf>
    <xf numFmtId="180" fontId="21" fillId="0" borderId="0" xfId="0" applyNumberFormat="1" applyFont="1" applyAlignment="1">
      <alignment horizontal="center" vertical="center"/>
    </xf>
    <xf numFmtId="180" fontId="21" fillId="0" borderId="37" xfId="0" applyNumberFormat="1" applyFont="1" applyBorder="1" applyAlignment="1">
      <alignment horizontal="center" vertical="center"/>
    </xf>
    <xf numFmtId="180" fontId="21" fillId="0" borderId="7" xfId="0" applyNumberFormat="1" applyFont="1" applyBorder="1" applyAlignment="1">
      <alignment horizontal="center" vertical="center"/>
    </xf>
    <xf numFmtId="180" fontId="21" fillId="0" borderId="1" xfId="0" applyNumberFormat="1" applyFont="1" applyBorder="1" applyAlignment="1">
      <alignment horizontal="center" vertical="center"/>
    </xf>
    <xf numFmtId="180" fontId="21" fillId="0" borderId="8" xfId="0" applyNumberFormat="1" applyFont="1" applyBorder="1" applyAlignment="1">
      <alignment horizontal="center" vertical="center"/>
    </xf>
    <xf numFmtId="190" fontId="15" fillId="0" borderId="6" xfId="0" applyNumberFormat="1" applyFont="1" applyBorder="1" applyAlignment="1">
      <alignment horizontal="center" vertical="center" shrinkToFit="1"/>
    </xf>
    <xf numFmtId="190" fontId="15" fillId="0" borderId="0" xfId="0" applyNumberFormat="1" applyFont="1" applyAlignment="1">
      <alignment horizontal="center" vertical="center" shrinkToFit="1"/>
    </xf>
    <xf numFmtId="190" fontId="15" fillId="0" borderId="37" xfId="0" applyNumberFormat="1" applyFont="1" applyBorder="1" applyAlignment="1">
      <alignment horizontal="center" vertical="center" shrinkToFit="1"/>
    </xf>
    <xf numFmtId="190" fontId="15" fillId="0" borderId="7" xfId="0" applyNumberFormat="1" applyFont="1" applyBorder="1" applyAlignment="1">
      <alignment horizontal="center" vertical="center" shrinkToFit="1"/>
    </xf>
    <xf numFmtId="190" fontId="15" fillId="0" borderId="1" xfId="0" applyNumberFormat="1" applyFont="1" applyBorder="1" applyAlignment="1">
      <alignment horizontal="center" vertical="center" shrinkToFit="1"/>
    </xf>
    <xf numFmtId="190" fontId="15" fillId="0" borderId="8" xfId="0" applyNumberFormat="1" applyFont="1" applyBorder="1" applyAlignment="1">
      <alignment horizontal="center" vertical="center" shrinkToFit="1"/>
    </xf>
    <xf numFmtId="0" fontId="62" fillId="2" borderId="64" xfId="0" applyFont="1" applyFill="1" applyBorder="1" applyAlignment="1" applyProtection="1">
      <alignment horizontal="center" vertical="center"/>
      <protection locked="0"/>
    </xf>
    <xf numFmtId="0" fontId="62" fillId="2" borderId="67" xfId="0" applyFont="1" applyFill="1" applyBorder="1" applyAlignment="1" applyProtection="1">
      <alignment horizontal="center" vertical="center"/>
      <protection locked="0"/>
    </xf>
    <xf numFmtId="0" fontId="62" fillId="2" borderId="68" xfId="0" applyFont="1" applyFill="1" applyBorder="1" applyAlignment="1" applyProtection="1">
      <alignment horizontal="center" vertical="center"/>
      <protection locked="0"/>
    </xf>
    <xf numFmtId="0" fontId="31" fillId="0" borderId="17" xfId="0" applyFont="1" applyBorder="1" applyProtection="1">
      <alignment vertical="center"/>
      <protection locked="0"/>
    </xf>
    <xf numFmtId="0" fontId="31" fillId="3" borderId="17" xfId="0" applyFont="1" applyFill="1" applyBorder="1" applyAlignment="1" applyProtection="1">
      <alignment horizontal="center" vertical="center"/>
    </xf>
    <xf numFmtId="0" fontId="30" fillId="3" borderId="17" xfId="0" applyFont="1" applyFill="1" applyBorder="1" applyProtection="1">
      <alignment vertical="center"/>
    </xf>
    <xf numFmtId="0" fontId="63" fillId="0" borderId="0" xfId="0" applyFont="1" applyAlignment="1" applyProtection="1">
      <alignment horizontal="center" vertical="center"/>
    </xf>
    <xf numFmtId="0" fontId="25" fillId="0" borderId="0" xfId="0" applyFont="1" applyProtection="1">
      <alignment vertical="center"/>
    </xf>
    <xf numFmtId="0" fontId="22" fillId="0" borderId="0" xfId="0" applyFont="1" applyProtection="1">
      <alignment vertical="center"/>
    </xf>
    <xf numFmtId="0" fontId="77" fillId="10" borderId="9" xfId="0" applyFont="1" applyFill="1" applyBorder="1" applyAlignment="1" applyProtection="1">
      <alignment horizontal="center" vertical="center" wrapText="1"/>
    </xf>
    <xf numFmtId="0" fontId="77" fillId="10" borderId="13" xfId="0" applyFont="1" applyFill="1" applyBorder="1" applyAlignment="1" applyProtection="1">
      <alignment horizontal="center" vertical="center" wrapText="1"/>
    </xf>
    <xf numFmtId="0" fontId="78" fillId="10" borderId="65" xfId="0" applyFont="1" applyFill="1" applyBorder="1" applyAlignment="1" applyProtection="1">
      <alignment horizontal="center" vertical="center"/>
    </xf>
    <xf numFmtId="0" fontId="78" fillId="10" borderId="10" xfId="0" applyFont="1" applyFill="1" applyBorder="1" applyAlignment="1" applyProtection="1">
      <alignment horizontal="center" vertical="center" wrapText="1"/>
    </xf>
    <xf numFmtId="0" fontId="78" fillId="10" borderId="44" xfId="0" applyFont="1" applyFill="1" applyBorder="1" applyAlignment="1" applyProtection="1">
      <alignment horizontal="center" vertical="center"/>
    </xf>
    <xf numFmtId="0" fontId="64" fillId="3" borderId="18" xfId="0" applyFont="1" applyFill="1" applyBorder="1" applyAlignment="1" applyProtection="1">
      <alignment horizontal="center" vertical="center"/>
    </xf>
    <xf numFmtId="0" fontId="25" fillId="0" borderId="15" xfId="0" applyFont="1" applyBorder="1" applyAlignment="1" applyProtection="1">
      <alignment horizontal="left" vertical="center" wrapText="1"/>
    </xf>
    <xf numFmtId="0" fontId="25" fillId="0" borderId="15" xfId="0" applyFont="1" applyBorder="1" applyAlignment="1" applyProtection="1">
      <alignment horizontal="left" vertical="center"/>
    </xf>
    <xf numFmtId="0" fontId="25" fillId="0" borderId="185" xfId="0" applyFont="1" applyBorder="1" applyAlignment="1" applyProtection="1">
      <alignment horizontal="center" vertical="center" wrapText="1"/>
    </xf>
    <xf numFmtId="0" fontId="25" fillId="0" borderId="16" xfId="0" applyFont="1" applyBorder="1" applyAlignment="1" applyProtection="1">
      <alignment vertical="top" wrapText="1"/>
    </xf>
    <xf numFmtId="0" fontId="64" fillId="3" borderId="5" xfId="0" applyFont="1" applyFill="1" applyBorder="1" applyAlignment="1" applyProtection="1">
      <alignment horizontal="center" vertical="center"/>
    </xf>
    <xf numFmtId="0" fontId="25" fillId="0" borderId="23" xfId="0" applyFont="1" applyBorder="1" applyAlignment="1" applyProtection="1">
      <alignment horizontal="left" vertical="center" wrapText="1"/>
    </xf>
    <xf numFmtId="0" fontId="25" fillId="0" borderId="23" xfId="0" applyFont="1" applyBorder="1" applyAlignment="1" applyProtection="1">
      <alignment horizontal="left" vertical="center"/>
    </xf>
    <xf numFmtId="0" fontId="25" fillId="0" borderId="186" xfId="0" applyFont="1" applyBorder="1" applyAlignment="1" applyProtection="1">
      <alignment horizontal="center" vertical="center" wrapText="1"/>
    </xf>
    <xf numFmtId="0" fontId="25" fillId="0" borderId="33" xfId="0" applyFont="1" applyBorder="1" applyAlignment="1" applyProtection="1">
      <alignment vertical="top" wrapText="1"/>
    </xf>
    <xf numFmtId="0" fontId="25" fillId="3" borderId="5" xfId="0" applyFont="1" applyFill="1" applyBorder="1" applyAlignment="1" applyProtection="1">
      <alignment horizontal="center" vertical="center" wrapText="1"/>
    </xf>
    <xf numFmtId="0" fontId="25" fillId="0" borderId="17" xfId="0" applyFont="1" applyBorder="1" applyAlignment="1" applyProtection="1">
      <alignment horizontal="center" vertical="center" wrapText="1"/>
    </xf>
    <xf numFmtId="0" fontId="25" fillId="0" borderId="25" xfId="0" applyFont="1" applyBorder="1" applyAlignment="1" applyProtection="1">
      <alignment horizontal="left" vertical="center" wrapText="1"/>
    </xf>
    <xf numFmtId="0" fontId="25" fillId="0" borderId="2" xfId="0" applyFont="1" applyBorder="1" applyAlignment="1" applyProtection="1">
      <alignment horizontal="left" vertical="center" wrapText="1"/>
    </xf>
    <xf numFmtId="0" fontId="25" fillId="0" borderId="5" xfId="0" applyFont="1" applyBorder="1" applyAlignment="1" applyProtection="1">
      <alignment horizontal="left" vertical="center" wrapText="1"/>
    </xf>
    <xf numFmtId="0" fontId="64" fillId="0" borderId="186" xfId="0" applyFont="1" applyBorder="1" applyAlignment="1" applyProtection="1">
      <alignment horizontal="center" vertical="center" wrapText="1"/>
    </xf>
    <xf numFmtId="0" fontId="25" fillId="0" borderId="55" xfId="0" applyFont="1" applyBorder="1" applyAlignment="1" applyProtection="1">
      <alignment horizontal="center" vertical="center" wrapText="1"/>
    </xf>
    <xf numFmtId="0" fontId="66" fillId="0" borderId="33" xfId="0" applyFont="1" applyBorder="1" applyAlignment="1" applyProtection="1">
      <alignment vertical="top" wrapText="1"/>
    </xf>
    <xf numFmtId="0" fontId="25" fillId="0" borderId="41" xfId="0" applyFont="1" applyBorder="1" applyAlignment="1" applyProtection="1">
      <alignment horizontal="left" vertical="center" wrapText="1"/>
    </xf>
    <xf numFmtId="0" fontId="25" fillId="0" borderId="41" xfId="0" applyFont="1" applyBorder="1" applyAlignment="1" applyProtection="1">
      <alignment horizontal="center" vertical="center" wrapText="1"/>
    </xf>
    <xf numFmtId="0" fontId="66" fillId="0" borderId="42" xfId="0" applyFont="1" applyBorder="1" applyAlignment="1" applyProtection="1">
      <alignment vertical="top" wrapText="1"/>
    </xf>
    <xf numFmtId="0" fontId="76" fillId="0" borderId="0" xfId="4" applyFont="1" applyAlignment="1" applyProtection="1">
      <alignment vertical="top" wrapText="1"/>
      <protection locked="0"/>
    </xf>
  </cellXfs>
  <cellStyles count="7">
    <cellStyle name="ハイパーリンク" xfId="6" builtinId="8"/>
    <cellStyle name="桁区切り" xfId="3" builtinId="6"/>
    <cellStyle name="桁区切り 2" xfId="1" xr:uid="{00000000-0005-0000-0000-000000000000}"/>
    <cellStyle name="桁区切り 3" xfId="5" xr:uid="{F1A0DEA2-92EB-4CBF-A92D-BE95E55C2355}"/>
    <cellStyle name="標準" xfId="0" builtinId="0"/>
    <cellStyle name="標準 2" xfId="2" xr:uid="{00000000-0005-0000-0000-000002000000}"/>
    <cellStyle name="標準 4" xfId="4" xr:uid="{FF0D7AF4-A5BE-48F5-82BF-1704591AD990}"/>
  </cellStyles>
  <dxfs count="98">
    <dxf>
      <fill>
        <patternFill>
          <bgColor theme="9" tint="0.79998168889431442"/>
        </patternFill>
      </fill>
    </dxf>
    <dxf>
      <fill>
        <patternFill>
          <bgColor rgb="FFFFFF00"/>
        </patternFill>
      </fill>
    </dxf>
    <dxf>
      <fill>
        <patternFill>
          <bgColor rgb="FFFFFF00"/>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rgb="FFFFFF00"/>
        </patternFill>
      </fill>
    </dxf>
    <dxf>
      <font>
        <color rgb="FFFF00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ill>
        <patternFill>
          <bgColor rgb="FFFFFF00"/>
        </patternFill>
      </fill>
    </dxf>
  </dxfs>
  <tableStyles count="0" defaultTableStyle="TableStyleMedium2" defaultPivotStyle="PivotStyleLight16"/>
  <colors>
    <mruColors>
      <color rgb="FFF9CB99"/>
      <color rgb="FFF9F373"/>
      <color rgb="FFF5EA17"/>
      <color rgb="FFFDA5AD"/>
      <color rgb="FF0000FF"/>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5.emf"/></Relationships>
</file>

<file path=xl/drawings/_rels/drawing9.x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13</xdr:col>
      <xdr:colOff>343532</xdr:colOff>
      <xdr:row>3</xdr:row>
      <xdr:rowOff>541994</xdr:rowOff>
    </xdr:from>
    <xdr:to>
      <xdr:col>22</xdr:col>
      <xdr:colOff>352605</xdr:colOff>
      <xdr:row>9</xdr:row>
      <xdr:rowOff>644203</xdr:rowOff>
    </xdr:to>
    <xdr:sp macro="" textlink="">
      <xdr:nvSpPr>
        <xdr:cNvPr id="2" name="四角形: 角を丸くする 1">
          <a:extLst>
            <a:ext uri="{FF2B5EF4-FFF2-40B4-BE49-F238E27FC236}">
              <a16:creationId xmlns:a16="http://schemas.microsoft.com/office/drawing/2014/main" id="{77E1F5F9-9A8B-46AD-AC52-F649359BF214}"/>
            </a:ext>
          </a:extLst>
        </xdr:cNvPr>
        <xdr:cNvSpPr/>
      </xdr:nvSpPr>
      <xdr:spPr>
        <a:xfrm>
          <a:off x="11230561" y="1591124"/>
          <a:ext cx="5641247" cy="5559528"/>
        </a:xfrm>
        <a:prstGeom prst="roundRect">
          <a:avLst/>
        </a:prstGeom>
        <a:solidFill>
          <a:srgbClr val="F9F373"/>
        </a:solidFill>
        <a:ln>
          <a:solidFill>
            <a:srgbClr val="F9F37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u="sng">
              <a:solidFill>
                <a:srgbClr val="FF0000"/>
              </a:solidFill>
            </a:rPr>
            <a:t>〇Ｒ７より、すべてデータのみの提出に変更します</a:t>
          </a:r>
          <a:r>
            <a:rPr kumimoji="1" lang="ja-JP" altLang="en-US" sz="2800">
              <a:solidFill>
                <a:srgbClr val="FF0000"/>
              </a:solidFill>
            </a:rPr>
            <a:t>。電子メールに添付して提出してください。</a:t>
          </a:r>
          <a:br>
            <a:rPr kumimoji="1" lang="en-US" altLang="ja-JP" sz="2800">
              <a:solidFill>
                <a:srgbClr val="FF0000"/>
              </a:solidFill>
            </a:rPr>
          </a:br>
          <a:r>
            <a:rPr kumimoji="1" lang="en-US" altLang="ja-JP" sz="2800">
              <a:solidFill>
                <a:srgbClr val="FF0000"/>
              </a:solidFill>
            </a:rPr>
            <a:t>※</a:t>
          </a:r>
          <a:r>
            <a:rPr kumimoji="1" lang="ja-JP" altLang="en-US" sz="2800">
              <a:solidFill>
                <a:srgbClr val="FF0000"/>
              </a:solidFill>
            </a:rPr>
            <a:t>紙で提出していただく書類はありません。</a:t>
          </a:r>
          <a:endParaRPr kumimoji="1" lang="en-US" altLang="ja-JP" sz="2800">
            <a:solidFill>
              <a:srgbClr val="FF0000"/>
            </a:solidFill>
          </a:endParaRPr>
        </a:p>
        <a:p>
          <a:pPr algn="l"/>
          <a:endParaRPr kumimoji="1" lang="en-US" altLang="ja-JP" sz="2800">
            <a:solidFill>
              <a:srgbClr val="FF0000"/>
            </a:solidFill>
          </a:endParaRPr>
        </a:p>
        <a:p>
          <a:pPr algn="l"/>
          <a:r>
            <a:rPr kumimoji="1" lang="ja-JP" altLang="en-US" sz="2800">
              <a:solidFill>
                <a:srgbClr val="FF0000"/>
              </a:solidFill>
            </a:rPr>
            <a:t>〇本チェックシートで提出資料を確認（</a:t>
          </a:r>
          <a:r>
            <a:rPr kumimoji="1" lang="en-US" altLang="ja-JP" sz="2800">
              <a:solidFill>
                <a:srgbClr val="FF0000"/>
              </a:solidFill>
            </a:rPr>
            <a:t>B</a:t>
          </a:r>
          <a:r>
            <a:rPr kumimoji="1" lang="ja-JP" altLang="en-US" sz="2800">
              <a:solidFill>
                <a:srgbClr val="FF0000"/>
              </a:solidFill>
            </a:rPr>
            <a:t>列をリストから選択）のうえ提出してください。</a:t>
          </a:r>
          <a:endParaRPr kumimoji="1" lang="en-US" altLang="ja-JP" sz="28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204978</xdr:colOff>
      <xdr:row>1</xdr:row>
      <xdr:rowOff>19419</xdr:rowOff>
    </xdr:from>
    <xdr:to>
      <xdr:col>12</xdr:col>
      <xdr:colOff>1680883</xdr:colOff>
      <xdr:row>3</xdr:row>
      <xdr:rowOff>44355</xdr:rowOff>
    </xdr:to>
    <xdr:sp macro="" textlink="">
      <xdr:nvSpPr>
        <xdr:cNvPr id="2" name="四角形: 角を丸くする 1">
          <a:extLst>
            <a:ext uri="{FF2B5EF4-FFF2-40B4-BE49-F238E27FC236}">
              <a16:creationId xmlns:a16="http://schemas.microsoft.com/office/drawing/2014/main" id="{F02FFCAA-5E1D-486E-8F6D-4F8AD40D5298}"/>
            </a:ext>
          </a:extLst>
        </xdr:cNvPr>
        <xdr:cNvSpPr/>
      </xdr:nvSpPr>
      <xdr:spPr>
        <a:xfrm>
          <a:off x="5404041" y="122607"/>
          <a:ext cx="4484217" cy="659936"/>
        </a:xfrm>
        <a:prstGeom prst="round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Meiryo UI" panose="020B0604030504040204" pitchFamily="50" charset="-128"/>
              <a:ea typeface="Meiryo UI" panose="020B0604030504040204" pitchFamily="50" charset="-128"/>
            </a:rPr>
            <a:t>未入力の項目があると、補助額が正しく計算されないため、</a:t>
          </a:r>
          <a:endParaRPr kumimoji="1" lang="en-US" altLang="ja-JP" sz="1100" b="1">
            <a:solidFill>
              <a:srgbClr val="FF0000"/>
            </a:solidFill>
            <a:latin typeface="Meiryo UI" panose="020B0604030504040204" pitchFamily="50" charset="-128"/>
            <a:ea typeface="Meiryo UI" panose="020B0604030504040204" pitchFamily="50" charset="-128"/>
          </a:endParaRPr>
        </a:p>
        <a:p>
          <a:pPr algn="l"/>
          <a:r>
            <a:rPr kumimoji="1" lang="ja-JP" altLang="en-US" sz="1100" b="1">
              <a:solidFill>
                <a:srgbClr val="FF0000"/>
              </a:solidFill>
              <a:latin typeface="Meiryo UI" panose="020B0604030504040204" pitchFamily="50" charset="-128"/>
              <a:ea typeface="Meiryo UI" panose="020B0604030504040204" pitchFamily="50" charset="-128"/>
            </a:rPr>
            <a:t>入力漏れにご注意ください！</a:t>
          </a:r>
        </a:p>
      </xdr:txBody>
    </xdr:sp>
    <xdr:clientData/>
  </xdr:twoCellAnchor>
  <xdr:twoCellAnchor>
    <xdr:from>
      <xdr:col>7</xdr:col>
      <xdr:colOff>247930</xdr:colOff>
      <xdr:row>2</xdr:row>
      <xdr:rowOff>48094</xdr:rowOff>
    </xdr:from>
    <xdr:to>
      <xdr:col>8</xdr:col>
      <xdr:colOff>230187</xdr:colOff>
      <xdr:row>5</xdr:row>
      <xdr:rowOff>245597</xdr:rowOff>
    </xdr:to>
    <xdr:sp macro="" textlink="">
      <xdr:nvSpPr>
        <xdr:cNvPr id="3" name="右中かっこ 2">
          <a:extLst>
            <a:ext uri="{FF2B5EF4-FFF2-40B4-BE49-F238E27FC236}">
              <a16:creationId xmlns:a16="http://schemas.microsoft.com/office/drawing/2014/main" id="{85CD0AE9-F312-4A75-A67E-1D6401612C9F}"/>
            </a:ext>
          </a:extLst>
        </xdr:cNvPr>
        <xdr:cNvSpPr/>
      </xdr:nvSpPr>
      <xdr:spPr>
        <a:xfrm>
          <a:off x="4669118" y="452907"/>
          <a:ext cx="236257" cy="1269065"/>
        </a:xfrm>
        <a:prstGeom prst="rightBrace">
          <a:avLst>
            <a:gd name="adj1" fmla="val 8333"/>
            <a:gd name="adj2" fmla="val 4618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293690</xdr:colOff>
      <xdr:row>1</xdr:row>
      <xdr:rowOff>232523</xdr:rowOff>
    </xdr:from>
    <xdr:to>
      <xdr:col>31</xdr:col>
      <xdr:colOff>2865438</xdr:colOff>
      <xdr:row>14</xdr:row>
      <xdr:rowOff>230187</xdr:rowOff>
    </xdr:to>
    <xdr:sp macro="" textlink="">
      <xdr:nvSpPr>
        <xdr:cNvPr id="4" name="四角形: 角を丸くする 3">
          <a:extLst>
            <a:ext uri="{FF2B5EF4-FFF2-40B4-BE49-F238E27FC236}">
              <a16:creationId xmlns:a16="http://schemas.microsoft.com/office/drawing/2014/main" id="{76B948B5-50E4-4FC8-9955-FE067A556C37}"/>
            </a:ext>
          </a:extLst>
        </xdr:cNvPr>
        <xdr:cNvSpPr/>
      </xdr:nvSpPr>
      <xdr:spPr>
        <a:xfrm>
          <a:off x="10874378" y="335711"/>
          <a:ext cx="3198810" cy="3902914"/>
        </a:xfrm>
        <a:prstGeom prst="round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a:solidFill>
                <a:sysClr val="windowText" lastClr="000000"/>
              </a:solidFill>
            </a:rPr>
            <a:t>このエクセルは、</a:t>
          </a:r>
          <a:endParaRPr kumimoji="1" lang="en-US" altLang="ja-JP" sz="2400">
            <a:solidFill>
              <a:sysClr val="windowText" lastClr="000000"/>
            </a:solidFill>
          </a:endParaRPr>
        </a:p>
        <a:p>
          <a:pPr algn="l"/>
          <a:r>
            <a:rPr kumimoji="1" lang="ja-JP" altLang="en-US" sz="2400">
              <a:solidFill>
                <a:sysClr val="windowText" lastClr="000000"/>
              </a:solidFill>
            </a:rPr>
            <a:t>変更申請・実績報告の際も使用しますので、年度末まで保存いただきますようお願いいたします。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47625</xdr:colOff>
      <xdr:row>15</xdr:row>
      <xdr:rowOff>9525</xdr:rowOff>
    </xdr:from>
    <xdr:to>
      <xdr:col>35</xdr:col>
      <xdr:colOff>95250</xdr:colOff>
      <xdr:row>29</xdr:row>
      <xdr:rowOff>19050</xdr:rowOff>
    </xdr:to>
    <xdr:grpSp>
      <xdr:nvGrpSpPr>
        <xdr:cNvPr id="2" name="グループ化 30">
          <a:extLst>
            <a:ext uri="{FF2B5EF4-FFF2-40B4-BE49-F238E27FC236}">
              <a16:creationId xmlns:a16="http://schemas.microsoft.com/office/drawing/2014/main" id="{514B1A58-33AC-4F6B-9243-731CAD541D95}"/>
            </a:ext>
          </a:extLst>
        </xdr:cNvPr>
        <xdr:cNvGrpSpPr>
          <a:grpSpLocks/>
        </xdr:cNvGrpSpPr>
      </xdr:nvGrpSpPr>
      <xdr:grpSpPr bwMode="auto">
        <a:xfrm>
          <a:off x="2926292" y="2711803"/>
          <a:ext cx="3095625" cy="2380191"/>
          <a:chOff x="3286125" y="2581275"/>
          <a:chExt cx="3477225" cy="2409825"/>
        </a:xfrm>
      </xdr:grpSpPr>
      <xdr:grpSp>
        <xdr:nvGrpSpPr>
          <xdr:cNvPr id="3" name="グループ化 29">
            <a:extLst>
              <a:ext uri="{FF2B5EF4-FFF2-40B4-BE49-F238E27FC236}">
                <a16:creationId xmlns:a16="http://schemas.microsoft.com/office/drawing/2014/main" id="{D0134E74-A319-48E4-94A7-C77EF97E6DB0}"/>
              </a:ext>
            </a:extLst>
          </xdr:cNvPr>
          <xdr:cNvGrpSpPr>
            <a:grpSpLocks/>
          </xdr:cNvGrpSpPr>
        </xdr:nvGrpSpPr>
        <xdr:grpSpPr bwMode="auto">
          <a:xfrm>
            <a:off x="3286125" y="2581275"/>
            <a:ext cx="3477225" cy="2409825"/>
            <a:chOff x="3286125" y="2581275"/>
            <a:chExt cx="3477225" cy="2409825"/>
          </a:xfrm>
        </xdr:grpSpPr>
        <xdr:sp macro="" textlink="">
          <xdr:nvSpPr>
            <xdr:cNvPr id="5" name="右中かっこ 4">
              <a:extLst>
                <a:ext uri="{FF2B5EF4-FFF2-40B4-BE49-F238E27FC236}">
                  <a16:creationId xmlns:a16="http://schemas.microsoft.com/office/drawing/2014/main" id="{ECFDCA9C-C7E6-474F-8748-DFBF64F3A77D}"/>
                </a:ext>
              </a:extLst>
            </xdr:cNvPr>
            <xdr:cNvSpPr/>
          </xdr:nvSpPr>
          <xdr:spPr>
            <a:xfrm>
              <a:off x="3286125" y="25812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6" name="右中かっこ 5">
              <a:extLst>
                <a:ext uri="{FF2B5EF4-FFF2-40B4-BE49-F238E27FC236}">
                  <a16:creationId xmlns:a16="http://schemas.microsoft.com/office/drawing/2014/main" id="{AC76C781-B10C-42FD-8B96-441784A4CFAC}"/>
                </a:ext>
              </a:extLst>
            </xdr:cNvPr>
            <xdr:cNvSpPr/>
          </xdr:nvSpPr>
          <xdr:spPr>
            <a:xfrm>
              <a:off x="3286125" y="42957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7" name="直線コネクタ 6">
              <a:extLst>
                <a:ext uri="{FF2B5EF4-FFF2-40B4-BE49-F238E27FC236}">
                  <a16:creationId xmlns:a16="http://schemas.microsoft.com/office/drawing/2014/main" id="{D6EC1F06-1EA4-46D8-9C35-AB151F578693}"/>
                </a:ext>
              </a:extLst>
            </xdr:cNvPr>
            <xdr:cNvCxnSpPr/>
          </xdr:nvCxnSpPr>
          <xdr:spPr>
            <a:xfrm flipV="1">
              <a:off x="3590978" y="2933700"/>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C4AD8DA4-F9E1-4C43-9C72-B87ADD0306DC}"/>
                </a:ext>
              </a:extLst>
            </xdr:cNvPr>
            <xdr:cNvCxnSpPr/>
          </xdr:nvCxnSpPr>
          <xdr:spPr>
            <a:xfrm flipV="1">
              <a:off x="3590978" y="4638675"/>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F408E356-1EBF-4F7C-98D9-C225B09BEE5F}"/>
                </a:ext>
              </a:extLst>
            </xdr:cNvPr>
            <xdr:cNvCxnSpPr/>
          </xdr:nvCxnSpPr>
          <xdr:spPr>
            <a:xfrm>
              <a:off x="5458200" y="2943225"/>
              <a:ext cx="0" cy="169545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7E56B511-396F-4DE2-8F9E-410A2B64263F}"/>
                </a:ext>
              </a:extLst>
            </xdr:cNvPr>
            <xdr:cNvCxnSpPr/>
          </xdr:nvCxnSpPr>
          <xdr:spPr>
            <a:xfrm>
              <a:off x="5467726" y="3448050"/>
              <a:ext cx="1295624" cy="0"/>
            </a:xfrm>
            <a:prstGeom prst="straightConnector1">
              <a:avLst/>
            </a:prstGeom>
            <a:ln w="28575">
              <a:solidFill>
                <a:srgbClr val="1503FB"/>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 name="正方形/長方形 3">
            <a:extLst>
              <a:ext uri="{FF2B5EF4-FFF2-40B4-BE49-F238E27FC236}">
                <a16:creationId xmlns:a16="http://schemas.microsoft.com/office/drawing/2014/main" id="{90BCA984-8CC0-4455-A2A6-AD82750EE654}"/>
              </a:ext>
            </a:extLst>
          </xdr:cNvPr>
          <xdr:cNvSpPr/>
        </xdr:nvSpPr>
        <xdr:spPr>
          <a:xfrm>
            <a:off x="3514764" y="3219450"/>
            <a:ext cx="1848169"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◎賃借料、共益費は</a:t>
            </a:r>
            <a:r>
              <a:rPr kumimoji="1" lang="ja-JP" altLang="en-US" sz="1000" b="0">
                <a:solidFill>
                  <a:schemeClr val="tx1"/>
                </a:solidFill>
                <a:effectLst/>
                <a:latin typeface="+mn-lt"/>
                <a:ea typeface="+mn-ea"/>
                <a:cs typeface="+mn-cs"/>
              </a:rPr>
              <a:t>、実支払額と日割り額のいずれか</a:t>
            </a:r>
            <a:r>
              <a:rPr kumimoji="1" lang="ja-JP" altLang="ja-JP" sz="1000" b="0">
                <a:solidFill>
                  <a:schemeClr val="tx1"/>
                </a:solidFill>
                <a:effectLst/>
                <a:latin typeface="+mn-lt"/>
                <a:ea typeface="+mn-ea"/>
                <a:cs typeface="+mn-cs"/>
              </a:rPr>
              <a:t>低い金額を、本人負担額は実支払額を用いる。</a:t>
            </a:r>
            <a:endParaRPr kumimoji="1" lang="en-US" altLang="ja-JP" sz="1000" b="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（礼金等は日割りしない。）</a:t>
            </a:r>
            <a:endParaRPr lang="ja-JP" altLang="ja-JP" sz="1000" b="0">
              <a:solidFill>
                <a:schemeClr val="tx1"/>
              </a:solidFill>
              <a:effectLst/>
            </a:endParaRPr>
          </a:p>
        </xdr:txBody>
      </xdr:sp>
    </xdr:grpSp>
    <xdr:clientData/>
  </xdr:twoCellAnchor>
  <xdr:twoCellAnchor>
    <xdr:from>
      <xdr:col>17</xdr:col>
      <xdr:colOff>47625</xdr:colOff>
      <xdr:row>48</xdr:row>
      <xdr:rowOff>9525</xdr:rowOff>
    </xdr:from>
    <xdr:to>
      <xdr:col>35</xdr:col>
      <xdr:colOff>95250</xdr:colOff>
      <xdr:row>62</xdr:row>
      <xdr:rowOff>19050</xdr:rowOff>
    </xdr:to>
    <xdr:grpSp>
      <xdr:nvGrpSpPr>
        <xdr:cNvPr id="12" name="グループ化 30">
          <a:extLst>
            <a:ext uri="{FF2B5EF4-FFF2-40B4-BE49-F238E27FC236}">
              <a16:creationId xmlns:a16="http://schemas.microsoft.com/office/drawing/2014/main" id="{236D51FC-64B8-4B40-A266-DEA3988956AD}"/>
            </a:ext>
          </a:extLst>
        </xdr:cNvPr>
        <xdr:cNvGrpSpPr>
          <a:grpSpLocks/>
        </xdr:cNvGrpSpPr>
      </xdr:nvGrpSpPr>
      <xdr:grpSpPr bwMode="auto">
        <a:xfrm>
          <a:off x="2926292" y="8462081"/>
          <a:ext cx="3095625" cy="2380191"/>
          <a:chOff x="3286125" y="2581275"/>
          <a:chExt cx="3477225" cy="2409825"/>
        </a:xfrm>
      </xdr:grpSpPr>
      <xdr:grpSp>
        <xdr:nvGrpSpPr>
          <xdr:cNvPr id="13" name="グループ化 29">
            <a:extLst>
              <a:ext uri="{FF2B5EF4-FFF2-40B4-BE49-F238E27FC236}">
                <a16:creationId xmlns:a16="http://schemas.microsoft.com/office/drawing/2014/main" id="{EE586BE6-870D-DDBD-24DE-C4D06C9C9D7F}"/>
              </a:ext>
            </a:extLst>
          </xdr:cNvPr>
          <xdr:cNvGrpSpPr>
            <a:grpSpLocks/>
          </xdr:cNvGrpSpPr>
        </xdr:nvGrpSpPr>
        <xdr:grpSpPr bwMode="auto">
          <a:xfrm>
            <a:off x="3286125" y="2581275"/>
            <a:ext cx="3477225" cy="2409825"/>
            <a:chOff x="3286125" y="2581275"/>
            <a:chExt cx="3477225" cy="2409825"/>
          </a:xfrm>
        </xdr:grpSpPr>
        <xdr:sp macro="" textlink="">
          <xdr:nvSpPr>
            <xdr:cNvPr id="15" name="右中かっこ 14">
              <a:extLst>
                <a:ext uri="{FF2B5EF4-FFF2-40B4-BE49-F238E27FC236}">
                  <a16:creationId xmlns:a16="http://schemas.microsoft.com/office/drawing/2014/main" id="{54641903-5F52-2834-1762-576C8B81DD94}"/>
                </a:ext>
              </a:extLst>
            </xdr:cNvPr>
            <xdr:cNvSpPr/>
          </xdr:nvSpPr>
          <xdr:spPr>
            <a:xfrm>
              <a:off x="3286125" y="25812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16" name="右中かっこ 15">
              <a:extLst>
                <a:ext uri="{FF2B5EF4-FFF2-40B4-BE49-F238E27FC236}">
                  <a16:creationId xmlns:a16="http://schemas.microsoft.com/office/drawing/2014/main" id="{788D9DDD-412C-365A-64AE-B55ADD4DE8B8}"/>
                </a:ext>
              </a:extLst>
            </xdr:cNvPr>
            <xdr:cNvSpPr/>
          </xdr:nvSpPr>
          <xdr:spPr>
            <a:xfrm>
              <a:off x="3286125" y="42957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17" name="直線コネクタ 16">
              <a:extLst>
                <a:ext uri="{FF2B5EF4-FFF2-40B4-BE49-F238E27FC236}">
                  <a16:creationId xmlns:a16="http://schemas.microsoft.com/office/drawing/2014/main" id="{2E575278-BD46-7667-2FC0-0C05E0C72F8C}"/>
                </a:ext>
              </a:extLst>
            </xdr:cNvPr>
            <xdr:cNvCxnSpPr/>
          </xdr:nvCxnSpPr>
          <xdr:spPr>
            <a:xfrm flipV="1">
              <a:off x="3590978" y="2933700"/>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57849FBD-A46D-3736-93EC-78C0164CDD7B}"/>
                </a:ext>
              </a:extLst>
            </xdr:cNvPr>
            <xdr:cNvCxnSpPr/>
          </xdr:nvCxnSpPr>
          <xdr:spPr>
            <a:xfrm flipV="1">
              <a:off x="3590978" y="4638675"/>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AEC409D5-3F4E-ECA3-3C7E-1FF90774F2CC}"/>
                </a:ext>
              </a:extLst>
            </xdr:cNvPr>
            <xdr:cNvCxnSpPr/>
          </xdr:nvCxnSpPr>
          <xdr:spPr>
            <a:xfrm>
              <a:off x="5458200" y="2943225"/>
              <a:ext cx="0" cy="169545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02529985-CE04-08B5-6FD1-D11CBCB375BE}"/>
                </a:ext>
              </a:extLst>
            </xdr:cNvPr>
            <xdr:cNvCxnSpPr/>
          </xdr:nvCxnSpPr>
          <xdr:spPr>
            <a:xfrm>
              <a:off x="5467726" y="3448050"/>
              <a:ext cx="1295624" cy="0"/>
            </a:xfrm>
            <a:prstGeom prst="straightConnector1">
              <a:avLst/>
            </a:prstGeom>
            <a:ln w="28575">
              <a:solidFill>
                <a:srgbClr val="1503FB"/>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4" name="正方形/長方形 13">
            <a:extLst>
              <a:ext uri="{FF2B5EF4-FFF2-40B4-BE49-F238E27FC236}">
                <a16:creationId xmlns:a16="http://schemas.microsoft.com/office/drawing/2014/main" id="{EEE3B2D6-5216-6EF5-C24B-4963AA00CFC1}"/>
              </a:ext>
            </a:extLst>
          </xdr:cNvPr>
          <xdr:cNvSpPr/>
        </xdr:nvSpPr>
        <xdr:spPr>
          <a:xfrm>
            <a:off x="3514764" y="3219450"/>
            <a:ext cx="1848169"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◎賃借料、共益費は</a:t>
            </a:r>
            <a:r>
              <a:rPr kumimoji="1" lang="ja-JP" altLang="en-US" sz="1000" b="0">
                <a:solidFill>
                  <a:schemeClr val="tx1"/>
                </a:solidFill>
                <a:effectLst/>
                <a:latin typeface="+mn-lt"/>
                <a:ea typeface="+mn-ea"/>
                <a:cs typeface="+mn-cs"/>
              </a:rPr>
              <a:t>、実支払額と日割り額のいずれか</a:t>
            </a:r>
            <a:r>
              <a:rPr kumimoji="1" lang="ja-JP" altLang="ja-JP" sz="1000" b="0">
                <a:solidFill>
                  <a:schemeClr val="tx1"/>
                </a:solidFill>
                <a:effectLst/>
                <a:latin typeface="+mn-lt"/>
                <a:ea typeface="+mn-ea"/>
                <a:cs typeface="+mn-cs"/>
              </a:rPr>
              <a:t>低い金額を、本人負担額は実支払額を用いる。</a:t>
            </a:r>
            <a:endParaRPr kumimoji="1" lang="en-US" altLang="ja-JP" sz="1000" b="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（礼金等は日割りしない。）</a:t>
            </a:r>
            <a:endParaRPr lang="ja-JP" altLang="ja-JP" sz="1000" b="0">
              <a:solidFill>
                <a:schemeClr val="tx1"/>
              </a:solidFill>
              <a:effectLst/>
            </a:endParaRPr>
          </a:p>
        </xdr:txBody>
      </xdr:sp>
    </xdr:grpSp>
    <xdr:clientData/>
  </xdr:twoCellAnchor>
  <xdr:twoCellAnchor>
    <xdr:from>
      <xdr:col>17</xdr:col>
      <xdr:colOff>47625</xdr:colOff>
      <xdr:row>81</xdr:row>
      <xdr:rowOff>9525</xdr:rowOff>
    </xdr:from>
    <xdr:to>
      <xdr:col>35</xdr:col>
      <xdr:colOff>95250</xdr:colOff>
      <xdr:row>95</xdr:row>
      <xdr:rowOff>19050</xdr:rowOff>
    </xdr:to>
    <xdr:grpSp>
      <xdr:nvGrpSpPr>
        <xdr:cNvPr id="21" name="グループ化 30">
          <a:extLst>
            <a:ext uri="{FF2B5EF4-FFF2-40B4-BE49-F238E27FC236}">
              <a16:creationId xmlns:a16="http://schemas.microsoft.com/office/drawing/2014/main" id="{64AE1227-4414-41E2-B5B0-0AF0C0DAF42B}"/>
            </a:ext>
          </a:extLst>
        </xdr:cNvPr>
        <xdr:cNvGrpSpPr>
          <a:grpSpLocks/>
        </xdr:cNvGrpSpPr>
      </xdr:nvGrpSpPr>
      <xdr:grpSpPr bwMode="auto">
        <a:xfrm>
          <a:off x="2926292" y="14212358"/>
          <a:ext cx="3095625" cy="2380192"/>
          <a:chOff x="3286125" y="2581275"/>
          <a:chExt cx="3477225" cy="2409825"/>
        </a:xfrm>
      </xdr:grpSpPr>
      <xdr:grpSp>
        <xdr:nvGrpSpPr>
          <xdr:cNvPr id="22" name="グループ化 29">
            <a:extLst>
              <a:ext uri="{FF2B5EF4-FFF2-40B4-BE49-F238E27FC236}">
                <a16:creationId xmlns:a16="http://schemas.microsoft.com/office/drawing/2014/main" id="{039DAA03-092F-71C7-5D90-35146AFB9D4B}"/>
              </a:ext>
            </a:extLst>
          </xdr:cNvPr>
          <xdr:cNvGrpSpPr>
            <a:grpSpLocks/>
          </xdr:cNvGrpSpPr>
        </xdr:nvGrpSpPr>
        <xdr:grpSpPr bwMode="auto">
          <a:xfrm>
            <a:off x="3286125" y="2581275"/>
            <a:ext cx="3477225" cy="2409825"/>
            <a:chOff x="3286125" y="2581275"/>
            <a:chExt cx="3477225" cy="2409825"/>
          </a:xfrm>
        </xdr:grpSpPr>
        <xdr:sp macro="" textlink="">
          <xdr:nvSpPr>
            <xdr:cNvPr id="24" name="右中かっこ 23">
              <a:extLst>
                <a:ext uri="{FF2B5EF4-FFF2-40B4-BE49-F238E27FC236}">
                  <a16:creationId xmlns:a16="http://schemas.microsoft.com/office/drawing/2014/main" id="{F292BEA8-6BB3-B61F-E36E-D8BB9931D087}"/>
                </a:ext>
              </a:extLst>
            </xdr:cNvPr>
            <xdr:cNvSpPr/>
          </xdr:nvSpPr>
          <xdr:spPr>
            <a:xfrm>
              <a:off x="3286125" y="25812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5" name="右中かっこ 24">
              <a:extLst>
                <a:ext uri="{FF2B5EF4-FFF2-40B4-BE49-F238E27FC236}">
                  <a16:creationId xmlns:a16="http://schemas.microsoft.com/office/drawing/2014/main" id="{58E8CC37-B8A9-CD94-1517-542A1A9AA0A2}"/>
                </a:ext>
              </a:extLst>
            </xdr:cNvPr>
            <xdr:cNvSpPr/>
          </xdr:nvSpPr>
          <xdr:spPr>
            <a:xfrm>
              <a:off x="3286125" y="42957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26" name="直線コネクタ 25">
              <a:extLst>
                <a:ext uri="{FF2B5EF4-FFF2-40B4-BE49-F238E27FC236}">
                  <a16:creationId xmlns:a16="http://schemas.microsoft.com/office/drawing/2014/main" id="{3FE7BDD8-71E2-6329-E6DD-ABD8C56F049E}"/>
                </a:ext>
              </a:extLst>
            </xdr:cNvPr>
            <xdr:cNvCxnSpPr/>
          </xdr:nvCxnSpPr>
          <xdr:spPr>
            <a:xfrm flipV="1">
              <a:off x="3590978" y="2933700"/>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E0E70722-D5B1-038C-9D95-B6A7532D0B19}"/>
                </a:ext>
              </a:extLst>
            </xdr:cNvPr>
            <xdr:cNvCxnSpPr/>
          </xdr:nvCxnSpPr>
          <xdr:spPr>
            <a:xfrm flipV="1">
              <a:off x="3590978" y="4638675"/>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C270B8CD-CA4A-B0C8-C871-B1360A4B34BB}"/>
                </a:ext>
              </a:extLst>
            </xdr:cNvPr>
            <xdr:cNvCxnSpPr/>
          </xdr:nvCxnSpPr>
          <xdr:spPr>
            <a:xfrm>
              <a:off x="5458200" y="2943225"/>
              <a:ext cx="0" cy="169545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a:extLst>
                <a:ext uri="{FF2B5EF4-FFF2-40B4-BE49-F238E27FC236}">
                  <a16:creationId xmlns:a16="http://schemas.microsoft.com/office/drawing/2014/main" id="{D9D26160-E69E-5C64-9FCB-0EA21C304A91}"/>
                </a:ext>
              </a:extLst>
            </xdr:cNvPr>
            <xdr:cNvCxnSpPr/>
          </xdr:nvCxnSpPr>
          <xdr:spPr>
            <a:xfrm>
              <a:off x="5467726" y="3448050"/>
              <a:ext cx="1295624" cy="0"/>
            </a:xfrm>
            <a:prstGeom prst="straightConnector1">
              <a:avLst/>
            </a:prstGeom>
            <a:ln w="28575">
              <a:solidFill>
                <a:srgbClr val="1503FB"/>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23" name="正方形/長方形 22">
            <a:extLst>
              <a:ext uri="{FF2B5EF4-FFF2-40B4-BE49-F238E27FC236}">
                <a16:creationId xmlns:a16="http://schemas.microsoft.com/office/drawing/2014/main" id="{68682041-CF29-33E0-23DE-3A2CEC692883}"/>
              </a:ext>
            </a:extLst>
          </xdr:cNvPr>
          <xdr:cNvSpPr/>
        </xdr:nvSpPr>
        <xdr:spPr>
          <a:xfrm>
            <a:off x="3514764" y="3219450"/>
            <a:ext cx="1848169"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◎賃借料、共益費は</a:t>
            </a:r>
            <a:r>
              <a:rPr kumimoji="1" lang="ja-JP" altLang="en-US" sz="1000" b="0">
                <a:solidFill>
                  <a:schemeClr val="tx1"/>
                </a:solidFill>
                <a:effectLst/>
                <a:latin typeface="+mn-lt"/>
                <a:ea typeface="+mn-ea"/>
                <a:cs typeface="+mn-cs"/>
              </a:rPr>
              <a:t>、実支払額と日割り額のいずれか</a:t>
            </a:r>
            <a:r>
              <a:rPr kumimoji="1" lang="ja-JP" altLang="ja-JP" sz="1000" b="0">
                <a:solidFill>
                  <a:schemeClr val="tx1"/>
                </a:solidFill>
                <a:effectLst/>
                <a:latin typeface="+mn-lt"/>
                <a:ea typeface="+mn-ea"/>
                <a:cs typeface="+mn-cs"/>
              </a:rPr>
              <a:t>低い金額を、本人負担額は実支払額を用いる。</a:t>
            </a:r>
            <a:endParaRPr kumimoji="1" lang="en-US" altLang="ja-JP" sz="1000" b="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（礼金等は日割りしない。）</a:t>
            </a:r>
            <a:endParaRPr lang="ja-JP" altLang="ja-JP" sz="1000" b="0">
              <a:solidFill>
                <a:schemeClr val="tx1"/>
              </a:solidFill>
              <a:effectLst/>
            </a:endParaRPr>
          </a:p>
        </xdr:txBody>
      </xdr:sp>
    </xdr:grpSp>
    <xdr:clientData/>
  </xdr:twoCellAnchor>
  <xdr:twoCellAnchor>
    <xdr:from>
      <xdr:col>17</xdr:col>
      <xdr:colOff>47625</xdr:colOff>
      <xdr:row>48</xdr:row>
      <xdr:rowOff>9525</xdr:rowOff>
    </xdr:from>
    <xdr:to>
      <xdr:col>35</xdr:col>
      <xdr:colOff>95250</xdr:colOff>
      <xdr:row>62</xdr:row>
      <xdr:rowOff>19050</xdr:rowOff>
    </xdr:to>
    <xdr:grpSp>
      <xdr:nvGrpSpPr>
        <xdr:cNvPr id="30" name="グループ化 30">
          <a:extLst>
            <a:ext uri="{FF2B5EF4-FFF2-40B4-BE49-F238E27FC236}">
              <a16:creationId xmlns:a16="http://schemas.microsoft.com/office/drawing/2014/main" id="{3CAA51ED-148D-4E54-86EF-274707229A35}"/>
            </a:ext>
          </a:extLst>
        </xdr:cNvPr>
        <xdr:cNvGrpSpPr>
          <a:grpSpLocks/>
        </xdr:cNvGrpSpPr>
      </xdr:nvGrpSpPr>
      <xdr:grpSpPr bwMode="auto">
        <a:xfrm>
          <a:off x="2926292" y="8462081"/>
          <a:ext cx="3095625" cy="2380191"/>
          <a:chOff x="3286125" y="2581275"/>
          <a:chExt cx="3477225" cy="2409825"/>
        </a:xfrm>
      </xdr:grpSpPr>
      <xdr:grpSp>
        <xdr:nvGrpSpPr>
          <xdr:cNvPr id="31" name="グループ化 29">
            <a:extLst>
              <a:ext uri="{FF2B5EF4-FFF2-40B4-BE49-F238E27FC236}">
                <a16:creationId xmlns:a16="http://schemas.microsoft.com/office/drawing/2014/main" id="{7014D5C0-032C-CDAB-1DFF-107A8184B603}"/>
              </a:ext>
            </a:extLst>
          </xdr:cNvPr>
          <xdr:cNvGrpSpPr>
            <a:grpSpLocks/>
          </xdr:cNvGrpSpPr>
        </xdr:nvGrpSpPr>
        <xdr:grpSpPr bwMode="auto">
          <a:xfrm>
            <a:off x="3286125" y="2581275"/>
            <a:ext cx="3477225" cy="2409825"/>
            <a:chOff x="3286125" y="2581275"/>
            <a:chExt cx="3477225" cy="2409825"/>
          </a:xfrm>
        </xdr:grpSpPr>
        <xdr:sp macro="" textlink="">
          <xdr:nvSpPr>
            <xdr:cNvPr id="33" name="右中かっこ 32">
              <a:extLst>
                <a:ext uri="{FF2B5EF4-FFF2-40B4-BE49-F238E27FC236}">
                  <a16:creationId xmlns:a16="http://schemas.microsoft.com/office/drawing/2014/main" id="{69E79C83-534A-FD82-536E-CCD4CB0890FC}"/>
                </a:ext>
              </a:extLst>
            </xdr:cNvPr>
            <xdr:cNvSpPr/>
          </xdr:nvSpPr>
          <xdr:spPr>
            <a:xfrm>
              <a:off x="3286125" y="25812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4" name="右中かっこ 33">
              <a:extLst>
                <a:ext uri="{FF2B5EF4-FFF2-40B4-BE49-F238E27FC236}">
                  <a16:creationId xmlns:a16="http://schemas.microsoft.com/office/drawing/2014/main" id="{9309EEF2-4093-B28E-F03A-5BCCCE178F5F}"/>
                </a:ext>
              </a:extLst>
            </xdr:cNvPr>
            <xdr:cNvSpPr/>
          </xdr:nvSpPr>
          <xdr:spPr>
            <a:xfrm>
              <a:off x="3286125" y="42957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35" name="直線コネクタ 34">
              <a:extLst>
                <a:ext uri="{FF2B5EF4-FFF2-40B4-BE49-F238E27FC236}">
                  <a16:creationId xmlns:a16="http://schemas.microsoft.com/office/drawing/2014/main" id="{792E11E8-050F-76E7-7C5F-610F2EFF8BBE}"/>
                </a:ext>
              </a:extLst>
            </xdr:cNvPr>
            <xdr:cNvCxnSpPr/>
          </xdr:nvCxnSpPr>
          <xdr:spPr>
            <a:xfrm flipV="1">
              <a:off x="3590978" y="2933700"/>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9E3780BD-F4C1-9364-3128-EA5AF917E403}"/>
                </a:ext>
              </a:extLst>
            </xdr:cNvPr>
            <xdr:cNvCxnSpPr/>
          </xdr:nvCxnSpPr>
          <xdr:spPr>
            <a:xfrm flipV="1">
              <a:off x="3590978" y="4638675"/>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CE23413B-3FCD-5107-CBA5-39B1A241B28B}"/>
                </a:ext>
              </a:extLst>
            </xdr:cNvPr>
            <xdr:cNvCxnSpPr/>
          </xdr:nvCxnSpPr>
          <xdr:spPr>
            <a:xfrm>
              <a:off x="5458200" y="2943225"/>
              <a:ext cx="0" cy="169545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a:extLst>
                <a:ext uri="{FF2B5EF4-FFF2-40B4-BE49-F238E27FC236}">
                  <a16:creationId xmlns:a16="http://schemas.microsoft.com/office/drawing/2014/main" id="{01EF7A7A-74EE-D4D5-F172-DC970D38CEDD}"/>
                </a:ext>
              </a:extLst>
            </xdr:cNvPr>
            <xdr:cNvCxnSpPr/>
          </xdr:nvCxnSpPr>
          <xdr:spPr>
            <a:xfrm>
              <a:off x="5467726" y="3448050"/>
              <a:ext cx="1295624" cy="0"/>
            </a:xfrm>
            <a:prstGeom prst="straightConnector1">
              <a:avLst/>
            </a:prstGeom>
            <a:ln w="28575">
              <a:solidFill>
                <a:srgbClr val="1503FB"/>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32" name="正方形/長方形 31">
            <a:extLst>
              <a:ext uri="{FF2B5EF4-FFF2-40B4-BE49-F238E27FC236}">
                <a16:creationId xmlns:a16="http://schemas.microsoft.com/office/drawing/2014/main" id="{D310BB30-6CA2-D5E8-E9E0-468AE061ECCB}"/>
              </a:ext>
            </a:extLst>
          </xdr:cNvPr>
          <xdr:cNvSpPr/>
        </xdr:nvSpPr>
        <xdr:spPr>
          <a:xfrm>
            <a:off x="3514764" y="3219450"/>
            <a:ext cx="1848169"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◎賃借料、共益費は</a:t>
            </a:r>
            <a:r>
              <a:rPr kumimoji="1" lang="ja-JP" altLang="en-US" sz="1000" b="0">
                <a:solidFill>
                  <a:schemeClr val="tx1"/>
                </a:solidFill>
                <a:effectLst/>
                <a:latin typeface="+mn-lt"/>
                <a:ea typeface="+mn-ea"/>
                <a:cs typeface="+mn-cs"/>
              </a:rPr>
              <a:t>、実支払額と日割り額のいずれか</a:t>
            </a:r>
            <a:r>
              <a:rPr kumimoji="1" lang="ja-JP" altLang="ja-JP" sz="1000" b="0">
                <a:solidFill>
                  <a:schemeClr val="tx1"/>
                </a:solidFill>
                <a:effectLst/>
                <a:latin typeface="+mn-lt"/>
                <a:ea typeface="+mn-ea"/>
                <a:cs typeface="+mn-cs"/>
              </a:rPr>
              <a:t>低い金額を、本人負担額は実支払額を用いる。</a:t>
            </a:r>
            <a:endParaRPr kumimoji="1" lang="en-US" altLang="ja-JP" sz="1000" b="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（礼金等は日割りしない。）</a:t>
            </a:r>
            <a:endParaRPr lang="ja-JP" altLang="ja-JP" sz="1000" b="0">
              <a:solidFill>
                <a:schemeClr val="tx1"/>
              </a:solidFill>
              <a:effectLst/>
            </a:endParaRPr>
          </a:p>
        </xdr:txBody>
      </xdr:sp>
    </xdr:grpSp>
    <xdr:clientData/>
  </xdr:twoCellAnchor>
  <xdr:twoCellAnchor>
    <xdr:from>
      <xdr:col>17</xdr:col>
      <xdr:colOff>47625</xdr:colOff>
      <xdr:row>48</xdr:row>
      <xdr:rowOff>9525</xdr:rowOff>
    </xdr:from>
    <xdr:to>
      <xdr:col>35</xdr:col>
      <xdr:colOff>95250</xdr:colOff>
      <xdr:row>62</xdr:row>
      <xdr:rowOff>19050</xdr:rowOff>
    </xdr:to>
    <xdr:grpSp>
      <xdr:nvGrpSpPr>
        <xdr:cNvPr id="39" name="グループ化 30">
          <a:extLst>
            <a:ext uri="{FF2B5EF4-FFF2-40B4-BE49-F238E27FC236}">
              <a16:creationId xmlns:a16="http://schemas.microsoft.com/office/drawing/2014/main" id="{3A9A647A-3DC2-443F-8357-D66EF6D79335}"/>
            </a:ext>
          </a:extLst>
        </xdr:cNvPr>
        <xdr:cNvGrpSpPr>
          <a:grpSpLocks/>
        </xdr:cNvGrpSpPr>
      </xdr:nvGrpSpPr>
      <xdr:grpSpPr bwMode="auto">
        <a:xfrm>
          <a:off x="2926292" y="8462081"/>
          <a:ext cx="3095625" cy="2380191"/>
          <a:chOff x="3286125" y="2581275"/>
          <a:chExt cx="3477225" cy="2409825"/>
        </a:xfrm>
      </xdr:grpSpPr>
      <xdr:grpSp>
        <xdr:nvGrpSpPr>
          <xdr:cNvPr id="40" name="グループ化 29">
            <a:extLst>
              <a:ext uri="{FF2B5EF4-FFF2-40B4-BE49-F238E27FC236}">
                <a16:creationId xmlns:a16="http://schemas.microsoft.com/office/drawing/2014/main" id="{D06AACE9-F215-DF53-C7AA-3331BC8765D6}"/>
              </a:ext>
            </a:extLst>
          </xdr:cNvPr>
          <xdr:cNvGrpSpPr>
            <a:grpSpLocks/>
          </xdr:cNvGrpSpPr>
        </xdr:nvGrpSpPr>
        <xdr:grpSpPr bwMode="auto">
          <a:xfrm>
            <a:off x="3286125" y="2581275"/>
            <a:ext cx="3477225" cy="2409825"/>
            <a:chOff x="3286125" y="2581275"/>
            <a:chExt cx="3477225" cy="2409825"/>
          </a:xfrm>
        </xdr:grpSpPr>
        <xdr:sp macro="" textlink="">
          <xdr:nvSpPr>
            <xdr:cNvPr id="42" name="右中かっこ 41">
              <a:extLst>
                <a:ext uri="{FF2B5EF4-FFF2-40B4-BE49-F238E27FC236}">
                  <a16:creationId xmlns:a16="http://schemas.microsoft.com/office/drawing/2014/main" id="{4869EB0C-E52B-183F-B29E-D009EBE09FB2}"/>
                </a:ext>
              </a:extLst>
            </xdr:cNvPr>
            <xdr:cNvSpPr/>
          </xdr:nvSpPr>
          <xdr:spPr>
            <a:xfrm>
              <a:off x="3286125" y="25812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43" name="右中かっこ 42">
              <a:extLst>
                <a:ext uri="{FF2B5EF4-FFF2-40B4-BE49-F238E27FC236}">
                  <a16:creationId xmlns:a16="http://schemas.microsoft.com/office/drawing/2014/main" id="{80BED4FB-5E42-F12A-12BA-E9D813483C99}"/>
                </a:ext>
              </a:extLst>
            </xdr:cNvPr>
            <xdr:cNvSpPr/>
          </xdr:nvSpPr>
          <xdr:spPr>
            <a:xfrm>
              <a:off x="3286125" y="42957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44" name="直線コネクタ 43">
              <a:extLst>
                <a:ext uri="{FF2B5EF4-FFF2-40B4-BE49-F238E27FC236}">
                  <a16:creationId xmlns:a16="http://schemas.microsoft.com/office/drawing/2014/main" id="{F118A8C9-8806-4628-D1F8-282056943A88}"/>
                </a:ext>
              </a:extLst>
            </xdr:cNvPr>
            <xdr:cNvCxnSpPr/>
          </xdr:nvCxnSpPr>
          <xdr:spPr>
            <a:xfrm flipV="1">
              <a:off x="3590978" y="2933700"/>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0D589A32-0527-1339-60DD-D2B3C7D47825}"/>
                </a:ext>
              </a:extLst>
            </xdr:cNvPr>
            <xdr:cNvCxnSpPr/>
          </xdr:nvCxnSpPr>
          <xdr:spPr>
            <a:xfrm flipV="1">
              <a:off x="3590978" y="4638675"/>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58AD0B5D-8D66-6E5D-AB0E-804BBC6BD6AA}"/>
                </a:ext>
              </a:extLst>
            </xdr:cNvPr>
            <xdr:cNvCxnSpPr/>
          </xdr:nvCxnSpPr>
          <xdr:spPr>
            <a:xfrm>
              <a:off x="5458200" y="2943225"/>
              <a:ext cx="0" cy="169545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47" name="直線矢印コネクタ 46">
              <a:extLst>
                <a:ext uri="{FF2B5EF4-FFF2-40B4-BE49-F238E27FC236}">
                  <a16:creationId xmlns:a16="http://schemas.microsoft.com/office/drawing/2014/main" id="{2A7113D3-0FD3-443A-FC8C-F52185D37F47}"/>
                </a:ext>
              </a:extLst>
            </xdr:cNvPr>
            <xdr:cNvCxnSpPr/>
          </xdr:nvCxnSpPr>
          <xdr:spPr>
            <a:xfrm>
              <a:off x="5467726" y="3448050"/>
              <a:ext cx="1295624" cy="0"/>
            </a:xfrm>
            <a:prstGeom prst="straightConnector1">
              <a:avLst/>
            </a:prstGeom>
            <a:ln w="28575">
              <a:solidFill>
                <a:srgbClr val="1503FB"/>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1" name="正方形/長方形 40">
            <a:extLst>
              <a:ext uri="{FF2B5EF4-FFF2-40B4-BE49-F238E27FC236}">
                <a16:creationId xmlns:a16="http://schemas.microsoft.com/office/drawing/2014/main" id="{CBBBA3AC-F349-1AC2-5275-E512D9601731}"/>
              </a:ext>
            </a:extLst>
          </xdr:cNvPr>
          <xdr:cNvSpPr/>
        </xdr:nvSpPr>
        <xdr:spPr>
          <a:xfrm>
            <a:off x="3514764" y="3219450"/>
            <a:ext cx="1848169"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◎賃借料、共益費は</a:t>
            </a:r>
            <a:r>
              <a:rPr kumimoji="1" lang="ja-JP" altLang="en-US" sz="1000" b="0">
                <a:solidFill>
                  <a:schemeClr val="tx1"/>
                </a:solidFill>
                <a:effectLst/>
                <a:latin typeface="+mn-lt"/>
                <a:ea typeface="+mn-ea"/>
                <a:cs typeface="+mn-cs"/>
              </a:rPr>
              <a:t>、実支払額と日割り額のいずれか</a:t>
            </a:r>
            <a:r>
              <a:rPr kumimoji="1" lang="ja-JP" altLang="ja-JP" sz="1000" b="0">
                <a:solidFill>
                  <a:schemeClr val="tx1"/>
                </a:solidFill>
                <a:effectLst/>
                <a:latin typeface="+mn-lt"/>
                <a:ea typeface="+mn-ea"/>
                <a:cs typeface="+mn-cs"/>
              </a:rPr>
              <a:t>低い金額を、本人負担額は実支払額を用いる。</a:t>
            </a:r>
            <a:endParaRPr kumimoji="1" lang="en-US" altLang="ja-JP" sz="1000" b="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（礼金等は日割りしない。）</a:t>
            </a:r>
            <a:endParaRPr lang="ja-JP" altLang="ja-JP" sz="1000" b="0">
              <a:solidFill>
                <a:schemeClr val="tx1"/>
              </a:solidFill>
              <a:effectLst/>
            </a:endParaRPr>
          </a:p>
        </xdr:txBody>
      </xdr:sp>
    </xdr:grpSp>
    <xdr:clientData/>
  </xdr:twoCellAnchor>
  <xdr:twoCellAnchor>
    <xdr:from>
      <xdr:col>17</xdr:col>
      <xdr:colOff>47625</xdr:colOff>
      <xdr:row>81</xdr:row>
      <xdr:rowOff>9525</xdr:rowOff>
    </xdr:from>
    <xdr:to>
      <xdr:col>35</xdr:col>
      <xdr:colOff>95250</xdr:colOff>
      <xdr:row>95</xdr:row>
      <xdr:rowOff>19050</xdr:rowOff>
    </xdr:to>
    <xdr:grpSp>
      <xdr:nvGrpSpPr>
        <xdr:cNvPr id="48" name="グループ化 30">
          <a:extLst>
            <a:ext uri="{FF2B5EF4-FFF2-40B4-BE49-F238E27FC236}">
              <a16:creationId xmlns:a16="http://schemas.microsoft.com/office/drawing/2014/main" id="{C8638C01-DA9F-4A52-A34E-86FC53267C69}"/>
            </a:ext>
          </a:extLst>
        </xdr:cNvPr>
        <xdr:cNvGrpSpPr>
          <a:grpSpLocks/>
        </xdr:cNvGrpSpPr>
      </xdr:nvGrpSpPr>
      <xdr:grpSpPr bwMode="auto">
        <a:xfrm>
          <a:off x="2926292" y="14212358"/>
          <a:ext cx="3095625" cy="2380192"/>
          <a:chOff x="3286125" y="2581275"/>
          <a:chExt cx="3477225" cy="2409825"/>
        </a:xfrm>
      </xdr:grpSpPr>
      <xdr:grpSp>
        <xdr:nvGrpSpPr>
          <xdr:cNvPr id="49" name="グループ化 29">
            <a:extLst>
              <a:ext uri="{FF2B5EF4-FFF2-40B4-BE49-F238E27FC236}">
                <a16:creationId xmlns:a16="http://schemas.microsoft.com/office/drawing/2014/main" id="{C61FB9BD-4115-7CEA-85F1-AD2979103F95}"/>
              </a:ext>
            </a:extLst>
          </xdr:cNvPr>
          <xdr:cNvGrpSpPr>
            <a:grpSpLocks/>
          </xdr:cNvGrpSpPr>
        </xdr:nvGrpSpPr>
        <xdr:grpSpPr bwMode="auto">
          <a:xfrm>
            <a:off x="3286125" y="2581275"/>
            <a:ext cx="3477225" cy="2409825"/>
            <a:chOff x="3286125" y="2581275"/>
            <a:chExt cx="3477225" cy="2409825"/>
          </a:xfrm>
        </xdr:grpSpPr>
        <xdr:sp macro="" textlink="">
          <xdr:nvSpPr>
            <xdr:cNvPr id="51" name="右中かっこ 50">
              <a:extLst>
                <a:ext uri="{FF2B5EF4-FFF2-40B4-BE49-F238E27FC236}">
                  <a16:creationId xmlns:a16="http://schemas.microsoft.com/office/drawing/2014/main" id="{F90BA8E6-A215-F084-F473-165E8FDA7AAF}"/>
                </a:ext>
              </a:extLst>
            </xdr:cNvPr>
            <xdr:cNvSpPr/>
          </xdr:nvSpPr>
          <xdr:spPr>
            <a:xfrm>
              <a:off x="3286125" y="25812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52" name="右中かっこ 51">
              <a:extLst>
                <a:ext uri="{FF2B5EF4-FFF2-40B4-BE49-F238E27FC236}">
                  <a16:creationId xmlns:a16="http://schemas.microsoft.com/office/drawing/2014/main" id="{C3F8B36A-8B07-77BF-47C4-09B4E08EC112}"/>
                </a:ext>
              </a:extLst>
            </xdr:cNvPr>
            <xdr:cNvSpPr/>
          </xdr:nvSpPr>
          <xdr:spPr>
            <a:xfrm>
              <a:off x="3286125" y="42957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53" name="直線コネクタ 52">
              <a:extLst>
                <a:ext uri="{FF2B5EF4-FFF2-40B4-BE49-F238E27FC236}">
                  <a16:creationId xmlns:a16="http://schemas.microsoft.com/office/drawing/2014/main" id="{EBCD201A-3582-322E-27D2-AB2C58C0E522}"/>
                </a:ext>
              </a:extLst>
            </xdr:cNvPr>
            <xdr:cNvCxnSpPr/>
          </xdr:nvCxnSpPr>
          <xdr:spPr>
            <a:xfrm flipV="1">
              <a:off x="3590978" y="2933700"/>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a:extLst>
                <a:ext uri="{FF2B5EF4-FFF2-40B4-BE49-F238E27FC236}">
                  <a16:creationId xmlns:a16="http://schemas.microsoft.com/office/drawing/2014/main" id="{C4976B25-B0CB-DD87-C6CC-A6D498A3FFF6}"/>
                </a:ext>
              </a:extLst>
            </xdr:cNvPr>
            <xdr:cNvCxnSpPr/>
          </xdr:nvCxnSpPr>
          <xdr:spPr>
            <a:xfrm flipV="1">
              <a:off x="3590978" y="4638675"/>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a:extLst>
                <a:ext uri="{FF2B5EF4-FFF2-40B4-BE49-F238E27FC236}">
                  <a16:creationId xmlns:a16="http://schemas.microsoft.com/office/drawing/2014/main" id="{1786CECE-CB60-753E-B5AE-37C63FF3590D}"/>
                </a:ext>
              </a:extLst>
            </xdr:cNvPr>
            <xdr:cNvCxnSpPr/>
          </xdr:nvCxnSpPr>
          <xdr:spPr>
            <a:xfrm>
              <a:off x="5458200" y="2943225"/>
              <a:ext cx="0" cy="169545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56" name="直線矢印コネクタ 55">
              <a:extLst>
                <a:ext uri="{FF2B5EF4-FFF2-40B4-BE49-F238E27FC236}">
                  <a16:creationId xmlns:a16="http://schemas.microsoft.com/office/drawing/2014/main" id="{DDD6C162-1C26-6579-DBE3-1D2085C25D88}"/>
                </a:ext>
              </a:extLst>
            </xdr:cNvPr>
            <xdr:cNvCxnSpPr/>
          </xdr:nvCxnSpPr>
          <xdr:spPr>
            <a:xfrm>
              <a:off x="5467726" y="3448050"/>
              <a:ext cx="1295624" cy="0"/>
            </a:xfrm>
            <a:prstGeom prst="straightConnector1">
              <a:avLst/>
            </a:prstGeom>
            <a:ln w="28575">
              <a:solidFill>
                <a:srgbClr val="1503FB"/>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50" name="正方形/長方形 49">
            <a:extLst>
              <a:ext uri="{FF2B5EF4-FFF2-40B4-BE49-F238E27FC236}">
                <a16:creationId xmlns:a16="http://schemas.microsoft.com/office/drawing/2014/main" id="{8AF75780-AF23-2946-5AE1-52F8A2629950}"/>
              </a:ext>
            </a:extLst>
          </xdr:cNvPr>
          <xdr:cNvSpPr/>
        </xdr:nvSpPr>
        <xdr:spPr>
          <a:xfrm>
            <a:off x="3514764" y="3219450"/>
            <a:ext cx="1848169"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◎賃借料、共益費は</a:t>
            </a:r>
            <a:r>
              <a:rPr kumimoji="1" lang="ja-JP" altLang="en-US" sz="1000" b="0">
                <a:solidFill>
                  <a:schemeClr val="tx1"/>
                </a:solidFill>
                <a:effectLst/>
                <a:latin typeface="+mn-lt"/>
                <a:ea typeface="+mn-ea"/>
                <a:cs typeface="+mn-cs"/>
              </a:rPr>
              <a:t>、実支払額と日割り額のいずれか</a:t>
            </a:r>
            <a:r>
              <a:rPr kumimoji="1" lang="ja-JP" altLang="ja-JP" sz="1000" b="0">
                <a:solidFill>
                  <a:schemeClr val="tx1"/>
                </a:solidFill>
                <a:effectLst/>
                <a:latin typeface="+mn-lt"/>
                <a:ea typeface="+mn-ea"/>
                <a:cs typeface="+mn-cs"/>
              </a:rPr>
              <a:t>低い金額を、本人負担額は実支払額を用いる。</a:t>
            </a:r>
            <a:endParaRPr kumimoji="1" lang="en-US" altLang="ja-JP" sz="1000" b="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（礼金等は日割りしない。）</a:t>
            </a:r>
            <a:endParaRPr lang="ja-JP" altLang="ja-JP" sz="1000" b="0">
              <a:solidFill>
                <a:schemeClr val="tx1"/>
              </a:solidFill>
              <a:effectLst/>
            </a:endParaRPr>
          </a:p>
        </xdr:txBody>
      </xdr:sp>
    </xdr:grpSp>
    <xdr:clientData/>
  </xdr:twoCellAnchor>
  <xdr:twoCellAnchor>
    <xdr:from>
      <xdr:col>17</xdr:col>
      <xdr:colOff>47625</xdr:colOff>
      <xdr:row>114</xdr:row>
      <xdr:rowOff>9525</xdr:rowOff>
    </xdr:from>
    <xdr:to>
      <xdr:col>35</xdr:col>
      <xdr:colOff>95250</xdr:colOff>
      <xdr:row>128</xdr:row>
      <xdr:rowOff>19050</xdr:rowOff>
    </xdr:to>
    <xdr:grpSp>
      <xdr:nvGrpSpPr>
        <xdr:cNvPr id="66" name="グループ化 30">
          <a:extLst>
            <a:ext uri="{FF2B5EF4-FFF2-40B4-BE49-F238E27FC236}">
              <a16:creationId xmlns:a16="http://schemas.microsoft.com/office/drawing/2014/main" id="{2D6984BD-8CC5-455A-83ED-6A200C6610AC}"/>
            </a:ext>
          </a:extLst>
        </xdr:cNvPr>
        <xdr:cNvGrpSpPr>
          <a:grpSpLocks/>
        </xdr:cNvGrpSpPr>
      </xdr:nvGrpSpPr>
      <xdr:grpSpPr bwMode="auto">
        <a:xfrm>
          <a:off x="2926292" y="20512969"/>
          <a:ext cx="3095625" cy="2690637"/>
          <a:chOff x="3286125" y="2581275"/>
          <a:chExt cx="3477225" cy="2409825"/>
        </a:xfrm>
      </xdr:grpSpPr>
      <xdr:grpSp>
        <xdr:nvGrpSpPr>
          <xdr:cNvPr id="67" name="グループ化 29">
            <a:extLst>
              <a:ext uri="{FF2B5EF4-FFF2-40B4-BE49-F238E27FC236}">
                <a16:creationId xmlns:a16="http://schemas.microsoft.com/office/drawing/2014/main" id="{C0220AA5-2E76-D9D6-A3FB-D885396DCBCC}"/>
              </a:ext>
            </a:extLst>
          </xdr:cNvPr>
          <xdr:cNvGrpSpPr>
            <a:grpSpLocks/>
          </xdr:cNvGrpSpPr>
        </xdr:nvGrpSpPr>
        <xdr:grpSpPr bwMode="auto">
          <a:xfrm>
            <a:off x="3286125" y="2581275"/>
            <a:ext cx="3477225" cy="2409825"/>
            <a:chOff x="3286125" y="2581275"/>
            <a:chExt cx="3477225" cy="2409825"/>
          </a:xfrm>
        </xdr:grpSpPr>
        <xdr:sp macro="" textlink="">
          <xdr:nvSpPr>
            <xdr:cNvPr id="69" name="右中かっこ 68">
              <a:extLst>
                <a:ext uri="{FF2B5EF4-FFF2-40B4-BE49-F238E27FC236}">
                  <a16:creationId xmlns:a16="http://schemas.microsoft.com/office/drawing/2014/main" id="{19E39A0F-9CF8-47B7-047B-D8CCD9505582}"/>
                </a:ext>
              </a:extLst>
            </xdr:cNvPr>
            <xdr:cNvSpPr/>
          </xdr:nvSpPr>
          <xdr:spPr>
            <a:xfrm>
              <a:off x="3286125" y="25812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70" name="右中かっこ 69">
              <a:extLst>
                <a:ext uri="{FF2B5EF4-FFF2-40B4-BE49-F238E27FC236}">
                  <a16:creationId xmlns:a16="http://schemas.microsoft.com/office/drawing/2014/main" id="{22F98C81-B191-9471-AE95-02403EDE05DA}"/>
                </a:ext>
              </a:extLst>
            </xdr:cNvPr>
            <xdr:cNvSpPr/>
          </xdr:nvSpPr>
          <xdr:spPr>
            <a:xfrm>
              <a:off x="3286125" y="42957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71" name="直線コネクタ 70">
              <a:extLst>
                <a:ext uri="{FF2B5EF4-FFF2-40B4-BE49-F238E27FC236}">
                  <a16:creationId xmlns:a16="http://schemas.microsoft.com/office/drawing/2014/main" id="{69F7C5A5-837B-1AA0-F7D2-B465BA453E91}"/>
                </a:ext>
              </a:extLst>
            </xdr:cNvPr>
            <xdr:cNvCxnSpPr/>
          </xdr:nvCxnSpPr>
          <xdr:spPr>
            <a:xfrm flipV="1">
              <a:off x="3590978" y="2933700"/>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72" name="直線コネクタ 71">
              <a:extLst>
                <a:ext uri="{FF2B5EF4-FFF2-40B4-BE49-F238E27FC236}">
                  <a16:creationId xmlns:a16="http://schemas.microsoft.com/office/drawing/2014/main" id="{8262CB2F-3E88-2EDB-2A69-B151176AF9D9}"/>
                </a:ext>
              </a:extLst>
            </xdr:cNvPr>
            <xdr:cNvCxnSpPr/>
          </xdr:nvCxnSpPr>
          <xdr:spPr>
            <a:xfrm flipV="1">
              <a:off x="3590978" y="4638675"/>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73" name="直線コネクタ 72">
              <a:extLst>
                <a:ext uri="{FF2B5EF4-FFF2-40B4-BE49-F238E27FC236}">
                  <a16:creationId xmlns:a16="http://schemas.microsoft.com/office/drawing/2014/main" id="{F3185614-FF42-26D5-B338-05EE93A11721}"/>
                </a:ext>
              </a:extLst>
            </xdr:cNvPr>
            <xdr:cNvCxnSpPr/>
          </xdr:nvCxnSpPr>
          <xdr:spPr>
            <a:xfrm>
              <a:off x="5458200" y="2943225"/>
              <a:ext cx="0" cy="169545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74" name="直線矢印コネクタ 73">
              <a:extLst>
                <a:ext uri="{FF2B5EF4-FFF2-40B4-BE49-F238E27FC236}">
                  <a16:creationId xmlns:a16="http://schemas.microsoft.com/office/drawing/2014/main" id="{CB3BFB9C-0E68-73D3-1EBC-401ED800D5B3}"/>
                </a:ext>
              </a:extLst>
            </xdr:cNvPr>
            <xdr:cNvCxnSpPr/>
          </xdr:nvCxnSpPr>
          <xdr:spPr>
            <a:xfrm>
              <a:off x="5467726" y="3448050"/>
              <a:ext cx="1295624" cy="0"/>
            </a:xfrm>
            <a:prstGeom prst="straightConnector1">
              <a:avLst/>
            </a:prstGeom>
            <a:ln w="28575">
              <a:solidFill>
                <a:srgbClr val="1503FB"/>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68" name="正方形/長方形 67">
            <a:extLst>
              <a:ext uri="{FF2B5EF4-FFF2-40B4-BE49-F238E27FC236}">
                <a16:creationId xmlns:a16="http://schemas.microsoft.com/office/drawing/2014/main" id="{8751A68C-2857-6D9A-BD0C-8E4FF8E785FA}"/>
              </a:ext>
            </a:extLst>
          </xdr:cNvPr>
          <xdr:cNvSpPr/>
        </xdr:nvSpPr>
        <xdr:spPr>
          <a:xfrm>
            <a:off x="3514764" y="3219450"/>
            <a:ext cx="1848169"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◎賃借料、共益費は</a:t>
            </a:r>
            <a:r>
              <a:rPr kumimoji="1" lang="ja-JP" altLang="en-US" sz="1000" b="0">
                <a:solidFill>
                  <a:schemeClr val="tx1"/>
                </a:solidFill>
                <a:effectLst/>
                <a:latin typeface="+mn-lt"/>
                <a:ea typeface="+mn-ea"/>
                <a:cs typeface="+mn-cs"/>
              </a:rPr>
              <a:t>、実支払額と日割り額のいずれか</a:t>
            </a:r>
            <a:r>
              <a:rPr kumimoji="1" lang="ja-JP" altLang="ja-JP" sz="1000" b="0">
                <a:solidFill>
                  <a:schemeClr val="tx1"/>
                </a:solidFill>
                <a:effectLst/>
                <a:latin typeface="+mn-lt"/>
                <a:ea typeface="+mn-ea"/>
                <a:cs typeface="+mn-cs"/>
              </a:rPr>
              <a:t>低い金額を、本人負担額は実支払額を用いる。</a:t>
            </a:r>
            <a:endParaRPr kumimoji="1" lang="en-US" altLang="ja-JP" sz="1000" b="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（礼金等は日割りしない。）</a:t>
            </a:r>
            <a:endParaRPr lang="ja-JP" altLang="ja-JP" sz="1000" b="0">
              <a:solidFill>
                <a:schemeClr val="tx1"/>
              </a:solidFill>
              <a:effectLst/>
            </a:endParaRPr>
          </a:p>
        </xdr:txBody>
      </xdr:sp>
    </xdr:grpSp>
    <xdr:clientData/>
  </xdr:twoCellAnchor>
  <xdr:twoCellAnchor>
    <xdr:from>
      <xdr:col>17</xdr:col>
      <xdr:colOff>47625</xdr:colOff>
      <xdr:row>147</xdr:row>
      <xdr:rowOff>9525</xdr:rowOff>
    </xdr:from>
    <xdr:to>
      <xdr:col>35</xdr:col>
      <xdr:colOff>95250</xdr:colOff>
      <xdr:row>161</xdr:row>
      <xdr:rowOff>19050</xdr:rowOff>
    </xdr:to>
    <xdr:grpSp>
      <xdr:nvGrpSpPr>
        <xdr:cNvPr id="75" name="グループ化 30">
          <a:extLst>
            <a:ext uri="{FF2B5EF4-FFF2-40B4-BE49-F238E27FC236}">
              <a16:creationId xmlns:a16="http://schemas.microsoft.com/office/drawing/2014/main" id="{6AD49B03-ED02-4E4B-ACC4-BD007E0C38BF}"/>
            </a:ext>
          </a:extLst>
        </xdr:cNvPr>
        <xdr:cNvGrpSpPr>
          <a:grpSpLocks/>
        </xdr:cNvGrpSpPr>
      </xdr:nvGrpSpPr>
      <xdr:grpSpPr bwMode="auto">
        <a:xfrm>
          <a:off x="2926292" y="27208692"/>
          <a:ext cx="3095625" cy="2690636"/>
          <a:chOff x="3286125" y="2581275"/>
          <a:chExt cx="3477225" cy="2409825"/>
        </a:xfrm>
      </xdr:grpSpPr>
      <xdr:grpSp>
        <xdr:nvGrpSpPr>
          <xdr:cNvPr id="76" name="グループ化 29">
            <a:extLst>
              <a:ext uri="{FF2B5EF4-FFF2-40B4-BE49-F238E27FC236}">
                <a16:creationId xmlns:a16="http://schemas.microsoft.com/office/drawing/2014/main" id="{6CC27D89-89F1-560E-633E-91AFE3EBE7C6}"/>
              </a:ext>
            </a:extLst>
          </xdr:cNvPr>
          <xdr:cNvGrpSpPr>
            <a:grpSpLocks/>
          </xdr:cNvGrpSpPr>
        </xdr:nvGrpSpPr>
        <xdr:grpSpPr bwMode="auto">
          <a:xfrm>
            <a:off x="3286125" y="2581275"/>
            <a:ext cx="3477225" cy="2409825"/>
            <a:chOff x="3286125" y="2581275"/>
            <a:chExt cx="3477225" cy="2409825"/>
          </a:xfrm>
        </xdr:grpSpPr>
        <xdr:sp macro="" textlink="">
          <xdr:nvSpPr>
            <xdr:cNvPr id="78" name="右中かっこ 77">
              <a:extLst>
                <a:ext uri="{FF2B5EF4-FFF2-40B4-BE49-F238E27FC236}">
                  <a16:creationId xmlns:a16="http://schemas.microsoft.com/office/drawing/2014/main" id="{6ED5DD01-D648-FD4B-2919-F9B0093E7FE5}"/>
                </a:ext>
              </a:extLst>
            </xdr:cNvPr>
            <xdr:cNvSpPr/>
          </xdr:nvSpPr>
          <xdr:spPr>
            <a:xfrm>
              <a:off x="3286125" y="25812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79" name="右中かっこ 78">
              <a:extLst>
                <a:ext uri="{FF2B5EF4-FFF2-40B4-BE49-F238E27FC236}">
                  <a16:creationId xmlns:a16="http://schemas.microsoft.com/office/drawing/2014/main" id="{CBB1285B-7FB8-E58B-EFFA-AAC06224C6C5}"/>
                </a:ext>
              </a:extLst>
            </xdr:cNvPr>
            <xdr:cNvSpPr/>
          </xdr:nvSpPr>
          <xdr:spPr>
            <a:xfrm>
              <a:off x="3286125" y="4295775"/>
              <a:ext cx="228639" cy="695325"/>
            </a:xfrm>
            <a:prstGeom prst="rightBrac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80" name="直線コネクタ 79">
              <a:extLst>
                <a:ext uri="{FF2B5EF4-FFF2-40B4-BE49-F238E27FC236}">
                  <a16:creationId xmlns:a16="http://schemas.microsoft.com/office/drawing/2014/main" id="{386EC152-DD00-6FBE-4E6B-6754EEA3410B}"/>
                </a:ext>
              </a:extLst>
            </xdr:cNvPr>
            <xdr:cNvCxnSpPr/>
          </xdr:nvCxnSpPr>
          <xdr:spPr>
            <a:xfrm flipV="1">
              <a:off x="3590978" y="2933700"/>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8F274070-676E-87A3-2474-965515055872}"/>
                </a:ext>
              </a:extLst>
            </xdr:cNvPr>
            <xdr:cNvCxnSpPr/>
          </xdr:nvCxnSpPr>
          <xdr:spPr>
            <a:xfrm flipV="1">
              <a:off x="3590978" y="4638675"/>
              <a:ext cx="1867222" cy="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2652021C-359B-941E-C351-86B4D3733A21}"/>
                </a:ext>
              </a:extLst>
            </xdr:cNvPr>
            <xdr:cNvCxnSpPr/>
          </xdr:nvCxnSpPr>
          <xdr:spPr>
            <a:xfrm>
              <a:off x="5458200" y="2943225"/>
              <a:ext cx="0" cy="1695450"/>
            </a:xfrm>
            <a:prstGeom prst="line">
              <a:avLst/>
            </a:prstGeom>
            <a:ln w="28575">
              <a:solidFill>
                <a:srgbClr val="1503FB"/>
              </a:solidFill>
            </a:ln>
          </xdr:spPr>
          <xdr:style>
            <a:lnRef idx="1">
              <a:schemeClr val="accent1"/>
            </a:lnRef>
            <a:fillRef idx="0">
              <a:schemeClr val="accent1"/>
            </a:fillRef>
            <a:effectRef idx="0">
              <a:schemeClr val="accent1"/>
            </a:effectRef>
            <a:fontRef idx="minor">
              <a:schemeClr val="tx1"/>
            </a:fontRef>
          </xdr:style>
        </xdr:cxnSp>
        <xdr:cxnSp macro="">
          <xdr:nvCxnSpPr>
            <xdr:cNvPr id="83" name="直線矢印コネクタ 82">
              <a:extLst>
                <a:ext uri="{FF2B5EF4-FFF2-40B4-BE49-F238E27FC236}">
                  <a16:creationId xmlns:a16="http://schemas.microsoft.com/office/drawing/2014/main" id="{04D724AD-B08A-2CDE-961F-61F066825B1F}"/>
                </a:ext>
              </a:extLst>
            </xdr:cNvPr>
            <xdr:cNvCxnSpPr/>
          </xdr:nvCxnSpPr>
          <xdr:spPr>
            <a:xfrm>
              <a:off x="5467726" y="3448050"/>
              <a:ext cx="1295624" cy="0"/>
            </a:xfrm>
            <a:prstGeom prst="straightConnector1">
              <a:avLst/>
            </a:prstGeom>
            <a:ln w="28575">
              <a:solidFill>
                <a:srgbClr val="1503FB"/>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77" name="正方形/長方形 76">
            <a:extLst>
              <a:ext uri="{FF2B5EF4-FFF2-40B4-BE49-F238E27FC236}">
                <a16:creationId xmlns:a16="http://schemas.microsoft.com/office/drawing/2014/main" id="{8EE673CC-640D-6E58-E66F-9B3A599A1D90}"/>
              </a:ext>
            </a:extLst>
          </xdr:cNvPr>
          <xdr:cNvSpPr/>
        </xdr:nvSpPr>
        <xdr:spPr>
          <a:xfrm>
            <a:off x="3514764" y="3219450"/>
            <a:ext cx="1848169"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◎賃借料、共益費は</a:t>
            </a:r>
            <a:r>
              <a:rPr kumimoji="1" lang="ja-JP" altLang="en-US" sz="1000" b="0">
                <a:solidFill>
                  <a:schemeClr val="tx1"/>
                </a:solidFill>
                <a:effectLst/>
                <a:latin typeface="+mn-lt"/>
                <a:ea typeface="+mn-ea"/>
                <a:cs typeface="+mn-cs"/>
              </a:rPr>
              <a:t>、実支払額と日割り額のいずれか</a:t>
            </a:r>
            <a:r>
              <a:rPr kumimoji="1" lang="ja-JP" altLang="ja-JP" sz="1000" b="0">
                <a:solidFill>
                  <a:schemeClr val="tx1"/>
                </a:solidFill>
                <a:effectLst/>
                <a:latin typeface="+mn-lt"/>
                <a:ea typeface="+mn-ea"/>
                <a:cs typeface="+mn-cs"/>
              </a:rPr>
              <a:t>低い金額を、本人負担額は実支払額を用いる。</a:t>
            </a:r>
            <a:endParaRPr kumimoji="1" lang="en-US" altLang="ja-JP" sz="1000" b="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tx1"/>
                </a:solidFill>
                <a:effectLst/>
                <a:latin typeface="+mn-lt"/>
                <a:ea typeface="+mn-ea"/>
                <a:cs typeface="+mn-cs"/>
              </a:rPr>
              <a:t>（礼金等は日割りしない。）</a:t>
            </a:r>
            <a:endParaRPr lang="ja-JP" altLang="ja-JP" sz="1000" b="0">
              <a:solidFill>
                <a:schemeClr val="tx1"/>
              </a:solidFill>
              <a:effectLst/>
            </a:endParaRPr>
          </a:p>
        </xdr:txBody>
      </xdr:sp>
    </xdr:grpSp>
    <xdr:clientData/>
  </xdr:twoCellAnchor>
  <xdr:twoCellAnchor>
    <xdr:from>
      <xdr:col>56</xdr:col>
      <xdr:colOff>98776</xdr:colOff>
      <xdr:row>0</xdr:row>
      <xdr:rowOff>148160</xdr:rowOff>
    </xdr:from>
    <xdr:to>
      <xdr:col>74</xdr:col>
      <xdr:colOff>49388</xdr:colOff>
      <xdr:row>30</xdr:row>
      <xdr:rowOff>148167</xdr:rowOff>
    </xdr:to>
    <xdr:sp macro="" textlink="">
      <xdr:nvSpPr>
        <xdr:cNvPr id="84" name="四角形: 角を丸くする 83">
          <a:extLst>
            <a:ext uri="{FF2B5EF4-FFF2-40B4-BE49-F238E27FC236}">
              <a16:creationId xmlns:a16="http://schemas.microsoft.com/office/drawing/2014/main" id="{E74BB539-68CA-4A2D-8ACA-5FE521D79C6B}"/>
            </a:ext>
          </a:extLst>
        </xdr:cNvPr>
        <xdr:cNvSpPr/>
      </xdr:nvSpPr>
      <xdr:spPr>
        <a:xfrm>
          <a:off x="9722554" y="148160"/>
          <a:ext cx="3323167" cy="5242285"/>
        </a:xfrm>
        <a:prstGeom prst="round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700">
              <a:solidFill>
                <a:sysClr val="windowText" lastClr="000000"/>
              </a:solidFill>
            </a:rPr>
            <a:t>・最大</a:t>
          </a:r>
          <a:r>
            <a:rPr kumimoji="1" lang="en-US" altLang="ja-JP" sz="1700">
              <a:solidFill>
                <a:sysClr val="windowText" lastClr="000000"/>
              </a:solidFill>
            </a:rPr>
            <a:t>5</a:t>
          </a:r>
          <a:r>
            <a:rPr kumimoji="1" lang="ja-JP" altLang="en-US" sz="1700">
              <a:solidFill>
                <a:sysClr val="windowText" lastClr="000000"/>
              </a:solidFill>
            </a:rPr>
            <a:t>件分入力可能です。</a:t>
          </a:r>
          <a:endParaRPr kumimoji="1" lang="en-US" altLang="ja-JP" sz="1700">
            <a:solidFill>
              <a:sysClr val="windowText" lastClr="000000"/>
            </a:solidFill>
          </a:endParaRPr>
        </a:p>
        <a:p>
          <a:pPr algn="l"/>
          <a:r>
            <a:rPr kumimoji="1" lang="ja-JP" altLang="en-US" sz="1700">
              <a:solidFill>
                <a:sysClr val="windowText" lastClr="000000"/>
              </a:solidFill>
            </a:rPr>
            <a:t>・</a:t>
          </a:r>
          <a:r>
            <a:rPr kumimoji="1" lang="en-US" altLang="ja-JP" sz="1700">
              <a:solidFill>
                <a:sysClr val="windowText" lastClr="000000"/>
              </a:solidFill>
            </a:rPr>
            <a:t>6</a:t>
          </a:r>
          <a:r>
            <a:rPr kumimoji="1" lang="ja-JP" altLang="en-US" sz="1700">
              <a:solidFill>
                <a:sysClr val="windowText" lastClr="000000"/>
              </a:solidFill>
            </a:rPr>
            <a:t>件以上の日割りが発生する場合はシートをコピーしてください。</a:t>
          </a:r>
          <a:endParaRPr kumimoji="1" lang="en-US" altLang="ja-JP" sz="1700">
            <a:solidFill>
              <a:sysClr val="windowText" lastClr="000000"/>
            </a:solidFill>
          </a:endParaRPr>
        </a:p>
        <a:p>
          <a:pPr algn="l"/>
          <a:r>
            <a:rPr kumimoji="1" lang="ja-JP" altLang="en-US" sz="1700">
              <a:solidFill>
                <a:sysClr val="windowText" lastClr="000000"/>
              </a:solidFill>
            </a:rPr>
            <a:t>・</a:t>
          </a:r>
          <a:r>
            <a:rPr kumimoji="1" lang="en-US" altLang="ja-JP" sz="1700">
              <a:solidFill>
                <a:sysClr val="windowText" lastClr="000000"/>
              </a:solidFill>
            </a:rPr>
            <a:t>1</a:t>
          </a:r>
          <a:r>
            <a:rPr kumimoji="1" lang="ja-JP" altLang="en-US" sz="1700">
              <a:solidFill>
                <a:sysClr val="windowText" lastClr="000000"/>
              </a:solidFill>
            </a:rPr>
            <a:t>人で複数の日割りが発生する場合は、その分作成してください。</a:t>
          </a:r>
          <a:endParaRPr kumimoji="1" lang="en-US" altLang="ja-JP" sz="1700">
            <a:solidFill>
              <a:sysClr val="windowText" lastClr="000000"/>
            </a:solidFill>
          </a:endParaRPr>
        </a:p>
        <a:p>
          <a:pPr algn="l"/>
          <a:r>
            <a:rPr kumimoji="1" lang="ja-JP" altLang="en-US" sz="1700">
              <a:solidFill>
                <a:srgbClr val="FF0000"/>
              </a:solidFill>
            </a:rPr>
            <a:t>・この日割り計算表の結果を「入力用」シートの「日割りがある場合使用する欄」に入力してください。</a:t>
          </a:r>
          <a:endParaRPr kumimoji="1" lang="en-US" altLang="ja-JP" sz="1700">
            <a:solidFill>
              <a:srgbClr val="FF0000"/>
            </a:solidFill>
          </a:endParaRPr>
        </a:p>
        <a:p>
          <a:pPr algn="l"/>
          <a:r>
            <a:rPr kumimoji="1" lang="ja-JP" altLang="en-US" sz="1700">
              <a:solidFill>
                <a:sysClr val="windowText" lastClr="000000"/>
              </a:solidFill>
            </a:rPr>
            <a:t>・この日割り計算表も確認しますので「入力用」シートに転記済でも上書きせず、対象分が入力されている状態で提出してください。</a:t>
          </a:r>
          <a:endParaRPr kumimoji="1" lang="en-US" altLang="ja-JP" sz="17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53</xdr:col>
      <xdr:colOff>156881</xdr:colOff>
      <xdr:row>1</xdr:row>
      <xdr:rowOff>119530</xdr:rowOff>
    </xdr:from>
    <xdr:to>
      <xdr:col>76</xdr:col>
      <xdr:colOff>119528</xdr:colOff>
      <xdr:row>25</xdr:row>
      <xdr:rowOff>44824</xdr:rowOff>
    </xdr:to>
    <xdr:sp macro="" textlink="">
      <xdr:nvSpPr>
        <xdr:cNvPr id="3" name="四角形: 角を丸くする 2">
          <a:extLst>
            <a:ext uri="{FF2B5EF4-FFF2-40B4-BE49-F238E27FC236}">
              <a16:creationId xmlns:a16="http://schemas.microsoft.com/office/drawing/2014/main" id="{1F0F341D-3CED-4532-8623-5A84B8AD3757}"/>
            </a:ext>
          </a:extLst>
        </xdr:cNvPr>
        <xdr:cNvSpPr/>
      </xdr:nvSpPr>
      <xdr:spPr>
        <a:xfrm>
          <a:off x="9420410" y="291354"/>
          <a:ext cx="3951942" cy="4340411"/>
        </a:xfrm>
        <a:prstGeom prst="round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700">
              <a:solidFill>
                <a:sysClr val="windowText" lastClr="000000"/>
              </a:solidFill>
            </a:rPr>
            <a:t>・最大</a:t>
          </a:r>
          <a:r>
            <a:rPr kumimoji="1" lang="en-US" altLang="ja-JP" sz="1700">
              <a:solidFill>
                <a:sysClr val="windowText" lastClr="000000"/>
              </a:solidFill>
            </a:rPr>
            <a:t>5</a:t>
          </a:r>
          <a:r>
            <a:rPr kumimoji="1" lang="ja-JP" altLang="en-US" sz="1700">
              <a:solidFill>
                <a:sysClr val="windowText" lastClr="000000"/>
              </a:solidFill>
            </a:rPr>
            <a:t>件分入力可能です。</a:t>
          </a:r>
          <a:endParaRPr kumimoji="1" lang="en-US" altLang="ja-JP" sz="1700">
            <a:solidFill>
              <a:sysClr val="windowText" lastClr="000000"/>
            </a:solidFill>
          </a:endParaRPr>
        </a:p>
        <a:p>
          <a:pPr algn="l"/>
          <a:r>
            <a:rPr kumimoji="1" lang="ja-JP" altLang="en-US" sz="1700">
              <a:solidFill>
                <a:sysClr val="windowText" lastClr="000000"/>
              </a:solidFill>
            </a:rPr>
            <a:t>・</a:t>
          </a:r>
          <a:r>
            <a:rPr kumimoji="1" lang="en-US" altLang="ja-JP" sz="1700">
              <a:solidFill>
                <a:sysClr val="windowText" lastClr="000000"/>
              </a:solidFill>
            </a:rPr>
            <a:t>6</a:t>
          </a:r>
          <a:r>
            <a:rPr kumimoji="1" lang="ja-JP" altLang="en-US" sz="1700">
              <a:solidFill>
                <a:sysClr val="windowText" lastClr="000000"/>
              </a:solidFill>
            </a:rPr>
            <a:t>件以上の日割りが発生する場合はシートをコピーしてください。</a:t>
          </a:r>
          <a:endParaRPr kumimoji="1" lang="en-US" altLang="ja-JP" sz="1700">
            <a:solidFill>
              <a:sysClr val="windowText" lastClr="000000"/>
            </a:solidFill>
          </a:endParaRPr>
        </a:p>
        <a:p>
          <a:pPr algn="l"/>
          <a:r>
            <a:rPr kumimoji="1" lang="ja-JP" altLang="en-US" sz="1700">
              <a:solidFill>
                <a:sysClr val="windowText" lastClr="000000"/>
              </a:solidFill>
            </a:rPr>
            <a:t>・</a:t>
          </a:r>
          <a:r>
            <a:rPr kumimoji="1" lang="en-US" altLang="ja-JP" sz="1700">
              <a:solidFill>
                <a:sysClr val="windowText" lastClr="000000"/>
              </a:solidFill>
            </a:rPr>
            <a:t>1</a:t>
          </a:r>
          <a:r>
            <a:rPr kumimoji="1" lang="ja-JP" altLang="en-US" sz="1700">
              <a:solidFill>
                <a:sysClr val="windowText" lastClr="000000"/>
              </a:solidFill>
            </a:rPr>
            <a:t>人で複数の日割りが発生する場合は、その分作成してください。</a:t>
          </a:r>
          <a:endParaRPr kumimoji="1" lang="en-US" altLang="ja-JP" sz="1700">
            <a:solidFill>
              <a:sysClr val="windowText" lastClr="000000"/>
            </a:solidFill>
          </a:endParaRPr>
        </a:p>
        <a:p>
          <a:pPr algn="l"/>
          <a:r>
            <a:rPr kumimoji="1" lang="ja-JP" altLang="en-US" sz="1700">
              <a:solidFill>
                <a:srgbClr val="FF0000"/>
              </a:solidFill>
            </a:rPr>
            <a:t>・この日割り計算表の結果を「入力用」シートの「日割りがある場合使用する欄」に入力してください。</a:t>
          </a:r>
          <a:endParaRPr kumimoji="1" lang="en-US" altLang="ja-JP" sz="1700">
            <a:solidFill>
              <a:srgbClr val="FF0000"/>
            </a:solidFill>
          </a:endParaRPr>
        </a:p>
        <a:p>
          <a:pPr algn="l"/>
          <a:r>
            <a:rPr kumimoji="1" lang="ja-JP" altLang="en-US" sz="1700">
              <a:solidFill>
                <a:sysClr val="windowText" lastClr="000000"/>
              </a:solidFill>
            </a:rPr>
            <a:t>・この日割り計算表も確認しますので「入力用」シートに転記済でも上書きせず、対象分が入力されている状態で提出してください。</a:t>
          </a:r>
          <a:endParaRPr kumimoji="1" lang="en-US" altLang="ja-JP" sz="1700">
            <a:solidFill>
              <a:sysClr val="windowText" lastClr="000000"/>
            </a:solidFill>
          </a:endParaRPr>
        </a:p>
      </xdr:txBody>
    </xdr:sp>
    <xdr:clientData/>
  </xdr:twoCellAnchor>
  <xdr:twoCellAnchor>
    <xdr:from>
      <xdr:col>53</xdr:col>
      <xdr:colOff>119529</xdr:colOff>
      <xdr:row>24</xdr:row>
      <xdr:rowOff>67233</xdr:rowOff>
    </xdr:from>
    <xdr:to>
      <xdr:col>60</xdr:col>
      <xdr:colOff>134471</xdr:colOff>
      <xdr:row>31</xdr:row>
      <xdr:rowOff>29881</xdr:rowOff>
    </xdr:to>
    <xdr:sp macro="" textlink="">
      <xdr:nvSpPr>
        <xdr:cNvPr id="4" name="吹き出し: 四角形 3">
          <a:extLst>
            <a:ext uri="{FF2B5EF4-FFF2-40B4-BE49-F238E27FC236}">
              <a16:creationId xmlns:a16="http://schemas.microsoft.com/office/drawing/2014/main" id="{044F4592-70C9-720A-A1B8-7CA111C07C12}"/>
            </a:ext>
          </a:extLst>
        </xdr:cNvPr>
        <xdr:cNvSpPr/>
      </xdr:nvSpPr>
      <xdr:spPr>
        <a:xfrm>
          <a:off x="9226176" y="4430057"/>
          <a:ext cx="1255060" cy="1165412"/>
        </a:xfrm>
        <a:prstGeom prst="wedgeRectCallout">
          <a:avLst>
            <a:gd name="adj1" fmla="val -80388"/>
            <a:gd name="adj2" fmla="val -44808"/>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Meiryo UI" panose="020B0604030504040204" pitchFamily="50" charset="-128"/>
              <a:ea typeface="Meiryo UI" panose="020B0604030504040204" pitchFamily="50" charset="-128"/>
            </a:rPr>
            <a:t>ここに表示される結果を「入力用」シートに転記</a:t>
          </a:r>
        </a:p>
      </xdr:txBody>
    </xdr:sp>
    <xdr:clientData/>
  </xdr:twoCellAnchor>
  <xdr:twoCellAnchor>
    <xdr:from>
      <xdr:col>53</xdr:col>
      <xdr:colOff>134470</xdr:colOff>
      <xdr:row>57</xdr:row>
      <xdr:rowOff>74705</xdr:rowOff>
    </xdr:from>
    <xdr:to>
      <xdr:col>60</xdr:col>
      <xdr:colOff>149412</xdr:colOff>
      <xdr:row>63</xdr:row>
      <xdr:rowOff>74706</xdr:rowOff>
    </xdr:to>
    <xdr:sp macro="" textlink="">
      <xdr:nvSpPr>
        <xdr:cNvPr id="5" name="吹き出し: 四角形 4">
          <a:extLst>
            <a:ext uri="{FF2B5EF4-FFF2-40B4-BE49-F238E27FC236}">
              <a16:creationId xmlns:a16="http://schemas.microsoft.com/office/drawing/2014/main" id="{E7FC829D-5DA4-43F9-AEB8-A352AB6ABA41}"/>
            </a:ext>
          </a:extLst>
        </xdr:cNvPr>
        <xdr:cNvSpPr/>
      </xdr:nvSpPr>
      <xdr:spPr>
        <a:xfrm>
          <a:off x="9241117" y="10533529"/>
          <a:ext cx="1255060" cy="1165412"/>
        </a:xfrm>
        <a:prstGeom prst="wedgeRectCallout">
          <a:avLst>
            <a:gd name="adj1" fmla="val -80388"/>
            <a:gd name="adj2" fmla="val -44808"/>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Meiryo UI" panose="020B0604030504040204" pitchFamily="50" charset="-128"/>
              <a:ea typeface="Meiryo UI" panose="020B0604030504040204" pitchFamily="50" charset="-128"/>
            </a:rPr>
            <a:t>ここに表示される結果を「入力用」シートに転記</a:t>
          </a:r>
        </a:p>
      </xdr:txBody>
    </xdr:sp>
    <xdr:clientData/>
  </xdr:twoCellAnchor>
  <xdr:twoCellAnchor>
    <xdr:from>
      <xdr:col>53</xdr:col>
      <xdr:colOff>134470</xdr:colOff>
      <xdr:row>88</xdr:row>
      <xdr:rowOff>149412</xdr:rowOff>
    </xdr:from>
    <xdr:to>
      <xdr:col>60</xdr:col>
      <xdr:colOff>149412</xdr:colOff>
      <xdr:row>94</xdr:row>
      <xdr:rowOff>149412</xdr:rowOff>
    </xdr:to>
    <xdr:sp macro="" textlink="">
      <xdr:nvSpPr>
        <xdr:cNvPr id="6" name="吹き出し: 四角形 5">
          <a:extLst>
            <a:ext uri="{FF2B5EF4-FFF2-40B4-BE49-F238E27FC236}">
              <a16:creationId xmlns:a16="http://schemas.microsoft.com/office/drawing/2014/main" id="{38D10535-269E-4F60-8045-F98CF377B5F5}"/>
            </a:ext>
          </a:extLst>
        </xdr:cNvPr>
        <xdr:cNvSpPr/>
      </xdr:nvSpPr>
      <xdr:spPr>
        <a:xfrm>
          <a:off x="9241117" y="16637000"/>
          <a:ext cx="1255060" cy="1165412"/>
        </a:xfrm>
        <a:prstGeom prst="wedgeRectCallout">
          <a:avLst>
            <a:gd name="adj1" fmla="val -80388"/>
            <a:gd name="adj2" fmla="val -44808"/>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Meiryo UI" panose="020B0604030504040204" pitchFamily="50" charset="-128"/>
              <a:ea typeface="Meiryo UI" panose="020B0604030504040204" pitchFamily="50" charset="-128"/>
            </a:rPr>
            <a:t>ここに表示される結果を「入力用」シートに転記</a:t>
          </a:r>
        </a:p>
      </xdr:txBody>
    </xdr:sp>
    <xdr:clientData/>
  </xdr:twoCellAnchor>
  <xdr:twoCellAnchor>
    <xdr:from>
      <xdr:col>53</xdr:col>
      <xdr:colOff>141941</xdr:colOff>
      <xdr:row>123</xdr:row>
      <xdr:rowOff>74706</xdr:rowOff>
    </xdr:from>
    <xdr:to>
      <xdr:col>60</xdr:col>
      <xdr:colOff>156883</xdr:colOff>
      <xdr:row>129</xdr:row>
      <xdr:rowOff>74706</xdr:rowOff>
    </xdr:to>
    <xdr:sp macro="" textlink="">
      <xdr:nvSpPr>
        <xdr:cNvPr id="7" name="吹き出し: 四角形 6">
          <a:extLst>
            <a:ext uri="{FF2B5EF4-FFF2-40B4-BE49-F238E27FC236}">
              <a16:creationId xmlns:a16="http://schemas.microsoft.com/office/drawing/2014/main" id="{2614810D-9498-405C-902F-9E679271FDDD}"/>
            </a:ext>
          </a:extLst>
        </xdr:cNvPr>
        <xdr:cNvSpPr/>
      </xdr:nvSpPr>
      <xdr:spPr>
        <a:xfrm>
          <a:off x="9248588" y="23368000"/>
          <a:ext cx="1255060" cy="1165412"/>
        </a:xfrm>
        <a:prstGeom prst="wedgeRectCallout">
          <a:avLst>
            <a:gd name="adj1" fmla="val -80388"/>
            <a:gd name="adj2" fmla="val -44808"/>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Meiryo UI" panose="020B0604030504040204" pitchFamily="50" charset="-128"/>
              <a:ea typeface="Meiryo UI" panose="020B0604030504040204" pitchFamily="50" charset="-128"/>
            </a:rPr>
            <a:t>ここに表示される結果を「入力用」シートに転記</a:t>
          </a:r>
        </a:p>
      </xdr:txBody>
    </xdr:sp>
    <xdr:clientData/>
  </xdr:twoCellAnchor>
  <xdr:twoCellAnchor>
    <xdr:from>
      <xdr:col>53</xdr:col>
      <xdr:colOff>149413</xdr:colOff>
      <xdr:row>154</xdr:row>
      <xdr:rowOff>156882</xdr:rowOff>
    </xdr:from>
    <xdr:to>
      <xdr:col>60</xdr:col>
      <xdr:colOff>164355</xdr:colOff>
      <xdr:row>160</xdr:row>
      <xdr:rowOff>156882</xdr:rowOff>
    </xdr:to>
    <xdr:sp macro="" textlink="">
      <xdr:nvSpPr>
        <xdr:cNvPr id="8" name="吹き出し: 四角形 7">
          <a:extLst>
            <a:ext uri="{FF2B5EF4-FFF2-40B4-BE49-F238E27FC236}">
              <a16:creationId xmlns:a16="http://schemas.microsoft.com/office/drawing/2014/main" id="{A5197365-BC96-4365-99E5-1238BA803B0B}"/>
            </a:ext>
          </a:extLst>
        </xdr:cNvPr>
        <xdr:cNvSpPr/>
      </xdr:nvSpPr>
      <xdr:spPr>
        <a:xfrm>
          <a:off x="9256060" y="29478941"/>
          <a:ext cx="1255060" cy="1165412"/>
        </a:xfrm>
        <a:prstGeom prst="wedgeRectCallout">
          <a:avLst>
            <a:gd name="adj1" fmla="val -80388"/>
            <a:gd name="adj2" fmla="val -44808"/>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Meiryo UI" panose="020B0604030504040204" pitchFamily="50" charset="-128"/>
              <a:ea typeface="Meiryo UI" panose="020B0604030504040204" pitchFamily="50" charset="-128"/>
            </a:rPr>
            <a:t>ここに表示される結果を「入力用」シートに転記</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230187</xdr:colOff>
      <xdr:row>1</xdr:row>
      <xdr:rowOff>23813</xdr:rowOff>
    </xdr:from>
    <xdr:to>
      <xdr:col>28</xdr:col>
      <xdr:colOff>63500</xdr:colOff>
      <xdr:row>25</xdr:row>
      <xdr:rowOff>134938</xdr:rowOff>
    </xdr:to>
    <xdr:sp macro="" textlink="">
      <xdr:nvSpPr>
        <xdr:cNvPr id="3" name="四角形: 角を丸くする 2">
          <a:extLst>
            <a:ext uri="{FF2B5EF4-FFF2-40B4-BE49-F238E27FC236}">
              <a16:creationId xmlns:a16="http://schemas.microsoft.com/office/drawing/2014/main" id="{92C3D392-C9CF-4D2C-AE57-AA8DB16C67DA}"/>
            </a:ext>
          </a:extLst>
        </xdr:cNvPr>
        <xdr:cNvSpPr/>
      </xdr:nvSpPr>
      <xdr:spPr>
        <a:xfrm>
          <a:off x="6746875" y="214313"/>
          <a:ext cx="3643313" cy="4683125"/>
        </a:xfrm>
        <a:prstGeom prst="round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ysClr val="windowText" lastClr="000000"/>
              </a:solidFill>
            </a:rPr>
            <a:t>・氏名、採用年月日等は「入力用」シートに入力した内容が反映されていますので入力内容に誤りがないかご確認ください。</a:t>
          </a:r>
          <a:endParaRPr kumimoji="1" lang="en-US" altLang="ja-JP" sz="2000">
            <a:solidFill>
              <a:sysClr val="windowText" lastClr="000000"/>
            </a:solidFill>
          </a:endParaRPr>
        </a:p>
        <a:p>
          <a:pPr algn="l"/>
          <a:endParaRPr kumimoji="1" lang="en-US" altLang="ja-JP" sz="2000">
            <a:solidFill>
              <a:sysClr val="windowText" lastClr="000000"/>
            </a:solidFill>
          </a:endParaRPr>
        </a:p>
        <a:p>
          <a:pPr algn="l"/>
          <a:r>
            <a:rPr kumimoji="1" lang="ja-JP" altLang="en-US" sz="2000">
              <a:solidFill>
                <a:sysClr val="windowText" lastClr="000000"/>
              </a:solidFill>
            </a:rPr>
            <a:t>・黄色のセルは必須項目です。「入力用」シートに入力した対象者全員分を入力してください。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7057</xdr:colOff>
      <xdr:row>1</xdr:row>
      <xdr:rowOff>24070</xdr:rowOff>
    </xdr:from>
    <xdr:to>
      <xdr:col>29</xdr:col>
      <xdr:colOff>493058</xdr:colOff>
      <xdr:row>25</xdr:row>
      <xdr:rowOff>246528</xdr:rowOff>
    </xdr:to>
    <xdr:sp macro="" textlink="">
      <xdr:nvSpPr>
        <xdr:cNvPr id="4" name="四角形: 角を丸くする 3">
          <a:extLst>
            <a:ext uri="{FF2B5EF4-FFF2-40B4-BE49-F238E27FC236}">
              <a16:creationId xmlns:a16="http://schemas.microsoft.com/office/drawing/2014/main" id="{3C0C967B-E7F2-47C5-AC3B-332F799E9C84}"/>
            </a:ext>
          </a:extLst>
        </xdr:cNvPr>
        <xdr:cNvSpPr/>
      </xdr:nvSpPr>
      <xdr:spPr>
        <a:xfrm>
          <a:off x="6304763" y="218305"/>
          <a:ext cx="4266119" cy="5481752"/>
        </a:xfrm>
        <a:prstGeom prst="round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rPr>
            <a:t>【</a:t>
          </a:r>
          <a:r>
            <a:rPr kumimoji="1" lang="ja-JP" altLang="en-US" sz="1800">
              <a:solidFill>
                <a:sysClr val="windowText" lastClr="000000"/>
              </a:solidFill>
            </a:rPr>
            <a:t>昨年度から変更あり</a:t>
          </a:r>
          <a:r>
            <a:rPr kumimoji="1" lang="en-US" altLang="ja-JP" sz="1800">
              <a:solidFill>
                <a:sysClr val="windowText" lastClr="000000"/>
              </a:solidFill>
            </a:rPr>
            <a:t>】</a:t>
          </a:r>
        </a:p>
        <a:p>
          <a:pPr algn="l"/>
          <a:endParaRPr kumimoji="1" lang="en-US" altLang="ja-JP" sz="1800">
            <a:solidFill>
              <a:sysClr val="windowText" lastClr="000000"/>
            </a:solidFill>
          </a:endParaRPr>
        </a:p>
        <a:p>
          <a:pPr algn="l"/>
          <a:r>
            <a:rPr kumimoji="1" lang="ja-JP" altLang="en-US" sz="1800">
              <a:solidFill>
                <a:sysClr val="windowText" lastClr="000000"/>
              </a:solidFill>
            </a:rPr>
            <a:t>・必ず内容をよく確認のうえ、すべての項目をチェックした状態（</a:t>
          </a:r>
          <a:r>
            <a:rPr kumimoji="1" lang="ja-JP" altLang="en-US" sz="1800">
              <a:solidFill>
                <a:srgbClr val="FF0000"/>
              </a:solidFill>
            </a:rPr>
            <a:t>□</a:t>
          </a:r>
          <a:r>
            <a:rPr kumimoji="1" lang="ja-JP" altLang="en-US" sz="1800">
              <a:solidFill>
                <a:sysClr val="windowText" lastClr="000000"/>
              </a:solidFill>
            </a:rPr>
            <a:t>→■に変更）で提出してください。</a:t>
          </a:r>
          <a:endParaRPr kumimoji="1" lang="en-US" altLang="ja-JP" sz="1800">
            <a:solidFill>
              <a:sysClr val="windowText" lastClr="000000"/>
            </a:solidFill>
          </a:endParaRPr>
        </a:p>
        <a:p>
          <a:pPr algn="l"/>
          <a:endParaRPr kumimoji="1" lang="en-US" altLang="ja-JP" sz="1800">
            <a:solidFill>
              <a:sysClr val="windowText" lastClr="000000"/>
            </a:solidFill>
          </a:endParaRPr>
        </a:p>
        <a:p>
          <a:pPr algn="l"/>
          <a:r>
            <a:rPr kumimoji="1" lang="ja-JP" altLang="en-US" sz="1800">
              <a:solidFill>
                <a:sysClr val="windowText" lastClr="000000"/>
              </a:solidFill>
            </a:rPr>
            <a:t>・紙の提出は不要です。</a:t>
          </a:r>
          <a:endParaRPr kumimoji="1" lang="en-US" altLang="ja-JP" sz="1800">
            <a:solidFill>
              <a:sysClr val="windowText" lastClr="000000"/>
            </a:solidFill>
          </a:endParaRPr>
        </a:p>
        <a:p>
          <a:pPr algn="l"/>
          <a:endParaRPr kumimoji="1" lang="en-US" altLang="ja-JP" sz="1800">
            <a:solidFill>
              <a:sysClr val="windowText" lastClr="000000"/>
            </a:solidFill>
          </a:endParaRPr>
        </a:p>
        <a:p>
          <a:pPr algn="l"/>
          <a:r>
            <a:rPr kumimoji="1" lang="ja-JP" altLang="en-US" sz="1800">
              <a:solidFill>
                <a:srgbClr val="FF0000"/>
              </a:solidFill>
            </a:rPr>
            <a:t>・この誓約書とは別に、対象となる保育士全員に「誓約書（保育士用）」（</a:t>
          </a:r>
          <a:r>
            <a:rPr kumimoji="1" lang="en-US" altLang="ja-JP" sz="1800">
              <a:solidFill>
                <a:srgbClr val="FF0000"/>
              </a:solidFill>
            </a:rPr>
            <a:t>Word</a:t>
          </a:r>
          <a:r>
            <a:rPr kumimoji="1" lang="ja-JP" altLang="en-US" sz="1800">
              <a:solidFill>
                <a:srgbClr val="FF0000"/>
              </a:solidFill>
            </a:rPr>
            <a:t>の様式）を本人署名のうえ提出させ、園での紙の保管（保存期間</a:t>
          </a:r>
          <a:r>
            <a:rPr kumimoji="1" lang="en-US" altLang="ja-JP" sz="1800">
              <a:solidFill>
                <a:srgbClr val="FF0000"/>
              </a:solidFill>
            </a:rPr>
            <a:t>5</a:t>
          </a:r>
          <a:r>
            <a:rPr kumimoji="1" lang="ja-JP" altLang="en-US" sz="1800">
              <a:solidFill>
                <a:srgbClr val="FF0000"/>
              </a:solidFill>
            </a:rPr>
            <a:t>年）が必要です。</a:t>
          </a:r>
          <a:r>
            <a:rPr kumimoji="1" lang="ja-JP" altLang="en-US" sz="1800" u="sng">
              <a:solidFill>
                <a:srgbClr val="FF0000"/>
              </a:solidFill>
            </a:rPr>
            <a:t>市への提出は原則として不要としますが、提出を求める場合があります。</a:t>
          </a:r>
        </a:p>
      </xdr:txBody>
    </xdr:sp>
    <xdr:clientData/>
  </xdr:twoCellAnchor>
  <mc:AlternateContent xmlns:mc="http://schemas.openxmlformats.org/markup-compatibility/2006">
    <mc:Choice xmlns:a14="http://schemas.microsoft.com/office/drawing/2010/main" Requires="a14">
      <xdr:twoCellAnchor editAs="oneCell">
        <xdr:from>
          <xdr:col>12</xdr:col>
          <xdr:colOff>127000</xdr:colOff>
          <xdr:row>36</xdr:row>
          <xdr:rowOff>119530</xdr:rowOff>
        </xdr:from>
        <xdr:to>
          <xdr:col>18</xdr:col>
          <xdr:colOff>291354</xdr:colOff>
          <xdr:row>41</xdr:row>
          <xdr:rowOff>183690</xdr:rowOff>
        </xdr:to>
        <xdr:pic>
          <xdr:nvPicPr>
            <xdr:cNvPr id="3" name="図 2">
              <a:extLst>
                <a:ext uri="{FF2B5EF4-FFF2-40B4-BE49-F238E27FC236}">
                  <a16:creationId xmlns:a16="http://schemas.microsoft.com/office/drawing/2014/main" id="{8783E3FD-844B-A90C-D574-E7E30D1EC507}"/>
                </a:ext>
              </a:extLst>
            </xdr:cNvPr>
            <xdr:cNvPicPr>
              <a:picLocks noChangeAspect="1" noChangeArrowheads="1"/>
              <a:extLst>
                <a:ext uri="{84589F7E-364E-4C9E-8A38-B11213B215E9}">
                  <a14:cameraTool cellRange="入力用!$AG$6:$AH$10" spid="_x0000_s48177"/>
                </a:ext>
              </a:extLst>
            </xdr:cNvPicPr>
          </xdr:nvPicPr>
          <xdr:blipFill>
            <a:blip xmlns:r="http://schemas.openxmlformats.org/officeDocument/2006/relationships" r:embed="rId1"/>
            <a:srcRect/>
            <a:stretch>
              <a:fillRect/>
            </a:stretch>
          </xdr:blipFill>
          <xdr:spPr bwMode="auto">
            <a:xfrm>
              <a:off x="3720353" y="8785412"/>
              <a:ext cx="2091766" cy="1035337"/>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55562</xdr:colOff>
          <xdr:row>51</xdr:row>
          <xdr:rowOff>150811</xdr:rowOff>
        </xdr:from>
        <xdr:to>
          <xdr:col>36</xdr:col>
          <xdr:colOff>142874</xdr:colOff>
          <xdr:row>55</xdr:row>
          <xdr:rowOff>174624</xdr:rowOff>
        </xdr:to>
        <xdr:pic>
          <xdr:nvPicPr>
            <xdr:cNvPr id="3" name="図 2">
              <a:extLst>
                <a:ext uri="{FF2B5EF4-FFF2-40B4-BE49-F238E27FC236}">
                  <a16:creationId xmlns:a16="http://schemas.microsoft.com/office/drawing/2014/main" id="{E4971704-5E16-47B1-A3BA-108A43191179}"/>
                </a:ext>
              </a:extLst>
            </xdr:cNvPr>
            <xdr:cNvPicPr>
              <a:picLocks noChangeAspect="1" noChangeArrowheads="1"/>
              <a:extLst>
                <a:ext uri="{84589F7E-364E-4C9E-8A38-B11213B215E9}">
                  <a14:cameraTool cellRange="入力用!$AG$6:$AH$10" spid="_x0000_s49196"/>
                </a:ext>
              </a:extLst>
            </xdr:cNvPicPr>
          </xdr:nvPicPr>
          <xdr:blipFill>
            <a:blip xmlns:r="http://schemas.openxmlformats.org/officeDocument/2006/relationships" r:embed="rId1"/>
            <a:srcRect/>
            <a:stretch>
              <a:fillRect/>
            </a:stretch>
          </xdr:blipFill>
          <xdr:spPr bwMode="auto">
            <a:xfrm>
              <a:off x="4421187" y="9421811"/>
              <a:ext cx="2008187"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38</xdr:col>
      <xdr:colOff>67235</xdr:colOff>
      <xdr:row>4</xdr:row>
      <xdr:rowOff>160617</xdr:rowOff>
    </xdr:from>
    <xdr:to>
      <xdr:col>52</xdr:col>
      <xdr:colOff>464857</xdr:colOff>
      <xdr:row>24</xdr:row>
      <xdr:rowOff>112058</xdr:rowOff>
    </xdr:to>
    <xdr:sp macro="" textlink="">
      <xdr:nvSpPr>
        <xdr:cNvPr id="4" name="角丸四角形 3">
          <a:extLst>
            <a:ext uri="{FF2B5EF4-FFF2-40B4-BE49-F238E27FC236}">
              <a16:creationId xmlns:a16="http://schemas.microsoft.com/office/drawing/2014/main" id="{00000000-0008-0000-0300-000004000000}"/>
            </a:ext>
          </a:extLst>
        </xdr:cNvPr>
        <xdr:cNvSpPr/>
      </xdr:nvSpPr>
      <xdr:spPr>
        <a:xfrm>
          <a:off x="6596529" y="937558"/>
          <a:ext cx="4170269" cy="364191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a:latin typeface="+mn-ea"/>
              <a:ea typeface="+mn-ea"/>
            </a:rPr>
            <a:t>この様式は、該当年度において、</a:t>
          </a:r>
          <a:r>
            <a:rPr kumimoji="1" lang="ja-JP" altLang="en-US" sz="1600" b="1">
              <a:solidFill>
                <a:srgbClr val="FFFF00"/>
              </a:solidFill>
              <a:latin typeface="+mn-ea"/>
              <a:ea typeface="+mn-ea"/>
            </a:rPr>
            <a:t>すでに決定されている金額が変更になる場合に使用</a:t>
          </a:r>
          <a:r>
            <a:rPr kumimoji="1" lang="ja-JP" altLang="en-US" sz="1600" b="1">
              <a:latin typeface="+mn-ea"/>
              <a:ea typeface="+mn-ea"/>
            </a:rPr>
            <a:t>します。</a:t>
          </a:r>
          <a:endParaRPr kumimoji="1" lang="en-US" altLang="ja-JP" sz="1600" b="1">
            <a:latin typeface="+mn-ea"/>
            <a:ea typeface="+mn-ea"/>
          </a:endParaRPr>
        </a:p>
        <a:p>
          <a:pPr algn="l"/>
          <a:r>
            <a:rPr kumimoji="1" lang="en-US" altLang="ja-JP" sz="1600" b="1">
              <a:latin typeface="+mn-ea"/>
              <a:ea typeface="+mn-ea"/>
            </a:rPr>
            <a:t>【</a:t>
          </a:r>
          <a:r>
            <a:rPr kumimoji="1" lang="ja-JP" altLang="en-US" sz="1600" b="1">
              <a:latin typeface="+mn-ea"/>
              <a:ea typeface="+mn-ea"/>
            </a:rPr>
            <a:t>対象者の追加、減少、転居等の場合に使用</a:t>
          </a:r>
          <a:r>
            <a:rPr kumimoji="1" lang="en-US" altLang="ja-JP" sz="1600" b="1">
              <a:latin typeface="+mn-ea"/>
              <a:ea typeface="+mn-ea"/>
            </a:rPr>
            <a:t>】</a:t>
          </a:r>
        </a:p>
        <a:p>
          <a:pPr algn="l"/>
          <a:endParaRPr kumimoji="1" lang="en-US" altLang="ja-JP" sz="1600" b="1">
            <a:latin typeface="+mn-ea"/>
            <a:ea typeface="+mn-ea"/>
          </a:endParaRPr>
        </a:p>
        <a:p>
          <a:pPr algn="l"/>
          <a:r>
            <a:rPr kumimoji="1" lang="en-US" altLang="ja-JP" sz="1600" b="1">
              <a:latin typeface="+mn-ea"/>
              <a:ea typeface="+mn-ea"/>
            </a:rPr>
            <a:t>※</a:t>
          </a:r>
          <a:r>
            <a:rPr kumimoji="1" lang="ja-JP" altLang="en-US" sz="1600" b="1" u="sng">
              <a:solidFill>
                <a:srgbClr val="FFFF00"/>
              </a:solidFill>
              <a:latin typeface="+mn-ea"/>
              <a:ea typeface="+mn-ea"/>
            </a:rPr>
            <a:t>該当年度における初めての申請の場合は提出の必要はありません。</a:t>
          </a:r>
        </a:p>
      </xdr:txBody>
    </xdr:sp>
    <xdr:clientData/>
  </xdr:twoCellAnchor>
  <xdr:twoCellAnchor>
    <xdr:from>
      <xdr:col>38</xdr:col>
      <xdr:colOff>73959</xdr:colOff>
      <xdr:row>0</xdr:row>
      <xdr:rowOff>148666</xdr:rowOff>
    </xdr:from>
    <xdr:to>
      <xdr:col>52</xdr:col>
      <xdr:colOff>471581</xdr:colOff>
      <xdr:row>3</xdr:row>
      <xdr:rowOff>153148</xdr:rowOff>
    </xdr:to>
    <xdr:sp macro="" textlink="">
      <xdr:nvSpPr>
        <xdr:cNvPr id="5" name="角丸四角形 3">
          <a:extLst>
            <a:ext uri="{FF2B5EF4-FFF2-40B4-BE49-F238E27FC236}">
              <a16:creationId xmlns:a16="http://schemas.microsoft.com/office/drawing/2014/main" id="{9FA28EB2-E428-43BC-B9EF-4FCB3CC6E275}"/>
            </a:ext>
          </a:extLst>
        </xdr:cNvPr>
        <xdr:cNvSpPr/>
      </xdr:nvSpPr>
      <xdr:spPr>
        <a:xfrm>
          <a:off x="6603253" y="148666"/>
          <a:ext cx="4170269" cy="58718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a:latin typeface="+mn-ea"/>
              <a:ea typeface="+mn-ea"/>
            </a:rPr>
            <a:t>右上の日付は空欄でお願いします。</a:t>
          </a:r>
          <a:endParaRPr kumimoji="1" lang="ja-JP" altLang="en-US" sz="1600" b="1" u="sng">
            <a:solidFill>
              <a:srgbClr val="FFFF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24</xdr:col>
          <xdr:colOff>74705</xdr:colOff>
          <xdr:row>51</xdr:row>
          <xdr:rowOff>80198</xdr:rowOff>
        </xdr:from>
        <xdr:to>
          <xdr:col>36</xdr:col>
          <xdr:colOff>110658</xdr:colOff>
          <xdr:row>55</xdr:row>
          <xdr:rowOff>223652</xdr:rowOff>
        </xdr:to>
        <xdr:pic>
          <xdr:nvPicPr>
            <xdr:cNvPr id="2" name="図 1">
              <a:extLst>
                <a:ext uri="{FF2B5EF4-FFF2-40B4-BE49-F238E27FC236}">
                  <a16:creationId xmlns:a16="http://schemas.microsoft.com/office/drawing/2014/main" id="{D1BB7009-404B-4689-BCE0-BC645C761BF9}"/>
                </a:ext>
              </a:extLst>
            </xdr:cNvPr>
            <xdr:cNvPicPr>
              <a:picLocks noChangeAspect="1" noChangeArrowheads="1"/>
              <a:extLst>
                <a:ext uri="{84589F7E-364E-4C9E-8A38-B11213B215E9}">
                  <a14:cameraTool cellRange="入力用!$AG$6:$AH$10" spid="_x0000_s20533"/>
                </a:ext>
              </a:extLst>
            </xdr:cNvPicPr>
          </xdr:nvPicPr>
          <xdr:blipFill>
            <a:blip xmlns:r="http://schemas.openxmlformats.org/officeDocument/2006/relationships" r:embed="rId1"/>
            <a:srcRect/>
            <a:stretch>
              <a:fillRect/>
            </a:stretch>
          </xdr:blipFill>
          <xdr:spPr bwMode="auto">
            <a:xfrm>
              <a:off x="4198470" y="9672433"/>
              <a:ext cx="2097835" cy="92039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378913</xdr:colOff>
          <xdr:row>38</xdr:row>
          <xdr:rowOff>209177</xdr:rowOff>
        </xdr:from>
        <xdr:to>
          <xdr:col>14</xdr:col>
          <xdr:colOff>164355</xdr:colOff>
          <xdr:row>42</xdr:row>
          <xdr:rowOff>138282</xdr:rowOff>
        </xdr:to>
        <xdr:pic>
          <xdr:nvPicPr>
            <xdr:cNvPr id="2" name="図 1">
              <a:extLst>
                <a:ext uri="{FF2B5EF4-FFF2-40B4-BE49-F238E27FC236}">
                  <a16:creationId xmlns:a16="http://schemas.microsoft.com/office/drawing/2014/main" id="{00ECFE5C-2BD1-47E1-A2D6-60FA49EE82C0}"/>
                </a:ext>
              </a:extLst>
            </xdr:cNvPr>
            <xdr:cNvPicPr>
              <a:picLocks noChangeAspect="1" noChangeArrowheads="1"/>
              <a:extLst>
                <a:ext uri="{84589F7E-364E-4C9E-8A38-B11213B215E9}">
                  <a14:cameraTool cellRange="入力用!$AG$6:$AH$10" spid="_x0000_s38926"/>
                </a:ext>
              </a:extLst>
            </xdr:cNvPicPr>
          </xdr:nvPicPr>
          <xdr:blipFill>
            <a:blip xmlns:r="http://schemas.openxmlformats.org/officeDocument/2006/relationships" r:embed="rId1"/>
            <a:srcRect/>
            <a:stretch>
              <a:fillRect/>
            </a:stretch>
          </xdr:blipFill>
          <xdr:spPr bwMode="auto">
            <a:xfrm>
              <a:off x="4495207" y="8927353"/>
              <a:ext cx="1966854" cy="862929"/>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8251;&#24188;&#20445;&#36939;&#21942;&#35506;&#20491;&#20154;&#29992;\&#20633;&#24536;&#3768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18_&#12371;&#12393;&#12418;&#26410;&#26469;&#23616;\18105000_&#12371;&#12393;&#12418;&#26410;&#26469;&#23616;&#12371;&#12393;&#12418;&#26410;&#26469;&#37096;&#24188;&#20445;&#36939;&#21942;&#35506;\&#9670;100%20&#9678;&#20849;&#26377;&#12501;&#12457;&#12523;&#12480;&#65288;&#20445;&#32946;&#25903;&#25588;&#35506;&#12289;&#20445;&#32946;&#36939;&#21942;&#35506;&#12289;&#21508;&#21306;&#12371;&#12393;&#12418;&#23478;&#24237;&#35506;&#65289;\&#9733;&#9733;&#9312;&#27665;&#38291;&#20445;&#32946;&#22290;&#31561;&#21517;&#31807;&#12289;&#9313;&#20844;&#31435;&#20445;&#32946;&#25152;&#21517;&#31807;&#12289;&#9314;&#22290;&#25968;&#12289;&#9315;&#35469;&#21487;&#22806;&#21517;&#31807;&#12289;&#9316;&#27665;&#20445;&#21332;&#21152;&#30431;&#22290;&#12394;&#12393;&#9733;&#9733;\09&#20445;&#32946;&#20418;\20%20&#35469;&#21487;&#22806;&#20445;&#32946;&#26045;&#35373;&#38306;&#20418;\&#9733;&#35469;&#21487;&#22806;&#12539;&#12523;&#12540;&#12512;&#19968;&#35239;&#12288;&#12521;&#12505;&#12523;\27\&#9734;&#9734;27&#20445;&#32946;&#65433;&#65392;&#65425;&#12539;&#35469;&#21487;&#22806;&#32207;&#25324;&#19968;&#35239;&#9734;&#973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09&#20445;&#32946;&#20418;\&#8251;&#21508;&#20418;&#21729;\&#28193;&#37096;&#30001;&#20339;&#12501;&#12457;&#12523;&#12480;\&#20445;&#32946;&#22763;&#37197;&#32622;&#22522;&#28310;&#35036;&#21161;&#37329;\&#20445;&#32946;&#22763;&#37197;&#32622;&#22522;&#28310;&#35036;&#21161;&#37329;\1&#35036;&#21161;&#37329;&#20132;&#20184;(vlookup)\23&#20445;&#32946;&#22763;&#31561;&#37197;&#32622;&#22522;&#28310;&#35036;&#21161;&#3732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K:\&#8251;&#24188;&#20445;&#36939;&#21942;&#35506;&#20491;&#20154;&#29992;\28%20&#27665;&#38291;&#20445;&#32946;&#22290;&#31561;&#21517;&#31807;%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ショートカット"/>
      <sheetName val="ToDo"/>
      <sheetName val="修学資金ToDo"/>
      <sheetName val="会計検査Todo"/>
      <sheetName val="新規メモ"/>
      <sheetName val="机上連絡先"/>
      <sheetName val="来年度"/>
      <sheetName val="280401_6対1→5対1"/>
      <sheetName val="２７加配一人追加"/>
      <sheetName val="引き継ぎ構成"/>
      <sheetName val="連絡先"/>
      <sheetName val="28末-29当初"/>
      <sheetName val="照会対応関係【担当分】"/>
      <sheetName val="29末-30当初"/>
      <sheetName val="改善"/>
      <sheetName val="年度末対策 (2)"/>
      <sheetName val="H28園連絡先等"/>
      <sheetName val="園別備忘録"/>
      <sheetName val="業務知識"/>
      <sheetName val="各園の提出物管理"/>
      <sheetName val="280720市町村保育状況調査票"/>
      <sheetName val="民間障害児数及び配置保育士数"/>
      <sheetName val="交付決定内訳一覧"/>
      <sheetName val="技系"/>
      <sheetName val="貼付用"/>
      <sheetName val="28保育士数、正規非正規の割合"/>
      <sheetName val="29保育士数、正規非正規の割合"/>
      <sheetName val="27保育士数、正規非正規の割合"/>
      <sheetName val="28年4月時点の年齢別入所者と配置"/>
      <sheetName val="千葉市が不公平な扱いを受けている補助金（障害児保育費）根拠"/>
      <sheetName val="要件緩和の理解"/>
      <sheetName val="リスト"/>
      <sheetName val="旅費"/>
      <sheetName val="修学資金裁量免除計算"/>
      <sheetName val="歳入の調定方法"/>
      <sheetName val="修学資金"/>
      <sheetName val="27-29_常勤保育士数の割合 "/>
      <sheetName val="地域型園長年齢"/>
      <sheetName val="Sheet1"/>
      <sheetName val="メールボックス"/>
      <sheetName val="各園情報(30)"/>
      <sheetName val="机上連絡先29"/>
      <sheetName val="連絡先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4">
          <cell r="B4" t="str">
            <v>01_全般</v>
          </cell>
          <cell r="C4" t="str">
            <v>01_知識</v>
          </cell>
          <cell r="F4" t="str">
            <v>01_ワード</v>
          </cell>
          <cell r="G4" t="str">
            <v>01_関数</v>
          </cell>
        </row>
        <row r="5">
          <cell r="B5" t="str">
            <v>02_配置基準</v>
          </cell>
          <cell r="C5" t="str">
            <v>02_進め方</v>
          </cell>
          <cell r="F5" t="str">
            <v>02_エクセル</v>
          </cell>
          <cell r="G5" t="str">
            <v>02_短縮</v>
          </cell>
        </row>
        <row r="6">
          <cell r="B6" t="str">
            <v>04_処遇改善等加算(基礎分)</v>
          </cell>
          <cell r="C6" t="str">
            <v>03_注意事項</v>
          </cell>
          <cell r="F6" t="str">
            <v>03_PC機能</v>
          </cell>
          <cell r="G6" t="str">
            <v>03_方法・知識</v>
          </cell>
        </row>
        <row r="7">
          <cell r="B7" t="str">
            <v>05_要件緩和</v>
          </cell>
          <cell r="C7" t="str">
            <v>04_連絡</v>
          </cell>
          <cell r="F7" t="str">
            <v>04_outlook</v>
          </cell>
          <cell r="G7">
            <v>0</v>
          </cell>
        </row>
        <row r="8">
          <cell r="B8" t="str">
            <v>08_文書管理</v>
          </cell>
          <cell r="C8" t="str">
            <v>05_人</v>
          </cell>
          <cell r="F8">
            <v>0</v>
          </cell>
          <cell r="G8">
            <v>0</v>
          </cell>
        </row>
        <row r="9">
          <cell r="B9" t="str">
            <v>09_財務</v>
          </cell>
          <cell r="C9" t="str">
            <v>06_改善事項</v>
          </cell>
        </row>
        <row r="10">
          <cell r="B10" t="str">
            <v>11_施設運営費</v>
          </cell>
          <cell r="C10" t="str">
            <v>07_検討</v>
          </cell>
        </row>
        <row r="11">
          <cell r="B11" t="str">
            <v>12_委託費・加算・給付費・小規模</v>
          </cell>
          <cell r="C11" t="str">
            <v>08_用語集</v>
          </cell>
        </row>
        <row r="12">
          <cell r="B12" t="str">
            <v>13_管外</v>
          </cell>
          <cell r="C12">
            <v>0</v>
          </cell>
        </row>
        <row r="13">
          <cell r="B13" t="str">
            <v>14_修学資金貸付等</v>
          </cell>
          <cell r="C13">
            <v>0</v>
          </cell>
        </row>
        <row r="14">
          <cell r="B14">
            <v>0</v>
          </cell>
          <cell r="C14">
            <v>0</v>
          </cell>
        </row>
        <row r="15">
          <cell r="B15" t="str">
            <v>03_子ども・子育て</v>
          </cell>
          <cell r="C15">
            <v>0</v>
          </cell>
          <cell r="F15" t="str">
            <v>01_中央区</v>
          </cell>
        </row>
        <row r="16">
          <cell r="B16" t="str">
            <v>03-1_利用者支援</v>
          </cell>
          <cell r="F16" t="str">
            <v>02_花見川区</v>
          </cell>
        </row>
        <row r="17">
          <cell r="B17" t="str">
            <v>03-2_延長保育</v>
          </cell>
          <cell r="F17" t="str">
            <v>03_稲毛区</v>
          </cell>
        </row>
        <row r="18">
          <cell r="B18" t="str">
            <v>03-3_実費徴収</v>
          </cell>
          <cell r="F18" t="str">
            <v>04_若葉区</v>
          </cell>
        </row>
        <row r="19">
          <cell r="B19" t="str">
            <v>03-4_多様な事業者参入</v>
          </cell>
          <cell r="F19" t="str">
            <v>05_緑区</v>
          </cell>
        </row>
        <row r="20">
          <cell r="B20" t="str">
            <v>03-5_放課後児童健全育成事業</v>
          </cell>
          <cell r="F20" t="str">
            <v>06_美浜区</v>
          </cell>
        </row>
        <row r="21">
          <cell r="B21" t="str">
            <v>03-6_子育て短期支援事業</v>
          </cell>
        </row>
        <row r="22">
          <cell r="B22" t="str">
            <v>03-7_乳児家庭全戸訪問事業</v>
          </cell>
        </row>
        <row r="23">
          <cell r="B23" t="str">
            <v>03-8_養育支援訪問事業</v>
          </cell>
        </row>
        <row r="24">
          <cell r="B24" t="str">
            <v>03-9_子どもを守る地域ネットワーク機能強化</v>
          </cell>
        </row>
        <row r="25">
          <cell r="B25" t="str">
            <v>03-10_地域子育て支援拠点事業</v>
          </cell>
        </row>
        <row r="26">
          <cell r="B26" t="str">
            <v>03-11_一時預かり</v>
          </cell>
        </row>
        <row r="27">
          <cell r="B27" t="str">
            <v>03-12_病児保育</v>
          </cell>
        </row>
        <row r="28">
          <cell r="B28" t="str">
            <v>03-13_ファミリー・サポート・センター</v>
          </cell>
        </row>
        <row r="29">
          <cell r="B29" t="str">
            <v>31_先取りプロジェクト</v>
          </cell>
        </row>
        <row r="30">
          <cell r="B30" t="str">
            <v>91_保育料</v>
          </cell>
        </row>
        <row r="31">
          <cell r="B31" t="str">
            <v>99_その他</v>
          </cell>
        </row>
      </sheetData>
      <sheetData sheetId="32"/>
      <sheetData sheetId="33"/>
      <sheetData sheetId="34"/>
      <sheetData sheetId="35"/>
      <sheetData sheetId="36"/>
      <sheetData sheetId="37"/>
      <sheetData sheetId="38"/>
      <sheetData sheetId="39"/>
      <sheetData sheetId="40"/>
      <sheetData sheetId="41" refreshError="1"/>
      <sheetData sheetId="4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最新基本データ"/>
      <sheetName val="事業所内含む認可外一覧 (1月)  "/>
      <sheetName val="事業所内含む認可外一覧 (12月)  "/>
      <sheetName val="事業所内含む認可外一覧 (11月)"/>
      <sheetName val="先Ｐとルーム一覧"/>
      <sheetName val="事業所内含む認可外一覧 (9月) "/>
      <sheetName val="ルーム保育料HP用"/>
      <sheetName val="最新基本データ (５月)"/>
      <sheetName val="先Ｐとルーム一覧 (2)"/>
      <sheetName val="事業所内含む認可外一覧"/>
      <sheetName val="事業所内含む認可外一覧 (7月)"/>
    </sheetNames>
    <sheetDataSet>
      <sheetData sheetId="0">
        <row r="1">
          <cell r="A1" t="str">
            <v>平成27年度　千葉市保育ルーム認定施設一覧</v>
          </cell>
        </row>
        <row r="5">
          <cell r="A5">
            <v>1</v>
          </cell>
          <cell r="B5" t="str">
            <v>かるがも保育園蘇我園</v>
          </cell>
          <cell r="C5" t="str">
            <v>260-0842</v>
          </cell>
          <cell r="D5" t="str">
            <v>中央区南町2-6-10 初芝ﾋﾞﾙ101</v>
          </cell>
          <cell r="E5" t="str">
            <v>丸　恵美</v>
          </cell>
          <cell r="F5" t="str">
            <v>261-8349</v>
          </cell>
          <cell r="G5" t="str">
            <v>261-8349</v>
          </cell>
          <cell r="H5" t="str">
            <v>rnqsc985@ybb.ne.jp</v>
          </cell>
          <cell r="I5">
            <v>37653</v>
          </cell>
          <cell r="J5" t="str">
            <v>1・2F</v>
          </cell>
          <cell r="K5">
            <v>77.33</v>
          </cell>
          <cell r="L5">
            <v>45</v>
          </cell>
          <cell r="M5">
            <v>45</v>
          </cell>
          <cell r="N5" t="str">
            <v>7:00～20:00</v>
          </cell>
          <cell r="O5" t="str">
            <v>51,500～74,300円</v>
          </cell>
          <cell r="P5">
            <v>53300</v>
          </cell>
          <cell r="Q5">
            <v>43000</v>
          </cell>
          <cell r="R5">
            <v>43000</v>
          </cell>
          <cell r="S5">
            <v>44500</v>
          </cell>
          <cell r="T5">
            <v>44500</v>
          </cell>
          <cell r="U5">
            <v>44500</v>
          </cell>
          <cell r="V5">
            <v>74300</v>
          </cell>
          <cell r="W5">
            <v>64000</v>
          </cell>
          <cell r="X5">
            <v>64000</v>
          </cell>
          <cell r="Y5">
            <v>51500</v>
          </cell>
          <cell r="Z5">
            <v>51500</v>
          </cell>
          <cell r="AA5">
            <v>51500</v>
          </cell>
          <cell r="AB5" t="str">
            <v>上の子・1万円引</v>
          </cell>
          <cell r="AC5">
            <v>21000</v>
          </cell>
          <cell r="AD5" t="str">
            <v>施設調理</v>
          </cell>
          <cell r="AE5" t="str">
            <v>○</v>
          </cell>
          <cell r="AF5" t="str">
            <v>○</v>
          </cell>
          <cell r="AG5" t="str">
            <v>株式会社</v>
          </cell>
          <cell r="AH5" t="str">
            <v>株式会社　かるがも</v>
          </cell>
          <cell r="AI5" t="str">
            <v>四街道市四街道1-5-5</v>
          </cell>
          <cell r="AJ5" t="str">
            <v>代表取締役　目片智恵美</v>
          </cell>
          <cell r="AK5" t="str">
            <v>株式会社　かるがも</v>
          </cell>
          <cell r="AL5" t="str">
            <v>四街道市四街道1-5-5</v>
          </cell>
          <cell r="AM5" t="str">
            <v>代表取締役　目片智恵美</v>
          </cell>
        </row>
        <row r="6">
          <cell r="A6">
            <v>2</v>
          </cell>
          <cell r="B6" t="str">
            <v>キッズ・ガーデン千葉中央園</v>
          </cell>
          <cell r="C6" t="str">
            <v>260-0013</v>
          </cell>
          <cell r="D6" t="str">
            <v>中央区中央3-13-1 富士屋ﾋﾞﾙ2F</v>
          </cell>
          <cell r="E6" t="str">
            <v>井手　健二郎</v>
          </cell>
          <cell r="F6" t="str">
            <v>202-3888</v>
          </cell>
          <cell r="G6" t="str">
            <v>202-3888</v>
          </cell>
          <cell r="H6" t="str">
            <v>ide@kids-garden.co.jp</v>
          </cell>
          <cell r="I6">
            <v>36220</v>
          </cell>
          <cell r="J6" t="str">
            <v>2F</v>
          </cell>
          <cell r="K6">
            <v>50.17</v>
          </cell>
          <cell r="L6">
            <v>30</v>
          </cell>
          <cell r="M6">
            <v>30</v>
          </cell>
          <cell r="N6" t="str">
            <v>7:00～19:30</v>
          </cell>
          <cell r="O6" t="str">
            <v>52,150～56,950円</v>
          </cell>
          <cell r="P6">
            <v>51950</v>
          </cell>
          <cell r="Q6">
            <v>51950</v>
          </cell>
          <cell r="R6">
            <v>51950</v>
          </cell>
          <cell r="S6">
            <v>47150</v>
          </cell>
          <cell r="T6">
            <v>47150</v>
          </cell>
          <cell r="U6">
            <v>47150</v>
          </cell>
          <cell r="V6">
            <v>56950</v>
          </cell>
          <cell r="W6">
            <v>56950</v>
          </cell>
          <cell r="X6">
            <v>56950</v>
          </cell>
          <cell r="Y6">
            <v>52150</v>
          </cell>
          <cell r="Z6">
            <v>52150</v>
          </cell>
          <cell r="AA6">
            <v>52150</v>
          </cell>
          <cell r="AB6" t="str">
            <v>上の子・半額</v>
          </cell>
          <cell r="AC6">
            <v>0</v>
          </cell>
          <cell r="AD6" t="str">
            <v>外部委託</v>
          </cell>
          <cell r="AE6" t="str">
            <v>×</v>
          </cell>
          <cell r="AF6" t="str">
            <v>○</v>
          </cell>
          <cell r="AG6" t="str">
            <v>株式会社</v>
          </cell>
          <cell r="AH6" t="str">
            <v>(株)生活設計</v>
          </cell>
          <cell r="AI6" t="str">
            <v>八千代市勝田1247-6</v>
          </cell>
          <cell r="AJ6" t="str">
            <v>代表取締役　井手　健二郎</v>
          </cell>
          <cell r="AK6" t="str">
            <v>(株)生活設計</v>
          </cell>
          <cell r="AL6" t="str">
            <v>八千代市勝田1247-6</v>
          </cell>
          <cell r="AM6" t="str">
            <v>代表取締役　井手　健二郎</v>
          </cell>
        </row>
        <row r="7">
          <cell r="A7">
            <v>3</v>
          </cell>
          <cell r="B7" t="str">
            <v>こどもハウスいるか</v>
          </cell>
          <cell r="C7" t="str">
            <v>260-0012</v>
          </cell>
          <cell r="D7" t="str">
            <v>中央区本町1-5-3</v>
          </cell>
          <cell r="E7" t="str">
            <v>島田　和典</v>
          </cell>
          <cell r="F7" t="str">
            <v>224-7171</v>
          </cell>
          <cell r="G7" t="str">
            <v>224-7179</v>
          </cell>
          <cell r="H7" t="str">
            <v>なし</v>
          </cell>
          <cell r="I7">
            <v>38534</v>
          </cell>
          <cell r="J7" t="str">
            <v>1F</v>
          </cell>
          <cell r="K7">
            <v>51.48</v>
          </cell>
          <cell r="L7">
            <v>31</v>
          </cell>
          <cell r="M7">
            <v>31</v>
          </cell>
          <cell r="N7" t="str">
            <v>6:00～23:00</v>
          </cell>
          <cell r="O7" t="str">
            <v>34,000～49,000円</v>
          </cell>
          <cell r="P7">
            <v>37000</v>
          </cell>
          <cell r="Q7">
            <v>35000</v>
          </cell>
          <cell r="R7">
            <v>30000</v>
          </cell>
          <cell r="S7">
            <v>25000</v>
          </cell>
          <cell r="T7">
            <v>22000</v>
          </cell>
          <cell r="U7">
            <v>22000</v>
          </cell>
          <cell r="V7">
            <v>49000</v>
          </cell>
          <cell r="W7">
            <v>47000</v>
          </cell>
          <cell r="X7">
            <v>42000</v>
          </cell>
          <cell r="Y7">
            <v>37000</v>
          </cell>
          <cell r="Z7">
            <v>34000</v>
          </cell>
          <cell r="AA7">
            <v>34000</v>
          </cell>
          <cell r="AB7" t="str">
            <v>上の子・1万円引</v>
          </cell>
          <cell r="AC7">
            <v>0</v>
          </cell>
          <cell r="AD7" t="str">
            <v>外部委託</v>
          </cell>
          <cell r="AE7" t="str">
            <v>○</v>
          </cell>
          <cell r="AF7" t="str">
            <v>○</v>
          </cell>
          <cell r="AG7" t="str">
            <v>NPO法人</v>
          </cell>
          <cell r="AH7" t="str">
            <v>民間会社</v>
          </cell>
          <cell r="AI7" t="str">
            <v>民間会社</v>
          </cell>
          <cell r="AJ7" t="str">
            <v>千葉市中央区院内2-15-13</v>
          </cell>
          <cell r="AK7" t="str">
            <v>(非)介護サービス</v>
          </cell>
          <cell r="AL7" t="str">
            <v>千葉市中央区院内2-15-13</v>
          </cell>
          <cell r="AM7" t="str">
            <v>理事代表　島田　裕子</v>
          </cell>
        </row>
        <row r="8">
          <cell r="A8">
            <v>4</v>
          </cell>
          <cell r="B8" t="str">
            <v>中央保育所</v>
          </cell>
          <cell r="C8" t="str">
            <v>260-0007</v>
          </cell>
          <cell r="D8" t="str">
            <v>中央区祐光2-11-12 SKﾏﾝｼｮﾝ213号</v>
          </cell>
          <cell r="E8" t="str">
            <v>渡邉　正行</v>
          </cell>
          <cell r="F8" t="str">
            <v>227-5155</v>
          </cell>
          <cell r="G8" t="str">
            <v>227-5508</v>
          </cell>
          <cell r="H8" t="str">
            <v>qq5t2nmd@honey.ocn.ne.jp</v>
          </cell>
          <cell r="I8">
            <v>36346</v>
          </cell>
          <cell r="J8" t="str">
            <v>1・2F</v>
          </cell>
          <cell r="K8">
            <v>290.2</v>
          </cell>
          <cell r="L8">
            <v>130</v>
          </cell>
          <cell r="M8">
            <v>59</v>
          </cell>
          <cell r="N8" t="str">
            <v>6:00～22:00</v>
          </cell>
          <cell r="O8" t="str">
            <v>37,090～61,860円</v>
          </cell>
          <cell r="P8">
            <v>46860</v>
          </cell>
          <cell r="Q8">
            <v>40660</v>
          </cell>
          <cell r="R8">
            <v>28300</v>
          </cell>
          <cell r="S8">
            <v>27090</v>
          </cell>
          <cell r="T8">
            <v>27090</v>
          </cell>
          <cell r="U8">
            <v>27090</v>
          </cell>
          <cell r="V8">
            <v>61860</v>
          </cell>
          <cell r="W8">
            <v>55660</v>
          </cell>
          <cell r="X8">
            <v>43300</v>
          </cell>
          <cell r="Y8">
            <v>37090</v>
          </cell>
          <cell r="Z8">
            <v>37090</v>
          </cell>
          <cell r="AA8">
            <v>37090</v>
          </cell>
          <cell r="AB8" t="str">
            <v>上の子・０歳、１歳、２歳→１万５千円引き、３歳以上→１万円引</v>
          </cell>
          <cell r="AC8">
            <v>0</v>
          </cell>
          <cell r="AD8" t="str">
            <v>施設調理</v>
          </cell>
          <cell r="AE8" t="str">
            <v>○</v>
          </cell>
          <cell r="AF8" t="str">
            <v>○</v>
          </cell>
          <cell r="AG8" t="str">
            <v>株式会社</v>
          </cell>
          <cell r="AH8" t="str">
            <v>有</v>
          </cell>
          <cell r="AI8" t="str">
            <v>個人</v>
          </cell>
          <cell r="AJ8" t="str">
            <v>昼間型</v>
          </cell>
          <cell r="AK8" t="str">
            <v>（株）かずさケアーサポート</v>
          </cell>
          <cell r="AL8" t="str">
            <v>千葉市中央区神明町26番地３</v>
          </cell>
          <cell r="AM8" t="str">
            <v>代表取締役　渡邉正行</v>
          </cell>
        </row>
        <row r="9">
          <cell r="A9">
            <v>5</v>
          </cell>
          <cell r="B9" t="str">
            <v>はっぴぃルーム本千葉駅前園</v>
          </cell>
          <cell r="C9" t="str">
            <v>260-0854</v>
          </cell>
          <cell r="D9" t="str">
            <v>中央区長洲1-24-12 今井ﾋﾞﾙ1F</v>
          </cell>
          <cell r="E9" t="str">
            <v>川崎　いずみ</v>
          </cell>
          <cell r="F9" t="str">
            <v>202-2562</v>
          </cell>
          <cell r="G9" t="str">
            <v>202-2562</v>
          </cell>
          <cell r="H9" t="str">
            <v>なし</v>
          </cell>
          <cell r="I9">
            <v>37247</v>
          </cell>
          <cell r="J9" t="str">
            <v>1F</v>
          </cell>
          <cell r="K9">
            <v>55.5</v>
          </cell>
          <cell r="L9">
            <v>28</v>
          </cell>
          <cell r="M9">
            <v>28</v>
          </cell>
          <cell r="N9" t="str">
            <v>7:30～21:00</v>
          </cell>
          <cell r="O9" t="str">
            <v>51,700～64,700円</v>
          </cell>
          <cell r="P9">
            <v>44500</v>
          </cell>
          <cell r="Q9">
            <v>50700</v>
          </cell>
          <cell r="R9">
            <v>47700</v>
          </cell>
          <cell r="S9">
            <v>44700</v>
          </cell>
          <cell r="T9">
            <v>41700</v>
          </cell>
          <cell r="U9">
            <v>41700</v>
          </cell>
          <cell r="V9">
            <v>58500</v>
          </cell>
          <cell r="W9">
            <v>64700</v>
          </cell>
          <cell r="X9">
            <v>61700</v>
          </cell>
          <cell r="Y9">
            <v>58700</v>
          </cell>
          <cell r="Z9">
            <v>51700</v>
          </cell>
          <cell r="AA9">
            <v>51700</v>
          </cell>
          <cell r="AB9" t="str">
            <v>上の子・半額</v>
          </cell>
          <cell r="AC9">
            <v>10000</v>
          </cell>
          <cell r="AD9" t="str">
            <v>外部委託</v>
          </cell>
          <cell r="AE9" t="str">
            <v>×</v>
          </cell>
          <cell r="AF9" t="str">
            <v>○</v>
          </cell>
          <cell r="AG9" t="str">
            <v>個人</v>
          </cell>
          <cell r="AH9" t="str">
            <v>有</v>
          </cell>
          <cell r="AI9" t="str">
            <v>個人</v>
          </cell>
          <cell r="AJ9" t="str">
            <v>併用型</v>
          </cell>
          <cell r="AK9" t="str">
            <v>浅沼　滝二</v>
          </cell>
          <cell r="AL9" t="str">
            <v>千葉市中央区仁戸名町236-9</v>
          </cell>
          <cell r="AM9" t="str">
            <v>浅沼　滝二</v>
          </cell>
        </row>
        <row r="10">
          <cell r="A10">
            <v>6</v>
          </cell>
          <cell r="B10" t="str">
            <v>ベビールームこどものへや</v>
          </cell>
          <cell r="C10" t="str">
            <v>260-0854</v>
          </cell>
          <cell r="D10" t="str">
            <v>中央区長洲1-33-13 共栄ﾋﾞﾙ</v>
          </cell>
          <cell r="E10" t="str">
            <v>岩本　明</v>
          </cell>
          <cell r="F10" t="str">
            <v>227-0007</v>
          </cell>
          <cell r="G10" t="str">
            <v>202-2723</v>
          </cell>
          <cell r="H10" t="str">
            <v xml:space="preserve">ak.4000@tea.ocn.ne.jp
</v>
          </cell>
          <cell r="I10">
            <v>35217</v>
          </cell>
          <cell r="J10" t="str">
            <v>1F</v>
          </cell>
          <cell r="K10">
            <v>39.83</v>
          </cell>
          <cell r="L10">
            <v>23</v>
          </cell>
          <cell r="M10">
            <v>23</v>
          </cell>
          <cell r="N10" t="str">
            <v>8:00～20:00</v>
          </cell>
          <cell r="O10" t="str">
            <v>58,500～73,500円</v>
          </cell>
          <cell r="P10">
            <v>63500</v>
          </cell>
          <cell r="Q10">
            <v>53500</v>
          </cell>
          <cell r="R10">
            <v>53500</v>
          </cell>
          <cell r="S10">
            <v>48500</v>
          </cell>
          <cell r="T10">
            <v>48500</v>
          </cell>
          <cell r="U10">
            <v>48500</v>
          </cell>
          <cell r="V10">
            <v>73500</v>
          </cell>
          <cell r="W10">
            <v>63500</v>
          </cell>
          <cell r="X10">
            <v>63500</v>
          </cell>
          <cell r="Y10">
            <v>58500</v>
          </cell>
          <cell r="Z10">
            <v>58500</v>
          </cell>
          <cell r="AA10">
            <v>58500</v>
          </cell>
          <cell r="AB10" t="str">
            <v>上の子・半額</v>
          </cell>
          <cell r="AC10">
            <v>15000</v>
          </cell>
          <cell r="AD10" t="str">
            <v>外部委託</v>
          </cell>
          <cell r="AE10" t="str">
            <v>×</v>
          </cell>
          <cell r="AF10" t="str">
            <v>○</v>
          </cell>
          <cell r="AG10" t="str">
            <v>有限会社</v>
          </cell>
          <cell r="AH10" t="str">
            <v>無</v>
          </cell>
          <cell r="AI10" t="str">
            <v>民間会社</v>
          </cell>
          <cell r="AJ10" t="str">
            <v>併用型</v>
          </cell>
          <cell r="AK10" t="str">
            <v>(有)共栄サークル</v>
          </cell>
          <cell r="AL10" t="str">
            <v>千葉市中央区長洲1-33-13</v>
          </cell>
          <cell r="AM10" t="str">
            <v>代表取締役　岩本　明</v>
          </cell>
        </row>
        <row r="11">
          <cell r="A11">
            <v>7</v>
          </cell>
          <cell r="B11" t="str">
            <v>リトルガーデン千葉ポートタウン</v>
          </cell>
          <cell r="C11" t="str">
            <v>260-0025</v>
          </cell>
          <cell r="D11" t="str">
            <v>中央区問屋町1-50 千葉ﾎﾟｰﾄﾀｳﾝ1F</v>
          </cell>
          <cell r="E11" t="str">
            <v>吉田　さやか</v>
          </cell>
          <cell r="F11" t="str">
            <v>244-8839</v>
          </cell>
          <cell r="G11" t="str">
            <v>244-8839</v>
          </cell>
          <cell r="H11" t="str">
            <v>porttown@littlegarden-inter.com</v>
          </cell>
          <cell r="I11">
            <v>38403</v>
          </cell>
          <cell r="J11" t="str">
            <v>1F</v>
          </cell>
          <cell r="K11">
            <v>278.97000000000003</v>
          </cell>
          <cell r="L11">
            <v>100</v>
          </cell>
          <cell r="M11">
            <v>59</v>
          </cell>
          <cell r="N11" t="str">
            <v>7:00～19:00</v>
          </cell>
          <cell r="O11" t="str">
            <v>76,000～92,500円</v>
          </cell>
          <cell r="P11">
            <v>66000</v>
          </cell>
          <cell r="Q11">
            <v>59000</v>
          </cell>
          <cell r="R11">
            <v>59000</v>
          </cell>
          <cell r="S11">
            <v>76000</v>
          </cell>
          <cell r="T11">
            <v>72000</v>
          </cell>
          <cell r="U11">
            <v>72000</v>
          </cell>
          <cell r="V11">
            <v>86000</v>
          </cell>
          <cell r="W11">
            <v>76000</v>
          </cell>
          <cell r="X11">
            <v>76000</v>
          </cell>
          <cell r="Y11">
            <v>95000</v>
          </cell>
          <cell r="Z11">
            <v>92500</v>
          </cell>
          <cell r="AA11">
            <v>92500</v>
          </cell>
          <cell r="AB11" t="str">
            <v>第２子以降・１万円引</v>
          </cell>
          <cell r="AC11">
            <v>50000</v>
          </cell>
          <cell r="AD11" t="str">
            <v>施設調理</v>
          </cell>
          <cell r="AE11" t="str">
            <v>×</v>
          </cell>
          <cell r="AF11" t="str">
            <v>○</v>
          </cell>
          <cell r="AG11" t="str">
            <v>合資会社</v>
          </cell>
          <cell r="AH11" t="str">
            <v>無</v>
          </cell>
          <cell r="AI11" t="str">
            <v>個人</v>
          </cell>
          <cell r="AJ11" t="str">
            <v>併用型</v>
          </cell>
          <cell r="AK11" t="str">
            <v>合資会社ライフコミュニケーション</v>
          </cell>
          <cell r="AL11" t="str">
            <v>美浜区中瀬2－6－1　WBGﾏﾘﾌﾞｳｴｽﾄ2F</v>
          </cell>
          <cell r="AM11" t="str">
            <v>無限責任社員　佐々木　豊</v>
          </cell>
        </row>
        <row r="12">
          <cell r="A12">
            <v>8</v>
          </cell>
          <cell r="B12" t="str">
            <v>エバーキッズ幕張保育園</v>
          </cell>
          <cell r="C12" t="str">
            <v>262-0033</v>
          </cell>
          <cell r="D12" t="str">
            <v>花見川区幕張本郷2-4-8</v>
          </cell>
          <cell r="E12" t="str">
            <v>松原　舞</v>
          </cell>
          <cell r="F12" t="str">
            <v>276-8451</v>
          </cell>
          <cell r="G12" t="str">
            <v>276-8451</v>
          </cell>
          <cell r="H12" t="str">
            <v xml:space="preserve">maruyama@babys-breath.org </v>
          </cell>
          <cell r="I12">
            <v>39886</v>
          </cell>
          <cell r="J12" t="str">
            <v>1F</v>
          </cell>
          <cell r="K12">
            <v>39.6</v>
          </cell>
          <cell r="L12">
            <v>24</v>
          </cell>
          <cell r="M12">
            <v>24</v>
          </cell>
          <cell r="N12" t="str">
            <v>7:30～19:00</v>
          </cell>
          <cell r="O12" t="str">
            <v>55,000～59,000円</v>
          </cell>
          <cell r="P12">
            <v>54000</v>
          </cell>
          <cell r="Q12">
            <v>50000</v>
          </cell>
          <cell r="R12">
            <v>50000</v>
          </cell>
          <cell r="S12">
            <v>50000</v>
          </cell>
          <cell r="T12">
            <v>50000</v>
          </cell>
          <cell r="U12">
            <v>50000</v>
          </cell>
          <cell r="V12">
            <v>59000</v>
          </cell>
          <cell r="W12">
            <v>55000</v>
          </cell>
          <cell r="X12">
            <v>55000</v>
          </cell>
          <cell r="Y12">
            <v>55000</v>
          </cell>
          <cell r="Z12">
            <v>55000</v>
          </cell>
          <cell r="AA12">
            <v>55000</v>
          </cell>
          <cell r="AB12" t="str">
            <v>上の子・１万円引</v>
          </cell>
          <cell r="AC12">
            <v>20000</v>
          </cell>
          <cell r="AD12" t="str">
            <v>施設調理</v>
          </cell>
          <cell r="AE12" t="str">
            <v>×</v>
          </cell>
          <cell r="AF12" t="str">
            <v>○</v>
          </cell>
          <cell r="AG12" t="str">
            <v>株式会社</v>
          </cell>
          <cell r="AH12" t="str">
            <v>(株)babys breath</v>
          </cell>
          <cell r="AI12" t="str">
            <v>東京都千代田区東神田2-9-8　高橋ビル4F</v>
          </cell>
          <cell r="AJ12" t="str">
            <v>代表取締役　松原　舞</v>
          </cell>
          <cell r="AK12" t="str">
            <v>(株)babys breath</v>
          </cell>
          <cell r="AL12" t="str">
            <v>東京都千代田区東神田2-9-8　高橋ビル4F</v>
          </cell>
          <cell r="AM12" t="str">
            <v>代表取締役　松原　舞</v>
          </cell>
        </row>
        <row r="13">
          <cell r="A13">
            <v>9</v>
          </cell>
          <cell r="B13" t="str">
            <v>きっずかりん</v>
          </cell>
          <cell r="C13" t="str">
            <v>262-0012</v>
          </cell>
          <cell r="D13" t="str">
            <v>花見川区千種町112-1</v>
          </cell>
          <cell r="E13" t="str">
            <v>吉田　良則</v>
          </cell>
          <cell r="F13" t="str">
            <v>286-7755</v>
          </cell>
          <cell r="G13" t="str">
            <v>286-7850</v>
          </cell>
          <cell r="H13" t="str">
            <v>hayasaka@yamamori-inc.co.jp</v>
          </cell>
          <cell r="I13">
            <v>39983</v>
          </cell>
          <cell r="J13" t="str">
            <v>1F</v>
          </cell>
          <cell r="K13">
            <v>28.37</v>
          </cell>
          <cell r="L13">
            <v>10</v>
          </cell>
          <cell r="M13">
            <v>10</v>
          </cell>
          <cell r="N13" t="str">
            <v>8:00～18:00</v>
          </cell>
          <cell r="O13" t="str">
            <v>40,000～50,000円</v>
          </cell>
          <cell r="P13">
            <v>45000</v>
          </cell>
          <cell r="Q13">
            <v>42000</v>
          </cell>
          <cell r="R13">
            <v>42000</v>
          </cell>
          <cell r="S13">
            <v>35000</v>
          </cell>
          <cell r="T13">
            <v>35000</v>
          </cell>
          <cell r="U13">
            <v>35000</v>
          </cell>
          <cell r="V13">
            <v>50000</v>
          </cell>
          <cell r="W13">
            <v>47000</v>
          </cell>
          <cell r="X13">
            <v>47000</v>
          </cell>
          <cell r="Y13">
            <v>40000</v>
          </cell>
          <cell r="Z13">
            <v>40000</v>
          </cell>
          <cell r="AA13">
            <v>40000</v>
          </cell>
          <cell r="AB13" t="str">
            <v>上の子・半額</v>
          </cell>
          <cell r="AC13">
            <v>0</v>
          </cell>
          <cell r="AD13" t="str">
            <v>外部委託</v>
          </cell>
          <cell r="AE13" t="str">
            <v>○</v>
          </cell>
          <cell r="AF13" t="str">
            <v>○</v>
          </cell>
          <cell r="AG13" t="str">
            <v>株式会社</v>
          </cell>
          <cell r="AH13" t="str">
            <v>㈱ユタカ</v>
          </cell>
          <cell r="AI13" t="str">
            <v>花見川区千種町112-6</v>
          </cell>
          <cell r="AJ13" t="str">
            <v>代表取締役　吉田　良則</v>
          </cell>
          <cell r="AK13" t="str">
            <v>㈱ユタカ</v>
          </cell>
          <cell r="AL13" t="str">
            <v>花見川区千種町112-6</v>
          </cell>
          <cell r="AM13" t="str">
            <v>代表取締役　吉田　良則</v>
          </cell>
        </row>
        <row r="14">
          <cell r="A14">
            <v>10</v>
          </cell>
          <cell r="B14" t="str">
            <v>キッズスペース・ウィーピー幕張本郷</v>
          </cell>
          <cell r="C14" t="str">
            <v>262-0033</v>
          </cell>
          <cell r="D14" t="str">
            <v>花見川区幕張本郷2-6-4</v>
          </cell>
          <cell r="E14" t="str">
            <v>本明　日出紀</v>
          </cell>
          <cell r="F14" t="str">
            <v>213-8311</v>
          </cell>
          <cell r="G14" t="str">
            <v>213-8311</v>
          </cell>
          <cell r="H14" t="str">
            <v>info@weepee.jp</v>
          </cell>
          <cell r="I14">
            <v>37928</v>
          </cell>
          <cell r="J14" t="str">
            <v>1F</v>
          </cell>
          <cell r="K14">
            <v>112.29</v>
          </cell>
          <cell r="L14">
            <v>51</v>
          </cell>
          <cell r="M14">
            <v>51</v>
          </cell>
          <cell r="N14" t="str">
            <v>7:00～20:00</v>
          </cell>
          <cell r="O14" t="str">
            <v>48,500～71,750円</v>
          </cell>
          <cell r="P14">
            <v>50000</v>
          </cell>
          <cell r="Q14">
            <v>48200</v>
          </cell>
          <cell r="R14">
            <v>44900</v>
          </cell>
          <cell r="S14">
            <v>41500</v>
          </cell>
          <cell r="T14">
            <v>38200</v>
          </cell>
          <cell r="U14">
            <v>38200</v>
          </cell>
          <cell r="V14">
            <v>71750</v>
          </cell>
          <cell r="W14">
            <v>69500</v>
          </cell>
          <cell r="X14">
            <v>66000</v>
          </cell>
          <cell r="Y14">
            <v>53200</v>
          </cell>
          <cell r="Z14">
            <v>48500</v>
          </cell>
          <cell r="AA14">
            <v>48500</v>
          </cell>
          <cell r="AB14" t="str">
            <v>上の子・半額</v>
          </cell>
          <cell r="AC14">
            <v>10800</v>
          </cell>
          <cell r="AD14" t="str">
            <v>外部委託</v>
          </cell>
          <cell r="AE14" t="str">
            <v>×</v>
          </cell>
          <cell r="AF14" t="str">
            <v>○</v>
          </cell>
          <cell r="AG14" t="str">
            <v>株式会社</v>
          </cell>
          <cell r="AH14" t="str">
            <v>不明</v>
          </cell>
          <cell r="AI14" t="str">
            <v>不明</v>
          </cell>
          <cell r="AJ14" t="str">
            <v>習志野市津田沼3-17-18</v>
          </cell>
          <cell r="AK14" t="str">
            <v>(株)習志野駅前託児所</v>
          </cell>
          <cell r="AL14" t="str">
            <v>習志野市津田沼3-17-18</v>
          </cell>
          <cell r="AM14" t="str">
            <v>代表取締役　藤本　みのり</v>
          </cell>
        </row>
        <row r="15">
          <cell r="A15">
            <v>11</v>
          </cell>
          <cell r="B15" t="str">
            <v>ＫＩＤＤＹ　ＫＩＮＧＤＯＭ</v>
          </cell>
          <cell r="C15" t="str">
            <v>262-0033</v>
          </cell>
          <cell r="D15" t="str">
            <v>花見川区幕張本郷6-15-2</v>
          </cell>
          <cell r="E15" t="str">
            <v>濱出　真志子</v>
          </cell>
          <cell r="F15" t="str">
            <v>308-9552</v>
          </cell>
          <cell r="G15" t="str">
            <v>308-9552</v>
          </cell>
          <cell r="H15" t="str">
            <v>info@kiddykingdom.lolipop.jp</v>
          </cell>
          <cell r="I15">
            <v>39322</v>
          </cell>
          <cell r="J15" t="str">
            <v>1・2F</v>
          </cell>
          <cell r="K15">
            <v>33.700000000000003</v>
          </cell>
          <cell r="L15">
            <v>20</v>
          </cell>
          <cell r="M15">
            <v>20</v>
          </cell>
          <cell r="N15" t="str">
            <v>7:00～19:00</v>
          </cell>
          <cell r="O15" t="str">
            <v>42,000～75,000円</v>
          </cell>
          <cell r="P15">
            <v>60000</v>
          </cell>
          <cell r="Q15">
            <v>50000</v>
          </cell>
          <cell r="R15">
            <v>45000</v>
          </cell>
          <cell r="S15">
            <v>37000</v>
          </cell>
          <cell r="T15">
            <v>32000</v>
          </cell>
          <cell r="U15">
            <v>32000</v>
          </cell>
          <cell r="V15">
            <v>75000</v>
          </cell>
          <cell r="W15">
            <v>65000</v>
          </cell>
          <cell r="X15">
            <v>55000</v>
          </cell>
          <cell r="Y15">
            <v>47000</v>
          </cell>
          <cell r="Z15">
            <v>42000</v>
          </cell>
          <cell r="AA15">
            <v>42000</v>
          </cell>
          <cell r="AB15" t="str">
            <v>上の子・半額</v>
          </cell>
          <cell r="AC15">
            <v>15000</v>
          </cell>
          <cell r="AD15" t="str">
            <v>外部委託</v>
          </cell>
          <cell r="AE15" t="str">
            <v>×</v>
          </cell>
          <cell r="AF15" t="str">
            <v>○</v>
          </cell>
          <cell r="AG15" t="str">
            <v>株式会社</v>
          </cell>
          <cell r="AH15" t="str">
            <v>有</v>
          </cell>
          <cell r="AI15" t="str">
            <v>民間会社</v>
          </cell>
          <cell r="AJ15" t="str">
            <v>併用型</v>
          </cell>
          <cell r="AK15" t="str">
            <v>(株)PowerBean</v>
          </cell>
          <cell r="AL15" t="str">
            <v>千葉市花見川区幕張本郷6-26-4</v>
          </cell>
          <cell r="AM15" t="str">
            <v>代表取締役　石坂　淳</v>
          </cell>
        </row>
        <row r="16">
          <cell r="A16">
            <v>12</v>
          </cell>
          <cell r="B16" t="str">
            <v>キャンディ検見川園</v>
          </cell>
          <cell r="C16" t="str">
            <v>262-0023</v>
          </cell>
          <cell r="D16" t="str">
            <v>花見川区検見川町3-302-25</v>
          </cell>
          <cell r="E16" t="str">
            <v>平賀　淳</v>
          </cell>
          <cell r="F16" t="str">
            <v>310-3577</v>
          </cell>
          <cell r="G16" t="str">
            <v>310-3577</v>
          </cell>
          <cell r="H16" t="str">
            <v>candy_hoikuroom@yahoo.co.jp</v>
          </cell>
          <cell r="I16">
            <v>39728</v>
          </cell>
          <cell r="J16" t="str">
            <v>2F</v>
          </cell>
          <cell r="K16">
            <v>46.74</v>
          </cell>
          <cell r="L16">
            <v>27</v>
          </cell>
          <cell r="M16">
            <v>27</v>
          </cell>
          <cell r="N16" t="str">
            <v>7:30～19:00</v>
          </cell>
          <cell r="O16" t="str">
            <v>53,200～63,200円</v>
          </cell>
          <cell r="P16">
            <v>45000</v>
          </cell>
          <cell r="Q16">
            <v>53200</v>
          </cell>
          <cell r="R16">
            <v>51200</v>
          </cell>
          <cell r="S16">
            <v>51200</v>
          </cell>
          <cell r="T16">
            <v>46200</v>
          </cell>
          <cell r="U16">
            <v>46200</v>
          </cell>
          <cell r="V16">
            <v>55000</v>
          </cell>
          <cell r="W16">
            <v>63200</v>
          </cell>
          <cell r="X16">
            <v>58200</v>
          </cell>
          <cell r="Y16">
            <v>58200</v>
          </cell>
          <cell r="Z16">
            <v>53200</v>
          </cell>
          <cell r="AA16">
            <v>53200</v>
          </cell>
          <cell r="AB16" t="str">
            <v>上の子・１万円引</v>
          </cell>
          <cell r="AC16">
            <v>15000</v>
          </cell>
          <cell r="AD16" t="str">
            <v>外部委託</v>
          </cell>
          <cell r="AE16" t="str">
            <v>×</v>
          </cell>
          <cell r="AF16" t="str">
            <v>○</v>
          </cell>
          <cell r="AG16" t="str">
            <v>個人</v>
          </cell>
          <cell r="AH16" t="str">
            <v>石川　義人</v>
          </cell>
          <cell r="AI16" t="str">
            <v>千葉市花見川区検見川町3-326-3</v>
          </cell>
          <cell r="AJ16" t="str">
            <v>石川　義人</v>
          </cell>
          <cell r="AK16" t="str">
            <v>石川　義人</v>
          </cell>
          <cell r="AL16" t="str">
            <v>千葉市花見川区検見川町3-326-3</v>
          </cell>
          <cell r="AM16" t="str">
            <v>石川　義人</v>
          </cell>
        </row>
        <row r="17">
          <cell r="A17">
            <v>13</v>
          </cell>
          <cell r="B17" t="str">
            <v>新検見川駅前保育園（旧：ちびっこランド新検見川園）</v>
          </cell>
          <cell r="C17" t="str">
            <v>262-0022</v>
          </cell>
          <cell r="D17" t="str">
            <v>花見川区南花園2-2-12-ｱｺﾙﾃﾞ新検見川201</v>
          </cell>
          <cell r="E17" t="str">
            <v>西重　誠</v>
          </cell>
          <cell r="F17" t="str">
            <v>301-2877</v>
          </cell>
          <cell r="G17" t="str">
            <v>301-2877</v>
          </cell>
          <cell r="H17" t="str">
            <v xml:space="preserve">nishishige.makoto@rose.plala.or.jp
</v>
          </cell>
          <cell r="I17">
            <v>40631</v>
          </cell>
          <cell r="J17" t="str">
            <v>2F</v>
          </cell>
          <cell r="K17">
            <v>80.8</v>
          </cell>
          <cell r="L17">
            <v>40</v>
          </cell>
          <cell r="M17">
            <v>40</v>
          </cell>
          <cell r="N17" t="str">
            <v>7:30～19:00</v>
          </cell>
          <cell r="O17" t="str">
            <v>39,380～56,180円</v>
          </cell>
          <cell r="P17">
            <v>39300</v>
          </cell>
          <cell r="Q17">
            <v>37800</v>
          </cell>
          <cell r="R17">
            <v>37400</v>
          </cell>
          <cell r="S17">
            <v>39900</v>
          </cell>
          <cell r="T17">
            <v>33400</v>
          </cell>
          <cell r="U17">
            <v>31500</v>
          </cell>
          <cell r="V17">
            <v>56180</v>
          </cell>
          <cell r="W17">
            <v>53030</v>
          </cell>
          <cell r="X17">
            <v>49880</v>
          </cell>
          <cell r="Y17">
            <v>49880</v>
          </cell>
          <cell r="Z17">
            <v>39380</v>
          </cell>
          <cell r="AA17">
            <v>39380</v>
          </cell>
          <cell r="AB17" t="str">
            <v>上の子・6割引</v>
          </cell>
          <cell r="AC17">
            <v>10800</v>
          </cell>
          <cell r="AD17" t="str">
            <v>外部委託</v>
          </cell>
          <cell r="AE17" t="str">
            <v>×</v>
          </cell>
          <cell r="AF17" t="str">
            <v>○</v>
          </cell>
          <cell r="AG17" t="str">
            <v>個人</v>
          </cell>
          <cell r="AH17" t="str">
            <v>西重　誠</v>
          </cell>
          <cell r="AI17" t="str">
            <v>美浜区幸町1-7-1-709</v>
          </cell>
          <cell r="AJ17" t="str">
            <v>西重　誠</v>
          </cell>
          <cell r="AK17" t="str">
            <v>西重　誠</v>
          </cell>
          <cell r="AL17" t="str">
            <v>美浜区幸町1-7-1-709</v>
          </cell>
          <cell r="AM17" t="str">
            <v>西重　誠</v>
          </cell>
        </row>
        <row r="18">
          <cell r="A18">
            <v>14</v>
          </cell>
          <cell r="B18" t="str">
            <v>チャイルドケアセンター・プレイディア</v>
          </cell>
          <cell r="C18" t="str">
            <v>262-0033</v>
          </cell>
          <cell r="D18" t="str">
            <v>花見川区幕張本郷1-3-22　</v>
          </cell>
          <cell r="E18" t="str">
            <v>伊藤　紗智子</v>
          </cell>
          <cell r="F18" t="str">
            <v>273-8866</v>
          </cell>
          <cell r="G18" t="str">
            <v>273-8866</v>
          </cell>
          <cell r="H18" t="str">
            <v>info@playidea.jp</v>
          </cell>
          <cell r="I18">
            <v>41548</v>
          </cell>
          <cell r="J18" t="str">
            <v>1F</v>
          </cell>
          <cell r="K18">
            <v>75.63</v>
          </cell>
          <cell r="L18">
            <v>29</v>
          </cell>
          <cell r="M18">
            <v>29</v>
          </cell>
          <cell r="N18" t="str">
            <v>7:45～19:00</v>
          </cell>
          <cell r="O18" t="str">
            <v>71,000～79,000円</v>
          </cell>
          <cell r="P18">
            <v>59000</v>
          </cell>
          <cell r="Q18">
            <v>53000</v>
          </cell>
          <cell r="R18">
            <v>53000</v>
          </cell>
          <cell r="S18">
            <v>51000</v>
          </cell>
          <cell r="T18">
            <v>51000</v>
          </cell>
          <cell r="U18">
            <v>51000</v>
          </cell>
          <cell r="V18">
            <v>79000</v>
          </cell>
          <cell r="W18">
            <v>73000</v>
          </cell>
          <cell r="X18">
            <v>73000</v>
          </cell>
          <cell r="Y18">
            <v>71000</v>
          </cell>
          <cell r="Z18">
            <v>71000</v>
          </cell>
          <cell r="AA18">
            <v>71000</v>
          </cell>
          <cell r="AB18" t="str">
            <v>上の子・半額</v>
          </cell>
          <cell r="AC18">
            <v>12000</v>
          </cell>
          <cell r="AD18" t="str">
            <v>外部委託</v>
          </cell>
          <cell r="AE18" t="str">
            <v>×</v>
          </cell>
          <cell r="AF18" t="str">
            <v>○</v>
          </cell>
          <cell r="AG18" t="str">
            <v>株式会社</v>
          </cell>
          <cell r="AH18" t="str">
            <v>(株)習志野駅前託児所</v>
          </cell>
          <cell r="AI18" t="str">
            <v>習志野市津田沼3-17-18</v>
          </cell>
          <cell r="AJ18" t="str">
            <v>代表取締役　藤本　みのり</v>
          </cell>
          <cell r="AK18" t="str">
            <v>(株)習志野駅前託児所</v>
          </cell>
          <cell r="AL18" t="str">
            <v>習志野市津田沼3-17-18</v>
          </cell>
          <cell r="AM18" t="str">
            <v>代表取締役　藤本　みのり</v>
          </cell>
        </row>
        <row r="19">
          <cell r="A19">
            <v>15</v>
          </cell>
          <cell r="B19" t="str">
            <v>花見川さくら学園</v>
          </cell>
          <cell r="C19" t="str">
            <v>262-0042</v>
          </cell>
          <cell r="D19" t="str">
            <v>花見川区花島町430-35</v>
          </cell>
          <cell r="E19" t="str">
            <v>鈴木　信吾</v>
          </cell>
          <cell r="F19" t="str">
            <v>250-4150</v>
          </cell>
          <cell r="G19" t="str">
            <v>258-0246</v>
          </cell>
          <cell r="H19" t="str">
            <v>info@sakura-n.jp</v>
          </cell>
          <cell r="I19">
            <v>28581</v>
          </cell>
          <cell r="J19" t="str">
            <v>1F</v>
          </cell>
          <cell r="K19">
            <v>159</v>
          </cell>
          <cell r="L19">
            <v>78</v>
          </cell>
          <cell r="M19">
            <v>59</v>
          </cell>
          <cell r="N19" t="str">
            <v>7:00～19:00</v>
          </cell>
          <cell r="O19" t="str">
            <v>45,410～103,910円</v>
          </cell>
          <cell r="P19">
            <v>59910</v>
          </cell>
          <cell r="Q19">
            <v>55910</v>
          </cell>
          <cell r="R19">
            <v>45910</v>
          </cell>
          <cell r="S19">
            <v>31910</v>
          </cell>
          <cell r="T19">
            <v>31410</v>
          </cell>
          <cell r="U19">
            <v>31410</v>
          </cell>
          <cell r="V19">
            <v>103910</v>
          </cell>
          <cell r="W19">
            <v>99910</v>
          </cell>
          <cell r="X19">
            <v>89910</v>
          </cell>
          <cell r="Y19">
            <v>45910</v>
          </cell>
          <cell r="Z19">
            <v>45410</v>
          </cell>
          <cell r="AA19">
            <v>45410</v>
          </cell>
          <cell r="AB19" t="str">
            <v>助成対象児：下の子、対象外児：上の子・ 助成対象児：下の子が0～2歳までは下の子から2万円引、下の子が3歳以上からは下の子から1万円引 対象外児：上の子が0～2歳までは上の子から1万5千円引、上の子が3歳以上からは上の子から5千円引</v>
          </cell>
          <cell r="AC19">
            <v>50000</v>
          </cell>
          <cell r="AD19" t="str">
            <v>外部委託</v>
          </cell>
          <cell r="AE19" t="str">
            <v>×</v>
          </cell>
          <cell r="AF19" t="str">
            <v>×</v>
          </cell>
          <cell r="AG19" t="str">
            <v>個人</v>
          </cell>
          <cell r="AH19" t="str">
            <v>鈴木　信吾</v>
          </cell>
          <cell r="AI19" t="str">
            <v>千葉市花見川区花島町432－10</v>
          </cell>
          <cell r="AJ19" t="str">
            <v>鈴木　信吾</v>
          </cell>
          <cell r="AK19" t="str">
            <v>鈴木　信吾</v>
          </cell>
          <cell r="AL19" t="str">
            <v>千葉市花見川区花島町432－10</v>
          </cell>
          <cell r="AM19" t="str">
            <v>鈴木　信吾</v>
          </cell>
        </row>
        <row r="20">
          <cell r="A20">
            <v>16</v>
          </cell>
          <cell r="B20" t="str">
            <v>幕張おおぞら保育園</v>
          </cell>
          <cell r="C20" t="str">
            <v>262-0032</v>
          </cell>
          <cell r="D20" t="str">
            <v>花見川区幕張町6-291-2 ﾆｭｰｳｨﾝｸﾞ幕張2F</v>
          </cell>
          <cell r="E20" t="str">
            <v>仮屋　明浩</v>
          </cell>
          <cell r="F20" t="str">
            <v>275-7827</v>
          </cell>
          <cell r="G20" t="str">
            <v>275-7827</v>
          </cell>
          <cell r="H20" t="str">
            <v xml:space="preserve">makusorahoiku@xsj.biglobe.ne.jp
</v>
          </cell>
          <cell r="I20">
            <v>37417</v>
          </cell>
          <cell r="J20" t="str">
            <v>2F</v>
          </cell>
          <cell r="K20">
            <v>46.7</v>
          </cell>
          <cell r="L20">
            <v>28</v>
          </cell>
          <cell r="M20">
            <v>28</v>
          </cell>
          <cell r="N20" t="str">
            <v>7:00～19:00</v>
          </cell>
          <cell r="O20" t="str">
            <v>48,170～65,450円</v>
          </cell>
          <cell r="P20">
            <v>46670</v>
          </cell>
          <cell r="Q20">
            <v>44140</v>
          </cell>
          <cell r="R20">
            <v>44140</v>
          </cell>
          <cell r="S20">
            <v>43630</v>
          </cell>
          <cell r="T20">
            <v>39980</v>
          </cell>
          <cell r="U20">
            <v>39980</v>
          </cell>
          <cell r="V20">
            <v>65450</v>
          </cell>
          <cell r="W20">
            <v>62200</v>
          </cell>
          <cell r="X20">
            <v>62200</v>
          </cell>
          <cell r="Y20">
            <v>58970</v>
          </cell>
          <cell r="Z20">
            <v>48170</v>
          </cell>
          <cell r="AA20">
            <v>48170</v>
          </cell>
          <cell r="AB20" t="str">
            <v>上の子・半額</v>
          </cell>
          <cell r="AC20">
            <v>10500</v>
          </cell>
          <cell r="AD20" t="str">
            <v>外部委託</v>
          </cell>
          <cell r="AE20" t="str">
            <v>×</v>
          </cell>
          <cell r="AF20" t="str">
            <v>○</v>
          </cell>
          <cell r="AG20" t="str">
            <v>個人</v>
          </cell>
          <cell r="AH20" t="str">
            <v>有</v>
          </cell>
          <cell r="AI20" t="str">
            <v>個人</v>
          </cell>
          <cell r="AJ20" t="str">
            <v>昼間型</v>
          </cell>
          <cell r="AK20" t="str">
            <v>仮屋　明浩</v>
          </cell>
          <cell r="AL20" t="str">
            <v>花見川区み春野１－２２－６</v>
          </cell>
          <cell r="AM20" t="str">
            <v>仮屋　明浩</v>
          </cell>
        </row>
        <row r="21">
          <cell r="A21">
            <v>17</v>
          </cell>
          <cell r="B21" t="str">
            <v>幕張台保育園</v>
          </cell>
          <cell r="C21" t="str">
            <v>262-0033</v>
          </cell>
          <cell r="D21" t="str">
            <v>花見川区幕張本郷5-17-4</v>
          </cell>
          <cell r="E21" t="str">
            <v>若山　喜世子</v>
          </cell>
          <cell r="F21" t="str">
            <v>272-9206</v>
          </cell>
          <cell r="G21" t="str">
            <v>272-9206</v>
          </cell>
          <cell r="H21" t="str">
            <v>makuharidaihoikuen@yahoo.co.jp</v>
          </cell>
          <cell r="I21">
            <v>28230</v>
          </cell>
          <cell r="J21" t="str">
            <v>1F</v>
          </cell>
          <cell r="K21">
            <v>177.2</v>
          </cell>
          <cell r="L21">
            <v>30</v>
          </cell>
          <cell r="M21">
            <v>30</v>
          </cell>
          <cell r="N21" t="str">
            <v>7:30～18:00</v>
          </cell>
          <cell r="O21" t="str">
            <v>32,800～47,800円</v>
          </cell>
          <cell r="P21" t="str">
            <v>-</v>
          </cell>
          <cell r="Q21">
            <v>34000</v>
          </cell>
          <cell r="R21">
            <v>24000</v>
          </cell>
          <cell r="S21">
            <v>19000</v>
          </cell>
          <cell r="T21">
            <v>19000</v>
          </cell>
          <cell r="U21">
            <v>19000</v>
          </cell>
          <cell r="V21" t="str">
            <v>-</v>
          </cell>
          <cell r="W21">
            <v>37000</v>
          </cell>
          <cell r="X21">
            <v>27000</v>
          </cell>
          <cell r="Y21">
            <v>22000</v>
          </cell>
          <cell r="Z21">
            <v>22000</v>
          </cell>
          <cell r="AA21">
            <v>22000</v>
          </cell>
          <cell r="AB21" t="str">
            <v>下の子・1万円引</v>
          </cell>
          <cell r="AC21">
            <v>50000</v>
          </cell>
          <cell r="AD21" t="str">
            <v>外部委託</v>
          </cell>
          <cell r="AE21" t="str">
            <v>×</v>
          </cell>
          <cell r="AF21" t="str">
            <v>×</v>
          </cell>
          <cell r="AG21" t="str">
            <v>個人</v>
          </cell>
          <cell r="AH21" t="str">
            <v>若山　明日香</v>
          </cell>
          <cell r="AI21" t="str">
            <v>花見川区幕張町２－１０１０－４６</v>
          </cell>
          <cell r="AJ21" t="str">
            <v>若山　明日香</v>
          </cell>
          <cell r="AK21" t="str">
            <v>若山　明日香</v>
          </cell>
          <cell r="AL21" t="str">
            <v>花見川区幕張町２－１０１０－４６</v>
          </cell>
          <cell r="AM21" t="str">
            <v>若山　明日香</v>
          </cell>
        </row>
        <row r="22">
          <cell r="A22">
            <v>18</v>
          </cell>
          <cell r="B22" t="str">
            <v>幕張星の子保育園</v>
          </cell>
          <cell r="C22" t="str">
            <v>262-0032</v>
          </cell>
          <cell r="D22" t="str">
            <v>花見川区幕張町4－586－1</v>
          </cell>
          <cell r="E22" t="str">
            <v>伊藤　正一</v>
          </cell>
          <cell r="F22" t="str">
            <v>213-3331</v>
          </cell>
          <cell r="G22" t="str">
            <v>213-3382</v>
          </cell>
          <cell r="H22" t="str">
            <v xml:space="preserve">makuhari-hoshinoko@jbs-nursery.co.jp
</v>
          </cell>
          <cell r="I22">
            <v>41183</v>
          </cell>
          <cell r="J22" t="str">
            <v>１・2F</v>
          </cell>
          <cell r="K22">
            <v>41.63</v>
          </cell>
          <cell r="L22">
            <v>24</v>
          </cell>
          <cell r="M22">
            <v>24</v>
          </cell>
          <cell r="N22" t="str">
            <v>7:00～20:00</v>
          </cell>
          <cell r="O22" t="str">
            <v>69,000～78,000円</v>
          </cell>
          <cell r="P22">
            <v>63000</v>
          </cell>
          <cell r="Q22">
            <v>61000</v>
          </cell>
          <cell r="R22">
            <v>61000</v>
          </cell>
          <cell r="S22">
            <v>57000</v>
          </cell>
          <cell r="T22">
            <v>54000</v>
          </cell>
          <cell r="U22">
            <v>54000</v>
          </cell>
          <cell r="V22">
            <v>78000</v>
          </cell>
          <cell r="W22">
            <v>76000</v>
          </cell>
          <cell r="X22">
            <v>76000</v>
          </cell>
          <cell r="Y22">
            <v>72000</v>
          </cell>
          <cell r="Z22">
            <v>69000</v>
          </cell>
          <cell r="AA22">
            <v>69000</v>
          </cell>
          <cell r="AB22" t="str">
            <v>上の子・1万円引</v>
          </cell>
          <cell r="AC22">
            <v>15000</v>
          </cell>
          <cell r="AD22" t="str">
            <v>外部委託</v>
          </cell>
          <cell r="AE22" t="str">
            <v>×</v>
          </cell>
          <cell r="AF22" t="str">
            <v>○</v>
          </cell>
          <cell r="AG22" t="str">
            <v>株式会社</v>
          </cell>
          <cell r="AH22" t="str">
            <v>JBSナーサリー株式会社</v>
          </cell>
          <cell r="AI22" t="str">
            <v>東京都中央区銀座2丁目15番2号</v>
          </cell>
          <cell r="AJ22" t="str">
            <v>代表取締役社長　池内　規行</v>
          </cell>
          <cell r="AK22" t="str">
            <v>JBSナーサリー株式会社</v>
          </cell>
          <cell r="AL22" t="str">
            <v>東京都中央区銀座2丁目15番2号</v>
          </cell>
          <cell r="AM22" t="str">
            <v>代表取締役社長　池内　規行</v>
          </cell>
        </row>
        <row r="23">
          <cell r="A23">
            <v>19</v>
          </cell>
          <cell r="B23" t="str">
            <v>マミー＆ミー幕張</v>
          </cell>
          <cell r="C23" t="str">
            <v>262-0032</v>
          </cell>
          <cell r="D23" t="str">
            <v>花見川区幕張町5-417-222 幕張ｸﾞﾘｰﾝﾊｲﾂ117</v>
          </cell>
          <cell r="E23" t="str">
            <v>袖山　雄士</v>
          </cell>
          <cell r="F23" t="str">
            <v>213-2373</v>
          </cell>
          <cell r="G23" t="str">
            <v>213-2374</v>
          </cell>
          <cell r="H23" t="str">
            <v>kouno@spinaldesign.co.jp</v>
          </cell>
          <cell r="I23">
            <v>39171</v>
          </cell>
          <cell r="J23" t="str">
            <v>1F</v>
          </cell>
          <cell r="K23">
            <v>50.37</v>
          </cell>
          <cell r="L23">
            <v>30</v>
          </cell>
          <cell r="M23">
            <v>30</v>
          </cell>
          <cell r="N23" t="str">
            <v>7:30～18:00</v>
          </cell>
          <cell r="O23" t="str">
            <v>45,000～59,000円</v>
          </cell>
          <cell r="P23">
            <v>49000</v>
          </cell>
          <cell r="Q23">
            <v>43000</v>
          </cell>
          <cell r="R23">
            <v>43000</v>
          </cell>
          <cell r="S23">
            <v>35000</v>
          </cell>
          <cell r="T23">
            <v>35000</v>
          </cell>
          <cell r="U23">
            <v>35000</v>
          </cell>
          <cell r="V23">
            <v>59000</v>
          </cell>
          <cell r="W23">
            <v>53000</v>
          </cell>
          <cell r="X23">
            <v>53000</v>
          </cell>
          <cell r="Y23">
            <v>45000</v>
          </cell>
          <cell r="Z23">
            <v>45000</v>
          </cell>
          <cell r="AA23">
            <v>45000</v>
          </cell>
          <cell r="AB23" t="str">
            <v>上の子・１万円</v>
          </cell>
          <cell r="AC23">
            <v>10000</v>
          </cell>
          <cell r="AD23" t="str">
            <v>施設調理</v>
          </cell>
          <cell r="AE23" t="str">
            <v>×</v>
          </cell>
          <cell r="AF23" t="str">
            <v>○</v>
          </cell>
          <cell r="AG23" t="str">
            <v>株式会社</v>
          </cell>
          <cell r="AH23" t="str">
            <v>無</v>
          </cell>
          <cell r="AI23" t="str">
            <v>個人</v>
          </cell>
          <cell r="AJ23" t="str">
            <v>昼間型</v>
          </cell>
          <cell r="AK23" t="str">
            <v>(株)SPINALDESIGN</v>
          </cell>
          <cell r="AL23" t="str">
            <v>東京都江東区青海2-7-4</v>
          </cell>
          <cell r="AM23" t="str">
            <v>代表取締役　藤本　賢</v>
          </cell>
        </row>
        <row r="24">
          <cell r="A24">
            <v>20</v>
          </cell>
          <cell r="B24" t="str">
            <v>リトルガーデン　幕張本郷</v>
          </cell>
          <cell r="C24" t="str">
            <v>262-0033</v>
          </cell>
          <cell r="D24" t="str">
            <v>花見川区幕張本郷２－２１－１</v>
          </cell>
          <cell r="E24" t="str">
            <v>小宮　佳子</v>
          </cell>
          <cell r="F24" t="str">
            <v>216-2220</v>
          </cell>
          <cell r="G24" t="str">
            <v>216－2221</v>
          </cell>
          <cell r="H24" t="str">
            <v>makuharihongou@littlegarden-inter.com</v>
          </cell>
          <cell r="I24" t="str">
            <v>H25．4</v>
          </cell>
          <cell r="J24" t="str">
            <v>1F</v>
          </cell>
          <cell r="K24">
            <v>225.5</v>
          </cell>
          <cell r="L24">
            <v>100</v>
          </cell>
          <cell r="M24">
            <v>59</v>
          </cell>
          <cell r="N24" t="str">
            <v>7:00～19:00</v>
          </cell>
          <cell r="O24" t="str">
            <v>76,000～95,000円</v>
          </cell>
          <cell r="P24">
            <v>66000</v>
          </cell>
          <cell r="Q24">
            <v>59000</v>
          </cell>
          <cell r="R24">
            <v>59000</v>
          </cell>
          <cell r="S24">
            <v>76000</v>
          </cell>
          <cell r="T24">
            <v>72000</v>
          </cell>
          <cell r="U24">
            <v>72000</v>
          </cell>
          <cell r="V24">
            <v>86000</v>
          </cell>
          <cell r="W24">
            <v>76000</v>
          </cell>
          <cell r="X24">
            <v>76000</v>
          </cell>
          <cell r="Y24">
            <v>95000</v>
          </cell>
          <cell r="Z24">
            <v>92500</v>
          </cell>
          <cell r="AA24">
            <v>92500</v>
          </cell>
          <cell r="AB24" t="str">
            <v>10,000円引き</v>
          </cell>
          <cell r="AC24">
            <v>50000</v>
          </cell>
          <cell r="AD24" t="str">
            <v>施設調理</v>
          </cell>
          <cell r="AE24" t="str">
            <v>○</v>
          </cell>
          <cell r="AF24" t="str">
            <v>○</v>
          </cell>
          <cell r="AG24" t="str">
            <v>合資会社</v>
          </cell>
          <cell r="AH24" t="str">
            <v>無</v>
          </cell>
          <cell r="AI24" t="str">
            <v>個人</v>
          </cell>
          <cell r="AJ24" t="str">
            <v>併用型</v>
          </cell>
          <cell r="AK24" t="str">
            <v>合資会社ライフコミュニケーション</v>
          </cell>
          <cell r="AL24" t="str">
            <v>美浜区中瀬2－6－1　WBGﾏﾘﾌﾞｳｴｽﾄ2F</v>
          </cell>
          <cell r="AM24" t="str">
            <v>無限責任社員　佐々木　豊</v>
          </cell>
        </row>
        <row r="25">
          <cell r="A25">
            <v>21</v>
          </cell>
          <cell r="B25" t="str">
            <v>スクルドエンジェル保育園稲毛園</v>
          </cell>
          <cell r="C25" t="str">
            <v>263-0043</v>
          </cell>
          <cell r="D25" t="str">
            <v>稲毛区小仲台2-8-2 渡辺ビル1F</v>
          </cell>
          <cell r="E25" t="str">
            <v>小長井　発</v>
          </cell>
          <cell r="F25" t="str">
            <v>441-4772</v>
          </cell>
          <cell r="G25" t="str">
            <v>―</v>
          </cell>
          <cell r="H25" t="str">
            <v>inage@skuld-angel.com</v>
          </cell>
          <cell r="I25">
            <v>40924</v>
          </cell>
          <cell r="J25" t="str">
            <v>1F</v>
          </cell>
          <cell r="K25">
            <v>47</v>
          </cell>
          <cell r="L25">
            <v>28</v>
          </cell>
          <cell r="M25">
            <v>28</v>
          </cell>
          <cell r="N25" t="str">
            <v>7:30～21:00</v>
          </cell>
          <cell r="O25" t="str">
            <v>55,000～61,000円</v>
          </cell>
          <cell r="P25">
            <v>56000</v>
          </cell>
          <cell r="Q25">
            <v>54000</v>
          </cell>
          <cell r="R25">
            <v>52000</v>
          </cell>
          <cell r="S25">
            <v>50000</v>
          </cell>
          <cell r="T25">
            <v>50000</v>
          </cell>
          <cell r="U25">
            <v>50000</v>
          </cell>
          <cell r="V25">
            <v>61000</v>
          </cell>
          <cell r="W25">
            <v>59000</v>
          </cell>
          <cell r="X25">
            <v>57000</v>
          </cell>
          <cell r="Y25">
            <v>55000</v>
          </cell>
          <cell r="Z25">
            <v>55000</v>
          </cell>
          <cell r="AA25">
            <v>55000</v>
          </cell>
          <cell r="AB25" t="str">
            <v>上の子・１万円</v>
          </cell>
          <cell r="AC25">
            <v>10000</v>
          </cell>
          <cell r="AD25" t="str">
            <v>施設調理</v>
          </cell>
          <cell r="AE25" t="str">
            <v>×</v>
          </cell>
          <cell r="AF25" t="str">
            <v>○</v>
          </cell>
          <cell r="AG25" t="str">
            <v>株式会社</v>
          </cell>
          <cell r="AH25" t="str">
            <v>㈱ｽｸﾙﾄﾞｱﾝﾄﾞｶﾝﾊﾟﾆｰ</v>
          </cell>
          <cell r="AI25" t="str">
            <v>東京都新宿区新宿６－７－１エルプリメント新宿３１１</v>
          </cell>
          <cell r="AJ25" t="str">
            <v>代表取締役　若林　雅樹</v>
          </cell>
          <cell r="AK25" t="str">
            <v>㈱ｽｸﾙﾄﾞｱﾝﾄﾞｶﾝﾊﾟﾆｰ</v>
          </cell>
          <cell r="AL25" t="str">
            <v>東京都新宿区新宿６－７－１エルプリメント新宿３１１</v>
          </cell>
          <cell r="AM25" t="str">
            <v>代表取締役　若林　雅樹</v>
          </cell>
        </row>
        <row r="26">
          <cell r="A26">
            <v>22</v>
          </cell>
          <cell r="B26" t="str">
            <v>ちびっこランド稲毛愛教園</v>
          </cell>
          <cell r="C26" t="str">
            <v>263-0031</v>
          </cell>
          <cell r="D26" t="str">
            <v>稲毛区稲毛東5-1-4 斉藤ﾋﾞﾙ1F</v>
          </cell>
          <cell r="E26" t="str">
            <v>依田　直也</v>
          </cell>
          <cell r="F26" t="str">
            <v>204-2366</v>
          </cell>
          <cell r="G26" t="str">
            <v>204-2366</v>
          </cell>
          <cell r="H26" t="str">
            <v>info@inage-aikouen.com</v>
          </cell>
          <cell r="I26">
            <v>37442</v>
          </cell>
          <cell r="J26" t="str">
            <v>1F</v>
          </cell>
          <cell r="K26">
            <v>28.3</v>
          </cell>
          <cell r="L26">
            <v>17</v>
          </cell>
          <cell r="M26">
            <v>17</v>
          </cell>
          <cell r="N26" t="str">
            <v>7:30～19:00</v>
          </cell>
          <cell r="O26" t="str">
            <v>52,450～65,450円</v>
          </cell>
          <cell r="P26">
            <v>44000</v>
          </cell>
          <cell r="Q26">
            <v>50950</v>
          </cell>
          <cell r="R26">
            <v>48950</v>
          </cell>
          <cell r="S26">
            <v>48950</v>
          </cell>
          <cell r="T26">
            <v>43950</v>
          </cell>
          <cell r="U26">
            <v>43950</v>
          </cell>
          <cell r="V26">
            <v>58500</v>
          </cell>
          <cell r="W26">
            <v>65450</v>
          </cell>
          <cell r="X26">
            <v>62450</v>
          </cell>
          <cell r="Y26">
            <v>59450</v>
          </cell>
          <cell r="Z26">
            <v>52450</v>
          </cell>
          <cell r="AA26">
            <v>52450</v>
          </cell>
          <cell r="AB26" t="str">
            <v>上の子・半額 ※但し、食事・おやつ代。損害保険料を除いた保育料</v>
          </cell>
          <cell r="AC26">
            <v>10000</v>
          </cell>
          <cell r="AD26" t="str">
            <v>外部委託</v>
          </cell>
          <cell r="AE26" t="str">
            <v>×</v>
          </cell>
          <cell r="AF26" t="str">
            <v>○</v>
          </cell>
          <cell r="AG26" t="str">
            <v>個人</v>
          </cell>
          <cell r="AH26" t="str">
            <v>依田　直也</v>
          </cell>
          <cell r="AI26" t="str">
            <v>稲毛区稲毛東5-1-4 斉藤ﾋﾞﾙ1F</v>
          </cell>
          <cell r="AJ26" t="str">
            <v>依田　直也</v>
          </cell>
          <cell r="AK26" t="str">
            <v>依田　直也</v>
          </cell>
          <cell r="AL26" t="str">
            <v>稲毛区稲毛東5-1-4 斉藤ﾋﾞﾙ1F</v>
          </cell>
          <cell r="AM26" t="str">
            <v>依田　直也</v>
          </cell>
        </row>
        <row r="27">
          <cell r="A27">
            <v>23</v>
          </cell>
          <cell r="B27" t="str">
            <v>ハニーキッズ草野園</v>
          </cell>
          <cell r="C27" t="str">
            <v>263-0005</v>
          </cell>
          <cell r="D27" t="str">
            <v>稲毛区長沼町312－14</v>
          </cell>
          <cell r="E27" t="str">
            <v>関根　雅晴</v>
          </cell>
          <cell r="F27" t="str">
            <v>251-3449</v>
          </cell>
          <cell r="G27" t="str">
            <v>251-3449</v>
          </cell>
          <cell r="H27" t="str">
            <v>inage@honeykids.jp</v>
          </cell>
          <cell r="I27" t="str">
            <v>H25.3</v>
          </cell>
          <cell r="J27" t="str">
            <v>1F</v>
          </cell>
          <cell r="K27">
            <v>62.37</v>
          </cell>
          <cell r="L27">
            <v>33</v>
          </cell>
          <cell r="M27">
            <v>33</v>
          </cell>
          <cell r="N27" t="str">
            <v>7:30～18:00</v>
          </cell>
          <cell r="O27" t="str">
            <v>46,000～59,000円</v>
          </cell>
          <cell r="P27">
            <v>49000</v>
          </cell>
          <cell r="Q27">
            <v>42000</v>
          </cell>
          <cell r="R27">
            <v>42000</v>
          </cell>
          <cell r="S27">
            <v>36000</v>
          </cell>
          <cell r="T27">
            <v>36000</v>
          </cell>
          <cell r="U27">
            <v>36000</v>
          </cell>
          <cell r="V27">
            <v>59000</v>
          </cell>
          <cell r="W27">
            <v>52000</v>
          </cell>
          <cell r="X27">
            <v>52000</v>
          </cell>
          <cell r="Y27">
            <v>46000</v>
          </cell>
          <cell r="Z27">
            <v>46000</v>
          </cell>
          <cell r="AA27">
            <v>46000</v>
          </cell>
          <cell r="AB27" t="str">
            <v>10,000円引き</v>
          </cell>
          <cell r="AC27">
            <v>10000</v>
          </cell>
          <cell r="AD27" t="str">
            <v>施設調理</v>
          </cell>
          <cell r="AE27" t="str">
            <v>×</v>
          </cell>
          <cell r="AF27" t="str">
            <v>○</v>
          </cell>
          <cell r="AG27" t="str">
            <v>株式会社</v>
          </cell>
          <cell r="AH27" t="str">
            <v>(株)ハニーキッズ</v>
          </cell>
          <cell r="AI27" t="str">
            <v>稲毛区長沼町312-14</v>
          </cell>
          <cell r="AJ27" t="str">
            <v>代表取締役　関根　雅晴</v>
          </cell>
          <cell r="AK27" t="str">
            <v>(株)ハニーキッズ</v>
          </cell>
          <cell r="AL27" t="str">
            <v>稲毛区長沼町312-14</v>
          </cell>
          <cell r="AM27" t="str">
            <v>代表取締役　関根　雅晴</v>
          </cell>
        </row>
        <row r="28">
          <cell r="A28">
            <v>24</v>
          </cell>
          <cell r="B28" t="str">
            <v>ぴょこたんランド</v>
          </cell>
          <cell r="C28" t="str">
            <v>263-0021</v>
          </cell>
          <cell r="D28" t="str">
            <v>稲毛区轟町4‐6‐23グランドメゾンとどろき２０１</v>
          </cell>
          <cell r="E28" t="str">
            <v>徳成　日出人</v>
          </cell>
          <cell r="F28" t="str">
            <v>216-3957</v>
          </cell>
          <cell r="G28" t="str">
            <v>216-3957</v>
          </cell>
          <cell r="H28" t="str">
            <v>tptokunari@aol.com</v>
          </cell>
          <cell r="I28">
            <v>40664</v>
          </cell>
          <cell r="J28" t="str">
            <v>2F</v>
          </cell>
          <cell r="K28">
            <v>80</v>
          </cell>
          <cell r="L28">
            <v>35</v>
          </cell>
          <cell r="M28">
            <v>35</v>
          </cell>
          <cell r="N28" t="str">
            <v>24時間</v>
          </cell>
          <cell r="O28" t="str">
            <v>45,000～60,000円</v>
          </cell>
          <cell r="P28">
            <v>50000</v>
          </cell>
          <cell r="Q28">
            <v>45000</v>
          </cell>
          <cell r="R28">
            <v>45000</v>
          </cell>
          <cell r="S28">
            <v>38000</v>
          </cell>
          <cell r="T28">
            <v>38000</v>
          </cell>
          <cell r="U28">
            <v>38000</v>
          </cell>
          <cell r="V28">
            <v>60000</v>
          </cell>
          <cell r="W28">
            <v>54000</v>
          </cell>
          <cell r="X28">
            <v>54000</v>
          </cell>
          <cell r="Y28">
            <v>45000</v>
          </cell>
          <cell r="Z28">
            <v>45000</v>
          </cell>
          <cell r="AA28">
            <v>45000</v>
          </cell>
          <cell r="AB28" t="str">
            <v>上の子・半額</v>
          </cell>
          <cell r="AC28">
            <v>10000</v>
          </cell>
          <cell r="AD28" t="str">
            <v>外部委託</v>
          </cell>
          <cell r="AE28" t="str">
            <v>○</v>
          </cell>
          <cell r="AF28" t="str">
            <v>○</v>
          </cell>
          <cell r="AG28" t="str">
            <v>株式会社</v>
          </cell>
          <cell r="AH28" t="str">
            <v>(株)DEPARTURES</v>
          </cell>
          <cell r="AI28" t="str">
            <v>千葉市稲毛区作草部５９２番地２</v>
          </cell>
          <cell r="AJ28" t="str">
            <v>代表取締役　龍崎　真実</v>
          </cell>
          <cell r="AK28" t="str">
            <v>(株)DEPARTURES</v>
          </cell>
          <cell r="AL28" t="str">
            <v>千葉市稲毛区作草部５９２番地２</v>
          </cell>
          <cell r="AM28" t="str">
            <v>代表取締役　龍崎　真実</v>
          </cell>
        </row>
        <row r="29">
          <cell r="A29">
            <v>25</v>
          </cell>
          <cell r="B29" t="str">
            <v>かるがも保育園都賀園</v>
          </cell>
          <cell r="C29" t="str">
            <v>264-0025</v>
          </cell>
          <cell r="D29" t="str">
            <v>若葉区都賀5-20-4</v>
          </cell>
          <cell r="E29" t="str">
            <v>目片　智恵美</v>
          </cell>
          <cell r="F29" t="str">
            <v>235-3715</v>
          </cell>
          <cell r="G29" t="str">
            <v>235-3715</v>
          </cell>
          <cell r="H29" t="str">
            <v>rnqsc985@ybb.ne.jp</v>
          </cell>
          <cell r="I29">
            <v>36720</v>
          </cell>
          <cell r="J29" t="str">
            <v>1F</v>
          </cell>
          <cell r="K29">
            <v>123.7</v>
          </cell>
          <cell r="L29">
            <v>46</v>
          </cell>
          <cell r="M29">
            <v>46</v>
          </cell>
          <cell r="N29" t="str">
            <v>7:00～20:00</v>
          </cell>
          <cell r="O29" t="str">
            <v>51,500～74,300円</v>
          </cell>
          <cell r="P29">
            <v>53300</v>
          </cell>
          <cell r="Q29">
            <v>43000</v>
          </cell>
          <cell r="R29">
            <v>43000</v>
          </cell>
          <cell r="S29">
            <v>44500</v>
          </cell>
          <cell r="T29">
            <v>44500</v>
          </cell>
          <cell r="U29">
            <v>44500</v>
          </cell>
          <cell r="V29">
            <v>74300</v>
          </cell>
          <cell r="W29">
            <v>64000</v>
          </cell>
          <cell r="X29">
            <v>64000</v>
          </cell>
          <cell r="Y29">
            <v>51500</v>
          </cell>
          <cell r="Z29">
            <v>51500</v>
          </cell>
          <cell r="AA29">
            <v>51500</v>
          </cell>
          <cell r="AB29" t="str">
            <v>上の子・１万円引</v>
          </cell>
          <cell r="AC29">
            <v>21000</v>
          </cell>
          <cell r="AD29" t="str">
            <v>施設調理</v>
          </cell>
          <cell r="AE29" t="str">
            <v>○</v>
          </cell>
          <cell r="AF29" t="str">
            <v>○</v>
          </cell>
          <cell r="AG29" t="str">
            <v>株式会社</v>
          </cell>
          <cell r="AH29" t="str">
            <v>株式会社　かるがも</v>
          </cell>
          <cell r="AI29" t="str">
            <v>四街道市四街道1-5-5</v>
          </cell>
          <cell r="AJ29" t="str">
            <v>代表取締役　目片智恵美</v>
          </cell>
          <cell r="AK29" t="str">
            <v>株式会社　かるがも</v>
          </cell>
          <cell r="AL29" t="str">
            <v>四街道市四街道1-5-5</v>
          </cell>
          <cell r="AM29" t="str">
            <v>代表取締役　目片智恵美</v>
          </cell>
        </row>
        <row r="30">
          <cell r="A30">
            <v>26</v>
          </cell>
          <cell r="B30" t="str">
            <v>キッズ倶楽部</v>
          </cell>
          <cell r="C30" t="str">
            <v>264-0025</v>
          </cell>
          <cell r="D30" t="str">
            <v>若葉区都賀3-17-5 戸村第2ﾊｲﾂ101</v>
          </cell>
          <cell r="E30" t="str">
            <v>土屋　秀規</v>
          </cell>
          <cell r="F30" t="str">
            <v>233-8622</v>
          </cell>
          <cell r="G30" t="str">
            <v>233-8622</v>
          </cell>
          <cell r="H30" t="str">
            <v>kidsclub.tsuga@mb.point.ne.jp</v>
          </cell>
          <cell r="I30">
            <v>38231</v>
          </cell>
          <cell r="J30" t="str">
            <v>1F</v>
          </cell>
          <cell r="K30">
            <v>41.13</v>
          </cell>
          <cell r="L30">
            <v>23</v>
          </cell>
          <cell r="M30">
            <v>23</v>
          </cell>
          <cell r="N30" t="str">
            <v>24時間</v>
          </cell>
          <cell r="O30" t="str">
            <v>42,000～57,000円</v>
          </cell>
          <cell r="P30">
            <v>33000</v>
          </cell>
          <cell r="Q30">
            <v>33000</v>
          </cell>
          <cell r="R30">
            <v>35000</v>
          </cell>
          <cell r="S30">
            <v>33000</v>
          </cell>
          <cell r="T30">
            <v>32000</v>
          </cell>
          <cell r="U30">
            <v>32000</v>
          </cell>
          <cell r="V30">
            <v>57000</v>
          </cell>
          <cell r="W30">
            <v>57000</v>
          </cell>
          <cell r="X30">
            <v>54000</v>
          </cell>
          <cell r="Y30">
            <v>43000</v>
          </cell>
          <cell r="Z30">
            <v>42000</v>
          </cell>
          <cell r="AA30">
            <v>42000</v>
          </cell>
          <cell r="AB30" t="str">
            <v>末子以外・半額</v>
          </cell>
          <cell r="AC30">
            <v>10000</v>
          </cell>
          <cell r="AD30" t="str">
            <v>施設調理</v>
          </cell>
          <cell r="AE30" t="str">
            <v>○</v>
          </cell>
          <cell r="AF30" t="str">
            <v>○</v>
          </cell>
          <cell r="AG30" t="str">
            <v>個人</v>
          </cell>
          <cell r="AH30" t="str">
            <v>有</v>
          </cell>
          <cell r="AI30" t="str">
            <v>個人</v>
          </cell>
          <cell r="AJ30" t="str">
            <v>昼間型</v>
          </cell>
          <cell r="AK30" t="str">
            <v>土屋　秀規</v>
          </cell>
          <cell r="AL30" t="str">
            <v>いすみ市岬町長者301</v>
          </cell>
          <cell r="AM30" t="str">
            <v>土屋　秀規</v>
          </cell>
        </row>
        <row r="31">
          <cell r="A31">
            <v>27</v>
          </cell>
          <cell r="B31" t="str">
            <v>ひまわり保育園</v>
          </cell>
          <cell r="C31" t="str">
            <v>264-0029</v>
          </cell>
          <cell r="D31" t="str">
            <v>若葉区桜木北1-15-1</v>
          </cell>
          <cell r="E31" t="str">
            <v>久保　孝子</v>
          </cell>
          <cell r="F31" t="str">
            <v>232-6090</v>
          </cell>
          <cell r="G31" t="str">
            <v>232-6090</v>
          </cell>
          <cell r="H31" t="str">
            <v>himawarihoikuen_sakuragi@ybb.nejp</v>
          </cell>
          <cell r="I31">
            <v>39904</v>
          </cell>
          <cell r="J31" t="str">
            <v>1F</v>
          </cell>
          <cell r="K31">
            <v>36.799999999999997</v>
          </cell>
          <cell r="L31">
            <v>22</v>
          </cell>
          <cell r="M31">
            <v>22</v>
          </cell>
          <cell r="N31" t="str">
            <v>7:30～19:00</v>
          </cell>
          <cell r="O31" t="str">
            <v>35,000～44,000円</v>
          </cell>
          <cell r="P31">
            <v>34000</v>
          </cell>
          <cell r="Q31">
            <v>32000</v>
          </cell>
          <cell r="R31">
            <v>32000</v>
          </cell>
          <cell r="S31">
            <v>30000</v>
          </cell>
          <cell r="T31">
            <v>25000</v>
          </cell>
          <cell r="U31">
            <v>25000</v>
          </cell>
          <cell r="V31">
            <v>44000</v>
          </cell>
          <cell r="W31">
            <v>42000</v>
          </cell>
          <cell r="X31">
            <v>42000</v>
          </cell>
          <cell r="Y31">
            <v>40000</v>
          </cell>
          <cell r="Z31">
            <v>35000</v>
          </cell>
          <cell r="AA31">
            <v>35000</v>
          </cell>
          <cell r="AB31" t="str">
            <v>上の子・半額</v>
          </cell>
          <cell r="AC31">
            <v>5000</v>
          </cell>
          <cell r="AD31" t="str">
            <v>施設調理</v>
          </cell>
          <cell r="AE31" t="str">
            <v>×</v>
          </cell>
          <cell r="AF31" t="str">
            <v>×</v>
          </cell>
          <cell r="AG31" t="str">
            <v>個人</v>
          </cell>
          <cell r="AH31" t="str">
            <v>久保　孝子</v>
          </cell>
          <cell r="AI31" t="str">
            <v>千葉市若葉区桜木８－２０－３２</v>
          </cell>
          <cell r="AJ31" t="str">
            <v>久保　孝子</v>
          </cell>
          <cell r="AK31" t="str">
            <v>久保　孝子</v>
          </cell>
          <cell r="AL31" t="str">
            <v>千葉市若葉区桜木８－２０－３２</v>
          </cell>
          <cell r="AM31" t="str">
            <v>久保　孝子</v>
          </cell>
        </row>
        <row r="32">
          <cell r="A32">
            <v>28</v>
          </cell>
          <cell r="B32" t="str">
            <v>ベビー＆キッズルームおあふ</v>
          </cell>
          <cell r="C32" t="str">
            <v>264-0002</v>
          </cell>
          <cell r="D32" t="str">
            <v>若葉区千城台東3-23-3</v>
          </cell>
          <cell r="E32" t="str">
            <v>中山　えい子</v>
          </cell>
          <cell r="F32" t="str">
            <v>236-3624</v>
          </cell>
          <cell r="G32" t="str">
            <v>236-3624</v>
          </cell>
          <cell r="H32" t="str">
            <v>eiko-n@cnc.jp</v>
          </cell>
          <cell r="I32">
            <v>36434</v>
          </cell>
          <cell r="J32" t="str">
            <v>1F</v>
          </cell>
          <cell r="K32">
            <v>36.299999999999997</v>
          </cell>
          <cell r="L32">
            <v>20</v>
          </cell>
          <cell r="M32">
            <v>20</v>
          </cell>
          <cell r="N32" t="str">
            <v>7:00～20:00</v>
          </cell>
          <cell r="O32" t="str">
            <v>36,100～50,300円</v>
          </cell>
          <cell r="P32">
            <v>45300</v>
          </cell>
          <cell r="Q32">
            <v>39800</v>
          </cell>
          <cell r="R32">
            <v>39800</v>
          </cell>
          <cell r="S32">
            <v>33100</v>
          </cell>
          <cell r="T32">
            <v>33100</v>
          </cell>
          <cell r="U32">
            <v>33100</v>
          </cell>
          <cell r="V32">
            <v>50300</v>
          </cell>
          <cell r="W32">
            <v>44800</v>
          </cell>
          <cell r="X32">
            <v>44800</v>
          </cell>
          <cell r="Y32">
            <v>36100</v>
          </cell>
          <cell r="Z32">
            <v>36100</v>
          </cell>
          <cell r="AA32">
            <v>36100</v>
          </cell>
          <cell r="AB32" t="str">
            <v>上の子・１万円引</v>
          </cell>
          <cell r="AC32">
            <v>10000</v>
          </cell>
          <cell r="AD32" t="str">
            <v>施設調理</v>
          </cell>
          <cell r="AE32" t="str">
            <v>×</v>
          </cell>
          <cell r="AF32" t="str">
            <v>○</v>
          </cell>
          <cell r="AG32" t="str">
            <v>個人</v>
          </cell>
          <cell r="AH32" t="str">
            <v>有</v>
          </cell>
          <cell r="AI32" t="str">
            <v>個人</v>
          </cell>
          <cell r="AJ32" t="str">
            <v>昼間型</v>
          </cell>
          <cell r="AK32" t="str">
            <v>中山　えい子</v>
          </cell>
          <cell r="AL32" t="str">
            <v>千葉市若葉区千城台東3-23-3</v>
          </cell>
          <cell r="AM32" t="str">
            <v>中山　えい子</v>
          </cell>
        </row>
        <row r="33">
          <cell r="A33">
            <v>29</v>
          </cell>
          <cell r="B33" t="str">
            <v>保育ルームねこのて</v>
          </cell>
          <cell r="C33" t="str">
            <v>264-0032</v>
          </cell>
          <cell r="D33" t="str">
            <v>若葉区みつわ台5-1-86-1</v>
          </cell>
          <cell r="E33" t="str">
            <v>黒木　健司</v>
          </cell>
          <cell r="F33" t="str">
            <v>290-6555</v>
          </cell>
          <cell r="G33" t="str">
            <v>290-6554</v>
          </cell>
          <cell r="H33" t="str">
            <v>babyroom_nekonote@yahoo.co.jp</v>
          </cell>
          <cell r="I33">
            <v>40969</v>
          </cell>
          <cell r="J33" t="str">
            <v>1F</v>
          </cell>
          <cell r="K33">
            <v>52</v>
          </cell>
          <cell r="L33">
            <v>29</v>
          </cell>
          <cell r="M33">
            <v>29</v>
          </cell>
          <cell r="N33" t="str">
            <v>7:30～20:00</v>
          </cell>
          <cell r="O33" t="str">
            <v>51,500円</v>
          </cell>
          <cell r="P33">
            <v>39500</v>
          </cell>
          <cell r="Q33">
            <v>39500</v>
          </cell>
          <cell r="R33">
            <v>39500</v>
          </cell>
          <cell r="S33">
            <v>39500</v>
          </cell>
          <cell r="T33">
            <v>39500</v>
          </cell>
          <cell r="U33">
            <v>39500</v>
          </cell>
          <cell r="V33">
            <v>51500</v>
          </cell>
          <cell r="W33">
            <v>51500</v>
          </cell>
          <cell r="X33">
            <v>51500</v>
          </cell>
          <cell r="Y33">
            <v>51500</v>
          </cell>
          <cell r="Z33">
            <v>51500</v>
          </cell>
          <cell r="AA33">
            <v>51500</v>
          </cell>
          <cell r="AB33" t="str">
            <v>下の子・1万円引き</v>
          </cell>
          <cell r="AC33">
            <v>10000</v>
          </cell>
          <cell r="AD33" t="str">
            <v>施設調理</v>
          </cell>
          <cell r="AE33" t="str">
            <v>×</v>
          </cell>
          <cell r="AF33" t="str">
            <v>○</v>
          </cell>
          <cell r="AG33" t="str">
            <v>個人</v>
          </cell>
          <cell r="AH33" t="str">
            <v>内山　立康</v>
          </cell>
          <cell r="AI33" t="str">
            <v>八街市八街へ199-1586</v>
          </cell>
          <cell r="AJ33" t="str">
            <v>内山　立康</v>
          </cell>
          <cell r="AK33" t="str">
            <v>内山　立康</v>
          </cell>
          <cell r="AL33" t="str">
            <v>八街市八街へ199-1586</v>
          </cell>
          <cell r="AM33" t="str">
            <v>内山　立康</v>
          </cell>
        </row>
        <row r="34">
          <cell r="A34">
            <v>30</v>
          </cell>
          <cell r="B34" t="str">
            <v>みつばち保育園</v>
          </cell>
          <cell r="C34" t="str">
            <v>264-0029</v>
          </cell>
          <cell r="D34" t="str">
            <v>若葉区桜木北2-10-6</v>
          </cell>
          <cell r="E34" t="str">
            <v>豊田　美恵</v>
          </cell>
          <cell r="F34" t="str">
            <v>231-1846</v>
          </cell>
          <cell r="G34" t="str">
            <v>231-1846</v>
          </cell>
          <cell r="H34" t="str">
            <v>mitsubachikids@gmail.com</v>
          </cell>
          <cell r="I34">
            <v>27829</v>
          </cell>
          <cell r="J34" t="str">
            <v>1F</v>
          </cell>
          <cell r="K34">
            <v>49.5</v>
          </cell>
          <cell r="L34">
            <v>26</v>
          </cell>
          <cell r="M34">
            <v>26</v>
          </cell>
          <cell r="N34" t="str">
            <v>7:00～19:00</v>
          </cell>
          <cell r="O34" t="str">
            <v>37,000円</v>
          </cell>
          <cell r="P34">
            <v>27000</v>
          </cell>
          <cell r="Q34">
            <v>27000</v>
          </cell>
          <cell r="R34">
            <v>27000</v>
          </cell>
          <cell r="S34">
            <v>27000</v>
          </cell>
          <cell r="T34">
            <v>27000</v>
          </cell>
          <cell r="U34">
            <v>27000</v>
          </cell>
          <cell r="V34">
            <v>37000</v>
          </cell>
          <cell r="W34">
            <v>37000</v>
          </cell>
          <cell r="X34">
            <v>37000</v>
          </cell>
          <cell r="Y34">
            <v>37000</v>
          </cell>
          <cell r="Z34">
            <v>37000</v>
          </cell>
          <cell r="AA34">
            <v>37000</v>
          </cell>
          <cell r="AB34" t="str">
            <v>上の子・1万円引き</v>
          </cell>
          <cell r="AC34">
            <v>0</v>
          </cell>
          <cell r="AD34" t="str">
            <v>施設調理</v>
          </cell>
          <cell r="AE34" t="str">
            <v>×</v>
          </cell>
          <cell r="AF34" t="str">
            <v>○</v>
          </cell>
          <cell r="AG34" t="str">
            <v>個人</v>
          </cell>
          <cell r="AH34" t="str">
            <v>有</v>
          </cell>
          <cell r="AI34" t="str">
            <v>個人</v>
          </cell>
          <cell r="AJ34" t="str">
            <v>昼間型</v>
          </cell>
          <cell r="AK34" t="str">
            <v>豊田　美恵</v>
          </cell>
          <cell r="AL34" t="str">
            <v>千葉市若葉区桜木北2-10-6</v>
          </cell>
          <cell r="AM34" t="str">
            <v>豊田　美恵</v>
          </cell>
        </row>
        <row r="35">
          <cell r="A35">
            <v>31</v>
          </cell>
          <cell r="B35" t="str">
            <v>あすみ東保育園</v>
          </cell>
          <cell r="C35" t="str">
            <v>267-0061</v>
          </cell>
          <cell r="D35" t="str">
            <v>緑区あすみが丘東4-9-2</v>
          </cell>
          <cell r="E35" t="str">
            <v>木原　真裕美</v>
          </cell>
          <cell r="F35" t="str">
            <v>295-5823</v>
          </cell>
          <cell r="G35" t="str">
            <v>295-0766</v>
          </cell>
          <cell r="H35" t="str">
            <v>rb2@goldluys.jp</v>
          </cell>
          <cell r="I35">
            <v>37469</v>
          </cell>
          <cell r="J35" t="str">
            <v>1F</v>
          </cell>
          <cell r="K35">
            <v>124.14</v>
          </cell>
          <cell r="L35">
            <v>59</v>
          </cell>
          <cell r="M35">
            <v>59</v>
          </cell>
          <cell r="N35" t="str">
            <v>7:00～19:00</v>
          </cell>
          <cell r="O35" t="str">
            <v>64,720～76,220円</v>
          </cell>
          <cell r="P35">
            <v>58220</v>
          </cell>
          <cell r="Q35">
            <v>51220</v>
          </cell>
          <cell r="R35">
            <v>51220</v>
          </cell>
          <cell r="S35">
            <v>46720</v>
          </cell>
          <cell r="T35">
            <v>46720</v>
          </cell>
          <cell r="U35">
            <v>46720</v>
          </cell>
          <cell r="V35">
            <v>76220</v>
          </cell>
          <cell r="W35">
            <v>69220</v>
          </cell>
          <cell r="X35">
            <v>69220</v>
          </cell>
          <cell r="Y35">
            <v>64720</v>
          </cell>
          <cell r="Z35">
            <v>64720</v>
          </cell>
          <cell r="AA35">
            <v>64720</v>
          </cell>
          <cell r="AB35" t="str">
            <v>上の子・１万円引</v>
          </cell>
          <cell r="AC35">
            <v>26000</v>
          </cell>
          <cell r="AD35" t="str">
            <v>施設調理</v>
          </cell>
          <cell r="AE35" t="str">
            <v>×</v>
          </cell>
          <cell r="AF35" t="str">
            <v>○</v>
          </cell>
          <cell r="AG35" t="str">
            <v>株式会社</v>
          </cell>
          <cell r="AH35" t="str">
            <v>無</v>
          </cell>
          <cell r="AI35" t="str">
            <v>個人</v>
          </cell>
          <cell r="AJ35" t="str">
            <v>昼間型</v>
          </cell>
          <cell r="AK35" t="str">
            <v>(株)GOLDLUYS</v>
          </cell>
          <cell r="AL35" t="str">
            <v>千葉市緑区あすみが丘東4-9-2</v>
          </cell>
          <cell r="AM35" t="str">
            <v>代表取締役　粒良　知史</v>
          </cell>
        </row>
        <row r="36">
          <cell r="A36">
            <v>32</v>
          </cell>
          <cell r="B36" t="str">
            <v>保育所　ドルフィンキッズランド</v>
          </cell>
          <cell r="C36" t="str">
            <v>266-0031</v>
          </cell>
          <cell r="D36" t="str">
            <v>緑区おゆみ野3-39-1　ｾﾝﾄｱﾍﾞﾆｭｰ102</v>
          </cell>
          <cell r="E36" t="str">
            <v>長谷川　郁代</v>
          </cell>
          <cell r="F36" t="str">
            <v>300-1943</v>
          </cell>
          <cell r="G36" t="str">
            <v>300-1943</v>
          </cell>
          <cell r="H36" t="str">
            <v>oyuminoen1943@mail.goo.ne.jp</v>
          </cell>
          <cell r="I36">
            <v>39757</v>
          </cell>
          <cell r="J36" t="str">
            <v>1F</v>
          </cell>
          <cell r="K36">
            <v>83.5</v>
          </cell>
          <cell r="L36">
            <v>40</v>
          </cell>
          <cell r="M36">
            <v>40</v>
          </cell>
          <cell r="N36" t="str">
            <v>7:30～19:30</v>
          </cell>
          <cell r="O36" t="str">
            <v>43,000～59,000円</v>
          </cell>
          <cell r="P36">
            <v>49000</v>
          </cell>
          <cell r="Q36">
            <v>48000</v>
          </cell>
          <cell r="R36">
            <v>43000</v>
          </cell>
          <cell r="S36">
            <v>41000</v>
          </cell>
          <cell r="T36">
            <v>37000</v>
          </cell>
          <cell r="U36">
            <v>37000</v>
          </cell>
          <cell r="V36">
            <v>59000</v>
          </cell>
          <cell r="W36">
            <v>58000</v>
          </cell>
          <cell r="X36">
            <v>53000</v>
          </cell>
          <cell r="Y36">
            <v>51000</v>
          </cell>
          <cell r="Z36">
            <v>43000</v>
          </cell>
          <cell r="AA36">
            <v>43000</v>
          </cell>
          <cell r="AB36" t="str">
            <v>上の子・半額</v>
          </cell>
          <cell r="AC36">
            <v>20000</v>
          </cell>
          <cell r="AD36" t="str">
            <v>外部委託</v>
          </cell>
          <cell r="AE36" t="str">
            <v>×</v>
          </cell>
          <cell r="AF36" t="str">
            <v>○</v>
          </cell>
          <cell r="AG36" t="str">
            <v>株式会社</v>
          </cell>
          <cell r="AH36" t="str">
            <v>（株）ディーケーエル</v>
          </cell>
          <cell r="AI36" t="str">
            <v>千葉市緑区おゆみ野3-39-1 ｾﾝﾄｱﾍﾞﾆｭｰ102</v>
          </cell>
          <cell r="AJ36" t="str">
            <v>代表取締役　長谷川郁代</v>
          </cell>
          <cell r="AK36" t="str">
            <v>（株）ディーケーエル</v>
          </cell>
          <cell r="AL36" t="str">
            <v>千葉市緑区おゆみ野3-39-1 ｾﾝﾄｱﾍﾞﾆｭｰ102</v>
          </cell>
          <cell r="AM36" t="str">
            <v>代表取締役　長谷川郁代</v>
          </cell>
        </row>
        <row r="37">
          <cell r="A37">
            <v>33</v>
          </cell>
          <cell r="B37" t="str">
            <v>トレジャーキッズ</v>
          </cell>
          <cell r="C37" t="str">
            <v>266-0033</v>
          </cell>
          <cell r="D37" t="str">
            <v>緑区おゆみ野南3-30　サンクレイドルおゆみ野ステーションウィズ</v>
          </cell>
          <cell r="E37" t="str">
            <v>井上　富美子</v>
          </cell>
          <cell r="F37" t="str">
            <v>309-8677</v>
          </cell>
          <cell r="G37" t="str">
            <v>309-8677</v>
          </cell>
          <cell r="H37" t="str">
            <v>torejya_kids_oyumino@yahoo.co.jp</v>
          </cell>
          <cell r="I37">
            <v>41000</v>
          </cell>
          <cell r="J37" t="str">
            <v>1F</v>
          </cell>
          <cell r="K37">
            <v>128</v>
          </cell>
          <cell r="L37">
            <v>35</v>
          </cell>
          <cell r="M37">
            <v>35</v>
          </cell>
          <cell r="N37" t="str">
            <v>7:00～19:00</v>
          </cell>
          <cell r="O37" t="str">
            <v>42,000～75,000円</v>
          </cell>
          <cell r="P37">
            <v>55000</v>
          </cell>
          <cell r="Q37">
            <v>45000</v>
          </cell>
          <cell r="R37">
            <v>40000</v>
          </cell>
          <cell r="S37">
            <v>38000</v>
          </cell>
          <cell r="T37">
            <v>35000</v>
          </cell>
          <cell r="U37">
            <v>35000</v>
          </cell>
          <cell r="V37">
            <v>75000</v>
          </cell>
          <cell r="W37">
            <v>65000</v>
          </cell>
          <cell r="X37">
            <v>55000</v>
          </cell>
          <cell r="Y37">
            <v>48000</v>
          </cell>
          <cell r="Z37">
            <v>42000</v>
          </cell>
          <cell r="AA37">
            <v>42000</v>
          </cell>
          <cell r="AB37" t="str">
            <v>下の子・1万円引</v>
          </cell>
          <cell r="AC37">
            <v>20000</v>
          </cell>
          <cell r="AD37" t="str">
            <v>外部委託</v>
          </cell>
          <cell r="AE37" t="str">
            <v>×</v>
          </cell>
          <cell r="AF37" t="str">
            <v>○</v>
          </cell>
          <cell r="AG37" t="str">
            <v>合同会社</v>
          </cell>
          <cell r="AH37" t="str">
            <v>オフィスツゥトゥー合同会社</v>
          </cell>
          <cell r="AI37" t="str">
            <v>千葉市おゆみ野中央8-17-1</v>
          </cell>
          <cell r="AJ37" t="str">
            <v>代表社員　早水　由美子</v>
          </cell>
          <cell r="AK37" t="str">
            <v>オフィスツゥトゥー合同会社</v>
          </cell>
          <cell r="AL37" t="str">
            <v>千葉市おゆみ野中央8-17-1</v>
          </cell>
          <cell r="AM37" t="str">
            <v>代表社員　早水　由美子</v>
          </cell>
        </row>
        <row r="38">
          <cell r="A38">
            <v>34</v>
          </cell>
          <cell r="B38" t="str">
            <v>リトルガーデンおゆみ野</v>
          </cell>
          <cell r="C38" t="str">
            <v>266-0033</v>
          </cell>
          <cell r="D38" t="str">
            <v>緑区おゆみ野南2-12-1</v>
          </cell>
          <cell r="E38" t="str">
            <v>臼井　桜織</v>
          </cell>
          <cell r="F38" t="str">
            <v>292-6014</v>
          </cell>
          <cell r="G38" t="str">
            <v>292-6014</v>
          </cell>
          <cell r="H38" t="str">
            <v>oyumino@littlegarden-inter.com</v>
          </cell>
          <cell r="I38">
            <v>38437</v>
          </cell>
          <cell r="J38" t="str">
            <v>1F</v>
          </cell>
          <cell r="K38">
            <v>230.61</v>
          </cell>
          <cell r="L38">
            <v>100</v>
          </cell>
          <cell r="M38">
            <v>59</v>
          </cell>
          <cell r="N38" t="str">
            <v>7:00～20:00</v>
          </cell>
          <cell r="O38" t="str">
            <v>76,000～98,000円</v>
          </cell>
          <cell r="P38">
            <v>66000</v>
          </cell>
          <cell r="Q38">
            <v>59000</v>
          </cell>
          <cell r="R38">
            <v>59000</v>
          </cell>
          <cell r="S38">
            <v>78000</v>
          </cell>
          <cell r="T38">
            <v>76000</v>
          </cell>
          <cell r="U38">
            <v>72000</v>
          </cell>
          <cell r="V38">
            <v>86000</v>
          </cell>
          <cell r="W38">
            <v>76000</v>
          </cell>
          <cell r="X38">
            <v>76000</v>
          </cell>
          <cell r="Y38">
            <v>98000</v>
          </cell>
          <cell r="Z38">
            <v>95000</v>
          </cell>
          <cell r="AA38">
            <v>92500</v>
          </cell>
          <cell r="AB38" t="str">
            <v>下の子・１万円引</v>
          </cell>
          <cell r="AC38">
            <v>50000</v>
          </cell>
          <cell r="AD38" t="str">
            <v>施設調理</v>
          </cell>
          <cell r="AE38" t="str">
            <v>×</v>
          </cell>
          <cell r="AF38" t="str">
            <v>○</v>
          </cell>
          <cell r="AG38" t="str">
            <v>合資会社</v>
          </cell>
          <cell r="AH38" t="str">
            <v>無</v>
          </cell>
          <cell r="AI38" t="str">
            <v>個人</v>
          </cell>
          <cell r="AJ38" t="str">
            <v>併用型</v>
          </cell>
          <cell r="AK38" t="str">
            <v>合資会社ライフコミュニケーション</v>
          </cell>
          <cell r="AL38" t="str">
            <v>美浜区中瀬2－6－1　WBGﾏﾘﾌﾞｳｴｽﾄ2F</v>
          </cell>
          <cell r="AM38" t="str">
            <v>無限責任社員　佐々木　豊</v>
          </cell>
        </row>
        <row r="39">
          <cell r="A39">
            <v>35</v>
          </cell>
          <cell r="B39" t="str">
            <v>スクルドエンジェル保育園検見川浜園</v>
          </cell>
          <cell r="C39" t="str">
            <v>261-0011</v>
          </cell>
          <cell r="D39" t="str">
            <v>美浜区真砂3-13-12　BAYPERCH真砂２階</v>
          </cell>
          <cell r="E39" t="str">
            <v>笹原　嘉純</v>
          </cell>
          <cell r="F39" t="str">
            <v>279-3400</v>
          </cell>
          <cell r="G39" t="str">
            <v>279-3400</v>
          </cell>
          <cell r="H39" t="str">
            <v>kemigawahama@skuld-angel.com</v>
          </cell>
          <cell r="I39">
            <v>41246</v>
          </cell>
          <cell r="J39" t="str">
            <v>2F</v>
          </cell>
          <cell r="K39">
            <v>60</v>
          </cell>
          <cell r="L39">
            <v>30</v>
          </cell>
          <cell r="M39">
            <v>27</v>
          </cell>
          <cell r="N39" t="str">
            <v>7:30～19:30</v>
          </cell>
          <cell r="O39" t="str">
            <v>54,000～60,000円</v>
          </cell>
          <cell r="P39">
            <v>55000</v>
          </cell>
          <cell r="Q39">
            <v>53000</v>
          </cell>
          <cell r="R39">
            <v>51000</v>
          </cell>
          <cell r="S39">
            <v>49000</v>
          </cell>
          <cell r="T39">
            <v>49000</v>
          </cell>
          <cell r="U39">
            <v>49000</v>
          </cell>
          <cell r="V39">
            <v>60000</v>
          </cell>
          <cell r="W39">
            <v>58000</v>
          </cell>
          <cell r="X39">
            <v>56000</v>
          </cell>
          <cell r="Y39">
            <v>54000</v>
          </cell>
          <cell r="Z39">
            <v>54000</v>
          </cell>
          <cell r="AA39">
            <v>54000</v>
          </cell>
          <cell r="AB39" t="str">
            <v>上の子・半額</v>
          </cell>
          <cell r="AC39">
            <v>10000</v>
          </cell>
          <cell r="AD39" t="str">
            <v>施設調理</v>
          </cell>
          <cell r="AE39" t="str">
            <v>×</v>
          </cell>
          <cell r="AF39" t="str">
            <v>○</v>
          </cell>
          <cell r="AG39" t="str">
            <v>合同会社</v>
          </cell>
          <cell r="AH39" t="str">
            <v>合同会社　育未来</v>
          </cell>
          <cell r="AI39" t="str">
            <v>静岡県沼津市志下４７３－２</v>
          </cell>
          <cell r="AJ39" t="str">
            <v>代表社員　笹原　嘉純</v>
          </cell>
          <cell r="AK39" t="str">
            <v>合同会社　育未来</v>
          </cell>
          <cell r="AL39" t="str">
            <v>静岡県沼津市志下４７３－２</v>
          </cell>
          <cell r="AM39" t="str">
            <v>代表社員　笹原　嘉純</v>
          </cell>
        </row>
        <row r="40">
          <cell r="A40">
            <v>36</v>
          </cell>
          <cell r="B40" t="str">
            <v>リトルガーデンＷＢＧ</v>
          </cell>
          <cell r="C40" t="str">
            <v>261-7102</v>
          </cell>
          <cell r="D40" t="str">
            <v>美浜区中瀬2-6　WBGﾏﾘﾌﾞｳｪｽﾄ2F</v>
          </cell>
          <cell r="E40" t="str">
            <v>三迫　崇広</v>
          </cell>
          <cell r="F40" t="str">
            <v>351-1630</v>
          </cell>
          <cell r="G40" t="str">
            <v>351-1629</v>
          </cell>
          <cell r="H40" t="str">
            <v>makuhari-wbg@littlegarden-inter.com</v>
          </cell>
          <cell r="I40">
            <v>36965</v>
          </cell>
          <cell r="J40" t="str">
            <v>2F</v>
          </cell>
          <cell r="K40">
            <v>111.1</v>
          </cell>
          <cell r="L40">
            <v>65</v>
          </cell>
          <cell r="M40">
            <v>59</v>
          </cell>
          <cell r="N40" t="str">
            <v>7:00～21:00</v>
          </cell>
          <cell r="O40" t="str">
            <v>66,000～86,000円</v>
          </cell>
          <cell r="P40">
            <v>66000</v>
          </cell>
          <cell r="Q40">
            <v>59000</v>
          </cell>
          <cell r="R40">
            <v>59000</v>
          </cell>
          <cell r="S40">
            <v>57000</v>
          </cell>
          <cell r="T40">
            <v>57000</v>
          </cell>
          <cell r="U40">
            <v>57000</v>
          </cell>
          <cell r="V40">
            <v>86000</v>
          </cell>
          <cell r="W40">
            <v>76000</v>
          </cell>
          <cell r="X40">
            <v>76000</v>
          </cell>
          <cell r="Y40">
            <v>66000</v>
          </cell>
          <cell r="Z40">
            <v>66000</v>
          </cell>
          <cell r="AA40">
            <v>66000</v>
          </cell>
          <cell r="AB40" t="str">
            <v>下の子・1万円引</v>
          </cell>
          <cell r="AC40">
            <v>35000</v>
          </cell>
          <cell r="AD40" t="str">
            <v>施設調理</v>
          </cell>
          <cell r="AE40" t="str">
            <v>○</v>
          </cell>
          <cell r="AF40" t="str">
            <v>○</v>
          </cell>
          <cell r="AG40" t="str">
            <v>合資会社</v>
          </cell>
          <cell r="AH40" t="str">
            <v>無</v>
          </cell>
          <cell r="AI40" t="str">
            <v>個人</v>
          </cell>
          <cell r="AJ40" t="str">
            <v>併用型</v>
          </cell>
          <cell r="AK40" t="str">
            <v>合資会社ライフコミュニケーション</v>
          </cell>
          <cell r="AL40" t="str">
            <v>美浜区中瀬2－6－1　WBGﾏﾘﾌﾞｳｴｽﾄ2F</v>
          </cell>
          <cell r="AM40" t="str">
            <v>無限責任社員　佐々木　豊</v>
          </cell>
        </row>
        <row r="41">
          <cell r="A41">
            <v>37</v>
          </cell>
          <cell r="B41" t="str">
            <v>リトルガーデン幕張</v>
          </cell>
          <cell r="C41" t="str">
            <v>261-0023</v>
          </cell>
          <cell r="D41" t="str">
            <v>美浜区中瀬1-6NTT幕張ﾋﾞﾙ１F</v>
          </cell>
          <cell r="E41" t="str">
            <v>菊池　真弓</v>
          </cell>
          <cell r="F41" t="str">
            <v>351-7670</v>
          </cell>
          <cell r="G41" t="str">
            <v>306-7260</v>
          </cell>
          <cell r="H41" t="str">
            <v xml:space="preserve">makuhari-ntt@littlegarden-inter.com
</v>
          </cell>
          <cell r="I41">
            <v>39174</v>
          </cell>
          <cell r="J41" t="str">
            <v>1F</v>
          </cell>
          <cell r="K41">
            <v>165.44</v>
          </cell>
          <cell r="L41">
            <v>100</v>
          </cell>
          <cell r="M41">
            <v>59</v>
          </cell>
          <cell r="N41" t="str">
            <v>7:00～19:00</v>
          </cell>
          <cell r="O41" t="str">
            <v>76,000～98,000円</v>
          </cell>
          <cell r="P41">
            <v>66000</v>
          </cell>
          <cell r="Q41">
            <v>59000</v>
          </cell>
          <cell r="R41">
            <v>78000</v>
          </cell>
          <cell r="S41">
            <v>76000</v>
          </cell>
          <cell r="T41">
            <v>72000</v>
          </cell>
          <cell r="U41">
            <v>72000</v>
          </cell>
          <cell r="V41">
            <v>86000</v>
          </cell>
          <cell r="W41">
            <v>76000</v>
          </cell>
          <cell r="X41">
            <v>98000</v>
          </cell>
          <cell r="Y41">
            <v>95000</v>
          </cell>
          <cell r="Z41">
            <v>92500</v>
          </cell>
          <cell r="AA41">
            <v>92500</v>
          </cell>
          <cell r="AB41" t="str">
            <v>下の子・1万円引</v>
          </cell>
          <cell r="AC41">
            <v>50000</v>
          </cell>
          <cell r="AD41" t="str">
            <v>施設調理</v>
          </cell>
          <cell r="AE41" t="str">
            <v>×</v>
          </cell>
          <cell r="AF41" t="str">
            <v>○</v>
          </cell>
          <cell r="AG41" t="str">
            <v>合資会社</v>
          </cell>
          <cell r="AH41" t="str">
            <v>無</v>
          </cell>
          <cell r="AI41" t="str">
            <v>個人</v>
          </cell>
          <cell r="AJ41" t="str">
            <v>併用型</v>
          </cell>
          <cell r="AK41" t="str">
            <v>合資会社ライフコミュニケーション</v>
          </cell>
          <cell r="AL41" t="str">
            <v>美浜区中瀬2－6－1　WBGﾏﾘﾌﾞｳｴｽﾄ2F</v>
          </cell>
          <cell r="AM41" t="str">
            <v>無限責任社員　佐々木　豊</v>
          </cell>
        </row>
        <row r="42">
          <cell r="A42" t="str">
            <v>　</v>
          </cell>
        </row>
        <row r="43">
          <cell r="A43" t="str">
            <v>平成２7年度　千葉市先取りP認定施設一覧</v>
          </cell>
        </row>
        <row r="44">
          <cell r="A44">
            <v>39</v>
          </cell>
          <cell r="B44" t="str">
            <v>あい・あい保育園　今井園</v>
          </cell>
          <cell r="C44" t="str">
            <v>260-0834</v>
          </cell>
          <cell r="D44" t="str">
            <v>中央区今井1-17-4</v>
          </cell>
          <cell r="E44" t="str">
            <v>吉田　英子</v>
          </cell>
          <cell r="F44" t="str">
            <v>208-7286</v>
          </cell>
          <cell r="G44" t="str">
            <v>208-7289</v>
          </cell>
          <cell r="H44" t="str">
            <v>imaien@dgb21.com</v>
          </cell>
          <cell r="I44" t="str">
            <v>H22.4</v>
          </cell>
          <cell r="J44" t="str">
            <v>1F</v>
          </cell>
          <cell r="K44">
            <v>47.64</v>
          </cell>
          <cell r="L44">
            <v>20</v>
          </cell>
          <cell r="M44">
            <v>20</v>
          </cell>
          <cell r="N44" t="str">
            <v>7:00～20:00</v>
          </cell>
          <cell r="O44" t="str">
            <v>63,000円</v>
          </cell>
          <cell r="P44">
            <v>53000</v>
          </cell>
          <cell r="Q44">
            <v>53000</v>
          </cell>
          <cell r="R44">
            <v>53000</v>
          </cell>
          <cell r="S44">
            <v>53000</v>
          </cell>
          <cell r="T44">
            <v>53000</v>
          </cell>
          <cell r="U44">
            <v>53000</v>
          </cell>
          <cell r="V44">
            <v>63000</v>
          </cell>
          <cell r="W44">
            <v>63000</v>
          </cell>
          <cell r="X44">
            <v>63000</v>
          </cell>
          <cell r="Y44">
            <v>63000</v>
          </cell>
          <cell r="Z44">
            <v>63000</v>
          </cell>
          <cell r="AA44">
            <v>63000</v>
          </cell>
          <cell r="AB44" t="str">
            <v>上の子・半額</v>
          </cell>
          <cell r="AC44">
            <v>20000</v>
          </cell>
          <cell r="AD44" t="str">
            <v>施設調理</v>
          </cell>
          <cell r="AE44" t="str">
            <v>×</v>
          </cell>
          <cell r="AF44" t="str">
            <v>○</v>
          </cell>
          <cell r="AG44" t="str">
            <v>株式会社</v>
          </cell>
          <cell r="AH44" t="str">
            <v>（株）global bridge</v>
          </cell>
          <cell r="AI44" t="str">
            <v>東京都墨田区亀沢4-5-4　プルームビル2階</v>
          </cell>
          <cell r="AJ44" t="str">
            <v>代表取締役　貞松　成</v>
          </cell>
          <cell r="AK44" t="str">
            <v>（株）global bridge</v>
          </cell>
          <cell r="AL44" t="str">
            <v>東京都墨田区亀沢4-5-4　プルームビル2階</v>
          </cell>
          <cell r="AM44" t="str">
            <v>代表取締役　貞松　成</v>
          </cell>
        </row>
        <row r="45">
          <cell r="A45">
            <v>40</v>
          </cell>
          <cell r="B45" t="str">
            <v>そがチャイルドハウス</v>
          </cell>
          <cell r="C45" t="str">
            <v>260-0842</v>
          </cell>
          <cell r="D45" t="str">
            <v>中央区南町3-12-1</v>
          </cell>
          <cell r="E45" t="str">
            <v>藤原　一美</v>
          </cell>
          <cell r="F45" t="str">
            <v>488-5445</v>
          </cell>
          <cell r="G45" t="str">
            <v>488-5445</v>
          </cell>
          <cell r="H45" t="str">
            <v>spu25zr9@bell.ocn.ne.jp</v>
          </cell>
          <cell r="I45" t="str">
            <v>H21.4</v>
          </cell>
          <cell r="J45" t="str">
            <v>1F</v>
          </cell>
          <cell r="K45">
            <v>80.61</v>
          </cell>
          <cell r="L45">
            <v>24</v>
          </cell>
          <cell r="M45">
            <v>24</v>
          </cell>
          <cell r="N45" t="str">
            <v>7:00～19:00</v>
          </cell>
          <cell r="O45" t="str">
            <v>50,000～65,000円</v>
          </cell>
          <cell r="P45">
            <v>45000</v>
          </cell>
          <cell r="Q45">
            <v>40000</v>
          </cell>
          <cell r="R45">
            <v>40000</v>
          </cell>
          <cell r="S45">
            <v>35000</v>
          </cell>
          <cell r="T45">
            <v>30000</v>
          </cell>
          <cell r="U45">
            <v>30000</v>
          </cell>
          <cell r="V45">
            <v>65000</v>
          </cell>
          <cell r="W45">
            <v>60000</v>
          </cell>
          <cell r="X45">
            <v>60000</v>
          </cell>
          <cell r="Y45">
            <v>55000</v>
          </cell>
          <cell r="Z45">
            <v>50000</v>
          </cell>
          <cell r="AA45">
            <v>50000</v>
          </cell>
          <cell r="AB45" t="str">
            <v>上の子・１万円引</v>
          </cell>
          <cell r="AC45">
            <v>10000</v>
          </cell>
          <cell r="AD45" t="str">
            <v>施設調理</v>
          </cell>
          <cell r="AE45" t="str">
            <v>×</v>
          </cell>
          <cell r="AF45" t="str">
            <v>○</v>
          </cell>
          <cell r="AG45" t="str">
            <v>NPO法人</v>
          </cell>
          <cell r="AH45" t="str">
            <v>NPO法人　すこやかキッズ</v>
          </cell>
          <cell r="AI45" t="str">
            <v>茂原市緑が丘1-48-11</v>
          </cell>
          <cell r="AJ45" t="str">
            <v>理事長　若菜　敬子</v>
          </cell>
          <cell r="AK45" t="str">
            <v>NPO法人　すこやかキッズ</v>
          </cell>
          <cell r="AL45" t="str">
            <v>茂原市緑が丘1-48-11</v>
          </cell>
          <cell r="AM45" t="str">
            <v>理事長　若菜　敬子</v>
          </cell>
        </row>
        <row r="46">
          <cell r="A46">
            <v>41</v>
          </cell>
          <cell r="B46" t="str">
            <v>チャイルドタイム千葉寺エンゼルホーム</v>
          </cell>
          <cell r="C46" t="str">
            <v>260-0844</v>
          </cell>
          <cell r="D46" t="str">
            <v>中央区千葉寺町886-1　ﾀﾞｲｱﾊﾟﾚｽﾋﾙﾄｯﾌﾟｴﾌ千葉寺駅前204</v>
          </cell>
          <cell r="E46" t="str">
            <v>大泉　章子</v>
          </cell>
          <cell r="F46" t="str">
            <v>268-1153</v>
          </cell>
          <cell r="G46" t="str">
            <v>309-5005</v>
          </cell>
          <cell r="H46" t="str">
            <v>chibadera@sand.ocn.ne.jp</v>
          </cell>
          <cell r="I46" t="str">
            <v>H13.4</v>
          </cell>
          <cell r="J46" t="str">
            <v>2F</v>
          </cell>
          <cell r="K46">
            <v>84.12</v>
          </cell>
          <cell r="L46">
            <v>35</v>
          </cell>
          <cell r="M46">
            <v>35</v>
          </cell>
          <cell r="N46" t="str">
            <v>7:00～20:00</v>
          </cell>
          <cell r="O46" t="str">
            <v>67,800～87,800円</v>
          </cell>
          <cell r="P46">
            <v>65800</v>
          </cell>
          <cell r="Q46">
            <v>62800</v>
          </cell>
          <cell r="R46">
            <v>59800</v>
          </cell>
          <cell r="S46">
            <v>57800</v>
          </cell>
          <cell r="T46">
            <v>55800</v>
          </cell>
          <cell r="U46">
            <v>53800</v>
          </cell>
          <cell r="V46">
            <v>87800</v>
          </cell>
          <cell r="W46">
            <v>83800</v>
          </cell>
          <cell r="X46">
            <v>79800</v>
          </cell>
          <cell r="Y46">
            <v>73800</v>
          </cell>
          <cell r="Z46">
            <v>71800</v>
          </cell>
          <cell r="AA46">
            <v>67800</v>
          </cell>
          <cell r="AB46" t="str">
            <v>上の子・１万円引</v>
          </cell>
          <cell r="AC46">
            <v>10000</v>
          </cell>
          <cell r="AD46" t="str">
            <v>施設調理</v>
          </cell>
          <cell r="AE46" t="str">
            <v>×</v>
          </cell>
          <cell r="AF46" t="str">
            <v>○</v>
          </cell>
          <cell r="AG46" t="str">
            <v>株式会社</v>
          </cell>
          <cell r="AH46" t="str">
            <v>（株）チャイルドタイム</v>
          </cell>
          <cell r="AI46" t="str">
            <v>東京都八王子市明神町4-7-3　やまとビル6F</v>
          </cell>
          <cell r="AJ46" t="str">
            <v>代表取締役　毎熊　嘉郎</v>
          </cell>
          <cell r="AK46" t="str">
            <v>（株）チャイルドタイム</v>
          </cell>
          <cell r="AL46" t="str">
            <v>東京都八王子市明神町4-7-3　やまとビル6F</v>
          </cell>
          <cell r="AM46" t="str">
            <v>代表取締役　毎熊　嘉郎</v>
          </cell>
        </row>
        <row r="47">
          <cell r="A47">
            <v>42</v>
          </cell>
          <cell r="B47" t="str">
            <v>まほろば保育所</v>
          </cell>
          <cell r="C47" t="str">
            <v>260-0001</v>
          </cell>
          <cell r="D47" t="str">
            <v>中央区都町2-13-1　ﾊﾟｰｸｱﾍﾞﾆｭｰ103</v>
          </cell>
          <cell r="E47" t="str">
            <v>原岡　愛弥</v>
          </cell>
          <cell r="F47" t="str">
            <v>231-0080</v>
          </cell>
          <cell r="G47" t="str">
            <v>231-0080</v>
          </cell>
          <cell r="H47" t="str">
            <v>miyako020610@ybb.ne.jp</v>
          </cell>
          <cell r="I47" t="str">
            <v>H14.6</v>
          </cell>
          <cell r="J47" t="str">
            <v>1F</v>
          </cell>
          <cell r="K47">
            <v>67.900000000000006</v>
          </cell>
          <cell r="L47">
            <v>24</v>
          </cell>
          <cell r="M47">
            <v>24</v>
          </cell>
          <cell r="N47" t="str">
            <v>7:00～20:00</v>
          </cell>
          <cell r="O47" t="str">
            <v>48,500～58,500円</v>
          </cell>
          <cell r="P47">
            <v>48500</v>
          </cell>
          <cell r="Q47">
            <v>48500</v>
          </cell>
          <cell r="R47">
            <v>48500</v>
          </cell>
          <cell r="S47">
            <v>48500</v>
          </cell>
          <cell r="T47">
            <v>38500</v>
          </cell>
          <cell r="U47">
            <v>38500</v>
          </cell>
          <cell r="V47">
            <v>58500</v>
          </cell>
          <cell r="W47">
            <v>58500</v>
          </cell>
          <cell r="X47">
            <v>58500</v>
          </cell>
          <cell r="Y47">
            <v>58500</v>
          </cell>
          <cell r="Z47">
            <v>48500</v>
          </cell>
          <cell r="AA47">
            <v>48500</v>
          </cell>
          <cell r="AB47" t="str">
            <v>上の子・半額</v>
          </cell>
          <cell r="AC47">
            <v>10000</v>
          </cell>
          <cell r="AD47" t="str">
            <v>施設調理</v>
          </cell>
          <cell r="AE47" t="str">
            <v>×</v>
          </cell>
          <cell r="AF47" t="str">
            <v>○</v>
          </cell>
          <cell r="AG47" t="str">
            <v>個人</v>
          </cell>
          <cell r="AH47" t="str">
            <v>千葉市中央区都町1-52-9　ルミエール102</v>
          </cell>
          <cell r="AI47" t="str">
            <v>橘原　隆之</v>
          </cell>
          <cell r="AL47" t="str">
            <v>千葉市中央区都町1-52-9　ルミエール102</v>
          </cell>
          <cell r="AM47" t="str">
            <v>橘原　隆之</v>
          </cell>
        </row>
        <row r="48">
          <cell r="A48">
            <v>43</v>
          </cell>
          <cell r="B48" t="str">
            <v>キッズルームぴょんぴょん</v>
          </cell>
          <cell r="C48" t="str">
            <v>262-0045</v>
          </cell>
          <cell r="D48" t="str">
            <v>花見川区作新台1-6-11</v>
          </cell>
          <cell r="E48" t="str">
            <v>矢島　祐子</v>
          </cell>
          <cell r="F48" t="str">
            <v>257-6730</v>
          </cell>
          <cell r="G48" t="str">
            <v>257-6730</v>
          </cell>
          <cell r="H48" t="str">
            <v>yuko-kiku@ams.odn.ne.jp</v>
          </cell>
          <cell r="I48" t="str">
            <v>H19.6</v>
          </cell>
          <cell r="J48" t="str">
            <v>1F</v>
          </cell>
          <cell r="K48">
            <v>50.74</v>
          </cell>
          <cell r="L48">
            <v>20</v>
          </cell>
          <cell r="M48">
            <v>20</v>
          </cell>
          <cell r="N48" t="str">
            <v>7:00～19:00</v>
          </cell>
          <cell r="O48" t="str">
            <v>59,000～85,000円</v>
          </cell>
          <cell r="P48">
            <v>65000</v>
          </cell>
          <cell r="Q48">
            <v>60000</v>
          </cell>
          <cell r="R48">
            <v>57000</v>
          </cell>
          <cell r="S48">
            <v>56000</v>
          </cell>
          <cell r="T48">
            <v>45000</v>
          </cell>
          <cell r="U48">
            <v>45000</v>
          </cell>
          <cell r="V48">
            <v>85000</v>
          </cell>
          <cell r="W48">
            <v>80000</v>
          </cell>
          <cell r="X48">
            <v>72000</v>
          </cell>
          <cell r="Y48">
            <v>70000</v>
          </cell>
          <cell r="Z48">
            <v>59000</v>
          </cell>
          <cell r="AA48">
            <v>59000</v>
          </cell>
          <cell r="AB48" t="str">
            <v>上の子・半額</v>
          </cell>
          <cell r="AC48">
            <v>3000</v>
          </cell>
          <cell r="AD48" t="str">
            <v>施設調理</v>
          </cell>
          <cell r="AE48" t="str">
            <v>×</v>
          </cell>
          <cell r="AF48" t="str">
            <v>○</v>
          </cell>
          <cell r="AG48" t="str">
            <v>個人</v>
          </cell>
          <cell r="AH48" t="str">
            <v>千葉市花見川区作新台1-6-11</v>
          </cell>
          <cell r="AI48" t="str">
            <v>矢島　祐子</v>
          </cell>
          <cell r="AL48" t="str">
            <v>千葉市花見川区作新台1-6-11</v>
          </cell>
          <cell r="AM48" t="str">
            <v>矢島　祐子</v>
          </cell>
        </row>
        <row r="49">
          <cell r="A49">
            <v>44</v>
          </cell>
          <cell r="B49" t="str">
            <v>キッズルームＫＯＲＵ</v>
          </cell>
          <cell r="C49" t="str">
            <v>263-0043</v>
          </cell>
          <cell r="D49" t="str">
            <v>稲毛区小仲台2-8-25　第8横土ﾋﾞﾙ1F</v>
          </cell>
          <cell r="E49" t="str">
            <v>横土　ノリ子</v>
          </cell>
          <cell r="F49" t="str">
            <v>251-0220</v>
          </cell>
          <cell r="G49" t="str">
            <v>306-5269</v>
          </cell>
          <cell r="H49" t="str">
            <v>yokodo@peach.ocn.ne.jp</v>
          </cell>
          <cell r="I49" t="str">
            <v>H17.3</v>
          </cell>
          <cell r="J49" t="str">
            <v>1F</v>
          </cell>
          <cell r="K49">
            <v>76.3</v>
          </cell>
          <cell r="L49">
            <v>34</v>
          </cell>
          <cell r="M49">
            <v>34</v>
          </cell>
          <cell r="N49" t="str">
            <v>7:00～19:00</v>
          </cell>
          <cell r="O49" t="str">
            <v>61,250～71,750円</v>
          </cell>
          <cell r="P49">
            <v>61750</v>
          </cell>
          <cell r="Q49">
            <v>61750</v>
          </cell>
          <cell r="R49">
            <v>61750</v>
          </cell>
          <cell r="S49">
            <v>61750</v>
          </cell>
          <cell r="T49">
            <v>56250</v>
          </cell>
          <cell r="U49">
            <v>56250</v>
          </cell>
          <cell r="V49">
            <v>71750</v>
          </cell>
          <cell r="W49">
            <v>71750</v>
          </cell>
          <cell r="X49">
            <v>71750</v>
          </cell>
          <cell r="Y49">
            <v>71750</v>
          </cell>
          <cell r="Z49">
            <v>61250</v>
          </cell>
          <cell r="AA49">
            <v>61250</v>
          </cell>
          <cell r="AB49" t="str">
            <v>上の子・１万円引</v>
          </cell>
          <cell r="AC49">
            <v>10000</v>
          </cell>
          <cell r="AD49" t="str">
            <v>施設調理</v>
          </cell>
          <cell r="AE49" t="str">
            <v>×</v>
          </cell>
          <cell r="AF49" t="str">
            <v>○</v>
          </cell>
          <cell r="AG49" t="str">
            <v>株式会社</v>
          </cell>
          <cell r="AH49" t="str">
            <v>（株）KORU</v>
          </cell>
          <cell r="AI49" t="str">
            <v>千葉市稲毛区小仲台2-8-25　第8横土ビル1F</v>
          </cell>
          <cell r="AJ49" t="str">
            <v>代表取締役　横土　ノリ子</v>
          </cell>
          <cell r="AK49" t="str">
            <v>（株）KORU</v>
          </cell>
          <cell r="AL49" t="str">
            <v>千葉市稲毛区小仲台2-8-25　第8横土ビル1F</v>
          </cell>
          <cell r="AM49" t="str">
            <v>代表取締役　横土　ノリ子</v>
          </cell>
        </row>
        <row r="50">
          <cell r="A50">
            <v>45</v>
          </cell>
          <cell r="B50" t="str">
            <v>たくみん保育園</v>
          </cell>
          <cell r="C50" t="str">
            <v>264-0006</v>
          </cell>
          <cell r="D50" t="str">
            <v>若葉区小倉台4-19-2</v>
          </cell>
          <cell r="E50" t="str">
            <v>小甲　明子</v>
          </cell>
          <cell r="F50" t="str">
            <v>214-2711</v>
          </cell>
          <cell r="G50" t="str">
            <v>214-2711</v>
          </cell>
          <cell r="H50" t="str">
            <v>info@takumin.jp</v>
          </cell>
          <cell r="I50" t="str">
            <v>H17.3</v>
          </cell>
          <cell r="J50" t="str">
            <v>1F</v>
          </cell>
          <cell r="K50">
            <v>69.83</v>
          </cell>
          <cell r="L50">
            <v>24</v>
          </cell>
          <cell r="M50">
            <v>24</v>
          </cell>
          <cell r="N50" t="str">
            <v>7:00～19:00</v>
          </cell>
          <cell r="O50" t="str">
            <v>53,000～58,000円</v>
          </cell>
          <cell r="P50">
            <v>43000</v>
          </cell>
          <cell r="Q50">
            <v>43000</v>
          </cell>
          <cell r="R50">
            <v>43000</v>
          </cell>
          <cell r="S50">
            <v>38000</v>
          </cell>
          <cell r="T50">
            <v>38000</v>
          </cell>
          <cell r="U50">
            <v>38000</v>
          </cell>
          <cell r="V50">
            <v>58000</v>
          </cell>
          <cell r="W50">
            <v>58000</v>
          </cell>
          <cell r="X50">
            <v>58000</v>
          </cell>
          <cell r="Y50">
            <v>53000</v>
          </cell>
          <cell r="Z50">
            <v>53000</v>
          </cell>
          <cell r="AA50">
            <v>53000</v>
          </cell>
          <cell r="AB50" t="str">
            <v>下の子・半額</v>
          </cell>
          <cell r="AC50">
            <v>5000</v>
          </cell>
          <cell r="AD50" t="str">
            <v>施設調理</v>
          </cell>
          <cell r="AE50" t="str">
            <v>×</v>
          </cell>
          <cell r="AF50" t="str">
            <v>●</v>
          </cell>
          <cell r="AG50" t="str">
            <v>社会福祉法人</v>
          </cell>
          <cell r="AH50" t="str">
            <v>（福）大きな家族</v>
          </cell>
          <cell r="AI50" t="str">
            <v>千葉市中央区問屋町13-5</v>
          </cell>
          <cell r="AJ50" t="str">
            <v>理事長　間山　有子</v>
          </cell>
          <cell r="AK50" t="str">
            <v>（福）大きな家族</v>
          </cell>
          <cell r="AL50" t="str">
            <v>千葉市中央区問屋町13-5</v>
          </cell>
          <cell r="AM50" t="str">
            <v>理事長　間山　有子</v>
          </cell>
        </row>
        <row r="51">
          <cell r="A51">
            <v>46</v>
          </cell>
          <cell r="B51" t="str">
            <v>マミー＆ミー西都賀</v>
          </cell>
          <cell r="C51" t="str">
            <v>264-0026</v>
          </cell>
          <cell r="D51" t="str">
            <v>若葉区西都賀3-20-3　ｼﾊﾞﾀﾊｲﾂ都賀１Ｆ</v>
          </cell>
          <cell r="E51" t="str">
            <v>小林　美由起</v>
          </cell>
          <cell r="F51" t="str">
            <v>290-5860</v>
          </cell>
          <cell r="G51" t="str">
            <v>290-5861</v>
          </cell>
          <cell r="H51" t="str">
            <v>kouno@spinaldesign.co.jp</v>
          </cell>
          <cell r="I51" t="str">
            <v>H19.3</v>
          </cell>
          <cell r="J51" t="str">
            <v>1F</v>
          </cell>
          <cell r="K51">
            <v>62.99</v>
          </cell>
          <cell r="L51">
            <v>20</v>
          </cell>
          <cell r="M51">
            <v>20</v>
          </cell>
          <cell r="N51" t="str">
            <v>7:00～18:00</v>
          </cell>
          <cell r="O51" t="str">
            <v>58,000～64,000円</v>
          </cell>
          <cell r="P51">
            <v>54000</v>
          </cell>
          <cell r="Q51">
            <v>48000</v>
          </cell>
          <cell r="R51">
            <v>48000</v>
          </cell>
          <cell r="S51">
            <v>52000</v>
          </cell>
          <cell r="T51">
            <v>52000</v>
          </cell>
          <cell r="U51">
            <v>52000</v>
          </cell>
          <cell r="V51">
            <v>64000</v>
          </cell>
          <cell r="W51">
            <v>58000</v>
          </cell>
          <cell r="X51">
            <v>58000</v>
          </cell>
          <cell r="Y51">
            <v>62000</v>
          </cell>
          <cell r="Z51">
            <v>62000</v>
          </cell>
          <cell r="AA51">
            <v>62000</v>
          </cell>
          <cell r="AB51" t="str">
            <v>上の子・１万円引</v>
          </cell>
          <cell r="AC51">
            <v>10000</v>
          </cell>
          <cell r="AD51" t="str">
            <v>施設調理</v>
          </cell>
          <cell r="AE51" t="str">
            <v>×</v>
          </cell>
          <cell r="AF51" t="str">
            <v>○</v>
          </cell>
          <cell r="AG51" t="str">
            <v>株式会社</v>
          </cell>
          <cell r="AH51" t="str">
            <v>（株）SPINAL　DESIGN</v>
          </cell>
          <cell r="AI51" t="str">
            <v>東京都江東区青海2-7-4-810</v>
          </cell>
          <cell r="AJ51" t="str">
            <v>代表取締役　藤本　賢</v>
          </cell>
          <cell r="AK51" t="str">
            <v>（株）SPINAL　DESIGN</v>
          </cell>
          <cell r="AL51" t="str">
            <v>東京都江東区青海2-7-4-810</v>
          </cell>
          <cell r="AM51" t="str">
            <v>代表取締役　藤本　賢</v>
          </cell>
        </row>
        <row r="52">
          <cell r="A52">
            <v>47</v>
          </cell>
          <cell r="B52" t="str">
            <v>ミルキーホーム都賀園</v>
          </cell>
          <cell r="C52" t="str">
            <v>264-0025</v>
          </cell>
          <cell r="D52" t="str">
            <v>若葉区都賀3-12-3　ﾌﾟﾗﾄｰ都賀102</v>
          </cell>
          <cell r="E52" t="str">
            <v>久保　隆</v>
          </cell>
          <cell r="F52" t="str">
            <v>235-1077</v>
          </cell>
          <cell r="G52" t="str">
            <v>235-1077</v>
          </cell>
          <cell r="H52" t="str">
            <v>mi@ssss.co.jp</v>
          </cell>
          <cell r="I52" t="str">
            <v>H14.4</v>
          </cell>
          <cell r="J52" t="str">
            <v>1F</v>
          </cell>
          <cell r="K52">
            <v>69.680000000000007</v>
          </cell>
          <cell r="L52">
            <v>28</v>
          </cell>
          <cell r="M52">
            <v>28</v>
          </cell>
          <cell r="N52" t="str">
            <v>7:00～21:00</v>
          </cell>
          <cell r="O52" t="str">
            <v>46,550～60,550円</v>
          </cell>
          <cell r="P52">
            <v>46600</v>
          </cell>
          <cell r="Q52">
            <v>42600</v>
          </cell>
          <cell r="R52">
            <v>42600</v>
          </cell>
          <cell r="S52">
            <v>36800</v>
          </cell>
          <cell r="T52">
            <v>36800</v>
          </cell>
          <cell r="U52">
            <v>36800</v>
          </cell>
          <cell r="V52">
            <v>60550</v>
          </cell>
          <cell r="W52">
            <v>56550</v>
          </cell>
          <cell r="X52">
            <v>56550</v>
          </cell>
          <cell r="Y52">
            <v>46550</v>
          </cell>
          <cell r="Z52">
            <v>46550</v>
          </cell>
          <cell r="AA52">
            <v>46550</v>
          </cell>
          <cell r="AB52" t="str">
            <v>ケース別に異なるため記載困難</v>
          </cell>
          <cell r="AC52">
            <v>13000</v>
          </cell>
          <cell r="AD52" t="str">
            <v>施設調理</v>
          </cell>
          <cell r="AE52" t="str">
            <v>○</v>
          </cell>
          <cell r="AF52" t="str">
            <v>●</v>
          </cell>
          <cell r="AG52" t="str">
            <v>株式会社</v>
          </cell>
          <cell r="AH52" t="str">
            <v>（株）ハッピーナース</v>
          </cell>
          <cell r="AI52" t="str">
            <v>柏市増尾台3－6－41</v>
          </cell>
          <cell r="AJ52" t="str">
            <v>岡崎　玲子</v>
          </cell>
          <cell r="AK52" t="str">
            <v>（株）ハッピーナース</v>
          </cell>
          <cell r="AL52" t="str">
            <v>柏市増尾台3－6－41</v>
          </cell>
          <cell r="AM52" t="str">
            <v>岡崎　玲子</v>
          </cell>
        </row>
        <row r="53">
          <cell r="A53">
            <v>48</v>
          </cell>
          <cell r="B53" t="str">
            <v>やまどり保育園</v>
          </cell>
          <cell r="C53" t="str">
            <v>264-0025</v>
          </cell>
          <cell r="D53" t="str">
            <v>若葉区都賀2-12-11 技工ﾋﾞﾙ１F</v>
          </cell>
          <cell r="E53" t="str">
            <v>鳥山　弘章</v>
          </cell>
          <cell r="F53" t="str">
            <v>214-5730</v>
          </cell>
          <cell r="G53" t="str">
            <v>214-5735</v>
          </cell>
          <cell r="H53" t="str">
            <v xml:space="preserve">yamadori500321@yahoo.co.jp
</v>
          </cell>
          <cell r="I53">
            <v>39055</v>
          </cell>
          <cell r="J53" t="str">
            <v>1・2F</v>
          </cell>
          <cell r="K53">
            <v>192.24</v>
          </cell>
          <cell r="L53">
            <v>59</v>
          </cell>
          <cell r="M53">
            <v>59</v>
          </cell>
          <cell r="N53" t="str">
            <v>7:00～21:00</v>
          </cell>
          <cell r="O53" t="str">
            <v>52,500～57,000円</v>
          </cell>
          <cell r="P53">
            <v>47000</v>
          </cell>
          <cell r="Q53">
            <v>42500</v>
          </cell>
          <cell r="R53">
            <v>42500</v>
          </cell>
          <cell r="S53">
            <v>42500</v>
          </cell>
          <cell r="T53">
            <v>42500</v>
          </cell>
          <cell r="U53">
            <v>42500</v>
          </cell>
          <cell r="V53">
            <v>57000</v>
          </cell>
          <cell r="W53">
            <v>52500</v>
          </cell>
          <cell r="X53">
            <v>52500</v>
          </cell>
          <cell r="Y53">
            <v>52500</v>
          </cell>
          <cell r="Z53">
            <v>52500</v>
          </cell>
          <cell r="AA53">
            <v>52500</v>
          </cell>
          <cell r="AB53" t="str">
            <v>上の子・１万円引</v>
          </cell>
          <cell r="AC53">
            <v>5000</v>
          </cell>
          <cell r="AD53" t="str">
            <v>施設調理</v>
          </cell>
          <cell r="AE53" t="str">
            <v>×</v>
          </cell>
          <cell r="AF53" t="str">
            <v>○</v>
          </cell>
          <cell r="AG53" t="str">
            <v>株式会社</v>
          </cell>
          <cell r="AH53" t="str">
            <v>無</v>
          </cell>
          <cell r="AI53" t="str">
            <v>民間会社</v>
          </cell>
          <cell r="AJ53" t="str">
            <v>併用型</v>
          </cell>
          <cell r="AK53" t="str">
            <v>（株）TORIコーポレーション</v>
          </cell>
          <cell r="AL53" t="str">
            <v>千葉市若葉区都賀2-12-11 技工ﾋﾞﾙ3F</v>
          </cell>
          <cell r="AM53" t="str">
            <v>代表取締役　鳥山　弘章</v>
          </cell>
        </row>
        <row r="54">
          <cell r="A54">
            <v>49</v>
          </cell>
          <cell r="B54" t="str">
            <v>かるがも保育園鎌取駅前園</v>
          </cell>
          <cell r="C54" t="str">
            <v>266-0031</v>
          </cell>
          <cell r="D54" t="str">
            <v>緑区おゆみ野3-10-7</v>
          </cell>
          <cell r="E54" t="str">
            <v>平松　弥穂</v>
          </cell>
          <cell r="F54" t="str">
            <v>292-8349</v>
          </cell>
          <cell r="G54" t="str">
            <v>292-8349</v>
          </cell>
          <cell r="H54" t="str">
            <v>rnqsc984@ybb.ne.jp</v>
          </cell>
          <cell r="I54" t="str">
            <v>H14.4</v>
          </cell>
          <cell r="J54" t="str">
            <v>1・2F</v>
          </cell>
          <cell r="K54">
            <v>195.03</v>
          </cell>
          <cell r="L54">
            <v>59</v>
          </cell>
          <cell r="M54">
            <v>59</v>
          </cell>
          <cell r="N54" t="str">
            <v>7:00～20:00</v>
          </cell>
          <cell r="O54" t="str">
            <v>60,700～85,500円</v>
          </cell>
          <cell r="P54">
            <v>64500</v>
          </cell>
          <cell r="Q54">
            <v>54500</v>
          </cell>
          <cell r="R54">
            <v>54500</v>
          </cell>
          <cell r="S54">
            <v>53700</v>
          </cell>
          <cell r="T54">
            <v>53700</v>
          </cell>
          <cell r="U54">
            <v>53700</v>
          </cell>
          <cell r="V54">
            <v>85500</v>
          </cell>
          <cell r="W54">
            <v>75500</v>
          </cell>
          <cell r="X54">
            <v>75500</v>
          </cell>
          <cell r="Y54">
            <v>60700</v>
          </cell>
          <cell r="Z54">
            <v>60700</v>
          </cell>
          <cell r="AA54">
            <v>60700</v>
          </cell>
          <cell r="AB54" t="str">
            <v>上の子・１万円引</v>
          </cell>
          <cell r="AC54">
            <v>20000</v>
          </cell>
          <cell r="AD54" t="str">
            <v>施設調理</v>
          </cell>
          <cell r="AE54" t="str">
            <v>○</v>
          </cell>
          <cell r="AF54" t="str">
            <v>○</v>
          </cell>
          <cell r="AG54" t="str">
            <v>株式会社</v>
          </cell>
          <cell r="AH54" t="str">
            <v>株式会社　かるがも</v>
          </cell>
          <cell r="AI54" t="str">
            <v>四街道市四街道1-5-5</v>
          </cell>
          <cell r="AJ54" t="str">
            <v>代表取締役　目片智恵美</v>
          </cell>
          <cell r="AK54" t="str">
            <v>株式会社　かるがも</v>
          </cell>
          <cell r="AL54" t="str">
            <v>四街道市四街道1-5-5</v>
          </cell>
          <cell r="AM54" t="str">
            <v>代表取締役　目片智恵美</v>
          </cell>
        </row>
        <row r="55">
          <cell r="A55">
            <v>50</v>
          </cell>
          <cell r="B55" t="str">
            <v>かるがも保育園鎌取小がも園</v>
          </cell>
          <cell r="C55" t="str">
            <v>266-0031</v>
          </cell>
          <cell r="D55" t="str">
            <v>緑区おゆみ野4-23-2</v>
          </cell>
          <cell r="E55" t="str">
            <v>古澤　由美子</v>
          </cell>
          <cell r="F55" t="str">
            <v>300-1152</v>
          </cell>
          <cell r="G55" t="str">
            <v>300-1152</v>
          </cell>
          <cell r="H55" t="str">
            <v>rnqsc985@ybb.ne.jp</v>
          </cell>
          <cell r="I55" t="str">
            <v>H17.1</v>
          </cell>
          <cell r="J55" t="str">
            <v>1F</v>
          </cell>
          <cell r="K55">
            <v>100.66</v>
          </cell>
          <cell r="L55">
            <v>36</v>
          </cell>
          <cell r="M55">
            <v>36</v>
          </cell>
          <cell r="N55" t="str">
            <v>7:00～20:00</v>
          </cell>
          <cell r="O55" t="str">
            <v>60,700～85,500円</v>
          </cell>
          <cell r="P55">
            <v>64500</v>
          </cell>
          <cell r="Q55">
            <v>54500</v>
          </cell>
          <cell r="R55">
            <v>54500</v>
          </cell>
          <cell r="S55">
            <v>53700</v>
          </cell>
          <cell r="T55">
            <v>53700</v>
          </cell>
          <cell r="U55">
            <v>53700</v>
          </cell>
          <cell r="V55">
            <v>85500</v>
          </cell>
          <cell r="W55">
            <v>75500</v>
          </cell>
          <cell r="X55">
            <v>75500</v>
          </cell>
          <cell r="Y55">
            <v>60700</v>
          </cell>
          <cell r="Z55">
            <v>60700</v>
          </cell>
          <cell r="AA55">
            <v>60700</v>
          </cell>
          <cell r="AB55" t="str">
            <v>上の子・１万円引</v>
          </cell>
          <cell r="AC55">
            <v>20000</v>
          </cell>
          <cell r="AD55" t="str">
            <v>施設調理</v>
          </cell>
          <cell r="AE55" t="str">
            <v>○</v>
          </cell>
          <cell r="AF55" t="str">
            <v>○</v>
          </cell>
          <cell r="AG55" t="str">
            <v>株式会社</v>
          </cell>
          <cell r="AH55" t="str">
            <v>株式会社　かるがも</v>
          </cell>
          <cell r="AI55" t="str">
            <v>四街道市四街道1-5-5</v>
          </cell>
          <cell r="AJ55" t="str">
            <v>代表取締役　目片智恵美</v>
          </cell>
          <cell r="AK55" t="str">
            <v>株式会社　かるがも</v>
          </cell>
          <cell r="AL55" t="str">
            <v>四街道市四街道1-5-5</v>
          </cell>
          <cell r="AM55" t="str">
            <v>代表取締役　目片智恵美</v>
          </cell>
        </row>
        <row r="56">
          <cell r="A56">
            <v>51</v>
          </cell>
          <cell r="B56" t="str">
            <v>子どものまきば保育園</v>
          </cell>
          <cell r="C56" t="str">
            <v>267-0061</v>
          </cell>
          <cell r="D56" t="str">
            <v>緑区土気町630-8</v>
          </cell>
          <cell r="E56" t="str">
            <v>宗像　正雄</v>
          </cell>
          <cell r="F56" t="str">
            <v>295-3349</v>
          </cell>
          <cell r="G56" t="str">
            <v>295-3349</v>
          </cell>
          <cell r="H56" t="str">
            <v>X90machan-shopping@yahoo.co.jp</v>
          </cell>
          <cell r="I56" t="str">
            <v>H15.2</v>
          </cell>
          <cell r="J56" t="str">
            <v>1F</v>
          </cell>
          <cell r="K56">
            <v>61.7</v>
          </cell>
          <cell r="L56">
            <v>31</v>
          </cell>
          <cell r="M56">
            <v>31</v>
          </cell>
          <cell r="N56" t="str">
            <v>7:00～19:00</v>
          </cell>
          <cell r="O56" t="str">
            <v>59,600～79,600円</v>
          </cell>
          <cell r="P56">
            <v>36000</v>
          </cell>
          <cell r="Q56">
            <v>42600</v>
          </cell>
          <cell r="R56">
            <v>40600</v>
          </cell>
          <cell r="S56">
            <v>39600</v>
          </cell>
          <cell r="T56">
            <v>39600</v>
          </cell>
          <cell r="U56">
            <v>39600</v>
          </cell>
          <cell r="V56">
            <v>77000</v>
          </cell>
          <cell r="W56">
            <v>79600</v>
          </cell>
          <cell r="X56">
            <v>75600</v>
          </cell>
          <cell r="Y56">
            <v>59600</v>
          </cell>
          <cell r="Z56">
            <v>59600</v>
          </cell>
          <cell r="AA56">
            <v>59600</v>
          </cell>
          <cell r="AB56" t="str">
            <v>上の子・１万円引</v>
          </cell>
          <cell r="AC56">
            <v>20000</v>
          </cell>
          <cell r="AD56" t="str">
            <v>施設調理</v>
          </cell>
          <cell r="AE56" t="str">
            <v>×</v>
          </cell>
          <cell r="AF56" t="str">
            <v>○</v>
          </cell>
          <cell r="AG56" t="str">
            <v>株式会社</v>
          </cell>
          <cell r="AH56" t="str">
            <v>ジェー・エス・テー株式会社</v>
          </cell>
          <cell r="AI56" t="str">
            <v>千葉市緑区土気町630-1</v>
          </cell>
          <cell r="AJ56" t="str">
            <v>代表取締役　星　恵子</v>
          </cell>
          <cell r="AK56" t="str">
            <v>ジェー・エス・テー株式会社</v>
          </cell>
          <cell r="AL56" t="str">
            <v>千葉市緑区土気町630-1</v>
          </cell>
          <cell r="AM56" t="str">
            <v>代表取締役　星　恵子</v>
          </cell>
        </row>
        <row r="57">
          <cell r="A57">
            <v>52</v>
          </cell>
          <cell r="B57" t="str">
            <v>キッズ・ガーデン　海浜幕張</v>
          </cell>
          <cell r="C57" t="str">
            <v>261-0021</v>
          </cell>
          <cell r="D57" t="str">
            <v>美浜区ひび野2－1－1　QVCスクエア2階</v>
          </cell>
          <cell r="E57" t="str">
            <v>井手　健二郎</v>
          </cell>
          <cell r="F57" t="str">
            <v>306-6288</v>
          </cell>
          <cell r="G57" t="str">
            <v>306-6287</v>
          </cell>
          <cell r="H57" t="str">
            <v>ide@kids-garden.co.jp</v>
          </cell>
          <cell r="I57" t="str">
            <v>H25,4</v>
          </cell>
          <cell r="J57" t="str">
            <v>2F</v>
          </cell>
          <cell r="K57">
            <v>152.27000000000001</v>
          </cell>
          <cell r="L57">
            <v>59</v>
          </cell>
          <cell r="M57">
            <v>59</v>
          </cell>
          <cell r="N57" t="str">
            <v>7:00～19:00</v>
          </cell>
          <cell r="O57" t="str">
            <v>68,800～73,800円</v>
          </cell>
          <cell r="P57">
            <v>83800</v>
          </cell>
          <cell r="Q57">
            <v>83800</v>
          </cell>
          <cell r="R57">
            <v>83800</v>
          </cell>
          <cell r="S57">
            <v>78800</v>
          </cell>
          <cell r="T57">
            <v>78800</v>
          </cell>
          <cell r="U57">
            <v>78800</v>
          </cell>
          <cell r="V57">
            <v>88800</v>
          </cell>
          <cell r="W57">
            <v>88800</v>
          </cell>
          <cell r="X57">
            <v>88800</v>
          </cell>
          <cell r="Y57">
            <v>83800</v>
          </cell>
          <cell r="Z57">
            <v>83800</v>
          </cell>
          <cell r="AA57">
            <v>83800</v>
          </cell>
          <cell r="AB57" t="str">
            <v>下の子3割引き</v>
          </cell>
          <cell r="AC57">
            <v>15000</v>
          </cell>
          <cell r="AD57" t="str">
            <v>施設調理</v>
          </cell>
          <cell r="AE57" t="str">
            <v>×</v>
          </cell>
          <cell r="AF57" t="str">
            <v>●</v>
          </cell>
          <cell r="AG57" t="str">
            <v>株式会社</v>
          </cell>
          <cell r="AH57" t="str">
            <v>(株)生活設計</v>
          </cell>
          <cell r="AI57" t="str">
            <v>八千代市勝田1247-6</v>
          </cell>
          <cell r="AJ57" t="str">
            <v>代表取締役　井手　健二郎</v>
          </cell>
          <cell r="AK57" t="str">
            <v>(株)生活設計</v>
          </cell>
          <cell r="AL57" t="str">
            <v>八千代市勝田1247-6</v>
          </cell>
          <cell r="AM57" t="str">
            <v>代表取締役　井手　健二郎</v>
          </cell>
        </row>
        <row r="58">
          <cell r="A58">
            <v>53</v>
          </cell>
          <cell r="B58" t="str">
            <v>なのはな保育所幸町ルーム</v>
          </cell>
          <cell r="C58" t="str">
            <v>261-0001</v>
          </cell>
          <cell r="D58" t="str">
            <v>美浜区幸町1-16-5　ｶﾈｼｮｳﾋﾞﾙ2F</v>
          </cell>
          <cell r="E58" t="str">
            <v>岡別府　陽子</v>
          </cell>
          <cell r="F58" t="str">
            <v>248-2478</v>
          </cell>
          <cell r="G58" t="str">
            <v>248-2478</v>
          </cell>
          <cell r="H58" t="str">
            <v>staff@nanohana-hoiku.com</v>
          </cell>
          <cell r="I58" t="str">
            <v>H17.9</v>
          </cell>
          <cell r="J58" t="str">
            <v>2F</v>
          </cell>
          <cell r="K58">
            <v>73</v>
          </cell>
          <cell r="L58">
            <v>27</v>
          </cell>
          <cell r="M58">
            <v>27</v>
          </cell>
          <cell r="N58" t="str">
            <v>7:00～20:00</v>
          </cell>
          <cell r="O58" t="str">
            <v>43,000～70,000円</v>
          </cell>
          <cell r="P58">
            <v>55000</v>
          </cell>
          <cell r="Q58">
            <v>45000</v>
          </cell>
          <cell r="R58">
            <v>37000</v>
          </cell>
          <cell r="S58">
            <v>34000</v>
          </cell>
          <cell r="T58">
            <v>30000</v>
          </cell>
          <cell r="U58">
            <v>30000</v>
          </cell>
          <cell r="V58">
            <v>70000</v>
          </cell>
          <cell r="W58">
            <v>60000</v>
          </cell>
          <cell r="X58">
            <v>55000</v>
          </cell>
          <cell r="Y58">
            <v>45000</v>
          </cell>
          <cell r="Z58">
            <v>43000</v>
          </cell>
          <cell r="AA58">
            <v>43000</v>
          </cell>
          <cell r="AB58" t="str">
            <v>下の子2万円引き</v>
          </cell>
          <cell r="AC58">
            <v>10000</v>
          </cell>
          <cell r="AD58" t="str">
            <v>施設調理</v>
          </cell>
          <cell r="AE58" t="str">
            <v>×</v>
          </cell>
          <cell r="AF58" t="str">
            <v>○</v>
          </cell>
          <cell r="AG58" t="str">
            <v>株式会社</v>
          </cell>
          <cell r="AH58" t="str">
            <v>（株）なのはな</v>
          </cell>
          <cell r="AI58" t="str">
            <v>千葉市美浜区幸町1-16-5　ｶﾈｼｮｳﾋﾞﾙ2F</v>
          </cell>
          <cell r="AJ58" t="str">
            <v>代表取締役　薮崎　流美子</v>
          </cell>
          <cell r="AK58" t="str">
            <v>（株）なのはな</v>
          </cell>
          <cell r="AL58" t="str">
            <v>千葉市美浜区幸町1-16-5　ｶﾈｼｮｳﾋﾞﾙ2F</v>
          </cell>
          <cell r="AM58" t="str">
            <v>代表取締役　薮崎　流美子</v>
          </cell>
        </row>
        <row r="60">
          <cell r="A60" t="str">
            <v>平成２６年度　認可外保育施設一覧（保育ルーム・先P除く）</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s>
    <sheetDataSet>
      <sheetData sheetId="0"/>
      <sheetData sheetId="1">
        <row r="4">
          <cell r="A4">
            <v>1</v>
          </cell>
          <cell r="B4" t="str">
            <v>院内保育園</v>
          </cell>
          <cell r="C4">
            <v>0</v>
          </cell>
          <cell r="D4">
            <v>2517000</v>
          </cell>
          <cell r="E4">
            <v>4116000</v>
          </cell>
          <cell r="F4">
            <v>0</v>
          </cell>
          <cell r="G4">
            <v>1502000</v>
          </cell>
          <cell r="H4">
            <v>0</v>
          </cell>
          <cell r="I4">
            <v>8135000</v>
          </cell>
        </row>
        <row r="5">
          <cell r="A5">
            <v>2</v>
          </cell>
          <cell r="B5" t="str">
            <v>旭ケ丘保育園</v>
          </cell>
          <cell r="C5">
            <v>0</v>
          </cell>
          <cell r="D5">
            <v>2517000</v>
          </cell>
          <cell r="E5">
            <v>4116000</v>
          </cell>
          <cell r="F5">
            <v>467000</v>
          </cell>
          <cell r="G5">
            <v>1588000</v>
          </cell>
          <cell r="H5">
            <v>2352000</v>
          </cell>
          <cell r="I5">
            <v>11040000</v>
          </cell>
        </row>
        <row r="6">
          <cell r="A6">
            <v>3</v>
          </cell>
          <cell r="B6" t="str">
            <v>稲毛保育園</v>
          </cell>
          <cell r="C6">
            <v>0</v>
          </cell>
          <cell r="D6">
            <v>2517000</v>
          </cell>
          <cell r="E6">
            <v>4116000</v>
          </cell>
          <cell r="F6">
            <v>0</v>
          </cell>
          <cell r="G6">
            <v>1588000</v>
          </cell>
          <cell r="H6">
            <v>2352000</v>
          </cell>
          <cell r="I6">
            <v>10573000</v>
          </cell>
        </row>
        <row r="7">
          <cell r="A7">
            <v>4</v>
          </cell>
          <cell r="B7" t="str">
            <v>みどり学園附属保育園</v>
          </cell>
          <cell r="C7">
            <v>0</v>
          </cell>
          <cell r="D7">
            <v>2517000</v>
          </cell>
          <cell r="E7">
            <v>4116000</v>
          </cell>
          <cell r="F7">
            <v>0</v>
          </cell>
          <cell r="G7">
            <v>1588000</v>
          </cell>
          <cell r="H7">
            <v>0</v>
          </cell>
          <cell r="I7">
            <v>8221000</v>
          </cell>
        </row>
        <row r="8">
          <cell r="A8">
            <v>5</v>
          </cell>
          <cell r="B8" t="str">
            <v>ちどり保育園</v>
          </cell>
          <cell r="C8">
            <v>0</v>
          </cell>
          <cell r="D8">
            <v>2517000</v>
          </cell>
          <cell r="E8">
            <v>4116000</v>
          </cell>
          <cell r="F8">
            <v>467000</v>
          </cell>
          <cell r="G8">
            <v>1584000</v>
          </cell>
          <cell r="H8">
            <v>0</v>
          </cell>
          <cell r="I8">
            <v>8684000</v>
          </cell>
        </row>
        <row r="9">
          <cell r="A9">
            <v>6</v>
          </cell>
          <cell r="B9" t="str">
            <v>今井保育園</v>
          </cell>
          <cell r="C9">
            <v>935000</v>
          </cell>
          <cell r="D9">
            <v>2517000</v>
          </cell>
          <cell r="E9">
            <v>4116000</v>
          </cell>
          <cell r="F9">
            <v>467000</v>
          </cell>
          <cell r="G9">
            <v>1588000</v>
          </cell>
          <cell r="H9">
            <v>2352000</v>
          </cell>
          <cell r="I9">
            <v>11975000</v>
          </cell>
        </row>
        <row r="10">
          <cell r="A10">
            <v>7</v>
          </cell>
          <cell r="B10" t="str">
            <v>若竹保育園</v>
          </cell>
          <cell r="C10">
            <v>0</v>
          </cell>
          <cell r="D10">
            <v>2517000</v>
          </cell>
          <cell r="E10">
            <v>4116000</v>
          </cell>
          <cell r="F10">
            <v>467000</v>
          </cell>
          <cell r="G10">
            <v>1588000</v>
          </cell>
          <cell r="H10">
            <v>2352000</v>
          </cell>
          <cell r="I10">
            <v>11040000</v>
          </cell>
        </row>
        <row r="11">
          <cell r="A11">
            <v>8</v>
          </cell>
          <cell r="B11" t="str">
            <v>千葉寺保育園</v>
          </cell>
          <cell r="C11">
            <v>0</v>
          </cell>
          <cell r="D11">
            <v>2517000</v>
          </cell>
          <cell r="E11">
            <v>4116000</v>
          </cell>
          <cell r="F11">
            <v>0</v>
          </cell>
          <cell r="G11">
            <v>1588000</v>
          </cell>
          <cell r="H11">
            <v>2352000</v>
          </cell>
          <cell r="I11">
            <v>10573000</v>
          </cell>
        </row>
        <row r="12">
          <cell r="A12">
            <v>9</v>
          </cell>
          <cell r="B12" t="str">
            <v>慈光保育園</v>
          </cell>
          <cell r="C12">
            <v>0</v>
          </cell>
          <cell r="D12">
            <v>2517000</v>
          </cell>
          <cell r="E12">
            <v>4116000</v>
          </cell>
          <cell r="F12">
            <v>467000</v>
          </cell>
          <cell r="G12">
            <v>1588000</v>
          </cell>
          <cell r="H12">
            <v>2352000</v>
          </cell>
          <cell r="I12">
            <v>11040000</v>
          </cell>
        </row>
        <row r="13">
          <cell r="A13">
            <v>10</v>
          </cell>
          <cell r="B13" t="str">
            <v>若梅保育園</v>
          </cell>
          <cell r="C13">
            <v>0</v>
          </cell>
          <cell r="D13">
            <v>2517000</v>
          </cell>
          <cell r="E13">
            <v>4116000</v>
          </cell>
          <cell r="F13">
            <v>467000</v>
          </cell>
          <cell r="G13">
            <v>1588000</v>
          </cell>
          <cell r="H13">
            <v>2352000</v>
          </cell>
          <cell r="I13">
            <v>11040000</v>
          </cell>
        </row>
        <row r="14">
          <cell r="A14">
            <v>11</v>
          </cell>
          <cell r="B14" t="str">
            <v>チューリップ保育園</v>
          </cell>
          <cell r="C14">
            <v>0</v>
          </cell>
          <cell r="D14">
            <v>2517000</v>
          </cell>
          <cell r="E14">
            <v>4116000</v>
          </cell>
          <cell r="F14">
            <v>0</v>
          </cell>
          <cell r="G14">
            <v>1077000</v>
          </cell>
          <cell r="H14">
            <v>2352000</v>
          </cell>
          <cell r="I14">
            <v>10062000</v>
          </cell>
        </row>
        <row r="15">
          <cell r="A15">
            <v>12</v>
          </cell>
          <cell r="B15" t="str">
            <v>幕張海浜保育園</v>
          </cell>
          <cell r="C15">
            <v>0</v>
          </cell>
          <cell r="D15">
            <v>2517000</v>
          </cell>
          <cell r="E15">
            <v>4116000</v>
          </cell>
          <cell r="F15">
            <v>467000</v>
          </cell>
          <cell r="G15">
            <v>1588000</v>
          </cell>
          <cell r="H15">
            <v>0</v>
          </cell>
          <cell r="I15">
            <v>8688000</v>
          </cell>
        </row>
        <row r="16">
          <cell r="A16">
            <v>13</v>
          </cell>
          <cell r="B16" t="str">
            <v>みつわ台保育園</v>
          </cell>
          <cell r="C16">
            <v>0</v>
          </cell>
          <cell r="D16">
            <v>2517000</v>
          </cell>
          <cell r="E16">
            <v>4116000</v>
          </cell>
          <cell r="F16">
            <v>467000</v>
          </cell>
          <cell r="G16">
            <v>1588000</v>
          </cell>
          <cell r="H16">
            <v>7056000</v>
          </cell>
          <cell r="I16">
            <v>15744000</v>
          </cell>
        </row>
        <row r="17">
          <cell r="A17">
            <v>14</v>
          </cell>
          <cell r="B17" t="str">
            <v>まどか保育園</v>
          </cell>
          <cell r="C17">
            <v>0</v>
          </cell>
          <cell r="D17">
            <v>2517000</v>
          </cell>
          <cell r="E17">
            <v>4116000</v>
          </cell>
          <cell r="F17">
            <v>467000</v>
          </cell>
          <cell r="G17">
            <v>1588000</v>
          </cell>
          <cell r="H17">
            <v>0</v>
          </cell>
          <cell r="I17">
            <v>8688000</v>
          </cell>
        </row>
        <row r="18">
          <cell r="A18">
            <v>15</v>
          </cell>
          <cell r="B18" t="str">
            <v>わかくさ保育園</v>
          </cell>
          <cell r="C18">
            <v>0</v>
          </cell>
          <cell r="D18">
            <v>2517000</v>
          </cell>
          <cell r="E18">
            <v>4116000</v>
          </cell>
          <cell r="F18">
            <v>467000</v>
          </cell>
          <cell r="G18">
            <v>1588000</v>
          </cell>
          <cell r="H18">
            <v>0</v>
          </cell>
          <cell r="I18">
            <v>8688000</v>
          </cell>
        </row>
        <row r="19">
          <cell r="A19">
            <v>16</v>
          </cell>
          <cell r="B19" t="str">
            <v>たいよう保育園</v>
          </cell>
          <cell r="C19">
            <v>0</v>
          </cell>
          <cell r="D19">
            <v>2517000</v>
          </cell>
          <cell r="E19">
            <v>4116000</v>
          </cell>
          <cell r="F19">
            <v>467000</v>
          </cell>
          <cell r="G19">
            <v>1588000</v>
          </cell>
          <cell r="H19">
            <v>0</v>
          </cell>
          <cell r="I19">
            <v>8688000</v>
          </cell>
        </row>
        <row r="20">
          <cell r="A20">
            <v>17</v>
          </cell>
          <cell r="B20" t="str">
            <v>松ケ丘保育園</v>
          </cell>
          <cell r="C20">
            <v>0</v>
          </cell>
          <cell r="D20">
            <v>2517000</v>
          </cell>
          <cell r="E20">
            <v>4116000</v>
          </cell>
          <cell r="F20">
            <v>467000</v>
          </cell>
          <cell r="G20">
            <v>1288000</v>
          </cell>
          <cell r="H20">
            <v>2352000</v>
          </cell>
          <cell r="I20">
            <v>10740000</v>
          </cell>
        </row>
        <row r="21">
          <cell r="A21">
            <v>18</v>
          </cell>
          <cell r="B21" t="str">
            <v>作草部保育園</v>
          </cell>
          <cell r="C21">
            <v>0</v>
          </cell>
          <cell r="D21">
            <v>2517000</v>
          </cell>
          <cell r="E21">
            <v>4116000</v>
          </cell>
          <cell r="F21">
            <v>467000</v>
          </cell>
          <cell r="G21">
            <v>1588000</v>
          </cell>
          <cell r="H21">
            <v>2352000</v>
          </cell>
          <cell r="I21">
            <v>11040000</v>
          </cell>
        </row>
        <row r="22">
          <cell r="A22">
            <v>19</v>
          </cell>
          <cell r="B22" t="str">
            <v>すずらん保育園</v>
          </cell>
          <cell r="C22">
            <v>0</v>
          </cell>
          <cell r="D22">
            <v>2517000</v>
          </cell>
          <cell r="E22">
            <v>4116000</v>
          </cell>
          <cell r="F22">
            <v>467000</v>
          </cell>
          <cell r="G22">
            <v>1588000</v>
          </cell>
          <cell r="H22">
            <v>2352000</v>
          </cell>
          <cell r="I22">
            <v>11040000</v>
          </cell>
        </row>
        <row r="23">
          <cell r="A23">
            <v>20</v>
          </cell>
          <cell r="B23" t="str">
            <v>なぎさ保育園</v>
          </cell>
          <cell r="C23">
            <v>0</v>
          </cell>
          <cell r="D23">
            <v>2517000</v>
          </cell>
          <cell r="E23">
            <v>4116000</v>
          </cell>
          <cell r="F23">
            <v>467000</v>
          </cell>
          <cell r="G23">
            <v>1588000</v>
          </cell>
          <cell r="H23">
            <v>0</v>
          </cell>
          <cell r="I23">
            <v>8688000</v>
          </cell>
        </row>
        <row r="24">
          <cell r="A24">
            <v>21</v>
          </cell>
          <cell r="B24" t="str">
            <v>南小中台保育園</v>
          </cell>
          <cell r="C24">
            <v>0</v>
          </cell>
          <cell r="D24">
            <v>2517000</v>
          </cell>
          <cell r="E24">
            <v>4116000</v>
          </cell>
          <cell r="F24">
            <v>467000</v>
          </cell>
          <cell r="G24">
            <v>1588000</v>
          </cell>
          <cell r="H24">
            <v>2352000</v>
          </cell>
          <cell r="I24">
            <v>11040000</v>
          </cell>
        </row>
        <row r="25">
          <cell r="A25">
            <v>22</v>
          </cell>
          <cell r="B25" t="str">
            <v>もみじ保育園</v>
          </cell>
          <cell r="C25">
            <v>0</v>
          </cell>
          <cell r="D25">
            <v>2517000</v>
          </cell>
          <cell r="E25">
            <v>4116000</v>
          </cell>
          <cell r="F25">
            <v>0</v>
          </cell>
          <cell r="G25">
            <v>1588000</v>
          </cell>
          <cell r="H25">
            <v>2352000</v>
          </cell>
          <cell r="I25">
            <v>10573000</v>
          </cell>
        </row>
        <row r="26">
          <cell r="A26">
            <v>23</v>
          </cell>
          <cell r="B26" t="str">
            <v>おゆみ野保育園</v>
          </cell>
          <cell r="C26">
            <v>0</v>
          </cell>
          <cell r="D26">
            <v>2517000</v>
          </cell>
          <cell r="E26">
            <v>4116000</v>
          </cell>
          <cell r="F26">
            <v>467000</v>
          </cell>
          <cell r="G26">
            <v>1588000</v>
          </cell>
          <cell r="H26">
            <v>2352000</v>
          </cell>
          <cell r="I26">
            <v>11040000</v>
          </cell>
        </row>
        <row r="27">
          <cell r="A27">
            <v>24</v>
          </cell>
          <cell r="B27" t="str">
            <v>ナーセリー鏡戸</v>
          </cell>
          <cell r="C27">
            <v>935000</v>
          </cell>
          <cell r="D27">
            <v>2517000</v>
          </cell>
          <cell r="E27">
            <v>4116000</v>
          </cell>
          <cell r="F27">
            <v>467000</v>
          </cell>
          <cell r="G27">
            <v>1588000</v>
          </cell>
          <cell r="H27">
            <v>0</v>
          </cell>
          <cell r="I27">
            <v>9623000</v>
          </cell>
        </row>
        <row r="28">
          <cell r="A28">
            <v>25</v>
          </cell>
          <cell r="B28" t="str">
            <v>打瀬保育園</v>
          </cell>
          <cell r="C28">
            <v>0</v>
          </cell>
          <cell r="D28">
            <v>2517000</v>
          </cell>
          <cell r="E28">
            <v>4116000</v>
          </cell>
          <cell r="F28">
            <v>467000</v>
          </cell>
          <cell r="G28">
            <v>1588000</v>
          </cell>
          <cell r="H28">
            <v>0</v>
          </cell>
          <cell r="I28">
            <v>8688000</v>
          </cell>
        </row>
        <row r="29">
          <cell r="A29">
            <v>26</v>
          </cell>
          <cell r="B29" t="str">
            <v>ふたば保育園</v>
          </cell>
          <cell r="C29">
            <v>0</v>
          </cell>
          <cell r="D29">
            <v>2517000</v>
          </cell>
          <cell r="E29">
            <v>4116000</v>
          </cell>
          <cell r="F29">
            <v>467000</v>
          </cell>
          <cell r="G29">
            <v>1588000</v>
          </cell>
          <cell r="H29">
            <v>4704000</v>
          </cell>
          <cell r="I29">
            <v>13392000</v>
          </cell>
        </row>
        <row r="30">
          <cell r="A30">
            <v>27</v>
          </cell>
          <cell r="B30" t="str">
            <v>明和輝保育園</v>
          </cell>
          <cell r="C30">
            <v>935000</v>
          </cell>
          <cell r="D30">
            <v>2517000</v>
          </cell>
          <cell r="E30">
            <v>4116000</v>
          </cell>
          <cell r="F30">
            <v>0</v>
          </cell>
          <cell r="G30">
            <v>1588000</v>
          </cell>
          <cell r="H30">
            <v>2352000</v>
          </cell>
          <cell r="I30">
            <v>11508000</v>
          </cell>
        </row>
        <row r="31">
          <cell r="A31">
            <v>28</v>
          </cell>
          <cell r="B31" t="str">
            <v>山王保育園</v>
          </cell>
          <cell r="C31">
            <v>0</v>
          </cell>
          <cell r="D31">
            <v>2517000</v>
          </cell>
          <cell r="E31">
            <v>4116000</v>
          </cell>
          <cell r="F31">
            <v>467000</v>
          </cell>
          <cell r="G31">
            <v>1588000</v>
          </cell>
          <cell r="H31">
            <v>0</v>
          </cell>
          <cell r="I31">
            <v>8688000</v>
          </cell>
        </row>
        <row r="32">
          <cell r="A32">
            <v>29</v>
          </cell>
          <cell r="B32" t="str">
            <v>チャイルド・ガーデン保育園</v>
          </cell>
          <cell r="C32">
            <v>0</v>
          </cell>
          <cell r="D32">
            <v>2517000</v>
          </cell>
          <cell r="E32">
            <v>4116000</v>
          </cell>
          <cell r="F32">
            <v>0</v>
          </cell>
          <cell r="G32">
            <v>1588000</v>
          </cell>
          <cell r="H32">
            <v>0</v>
          </cell>
          <cell r="I32">
            <v>8221000</v>
          </cell>
        </row>
        <row r="33">
          <cell r="A33">
            <v>30</v>
          </cell>
          <cell r="B33" t="str">
            <v>明徳土気保育園</v>
          </cell>
          <cell r="C33">
            <v>0</v>
          </cell>
          <cell r="D33">
            <v>2517000</v>
          </cell>
          <cell r="E33">
            <v>4116000</v>
          </cell>
          <cell r="F33">
            <v>467000</v>
          </cell>
          <cell r="G33">
            <v>1588000</v>
          </cell>
          <cell r="H33">
            <v>4704000</v>
          </cell>
          <cell r="I33">
            <v>13392000</v>
          </cell>
        </row>
        <row r="34">
          <cell r="A34">
            <v>31</v>
          </cell>
          <cell r="B34" t="str">
            <v>グレース保育園</v>
          </cell>
          <cell r="C34">
            <v>0</v>
          </cell>
          <cell r="D34">
            <v>2517000</v>
          </cell>
          <cell r="E34">
            <v>4116000</v>
          </cell>
          <cell r="F34">
            <v>0</v>
          </cell>
          <cell r="G34">
            <v>1588000</v>
          </cell>
          <cell r="H34">
            <v>2352000</v>
          </cell>
          <cell r="I34">
            <v>10573000</v>
          </cell>
        </row>
        <row r="35">
          <cell r="A35">
            <v>32</v>
          </cell>
          <cell r="B35" t="str">
            <v>みらい保育園</v>
          </cell>
          <cell r="C35">
            <v>0</v>
          </cell>
          <cell r="D35">
            <v>2517000</v>
          </cell>
          <cell r="E35">
            <v>4116000</v>
          </cell>
          <cell r="F35">
            <v>0</v>
          </cell>
          <cell r="G35">
            <v>1588000</v>
          </cell>
          <cell r="H35">
            <v>2352000</v>
          </cell>
          <cell r="I35">
            <v>10573000</v>
          </cell>
        </row>
        <row r="36">
          <cell r="A36">
            <v>33</v>
          </cell>
          <cell r="B36" t="str">
            <v>かまとり保育園</v>
          </cell>
          <cell r="C36">
            <v>0</v>
          </cell>
          <cell r="D36">
            <v>2517000</v>
          </cell>
          <cell r="E36">
            <v>4116000</v>
          </cell>
          <cell r="F36">
            <v>0</v>
          </cell>
          <cell r="G36">
            <v>1588000</v>
          </cell>
          <cell r="H36">
            <v>2352000</v>
          </cell>
          <cell r="I36">
            <v>10573000</v>
          </cell>
        </row>
        <row r="37">
          <cell r="A37">
            <v>34</v>
          </cell>
          <cell r="B37" t="str">
            <v>植草弁天保育園</v>
          </cell>
          <cell r="C37">
            <v>935000</v>
          </cell>
          <cell r="D37">
            <v>2517000</v>
          </cell>
          <cell r="E37">
            <v>4116000</v>
          </cell>
          <cell r="F37">
            <v>467000</v>
          </cell>
          <cell r="G37">
            <v>1588000</v>
          </cell>
          <cell r="H37">
            <v>0</v>
          </cell>
          <cell r="I37">
            <v>9623000</v>
          </cell>
        </row>
        <row r="38">
          <cell r="A38">
            <v>35</v>
          </cell>
          <cell r="B38" t="str">
            <v>ひなたぼっこ保育園</v>
          </cell>
          <cell r="C38">
            <v>0</v>
          </cell>
          <cell r="D38">
            <v>2517000</v>
          </cell>
          <cell r="E38">
            <v>4116000</v>
          </cell>
          <cell r="F38">
            <v>467000</v>
          </cell>
          <cell r="G38">
            <v>1588000</v>
          </cell>
          <cell r="H38">
            <v>0</v>
          </cell>
          <cell r="I38">
            <v>8688000</v>
          </cell>
        </row>
        <row r="39">
          <cell r="A39">
            <v>36</v>
          </cell>
          <cell r="B39" t="str">
            <v>はまかぜ保育園</v>
          </cell>
          <cell r="C39">
            <v>0</v>
          </cell>
          <cell r="D39">
            <v>2517000</v>
          </cell>
          <cell r="E39">
            <v>4116000</v>
          </cell>
          <cell r="F39">
            <v>467000</v>
          </cell>
          <cell r="G39">
            <v>1588000</v>
          </cell>
          <cell r="H39">
            <v>0</v>
          </cell>
          <cell r="I39">
            <v>8688000</v>
          </cell>
        </row>
        <row r="40">
          <cell r="A40">
            <v>37</v>
          </cell>
          <cell r="B40" t="str">
            <v>いなほ保育園</v>
          </cell>
          <cell r="C40">
            <v>0</v>
          </cell>
          <cell r="D40">
            <v>2517000</v>
          </cell>
          <cell r="E40">
            <v>4116000</v>
          </cell>
          <cell r="F40">
            <v>467000</v>
          </cell>
          <cell r="G40">
            <v>1588000</v>
          </cell>
          <cell r="H40">
            <v>0</v>
          </cell>
          <cell r="I40">
            <v>8688000</v>
          </cell>
        </row>
        <row r="41">
          <cell r="A41">
            <v>38</v>
          </cell>
          <cell r="B41" t="str">
            <v>キッズマーム保育園</v>
          </cell>
          <cell r="C41">
            <v>0</v>
          </cell>
          <cell r="D41">
            <v>2517000</v>
          </cell>
          <cell r="E41">
            <v>4116000</v>
          </cell>
          <cell r="F41">
            <v>0</v>
          </cell>
          <cell r="G41">
            <v>1588000</v>
          </cell>
          <cell r="H41">
            <v>2352000</v>
          </cell>
          <cell r="I41">
            <v>10573000</v>
          </cell>
        </row>
        <row r="42">
          <cell r="A42">
            <v>39</v>
          </cell>
          <cell r="B42" t="str">
            <v>アスク海浜幕張保育園</v>
          </cell>
          <cell r="C42">
            <v>0</v>
          </cell>
          <cell r="D42">
            <v>2517000</v>
          </cell>
          <cell r="E42">
            <v>4116000</v>
          </cell>
          <cell r="F42">
            <v>467000</v>
          </cell>
          <cell r="G42">
            <v>0</v>
          </cell>
          <cell r="H42">
            <v>0</v>
          </cell>
          <cell r="I42">
            <v>7100000</v>
          </cell>
        </row>
        <row r="43">
          <cell r="A43">
            <v>40</v>
          </cell>
          <cell r="B43" t="str">
            <v>明徳浜野駅保育園</v>
          </cell>
          <cell r="C43">
            <v>0</v>
          </cell>
          <cell r="D43">
            <v>2517000</v>
          </cell>
          <cell r="E43">
            <v>4116000</v>
          </cell>
          <cell r="F43">
            <v>0</v>
          </cell>
          <cell r="G43">
            <v>1588000</v>
          </cell>
          <cell r="H43">
            <v>0</v>
          </cell>
          <cell r="I43">
            <v>8221000</v>
          </cell>
        </row>
        <row r="44">
          <cell r="A44">
            <v>41</v>
          </cell>
          <cell r="B44" t="str">
            <v>幕張いもっこ保育園</v>
          </cell>
          <cell r="C44">
            <v>0</v>
          </cell>
          <cell r="D44">
            <v>2517000</v>
          </cell>
          <cell r="E44">
            <v>4116000</v>
          </cell>
          <cell r="F44">
            <v>467000</v>
          </cell>
          <cell r="G44">
            <v>1122000</v>
          </cell>
          <cell r="H44">
            <v>0</v>
          </cell>
          <cell r="I44">
            <v>8222000</v>
          </cell>
        </row>
        <row r="45">
          <cell r="A45">
            <v>42</v>
          </cell>
          <cell r="B45" t="str">
            <v>稲毛すきっぷ保育園</v>
          </cell>
          <cell r="C45">
            <v>0</v>
          </cell>
          <cell r="D45">
            <v>2517000</v>
          </cell>
          <cell r="E45">
            <v>4116000</v>
          </cell>
          <cell r="F45">
            <v>467000</v>
          </cell>
          <cell r="G45">
            <v>0</v>
          </cell>
          <cell r="H45">
            <v>0</v>
          </cell>
          <cell r="I45">
            <v>7100000</v>
          </cell>
        </row>
        <row r="46">
          <cell r="A46">
            <v>43</v>
          </cell>
          <cell r="B46" t="str">
            <v>千葉聖心保育園</v>
          </cell>
          <cell r="C46">
            <v>935000</v>
          </cell>
          <cell r="D46">
            <v>2517000</v>
          </cell>
          <cell r="E46">
            <v>4116000</v>
          </cell>
          <cell r="F46">
            <v>0</v>
          </cell>
          <cell r="G46">
            <v>0</v>
          </cell>
          <cell r="H46">
            <v>0</v>
          </cell>
          <cell r="I46">
            <v>7568000</v>
          </cell>
        </row>
        <row r="47">
          <cell r="A47">
            <v>44</v>
          </cell>
          <cell r="B47" t="str">
            <v>真生保育園</v>
          </cell>
          <cell r="C47">
            <v>0</v>
          </cell>
          <cell r="D47">
            <v>2517000</v>
          </cell>
          <cell r="E47">
            <v>4116000</v>
          </cell>
          <cell r="F47">
            <v>467000</v>
          </cell>
          <cell r="G47">
            <v>1588000</v>
          </cell>
          <cell r="H47">
            <v>0</v>
          </cell>
          <cell r="I47">
            <v>8688000</v>
          </cell>
        </row>
        <row r="48">
          <cell r="A48">
            <v>45</v>
          </cell>
          <cell r="B48" t="str">
            <v>アップルナースリー検見川浜保育園</v>
          </cell>
          <cell r="C48">
            <v>0</v>
          </cell>
          <cell r="D48">
            <v>2517000</v>
          </cell>
          <cell r="E48">
            <v>4116000</v>
          </cell>
          <cell r="F48">
            <v>467000</v>
          </cell>
          <cell r="G48">
            <v>1588000</v>
          </cell>
          <cell r="H48">
            <v>0</v>
          </cell>
          <cell r="I48">
            <v>8688000</v>
          </cell>
        </row>
        <row r="49">
          <cell r="A49">
            <v>46</v>
          </cell>
          <cell r="B49">
            <v>0</v>
          </cell>
          <cell r="C49">
            <v>0</v>
          </cell>
          <cell r="D49">
            <v>0</v>
          </cell>
          <cell r="E49">
            <v>0</v>
          </cell>
          <cell r="I49">
            <v>0</v>
          </cell>
        </row>
        <row r="50">
          <cell r="A50">
            <v>47</v>
          </cell>
          <cell r="B50">
            <v>0</v>
          </cell>
          <cell r="C50">
            <v>0</v>
          </cell>
          <cell r="D50">
            <v>0</v>
          </cell>
          <cell r="E50">
            <v>0</v>
          </cell>
          <cell r="I50">
            <v>0</v>
          </cell>
        </row>
        <row r="51">
          <cell r="A51">
            <v>48</v>
          </cell>
          <cell r="B51">
            <v>0</v>
          </cell>
          <cell r="C51">
            <v>0</v>
          </cell>
          <cell r="D51">
            <v>0</v>
          </cell>
          <cell r="E51">
            <v>0</v>
          </cell>
          <cell r="I51">
            <v>0</v>
          </cell>
        </row>
        <row r="52">
          <cell r="A52">
            <v>49</v>
          </cell>
          <cell r="B52">
            <v>0</v>
          </cell>
          <cell r="C52">
            <v>0</v>
          </cell>
          <cell r="D52">
            <v>0</v>
          </cell>
          <cell r="E52">
            <v>0</v>
          </cell>
          <cell r="I52">
            <v>0</v>
          </cell>
        </row>
        <row r="53">
          <cell r="A53">
            <v>50</v>
          </cell>
          <cell r="B53">
            <v>0</v>
          </cell>
          <cell r="C53">
            <v>0</v>
          </cell>
          <cell r="D53">
            <v>0</v>
          </cell>
          <cell r="E53">
            <v>0</v>
          </cell>
          <cell r="I53">
            <v>0</v>
          </cell>
        </row>
        <row r="54">
          <cell r="B54" t="str">
            <v>この行は使わないこと</v>
          </cell>
        </row>
        <row r="55">
          <cell r="B55" t="str">
            <v>合計</v>
          </cell>
          <cell r="C55">
            <v>4675000</v>
          </cell>
          <cell r="D55">
            <v>113265000</v>
          </cell>
          <cell r="E55">
            <v>185220000</v>
          </cell>
          <cell r="F55">
            <v>14477000</v>
          </cell>
          <cell r="G55">
            <v>65329000</v>
          </cell>
          <cell r="H55">
            <v>61152000</v>
          </cell>
          <cell r="I55">
            <v>444118000</v>
          </cell>
        </row>
      </sheetData>
      <sheetData sheetId="2"/>
      <sheetData sheetId="3"/>
      <sheetData sheetId="4"/>
      <sheetData sheetId="5"/>
      <sheetData sheetId="6"/>
      <sheetData sheetId="7"/>
      <sheetData sheetId="8"/>
      <sheetData sheetId="9"/>
      <sheetData sheetId="10"/>
      <sheetData sheetId="11">
        <row r="4">
          <cell r="A4">
            <v>1</v>
          </cell>
          <cell r="B4" t="str">
            <v>院内保育園</v>
          </cell>
          <cell r="C4" t="str">
            <v>(財)千葉愛育会</v>
          </cell>
          <cell r="D4" t="str">
            <v>日高   正和</v>
          </cell>
          <cell r="E4" t="str">
            <v>千葉市中央区院内2-5-6</v>
          </cell>
          <cell r="F4">
            <v>935000</v>
          </cell>
          <cell r="G4">
            <v>2572000</v>
          </cell>
          <cell r="H4">
            <v>3159000</v>
          </cell>
          <cell r="I4">
            <v>0</v>
          </cell>
          <cell r="J4">
            <v>1588000</v>
          </cell>
          <cell r="K4">
            <v>8254000</v>
          </cell>
          <cell r="L4">
            <v>8254000</v>
          </cell>
        </row>
        <row r="5">
          <cell r="A5">
            <v>2</v>
          </cell>
          <cell r="B5" t="str">
            <v>旭ケ丘保育園</v>
          </cell>
          <cell r="C5" t="str">
            <v>(福)千葉ベタニヤホーム</v>
          </cell>
          <cell r="D5" t="str">
            <v>中島　康文</v>
          </cell>
          <cell r="E5" t="str">
            <v>市川市国府台2-9-13</v>
          </cell>
          <cell r="F5">
            <v>2572000</v>
          </cell>
          <cell r="G5">
            <v>2572000</v>
          </cell>
          <cell r="H5">
            <v>4212000</v>
          </cell>
          <cell r="I5">
            <v>467000</v>
          </cell>
          <cell r="J5">
            <v>1588000</v>
          </cell>
          <cell r="K5">
            <v>2352000</v>
          </cell>
          <cell r="L5">
            <v>11191000</v>
          </cell>
        </row>
        <row r="6">
          <cell r="A6">
            <v>3</v>
          </cell>
          <cell r="B6" t="str">
            <v>稲毛保育園</v>
          </cell>
          <cell r="C6" t="str">
            <v>(福)千葉県厚生事業団</v>
          </cell>
          <cell r="D6" t="str">
            <v>佐藤 悦光</v>
          </cell>
          <cell r="E6" t="str">
            <v>柏市十余二175-42</v>
          </cell>
          <cell r="F6">
            <v>0</v>
          </cell>
          <cell r="G6">
            <v>2357000</v>
          </cell>
          <cell r="H6">
            <v>3510000</v>
          </cell>
          <cell r="I6">
            <v>0</v>
          </cell>
          <cell r="J6">
            <v>1588000</v>
          </cell>
          <cell r="K6">
            <v>2352000</v>
          </cell>
          <cell r="L6">
            <v>9807000</v>
          </cell>
        </row>
        <row r="7">
          <cell r="A7">
            <v>4</v>
          </cell>
          <cell r="B7" t="str">
            <v>みどり学園附属保育園</v>
          </cell>
          <cell r="C7" t="str">
            <v>(財)みどり学園附属保育園</v>
          </cell>
          <cell r="D7" t="str">
            <v>相原 美知江</v>
          </cell>
          <cell r="E7" t="str">
            <v>千葉市花見川区幕張町2-972</v>
          </cell>
          <cell r="F7">
            <v>0</v>
          </cell>
          <cell r="G7">
            <v>2572000</v>
          </cell>
          <cell r="H7">
            <v>4212000</v>
          </cell>
          <cell r="I7">
            <v>467000</v>
          </cell>
          <cell r="J7">
            <v>1588000</v>
          </cell>
          <cell r="K7">
            <v>0</v>
          </cell>
          <cell r="L7">
            <v>8839000</v>
          </cell>
        </row>
        <row r="8">
          <cell r="A8">
            <v>5</v>
          </cell>
          <cell r="B8" t="str">
            <v>ちどり保育園</v>
          </cell>
          <cell r="C8" t="str">
            <v>(財)ちどり保育園</v>
          </cell>
          <cell r="D8" t="str">
            <v>吉岡   正夫</v>
          </cell>
          <cell r="E8" t="str">
            <v>千葉市花見川区検見川町3-331-4</v>
          </cell>
          <cell r="F8">
            <v>1870000</v>
          </cell>
          <cell r="G8">
            <v>2572000</v>
          </cell>
          <cell r="H8">
            <v>4212000</v>
          </cell>
          <cell r="I8">
            <v>467000</v>
          </cell>
          <cell r="J8">
            <v>1588000</v>
          </cell>
          <cell r="K8">
            <v>2352000</v>
          </cell>
          <cell r="L8">
            <v>13061000</v>
          </cell>
        </row>
        <row r="9">
          <cell r="A9">
            <v>6</v>
          </cell>
          <cell r="B9" t="str">
            <v>今井保育園</v>
          </cell>
          <cell r="C9" t="str">
            <v>(財)今井保育園</v>
          </cell>
          <cell r="D9" t="str">
            <v>大森 権四郎</v>
          </cell>
          <cell r="E9" t="str">
            <v>千葉市中央区今井2-12-7</v>
          </cell>
          <cell r="F9">
            <v>935000</v>
          </cell>
          <cell r="G9">
            <v>2572000</v>
          </cell>
          <cell r="H9">
            <v>4212000</v>
          </cell>
          <cell r="I9">
            <v>467000</v>
          </cell>
          <cell r="J9">
            <v>1588000</v>
          </cell>
          <cell r="K9">
            <v>2352000</v>
          </cell>
          <cell r="L9">
            <v>12126000</v>
          </cell>
        </row>
        <row r="10">
          <cell r="A10">
            <v>7</v>
          </cell>
          <cell r="B10" t="str">
            <v>若竹保育園</v>
          </cell>
          <cell r="C10" t="str">
            <v>(福)恵福祉会</v>
          </cell>
          <cell r="D10" t="str">
            <v>片倉  憲太郎</v>
          </cell>
          <cell r="E10" t="str">
            <v>袖ケ浦市蔵波2598-1</v>
          </cell>
          <cell r="F10">
            <v>935000</v>
          </cell>
          <cell r="G10">
            <v>2572000</v>
          </cell>
          <cell r="H10">
            <v>4212000</v>
          </cell>
          <cell r="I10">
            <v>467000</v>
          </cell>
          <cell r="J10">
            <v>1588000</v>
          </cell>
          <cell r="K10">
            <v>2352000</v>
          </cell>
          <cell r="L10">
            <v>12126000</v>
          </cell>
        </row>
        <row r="11">
          <cell r="A11">
            <v>8</v>
          </cell>
          <cell r="B11" t="str">
            <v>千葉寺保育園</v>
          </cell>
          <cell r="C11" t="str">
            <v>(福)千葉寺福祉会</v>
          </cell>
          <cell r="D11" t="str">
            <v>鈴木敏弘</v>
          </cell>
          <cell r="E11" t="str">
            <v>千葉市中央区末広4-17-3</v>
          </cell>
          <cell r="F11">
            <v>935000</v>
          </cell>
          <cell r="G11">
            <v>2572000</v>
          </cell>
          <cell r="H11">
            <v>4212000</v>
          </cell>
          <cell r="I11">
            <v>467000</v>
          </cell>
          <cell r="J11">
            <v>1588000</v>
          </cell>
          <cell r="K11">
            <v>2352000</v>
          </cell>
          <cell r="L11">
            <v>12126000</v>
          </cell>
        </row>
        <row r="12">
          <cell r="A12">
            <v>9</v>
          </cell>
          <cell r="B12" t="str">
            <v>慈光保育園</v>
          </cell>
          <cell r="C12" t="str">
            <v>(福)龍澤園</v>
          </cell>
          <cell r="D12" t="str">
            <v>長谷川 和世</v>
          </cell>
          <cell r="E12" t="str">
            <v>千葉市中央区大巌寺町457-5</v>
          </cell>
          <cell r="F12">
            <v>0</v>
          </cell>
          <cell r="G12">
            <v>2572000</v>
          </cell>
          <cell r="H12">
            <v>4212000</v>
          </cell>
          <cell r="I12">
            <v>467000</v>
          </cell>
          <cell r="J12">
            <v>894000</v>
          </cell>
          <cell r="K12">
            <v>2352000</v>
          </cell>
          <cell r="L12">
            <v>10497000</v>
          </cell>
        </row>
        <row r="13">
          <cell r="A13">
            <v>10</v>
          </cell>
          <cell r="B13" t="str">
            <v>若梅保育園</v>
          </cell>
          <cell r="C13" t="str">
            <v>(福)恵福祉会</v>
          </cell>
          <cell r="D13" t="str">
            <v>片倉  憲太郎</v>
          </cell>
          <cell r="E13" t="str">
            <v>袖ケ浦市蔵波2598-1</v>
          </cell>
          <cell r="F13">
            <v>0</v>
          </cell>
          <cell r="G13">
            <v>2572000</v>
          </cell>
          <cell r="H13">
            <v>4212000</v>
          </cell>
          <cell r="I13">
            <v>467000</v>
          </cell>
          <cell r="J13">
            <v>1588000</v>
          </cell>
          <cell r="K13">
            <v>2352000</v>
          </cell>
          <cell r="L13">
            <v>11191000</v>
          </cell>
        </row>
        <row r="14">
          <cell r="A14">
            <v>11</v>
          </cell>
          <cell r="B14" t="str">
            <v>チューリップ保育園</v>
          </cell>
          <cell r="C14" t="str">
            <v>(福)聖心福祉会</v>
          </cell>
          <cell r="D14" t="str">
            <v>藤井 二佐枝</v>
          </cell>
          <cell r="E14" t="str">
            <v>千葉市美浜区真砂3-15-14</v>
          </cell>
          <cell r="F14">
            <v>935000</v>
          </cell>
          <cell r="G14">
            <v>2572000</v>
          </cell>
          <cell r="H14">
            <v>4212000</v>
          </cell>
          <cell r="I14">
            <v>467000</v>
          </cell>
          <cell r="J14">
            <v>955000</v>
          </cell>
          <cell r="K14">
            <v>2352000</v>
          </cell>
          <cell r="L14">
            <v>11493000</v>
          </cell>
        </row>
        <row r="15">
          <cell r="A15">
            <v>12</v>
          </cell>
          <cell r="B15" t="str">
            <v>幕張海浜保育園</v>
          </cell>
          <cell r="C15" t="str">
            <v>(福)愛の園福祉会</v>
          </cell>
          <cell r="D15" t="str">
            <v>堀口   路加</v>
          </cell>
          <cell r="E15" t="str">
            <v>八千代市大字米本1359米本団地4-39</v>
          </cell>
          <cell r="F15">
            <v>0</v>
          </cell>
          <cell r="G15">
            <v>2572000</v>
          </cell>
          <cell r="H15">
            <v>4212000</v>
          </cell>
          <cell r="I15">
            <v>467000</v>
          </cell>
          <cell r="J15">
            <v>1588000</v>
          </cell>
          <cell r="K15">
            <v>2352000</v>
          </cell>
          <cell r="L15">
            <v>11191000</v>
          </cell>
        </row>
        <row r="16">
          <cell r="A16">
            <v>13</v>
          </cell>
          <cell r="B16" t="str">
            <v>みつわ台保育園</v>
          </cell>
          <cell r="C16" t="str">
            <v xml:space="preserve">(福)豊福祉会 </v>
          </cell>
          <cell r="D16" t="str">
            <v>御園　愛子</v>
          </cell>
          <cell r="E16" t="str">
            <v>千葉市若葉区みつわ台5-8-8</v>
          </cell>
          <cell r="F16">
            <v>0</v>
          </cell>
          <cell r="G16">
            <v>2572000</v>
          </cell>
          <cell r="H16">
            <v>4212000</v>
          </cell>
          <cell r="I16">
            <v>467000</v>
          </cell>
          <cell r="J16">
            <v>1588000</v>
          </cell>
          <cell r="K16">
            <v>4704000</v>
          </cell>
          <cell r="L16">
            <v>13543000</v>
          </cell>
        </row>
        <row r="17">
          <cell r="A17">
            <v>14</v>
          </cell>
          <cell r="B17" t="str">
            <v>まどか保育園</v>
          </cell>
          <cell r="C17" t="str">
            <v>(福)高洲福祉会</v>
          </cell>
          <cell r="D17" t="str">
            <v>樋口　正春</v>
          </cell>
          <cell r="E17" t="str">
            <v>千葉市美浜区高洲1-15-2</v>
          </cell>
          <cell r="F17">
            <v>935000</v>
          </cell>
          <cell r="G17">
            <v>2572000</v>
          </cell>
          <cell r="H17">
            <v>4212000</v>
          </cell>
          <cell r="I17">
            <v>467000</v>
          </cell>
          <cell r="J17">
            <v>1456000</v>
          </cell>
          <cell r="K17">
            <v>0</v>
          </cell>
          <cell r="L17">
            <v>9642000</v>
          </cell>
        </row>
        <row r="18">
          <cell r="A18">
            <v>15</v>
          </cell>
          <cell r="B18" t="str">
            <v>わかくさ保育園</v>
          </cell>
          <cell r="C18" t="str">
            <v>(福)如水福祉会</v>
          </cell>
          <cell r="D18" t="str">
            <v>行木　道嗣</v>
          </cell>
          <cell r="E18" t="str">
            <v>千葉市緑区大椎町1199-2</v>
          </cell>
          <cell r="F18">
            <v>0</v>
          </cell>
          <cell r="G18">
            <v>2572000</v>
          </cell>
          <cell r="H18">
            <v>3510000</v>
          </cell>
          <cell r="I18">
            <v>467000</v>
          </cell>
          <cell r="J18">
            <v>1148000</v>
          </cell>
          <cell r="K18">
            <v>0</v>
          </cell>
          <cell r="L18">
            <v>7697000</v>
          </cell>
        </row>
        <row r="19">
          <cell r="A19">
            <v>16</v>
          </cell>
          <cell r="B19" t="str">
            <v>たいよう保育園</v>
          </cell>
          <cell r="C19" t="str">
            <v>(福)千葉福祉会</v>
          </cell>
          <cell r="D19" t="str">
            <v>中村　くに子</v>
          </cell>
          <cell r="E19" t="str">
            <v>千葉市若葉区みつわ台3-12-1</v>
          </cell>
          <cell r="F19">
            <v>935000</v>
          </cell>
          <cell r="G19">
            <v>2572000</v>
          </cell>
          <cell r="H19">
            <v>4212000</v>
          </cell>
          <cell r="I19">
            <v>467000</v>
          </cell>
          <cell r="J19">
            <v>1588000</v>
          </cell>
          <cell r="K19">
            <v>0</v>
          </cell>
          <cell r="L19">
            <v>9774000</v>
          </cell>
        </row>
        <row r="20">
          <cell r="A20">
            <v>17</v>
          </cell>
          <cell r="B20" t="str">
            <v>松ケ丘保育園</v>
          </cell>
          <cell r="C20" t="str">
            <v>(福)清流福祉会</v>
          </cell>
          <cell r="D20" t="str">
            <v>渡辺   光範</v>
          </cell>
          <cell r="E20" t="str">
            <v>千葉市中央区松ケ丘町563-1</v>
          </cell>
          <cell r="F20">
            <v>0</v>
          </cell>
          <cell r="G20">
            <v>2572000</v>
          </cell>
          <cell r="H20">
            <v>4212000</v>
          </cell>
          <cell r="I20">
            <v>467000</v>
          </cell>
          <cell r="J20">
            <v>1043000</v>
          </cell>
          <cell r="K20">
            <v>2352000</v>
          </cell>
          <cell r="L20">
            <v>10646000</v>
          </cell>
        </row>
        <row r="21">
          <cell r="A21">
            <v>18</v>
          </cell>
          <cell r="B21" t="str">
            <v>作草部保育園</v>
          </cell>
          <cell r="C21" t="str">
            <v>(福)扶葉福祉会</v>
          </cell>
          <cell r="D21" t="str">
            <v>竝木     清</v>
          </cell>
          <cell r="E21" t="str">
            <v>千葉市稲毛区作草部町698-3</v>
          </cell>
          <cell r="F21">
            <v>0</v>
          </cell>
          <cell r="G21">
            <v>2572000</v>
          </cell>
          <cell r="H21">
            <v>4212000</v>
          </cell>
          <cell r="I21">
            <v>467000</v>
          </cell>
          <cell r="J21">
            <v>1588000</v>
          </cell>
          <cell r="K21">
            <v>0</v>
          </cell>
          <cell r="L21">
            <v>8839000</v>
          </cell>
        </row>
        <row r="22">
          <cell r="A22">
            <v>19</v>
          </cell>
          <cell r="B22" t="str">
            <v>すずらん保育園</v>
          </cell>
          <cell r="C22" t="str">
            <v>(福)精粋福祉会</v>
          </cell>
          <cell r="D22" t="str">
            <v>林      榮子</v>
          </cell>
          <cell r="E22" t="str">
            <v>千葉市若葉区若松町2106-3</v>
          </cell>
          <cell r="F22">
            <v>0</v>
          </cell>
          <cell r="G22">
            <v>2572000</v>
          </cell>
          <cell r="H22">
            <v>4212000</v>
          </cell>
          <cell r="I22">
            <v>467000</v>
          </cell>
          <cell r="J22">
            <v>1588000</v>
          </cell>
          <cell r="K22">
            <v>2352000</v>
          </cell>
          <cell r="L22">
            <v>11191000</v>
          </cell>
        </row>
        <row r="23">
          <cell r="A23">
            <v>20</v>
          </cell>
          <cell r="B23" t="str">
            <v>なぎさ保育園</v>
          </cell>
          <cell r="C23" t="str">
            <v>(福)愛誠福祉会</v>
          </cell>
          <cell r="D23" t="str">
            <v>森田  喜代八</v>
          </cell>
          <cell r="E23" t="str">
            <v>千葉市美浜区高浜4-4-1</v>
          </cell>
          <cell r="F23">
            <v>0</v>
          </cell>
          <cell r="G23">
            <v>2572000</v>
          </cell>
          <cell r="H23">
            <v>4212000</v>
          </cell>
          <cell r="I23">
            <v>467000</v>
          </cell>
          <cell r="J23">
            <v>1588000</v>
          </cell>
          <cell r="K23">
            <v>0</v>
          </cell>
          <cell r="L23">
            <v>8839000</v>
          </cell>
        </row>
        <row r="24">
          <cell r="A24">
            <v>21</v>
          </cell>
          <cell r="B24" t="str">
            <v>南小中台保育園</v>
          </cell>
          <cell r="C24" t="str">
            <v>(福)南小中台福祉会</v>
          </cell>
          <cell r="D24" t="str">
            <v>原   八代重</v>
          </cell>
          <cell r="E24" t="str">
            <v>千葉市稲毛区小仲台8-21-1</v>
          </cell>
          <cell r="F24">
            <v>0</v>
          </cell>
          <cell r="G24">
            <v>2572000</v>
          </cell>
          <cell r="H24">
            <v>3861000</v>
          </cell>
          <cell r="I24">
            <v>467000</v>
          </cell>
          <cell r="J24">
            <v>1588000</v>
          </cell>
          <cell r="K24">
            <v>2352000</v>
          </cell>
          <cell r="L24">
            <v>10840000</v>
          </cell>
        </row>
        <row r="25">
          <cell r="A25">
            <v>22</v>
          </cell>
          <cell r="B25" t="str">
            <v>もみじ保育園</v>
          </cell>
          <cell r="C25" t="str">
            <v>(福)光楓福祉会</v>
          </cell>
          <cell r="D25" t="str">
            <v>大川   さ己</v>
          </cell>
          <cell r="E25" t="str">
            <v>千葉市美浜区磯辺5-14-5</v>
          </cell>
          <cell r="F25">
            <v>935000</v>
          </cell>
          <cell r="G25">
            <v>2572000</v>
          </cell>
          <cell r="H25">
            <v>4212000</v>
          </cell>
          <cell r="I25">
            <v>467000</v>
          </cell>
          <cell r="J25">
            <v>1588000</v>
          </cell>
          <cell r="K25">
            <v>2352000</v>
          </cell>
          <cell r="L25">
            <v>12126000</v>
          </cell>
        </row>
        <row r="26">
          <cell r="A26">
            <v>23</v>
          </cell>
          <cell r="B26" t="str">
            <v>おゆみ野保育園</v>
          </cell>
          <cell r="C26" t="str">
            <v>(福)おゆみ野福祉会</v>
          </cell>
          <cell r="D26" t="str">
            <v>長谷川 光男</v>
          </cell>
          <cell r="E26" t="str">
            <v>千葉市緑区おゆみ野２－７</v>
          </cell>
          <cell r="F26">
            <v>0</v>
          </cell>
          <cell r="G26">
            <v>2572000</v>
          </cell>
          <cell r="H26">
            <v>4212000</v>
          </cell>
          <cell r="I26">
            <v>467000</v>
          </cell>
          <cell r="J26">
            <v>1588000</v>
          </cell>
          <cell r="K26">
            <v>2352000</v>
          </cell>
          <cell r="L26">
            <v>11191000</v>
          </cell>
        </row>
        <row r="27">
          <cell r="A27">
            <v>24</v>
          </cell>
          <cell r="B27" t="str">
            <v>ナーセリー鏡戸</v>
          </cell>
          <cell r="C27" t="str">
            <v>(福)鏡明福祉会</v>
          </cell>
          <cell r="D27" t="str">
            <v>片岡  明</v>
          </cell>
          <cell r="E27" t="str">
            <v>千葉市緑区あすみが丘4-21-1</v>
          </cell>
          <cell r="F27">
            <v>0</v>
          </cell>
          <cell r="G27">
            <v>2572000</v>
          </cell>
          <cell r="H27">
            <v>4212000</v>
          </cell>
          <cell r="I27">
            <v>467000</v>
          </cell>
          <cell r="J27">
            <v>1588000</v>
          </cell>
          <cell r="K27">
            <v>0</v>
          </cell>
          <cell r="L27">
            <v>8839000</v>
          </cell>
        </row>
        <row r="28">
          <cell r="A28">
            <v>25</v>
          </cell>
          <cell r="B28" t="str">
            <v>打瀬保育園</v>
          </cell>
          <cell r="C28" t="str">
            <v>(福)健育会</v>
          </cell>
          <cell r="D28" t="str">
            <v>畑佐　新次郎</v>
          </cell>
          <cell r="E28" t="str">
            <v>千葉市美浜区打瀬1-3-5</v>
          </cell>
          <cell r="F28">
            <v>0</v>
          </cell>
          <cell r="G28">
            <v>2572000</v>
          </cell>
          <cell r="H28">
            <v>4212000</v>
          </cell>
          <cell r="I28">
            <v>467000</v>
          </cell>
          <cell r="J28">
            <v>1588000</v>
          </cell>
          <cell r="K28">
            <v>0</v>
          </cell>
          <cell r="L28">
            <v>8839000</v>
          </cell>
        </row>
        <row r="29">
          <cell r="A29">
            <v>26</v>
          </cell>
          <cell r="B29" t="str">
            <v>ふたば保育園</v>
          </cell>
          <cell r="C29" t="str">
            <v>(福)あかね福祉会</v>
          </cell>
          <cell r="D29" t="str">
            <v>篠原　昇一</v>
          </cell>
          <cell r="E29" t="str">
            <v>千葉市緑区刈田子町３０８-10</v>
          </cell>
          <cell r="F29">
            <v>0</v>
          </cell>
          <cell r="G29">
            <v>2572000</v>
          </cell>
          <cell r="H29">
            <v>4212000</v>
          </cell>
          <cell r="I29">
            <v>467000</v>
          </cell>
          <cell r="J29">
            <v>1588000</v>
          </cell>
          <cell r="K29">
            <v>4704000</v>
          </cell>
          <cell r="L29">
            <v>13543000</v>
          </cell>
        </row>
        <row r="30">
          <cell r="A30">
            <v>27</v>
          </cell>
          <cell r="B30" t="str">
            <v>明和輝保育園</v>
          </cell>
          <cell r="C30" t="str">
            <v>(福)健善富会</v>
          </cell>
          <cell r="D30" t="str">
            <v>井上　　悟</v>
          </cell>
          <cell r="E30" t="str">
            <v>千葉市緑区おゆみ野中央7-30</v>
          </cell>
          <cell r="F30">
            <v>0</v>
          </cell>
          <cell r="G30">
            <v>2572000</v>
          </cell>
          <cell r="H30">
            <v>4212000</v>
          </cell>
          <cell r="I30">
            <v>467000</v>
          </cell>
          <cell r="J30">
            <v>1588000</v>
          </cell>
          <cell r="K30">
            <v>2352000</v>
          </cell>
          <cell r="L30">
            <v>11191000</v>
          </cell>
        </row>
        <row r="31">
          <cell r="A31">
            <v>28</v>
          </cell>
          <cell r="B31" t="str">
            <v>山王保育園</v>
          </cell>
          <cell r="C31" t="str">
            <v>(福)豊樹園</v>
          </cell>
          <cell r="D31" t="str">
            <v>伊藤　年夫</v>
          </cell>
          <cell r="E31" t="str">
            <v>千葉市稲毛区山王町153-16</v>
          </cell>
          <cell r="F31">
            <v>0</v>
          </cell>
          <cell r="G31">
            <v>2572000</v>
          </cell>
          <cell r="H31">
            <v>4212000</v>
          </cell>
          <cell r="I31">
            <v>467000</v>
          </cell>
          <cell r="J31">
            <v>1588000</v>
          </cell>
          <cell r="K31">
            <v>2352000</v>
          </cell>
          <cell r="L31">
            <v>11191000</v>
          </cell>
        </row>
        <row r="32">
          <cell r="A32">
            <v>29</v>
          </cell>
          <cell r="B32" t="str">
            <v>チャイルド・ガーデン保育園</v>
          </cell>
          <cell r="C32" t="str">
            <v>(学)誠真学園</v>
          </cell>
          <cell r="D32" t="str">
            <v>中村　喜一郎</v>
          </cell>
          <cell r="E32" t="str">
            <v>千葉市稲毛区小仲台8-20-1</v>
          </cell>
          <cell r="F32">
            <v>0</v>
          </cell>
          <cell r="G32">
            <v>2572000</v>
          </cell>
          <cell r="H32">
            <v>3861000</v>
          </cell>
          <cell r="I32">
            <v>467000</v>
          </cell>
          <cell r="J32">
            <v>1588000</v>
          </cell>
          <cell r="K32">
            <v>392000</v>
          </cell>
          <cell r="L32">
            <v>8880000</v>
          </cell>
        </row>
        <row r="33">
          <cell r="A33">
            <v>30</v>
          </cell>
          <cell r="B33" t="str">
            <v>明徳土気保育園</v>
          </cell>
          <cell r="C33" t="str">
            <v>(福)千葉明徳会</v>
          </cell>
          <cell r="D33" t="str">
            <v>福中　儀明</v>
          </cell>
          <cell r="E33" t="str">
            <v>千葉市緑区土気町1626-5</v>
          </cell>
          <cell r="F33">
            <v>0</v>
          </cell>
          <cell r="G33">
            <v>2572000</v>
          </cell>
          <cell r="H33">
            <v>4212000</v>
          </cell>
          <cell r="I33">
            <v>467000</v>
          </cell>
          <cell r="J33">
            <v>1588000</v>
          </cell>
          <cell r="K33">
            <v>4704000</v>
          </cell>
          <cell r="L33">
            <v>13543000</v>
          </cell>
        </row>
        <row r="34">
          <cell r="A34">
            <v>31</v>
          </cell>
          <cell r="B34" t="str">
            <v>グレース保育園</v>
          </cell>
          <cell r="C34" t="str">
            <v>(福)小ばと会</v>
          </cell>
          <cell r="D34" t="str">
            <v>村松　重彦</v>
          </cell>
          <cell r="E34" t="str">
            <v>千葉市緑区おゆみ野中央2-7-7</v>
          </cell>
          <cell r="F34">
            <v>0</v>
          </cell>
          <cell r="G34">
            <v>2572000</v>
          </cell>
          <cell r="H34">
            <v>4212000</v>
          </cell>
          <cell r="I34">
            <v>467000</v>
          </cell>
          <cell r="J34">
            <v>1053000</v>
          </cell>
          <cell r="K34">
            <v>4704000</v>
          </cell>
          <cell r="L34">
            <v>13008000</v>
          </cell>
        </row>
        <row r="35">
          <cell r="A35">
            <v>32</v>
          </cell>
          <cell r="B35" t="str">
            <v>みらい保育園</v>
          </cell>
          <cell r="C35" t="str">
            <v>(福)天祐会</v>
          </cell>
          <cell r="D35" t="str">
            <v>江口　　進</v>
          </cell>
          <cell r="E35" t="str">
            <v>千葉市中央区港町13-30</v>
          </cell>
          <cell r="F35">
            <v>0</v>
          </cell>
          <cell r="G35">
            <v>2572000</v>
          </cell>
          <cell r="H35">
            <v>4212000</v>
          </cell>
          <cell r="I35">
            <v>467000</v>
          </cell>
          <cell r="J35">
            <v>1588000</v>
          </cell>
          <cell r="K35">
            <v>0</v>
          </cell>
          <cell r="L35">
            <v>8839000</v>
          </cell>
        </row>
        <row r="36">
          <cell r="A36">
            <v>33</v>
          </cell>
          <cell r="B36" t="str">
            <v>かまとり保育園</v>
          </cell>
          <cell r="C36" t="str">
            <v>(学）アゼリー学園</v>
          </cell>
          <cell r="D36" t="str">
            <v>来栖　宏二</v>
          </cell>
          <cell r="E36" t="str">
            <v>東京都江戸川区中央1－8－21</v>
          </cell>
          <cell r="F36">
            <v>0</v>
          </cell>
          <cell r="G36">
            <v>2572000</v>
          </cell>
          <cell r="H36">
            <v>4212000</v>
          </cell>
          <cell r="I36">
            <v>467000</v>
          </cell>
          <cell r="J36">
            <v>1588000</v>
          </cell>
          <cell r="K36">
            <v>2352000</v>
          </cell>
          <cell r="L36">
            <v>11191000</v>
          </cell>
        </row>
        <row r="37">
          <cell r="A37">
            <v>34</v>
          </cell>
          <cell r="B37" t="str">
            <v>植草弁天保育園</v>
          </cell>
          <cell r="C37" t="str">
            <v>(学)植草学園</v>
          </cell>
          <cell r="D37" t="str">
            <v>植草　昭</v>
          </cell>
          <cell r="E37" t="str">
            <v>千葉市中央区弁天2-8-9</v>
          </cell>
          <cell r="F37">
            <v>935000</v>
          </cell>
          <cell r="G37">
            <v>2143000</v>
          </cell>
          <cell r="H37">
            <v>1755000</v>
          </cell>
          <cell r="I37">
            <v>0</v>
          </cell>
          <cell r="J37">
            <v>1588000</v>
          </cell>
          <cell r="K37">
            <v>0</v>
          </cell>
          <cell r="L37">
            <v>6421000</v>
          </cell>
        </row>
        <row r="38">
          <cell r="A38">
            <v>35</v>
          </cell>
          <cell r="B38" t="str">
            <v>ひなたぼっこ保育園</v>
          </cell>
          <cell r="C38" t="str">
            <v>(社)千葉市民間保育園協議会</v>
          </cell>
          <cell r="D38" t="str">
            <v>山﨑　淳一</v>
          </cell>
          <cell r="E38" t="str">
            <v>千葉市中央区中央4-5-1</v>
          </cell>
          <cell r="F38">
            <v>0</v>
          </cell>
          <cell r="G38">
            <v>2572000</v>
          </cell>
          <cell r="H38">
            <v>4212000</v>
          </cell>
          <cell r="I38">
            <v>311000</v>
          </cell>
          <cell r="J38">
            <v>1588000</v>
          </cell>
          <cell r="K38">
            <v>0</v>
          </cell>
          <cell r="L38">
            <v>8683000</v>
          </cell>
        </row>
        <row r="39">
          <cell r="A39">
            <v>36</v>
          </cell>
          <cell r="B39" t="str">
            <v>はまかぜ保育園</v>
          </cell>
          <cell r="C39" t="str">
            <v>(福)愛誠福祉会</v>
          </cell>
          <cell r="D39" t="str">
            <v>森田喜代八</v>
          </cell>
          <cell r="E39" t="str">
            <v xml:space="preserve">千葉市中央区中央港1-24-14 </v>
          </cell>
          <cell r="F39">
            <v>935000</v>
          </cell>
          <cell r="G39">
            <v>2572000</v>
          </cell>
          <cell r="H39">
            <v>4212000</v>
          </cell>
          <cell r="I39">
            <v>155000</v>
          </cell>
          <cell r="J39">
            <v>1588000</v>
          </cell>
          <cell r="K39">
            <v>0</v>
          </cell>
          <cell r="L39">
            <v>9462000</v>
          </cell>
        </row>
        <row r="40">
          <cell r="A40">
            <v>37</v>
          </cell>
          <cell r="B40" t="str">
            <v>いなほ保育園</v>
          </cell>
          <cell r="C40" t="str">
            <v>(株)こどもの森</v>
          </cell>
          <cell r="D40" t="str">
            <v>久芳一裕</v>
          </cell>
          <cell r="E40" t="str">
            <v>東京都国分寺市光町2-5-1</v>
          </cell>
          <cell r="F40">
            <v>0</v>
          </cell>
          <cell r="G40">
            <v>2572000</v>
          </cell>
          <cell r="H40">
            <v>4212000</v>
          </cell>
          <cell r="I40">
            <v>311000</v>
          </cell>
          <cell r="J40">
            <v>809000</v>
          </cell>
          <cell r="K40">
            <v>0</v>
          </cell>
          <cell r="L40">
            <v>7904000</v>
          </cell>
        </row>
        <row r="41">
          <cell r="A41">
            <v>38</v>
          </cell>
          <cell r="B41" t="str">
            <v>キッズマーム保育園</v>
          </cell>
          <cell r="C41" t="str">
            <v>イングレソ（株）</v>
          </cell>
          <cell r="D41" t="str">
            <v>西村　妙子</v>
          </cell>
          <cell r="E41" t="str">
            <v>千葉市若葉区西都賀3-17-11</v>
          </cell>
          <cell r="F41">
            <v>0</v>
          </cell>
          <cell r="G41">
            <v>2572000</v>
          </cell>
          <cell r="H41">
            <v>4212000</v>
          </cell>
          <cell r="I41">
            <v>0</v>
          </cell>
          <cell r="J41">
            <v>1588000</v>
          </cell>
          <cell r="K41">
            <v>1764000</v>
          </cell>
          <cell r="L41">
            <v>10136000</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935000</v>
          </cell>
          <cell r="G42">
            <v>2572000</v>
          </cell>
          <cell r="H42">
            <v>3159000</v>
          </cell>
          <cell r="I42">
            <v>0</v>
          </cell>
          <cell r="J42">
            <v>0</v>
          </cell>
          <cell r="K42">
            <v>0</v>
          </cell>
          <cell r="L42">
            <v>6666000</v>
          </cell>
        </row>
        <row r="43">
          <cell r="A43">
            <v>40</v>
          </cell>
          <cell r="B43" t="str">
            <v>明徳浜野駅保育園</v>
          </cell>
          <cell r="C43" t="str">
            <v>（学）千葉明徳学園</v>
          </cell>
          <cell r="D43" t="str">
            <v>福中　儀明</v>
          </cell>
          <cell r="E43" t="str">
            <v>千葉市中央区南生実町1412番地</v>
          </cell>
          <cell r="F43">
            <v>0</v>
          </cell>
          <cell r="G43">
            <v>0</v>
          </cell>
          <cell r="H43">
            <v>0</v>
          </cell>
          <cell r="I43">
            <v>0</v>
          </cell>
          <cell r="J43">
            <v>0</v>
          </cell>
          <cell r="L43">
            <v>0</v>
          </cell>
        </row>
        <row r="44">
          <cell r="A44">
            <v>41</v>
          </cell>
          <cell r="B44" t="str">
            <v>幕張いもっこ保育園</v>
          </cell>
          <cell r="C44" t="str">
            <v>（福）まくはり福志会</v>
          </cell>
          <cell r="D44" t="str">
            <v>大越　淑子</v>
          </cell>
          <cell r="E44" t="str">
            <v>千葉市花見川区幕張町4-608-1</v>
          </cell>
          <cell r="F44">
            <v>0</v>
          </cell>
          <cell r="G44">
            <v>0</v>
          </cell>
          <cell r="H44">
            <v>0</v>
          </cell>
          <cell r="I44">
            <v>0</v>
          </cell>
          <cell r="L44">
            <v>0</v>
          </cell>
        </row>
        <row r="45">
          <cell r="A45">
            <v>42</v>
          </cell>
          <cell r="B45" t="str">
            <v>稲毛すきっぷ保育園</v>
          </cell>
          <cell r="C45" t="str">
            <v>（株）俊英館</v>
          </cell>
          <cell r="D45" t="str">
            <v>田村　幸之</v>
          </cell>
          <cell r="E45" t="str">
            <v>東京都板橋区小茂根4-9-2　セガミビル3F</v>
          </cell>
          <cell r="F45">
            <v>0</v>
          </cell>
          <cell r="G45">
            <v>0</v>
          </cell>
          <cell r="H45">
            <v>0</v>
          </cell>
          <cell r="I45">
            <v>0</v>
          </cell>
          <cell r="L45">
            <v>0</v>
          </cell>
        </row>
        <row r="46">
          <cell r="A46">
            <v>43</v>
          </cell>
          <cell r="B46" t="str">
            <v>千葉聖心保育園</v>
          </cell>
          <cell r="C46" t="str">
            <v>（福）弘恕会</v>
          </cell>
          <cell r="D46" t="str">
            <v>森島　弘道</v>
          </cell>
          <cell r="E46" t="str">
            <v>千葉市若葉区若松町531-197</v>
          </cell>
          <cell r="F46">
            <v>0</v>
          </cell>
          <cell r="G46">
            <v>0</v>
          </cell>
          <cell r="H46">
            <v>0</v>
          </cell>
          <cell r="I46">
            <v>0</v>
          </cell>
          <cell r="L46">
            <v>0</v>
          </cell>
        </row>
        <row r="47">
          <cell r="A47">
            <v>44</v>
          </cell>
          <cell r="B47" t="str">
            <v>真生保育園</v>
          </cell>
          <cell r="C47" t="str">
            <v>（福）健善富会</v>
          </cell>
          <cell r="D47" t="str">
            <v>井上　　悟</v>
          </cell>
          <cell r="E47" t="str">
            <v>千葉市緑区おゆみ野南5-29-1</v>
          </cell>
          <cell r="F47">
            <v>0</v>
          </cell>
          <cell r="G47">
            <v>0</v>
          </cell>
          <cell r="H47">
            <v>0</v>
          </cell>
          <cell r="I47">
            <v>0</v>
          </cell>
          <cell r="L47">
            <v>0</v>
          </cell>
        </row>
        <row r="48">
          <cell r="A48">
            <v>45</v>
          </cell>
          <cell r="B48" t="str">
            <v>アップルナースリー検見川浜保育園</v>
          </cell>
          <cell r="C48" t="str">
            <v>（有）もっくもっく</v>
          </cell>
          <cell r="D48" t="str">
            <v>河口　知子</v>
          </cell>
          <cell r="E48" t="str">
            <v>浦安市当代島1-1-23　林ビル3F</v>
          </cell>
          <cell r="F48">
            <v>0</v>
          </cell>
          <cell r="G48">
            <v>0</v>
          </cell>
          <cell r="H48">
            <v>0</v>
          </cell>
          <cell r="I48">
            <v>0</v>
          </cell>
          <cell r="L48">
            <v>0</v>
          </cell>
        </row>
        <row r="49">
          <cell r="A49">
            <v>46</v>
          </cell>
        </row>
        <row r="50">
          <cell r="A50">
            <v>47</v>
          </cell>
        </row>
        <row r="51">
          <cell r="A51">
            <v>48</v>
          </cell>
        </row>
        <row r="52">
          <cell r="A52">
            <v>49</v>
          </cell>
        </row>
        <row r="53">
          <cell r="A53">
            <v>50</v>
          </cell>
        </row>
        <row r="54">
          <cell r="B54" t="str">
            <v>この行は使わないこと</v>
          </cell>
        </row>
      </sheetData>
      <sheetData sheetId="12"/>
      <sheetData sheetId="13"/>
      <sheetData sheetId="14"/>
      <sheetData sheetId="15"/>
      <sheetData sheetId="16"/>
      <sheetData sheetId="17"/>
      <sheetData sheetId="18"/>
      <sheetData sheetId="19"/>
      <sheetData sheetId="20">
        <row r="4">
          <cell r="A4">
            <v>1</v>
          </cell>
          <cell r="B4" t="str">
            <v>院内保育園</v>
          </cell>
          <cell r="C4">
            <v>0</v>
          </cell>
          <cell r="D4">
            <v>2517000</v>
          </cell>
          <cell r="E4">
            <v>4116000</v>
          </cell>
          <cell r="F4">
            <v>0</v>
          </cell>
          <cell r="G4">
            <v>1502000</v>
          </cell>
          <cell r="H4">
            <v>0</v>
          </cell>
          <cell r="I4">
            <v>8135000</v>
          </cell>
          <cell r="J4">
            <v>0</v>
          </cell>
          <cell r="K4">
            <v>629250</v>
          </cell>
          <cell r="L4">
            <v>1029000</v>
          </cell>
          <cell r="M4">
            <v>0</v>
          </cell>
          <cell r="N4">
            <v>375500</v>
          </cell>
          <cell r="O4">
            <v>0</v>
          </cell>
          <cell r="P4">
            <v>2033750</v>
          </cell>
        </row>
        <row r="5">
          <cell r="A5">
            <v>2</v>
          </cell>
          <cell r="B5" t="str">
            <v>旭ケ丘保育園</v>
          </cell>
          <cell r="C5">
            <v>0</v>
          </cell>
          <cell r="D5">
            <v>2517000</v>
          </cell>
          <cell r="E5">
            <v>4116000</v>
          </cell>
          <cell r="F5">
            <v>467000</v>
          </cell>
          <cell r="G5">
            <v>1588000</v>
          </cell>
          <cell r="H5">
            <v>2352000</v>
          </cell>
          <cell r="I5">
            <v>11040000</v>
          </cell>
          <cell r="J5">
            <v>0</v>
          </cell>
          <cell r="K5">
            <v>629250</v>
          </cell>
          <cell r="L5">
            <v>1029000</v>
          </cell>
          <cell r="M5">
            <v>116750</v>
          </cell>
          <cell r="N5">
            <v>397000</v>
          </cell>
          <cell r="O5">
            <v>588000</v>
          </cell>
          <cell r="P5">
            <v>2760000</v>
          </cell>
        </row>
        <row r="6">
          <cell r="A6">
            <v>3</v>
          </cell>
          <cell r="B6" t="str">
            <v>稲毛保育園</v>
          </cell>
          <cell r="C6">
            <v>0</v>
          </cell>
          <cell r="D6">
            <v>2517000</v>
          </cell>
          <cell r="E6">
            <v>4116000</v>
          </cell>
          <cell r="F6">
            <v>0</v>
          </cell>
          <cell r="G6">
            <v>1588000</v>
          </cell>
          <cell r="H6">
            <v>2352000</v>
          </cell>
          <cell r="I6">
            <v>10573000</v>
          </cell>
          <cell r="J6">
            <v>0</v>
          </cell>
          <cell r="K6">
            <v>629250</v>
          </cell>
          <cell r="L6">
            <v>1029000</v>
          </cell>
          <cell r="M6">
            <v>0</v>
          </cell>
          <cell r="N6">
            <v>397000</v>
          </cell>
          <cell r="O6">
            <v>588000</v>
          </cell>
          <cell r="P6">
            <v>2643250</v>
          </cell>
        </row>
        <row r="7">
          <cell r="A7">
            <v>4</v>
          </cell>
          <cell r="B7" t="str">
            <v>みどり学園附属保育園</v>
          </cell>
          <cell r="C7">
            <v>0</v>
          </cell>
          <cell r="D7">
            <v>2517000</v>
          </cell>
          <cell r="E7">
            <v>4116000</v>
          </cell>
          <cell r="F7">
            <v>0</v>
          </cell>
          <cell r="G7">
            <v>1588000</v>
          </cell>
          <cell r="H7">
            <v>0</v>
          </cell>
          <cell r="I7">
            <v>8221000</v>
          </cell>
          <cell r="J7">
            <v>0</v>
          </cell>
          <cell r="K7">
            <v>629250</v>
          </cell>
          <cell r="L7">
            <v>1029000</v>
          </cell>
          <cell r="M7">
            <v>0</v>
          </cell>
          <cell r="N7">
            <v>397000</v>
          </cell>
          <cell r="O7">
            <v>0</v>
          </cell>
          <cell r="P7">
            <v>2055250</v>
          </cell>
        </row>
        <row r="8">
          <cell r="A8">
            <v>5</v>
          </cell>
          <cell r="B8" t="str">
            <v>ちどり保育園</v>
          </cell>
          <cell r="C8">
            <v>0</v>
          </cell>
          <cell r="D8">
            <v>2517000</v>
          </cell>
          <cell r="E8">
            <v>4116000</v>
          </cell>
          <cell r="F8">
            <v>467000</v>
          </cell>
          <cell r="G8">
            <v>1584000</v>
          </cell>
          <cell r="H8">
            <v>0</v>
          </cell>
          <cell r="I8">
            <v>8684000</v>
          </cell>
          <cell r="J8">
            <v>0</v>
          </cell>
          <cell r="K8">
            <v>629250</v>
          </cell>
          <cell r="L8">
            <v>1029000</v>
          </cell>
          <cell r="M8">
            <v>116750</v>
          </cell>
          <cell r="N8">
            <v>396000</v>
          </cell>
          <cell r="O8">
            <v>0</v>
          </cell>
          <cell r="P8">
            <v>2171000</v>
          </cell>
        </row>
        <row r="9">
          <cell r="A9">
            <v>6</v>
          </cell>
          <cell r="B9" t="str">
            <v>今井保育園</v>
          </cell>
          <cell r="C9">
            <v>935000</v>
          </cell>
          <cell r="D9">
            <v>2517000</v>
          </cell>
          <cell r="E9">
            <v>4116000</v>
          </cell>
          <cell r="F9">
            <v>467000</v>
          </cell>
          <cell r="G9">
            <v>1588000</v>
          </cell>
          <cell r="H9">
            <v>2352000</v>
          </cell>
          <cell r="I9">
            <v>11975000</v>
          </cell>
          <cell r="J9">
            <v>233750</v>
          </cell>
          <cell r="K9">
            <v>629250</v>
          </cell>
          <cell r="L9">
            <v>1029000</v>
          </cell>
          <cell r="M9">
            <v>116750</v>
          </cell>
          <cell r="N9">
            <v>397000</v>
          </cell>
          <cell r="O9">
            <v>588000</v>
          </cell>
          <cell r="P9">
            <v>2993750</v>
          </cell>
        </row>
        <row r="10">
          <cell r="A10">
            <v>7</v>
          </cell>
          <cell r="B10" t="str">
            <v>若竹保育園</v>
          </cell>
          <cell r="C10">
            <v>0</v>
          </cell>
          <cell r="D10">
            <v>2517000</v>
          </cell>
          <cell r="E10">
            <v>4116000</v>
          </cell>
          <cell r="F10">
            <v>467000</v>
          </cell>
          <cell r="G10">
            <v>1588000</v>
          </cell>
          <cell r="H10">
            <v>2352000</v>
          </cell>
          <cell r="I10">
            <v>11040000</v>
          </cell>
          <cell r="J10">
            <v>0</v>
          </cell>
          <cell r="K10">
            <v>629250</v>
          </cell>
          <cell r="L10">
            <v>1029000</v>
          </cell>
          <cell r="M10">
            <v>116750</v>
          </cell>
          <cell r="N10">
            <v>397000</v>
          </cell>
          <cell r="O10">
            <v>588000</v>
          </cell>
          <cell r="P10">
            <v>2760000</v>
          </cell>
        </row>
        <row r="11">
          <cell r="A11">
            <v>8</v>
          </cell>
          <cell r="B11" t="str">
            <v>千葉寺保育園</v>
          </cell>
          <cell r="C11">
            <v>0</v>
          </cell>
          <cell r="D11">
            <v>2517000</v>
          </cell>
          <cell r="E11">
            <v>4116000</v>
          </cell>
          <cell r="F11">
            <v>0</v>
          </cell>
          <cell r="G11">
            <v>1588000</v>
          </cell>
          <cell r="H11">
            <v>2352000</v>
          </cell>
          <cell r="I11">
            <v>10573000</v>
          </cell>
          <cell r="J11">
            <v>0</v>
          </cell>
          <cell r="K11">
            <v>629250</v>
          </cell>
          <cell r="L11">
            <v>1029000</v>
          </cell>
          <cell r="M11">
            <v>0</v>
          </cell>
          <cell r="N11">
            <v>397000</v>
          </cell>
          <cell r="O11">
            <v>588000</v>
          </cell>
          <cell r="P11">
            <v>2643250</v>
          </cell>
        </row>
        <row r="12">
          <cell r="A12">
            <v>9</v>
          </cell>
          <cell r="B12" t="str">
            <v>慈光保育園</v>
          </cell>
          <cell r="C12">
            <v>0</v>
          </cell>
          <cell r="D12">
            <v>2517000</v>
          </cell>
          <cell r="E12">
            <v>4116000</v>
          </cell>
          <cell r="F12">
            <v>467000</v>
          </cell>
          <cell r="G12">
            <v>1588000</v>
          </cell>
          <cell r="H12">
            <v>2352000</v>
          </cell>
          <cell r="I12">
            <v>11040000</v>
          </cell>
          <cell r="J12">
            <v>0</v>
          </cell>
          <cell r="K12">
            <v>629250</v>
          </cell>
          <cell r="L12">
            <v>1029000</v>
          </cell>
          <cell r="M12">
            <v>116750</v>
          </cell>
          <cell r="N12">
            <v>397000</v>
          </cell>
          <cell r="O12">
            <v>588000</v>
          </cell>
          <cell r="P12">
            <v>2760000</v>
          </cell>
        </row>
        <row r="13">
          <cell r="A13">
            <v>10</v>
          </cell>
          <cell r="B13" t="str">
            <v>若梅保育園</v>
          </cell>
          <cell r="C13">
            <v>0</v>
          </cell>
          <cell r="D13">
            <v>2517000</v>
          </cell>
          <cell r="E13">
            <v>4116000</v>
          </cell>
          <cell r="F13">
            <v>467000</v>
          </cell>
          <cell r="G13">
            <v>1588000</v>
          </cell>
          <cell r="H13">
            <v>2352000</v>
          </cell>
          <cell r="I13">
            <v>11040000</v>
          </cell>
          <cell r="J13">
            <v>0</v>
          </cell>
          <cell r="K13">
            <v>629250</v>
          </cell>
          <cell r="L13">
            <v>1029000</v>
          </cell>
          <cell r="M13">
            <v>116750</v>
          </cell>
          <cell r="N13">
            <v>397000</v>
          </cell>
          <cell r="O13">
            <v>588000</v>
          </cell>
          <cell r="P13">
            <v>2760000</v>
          </cell>
        </row>
        <row r="14">
          <cell r="A14">
            <v>11</v>
          </cell>
          <cell r="B14" t="str">
            <v>チューリップ保育園</v>
          </cell>
          <cell r="C14">
            <v>0</v>
          </cell>
          <cell r="D14">
            <v>2517000</v>
          </cell>
          <cell r="E14">
            <v>4116000</v>
          </cell>
          <cell r="F14">
            <v>0</v>
          </cell>
          <cell r="G14">
            <v>1077000</v>
          </cell>
          <cell r="H14">
            <v>2352000</v>
          </cell>
          <cell r="I14">
            <v>10062000</v>
          </cell>
          <cell r="J14">
            <v>0</v>
          </cell>
          <cell r="K14">
            <v>629250</v>
          </cell>
          <cell r="L14">
            <v>1029000</v>
          </cell>
          <cell r="M14">
            <v>0</v>
          </cell>
          <cell r="N14">
            <v>269250</v>
          </cell>
          <cell r="O14">
            <v>588000</v>
          </cell>
          <cell r="P14">
            <v>2515500</v>
          </cell>
        </row>
        <row r="15">
          <cell r="A15">
            <v>12</v>
          </cell>
          <cell r="B15" t="str">
            <v>幕張海浜保育園</v>
          </cell>
          <cell r="C15">
            <v>0</v>
          </cell>
          <cell r="D15">
            <v>2517000</v>
          </cell>
          <cell r="E15">
            <v>4116000</v>
          </cell>
          <cell r="F15">
            <v>467000</v>
          </cell>
          <cell r="G15">
            <v>1588000</v>
          </cell>
          <cell r="H15">
            <v>0</v>
          </cell>
          <cell r="I15">
            <v>8688000</v>
          </cell>
          <cell r="J15">
            <v>0</v>
          </cell>
          <cell r="K15">
            <v>629250</v>
          </cell>
          <cell r="L15">
            <v>1029000</v>
          </cell>
          <cell r="M15">
            <v>116750</v>
          </cell>
          <cell r="N15">
            <v>397000</v>
          </cell>
          <cell r="O15">
            <v>0</v>
          </cell>
          <cell r="P15">
            <v>2172000</v>
          </cell>
        </row>
        <row r="16">
          <cell r="A16">
            <v>13</v>
          </cell>
          <cell r="B16" t="str">
            <v>みつわ台保育園</v>
          </cell>
          <cell r="C16">
            <v>0</v>
          </cell>
          <cell r="D16">
            <v>2517000</v>
          </cell>
          <cell r="E16">
            <v>4116000</v>
          </cell>
          <cell r="F16">
            <v>467000</v>
          </cell>
          <cell r="G16">
            <v>1588000</v>
          </cell>
          <cell r="H16">
            <v>7056000</v>
          </cell>
          <cell r="I16">
            <v>15744000</v>
          </cell>
          <cell r="J16">
            <v>0</v>
          </cell>
          <cell r="K16">
            <v>629250</v>
          </cell>
          <cell r="L16">
            <v>1029000</v>
          </cell>
          <cell r="M16">
            <v>116750</v>
          </cell>
          <cell r="N16">
            <v>397000</v>
          </cell>
          <cell r="O16">
            <v>1764000</v>
          </cell>
          <cell r="P16">
            <v>3936000</v>
          </cell>
        </row>
        <row r="17">
          <cell r="A17">
            <v>14</v>
          </cell>
          <cell r="B17" t="str">
            <v>まどか保育園</v>
          </cell>
          <cell r="C17">
            <v>0</v>
          </cell>
          <cell r="D17">
            <v>2517000</v>
          </cell>
          <cell r="E17">
            <v>4116000</v>
          </cell>
          <cell r="F17">
            <v>467000</v>
          </cell>
          <cell r="G17">
            <v>1588000</v>
          </cell>
          <cell r="H17">
            <v>0</v>
          </cell>
          <cell r="I17">
            <v>8688000</v>
          </cell>
          <cell r="J17">
            <v>0</v>
          </cell>
          <cell r="K17">
            <v>629250</v>
          </cell>
          <cell r="L17">
            <v>1029000</v>
          </cell>
          <cell r="M17">
            <v>116750</v>
          </cell>
          <cell r="N17">
            <v>397000</v>
          </cell>
          <cell r="O17">
            <v>0</v>
          </cell>
          <cell r="P17">
            <v>2172000</v>
          </cell>
        </row>
        <row r="18">
          <cell r="A18">
            <v>15</v>
          </cell>
          <cell r="B18" t="str">
            <v>わかくさ保育園</v>
          </cell>
          <cell r="C18">
            <v>0</v>
          </cell>
          <cell r="D18">
            <v>2517000</v>
          </cell>
          <cell r="E18">
            <v>4116000</v>
          </cell>
          <cell r="F18">
            <v>467000</v>
          </cell>
          <cell r="G18">
            <v>1588000</v>
          </cell>
          <cell r="H18">
            <v>0</v>
          </cell>
          <cell r="I18">
            <v>8688000</v>
          </cell>
          <cell r="J18">
            <v>0</v>
          </cell>
          <cell r="K18">
            <v>629250</v>
          </cell>
          <cell r="L18">
            <v>1029000</v>
          </cell>
          <cell r="M18">
            <v>116750</v>
          </cell>
          <cell r="N18">
            <v>397000</v>
          </cell>
          <cell r="O18">
            <v>0</v>
          </cell>
          <cell r="P18">
            <v>2172000</v>
          </cell>
        </row>
        <row r="19">
          <cell r="A19">
            <v>16</v>
          </cell>
          <cell r="B19" t="str">
            <v>たいよう保育園</v>
          </cell>
          <cell r="C19">
            <v>0</v>
          </cell>
          <cell r="D19">
            <v>2517000</v>
          </cell>
          <cell r="E19">
            <v>4116000</v>
          </cell>
          <cell r="F19">
            <v>467000</v>
          </cell>
          <cell r="G19">
            <v>1588000</v>
          </cell>
          <cell r="H19">
            <v>0</v>
          </cell>
          <cell r="I19">
            <v>8688000</v>
          </cell>
          <cell r="J19">
            <v>0</v>
          </cell>
          <cell r="K19">
            <v>629250</v>
          </cell>
          <cell r="L19">
            <v>1029000</v>
          </cell>
          <cell r="M19">
            <v>116750</v>
          </cell>
          <cell r="N19">
            <v>397000</v>
          </cell>
          <cell r="O19">
            <v>0</v>
          </cell>
          <cell r="P19">
            <v>2172000</v>
          </cell>
        </row>
        <row r="20">
          <cell r="A20">
            <v>17</v>
          </cell>
          <cell r="B20" t="str">
            <v>松ケ丘保育園</v>
          </cell>
          <cell r="C20">
            <v>0</v>
          </cell>
          <cell r="D20">
            <v>2517000</v>
          </cell>
          <cell r="E20">
            <v>4116000</v>
          </cell>
          <cell r="F20">
            <v>467000</v>
          </cell>
          <cell r="G20">
            <v>1288000</v>
          </cell>
          <cell r="H20">
            <v>2352000</v>
          </cell>
          <cell r="I20">
            <v>10740000</v>
          </cell>
          <cell r="J20">
            <v>0</v>
          </cell>
          <cell r="K20">
            <v>629250</v>
          </cell>
          <cell r="L20">
            <v>1029000</v>
          </cell>
          <cell r="M20">
            <v>116750</v>
          </cell>
          <cell r="N20">
            <v>322000</v>
          </cell>
          <cell r="O20">
            <v>588000</v>
          </cell>
          <cell r="P20">
            <v>2685000</v>
          </cell>
        </row>
        <row r="21">
          <cell r="A21">
            <v>18</v>
          </cell>
          <cell r="B21" t="str">
            <v>作草部保育園</v>
          </cell>
          <cell r="C21">
            <v>0</v>
          </cell>
          <cell r="D21">
            <v>2517000</v>
          </cell>
          <cell r="E21">
            <v>4116000</v>
          </cell>
          <cell r="F21">
            <v>467000</v>
          </cell>
          <cell r="G21">
            <v>1588000</v>
          </cell>
          <cell r="H21">
            <v>2352000</v>
          </cell>
          <cell r="I21">
            <v>11040000</v>
          </cell>
          <cell r="J21">
            <v>0</v>
          </cell>
          <cell r="K21">
            <v>629250</v>
          </cell>
          <cell r="L21">
            <v>1029000</v>
          </cell>
          <cell r="M21">
            <v>116750</v>
          </cell>
          <cell r="N21">
            <v>397000</v>
          </cell>
          <cell r="O21">
            <v>588000</v>
          </cell>
          <cell r="P21">
            <v>2760000</v>
          </cell>
        </row>
        <row r="22">
          <cell r="A22">
            <v>19</v>
          </cell>
          <cell r="B22" t="str">
            <v>すずらん保育園</v>
          </cell>
          <cell r="C22">
            <v>0</v>
          </cell>
          <cell r="D22">
            <v>2517000</v>
          </cell>
          <cell r="E22">
            <v>4116000</v>
          </cell>
          <cell r="F22">
            <v>467000</v>
          </cell>
          <cell r="G22">
            <v>1588000</v>
          </cell>
          <cell r="H22">
            <v>2352000</v>
          </cell>
          <cell r="I22">
            <v>11040000</v>
          </cell>
          <cell r="J22">
            <v>0</v>
          </cell>
          <cell r="K22">
            <v>629250</v>
          </cell>
          <cell r="L22">
            <v>1029000</v>
          </cell>
          <cell r="M22">
            <v>116750</v>
          </cell>
          <cell r="N22">
            <v>397000</v>
          </cell>
          <cell r="O22">
            <v>588000</v>
          </cell>
          <cell r="P22">
            <v>2760000</v>
          </cell>
        </row>
        <row r="23">
          <cell r="A23">
            <v>20</v>
          </cell>
          <cell r="B23" t="str">
            <v>なぎさ保育園</v>
          </cell>
          <cell r="C23">
            <v>0</v>
          </cell>
          <cell r="D23">
            <v>2517000</v>
          </cell>
          <cell r="E23">
            <v>4116000</v>
          </cell>
          <cell r="F23">
            <v>467000</v>
          </cell>
          <cell r="G23">
            <v>1588000</v>
          </cell>
          <cell r="H23">
            <v>0</v>
          </cell>
          <cell r="I23">
            <v>8688000</v>
          </cell>
          <cell r="J23">
            <v>0</v>
          </cell>
          <cell r="K23">
            <v>629250</v>
          </cell>
          <cell r="L23">
            <v>1029000</v>
          </cell>
          <cell r="M23">
            <v>116750</v>
          </cell>
          <cell r="N23">
            <v>397000</v>
          </cell>
          <cell r="O23">
            <v>0</v>
          </cell>
          <cell r="P23">
            <v>2172000</v>
          </cell>
        </row>
        <row r="24">
          <cell r="A24">
            <v>21</v>
          </cell>
          <cell r="B24" t="str">
            <v>南小中台保育園</v>
          </cell>
          <cell r="C24">
            <v>0</v>
          </cell>
          <cell r="D24">
            <v>2517000</v>
          </cell>
          <cell r="E24">
            <v>4116000</v>
          </cell>
          <cell r="F24">
            <v>467000</v>
          </cell>
          <cell r="G24">
            <v>1588000</v>
          </cell>
          <cell r="H24">
            <v>2352000</v>
          </cell>
          <cell r="I24">
            <v>11040000</v>
          </cell>
          <cell r="J24">
            <v>0</v>
          </cell>
          <cell r="K24">
            <v>629250</v>
          </cell>
          <cell r="L24">
            <v>1029000</v>
          </cell>
          <cell r="M24">
            <v>116750</v>
          </cell>
          <cell r="N24">
            <v>397000</v>
          </cell>
          <cell r="O24">
            <v>588000</v>
          </cell>
          <cell r="P24">
            <v>2760000</v>
          </cell>
        </row>
        <row r="25">
          <cell r="A25">
            <v>22</v>
          </cell>
          <cell r="B25" t="str">
            <v>もみじ保育園</v>
          </cell>
          <cell r="C25">
            <v>0</v>
          </cell>
          <cell r="D25">
            <v>2517000</v>
          </cell>
          <cell r="E25">
            <v>4116000</v>
          </cell>
          <cell r="F25">
            <v>0</v>
          </cell>
          <cell r="G25">
            <v>1588000</v>
          </cell>
          <cell r="H25">
            <v>2352000</v>
          </cell>
          <cell r="I25">
            <v>10573000</v>
          </cell>
          <cell r="J25">
            <v>0</v>
          </cell>
          <cell r="K25">
            <v>629250</v>
          </cell>
          <cell r="L25">
            <v>1029000</v>
          </cell>
          <cell r="M25">
            <v>0</v>
          </cell>
          <cell r="N25">
            <v>397000</v>
          </cell>
          <cell r="O25">
            <v>588000</v>
          </cell>
          <cell r="P25">
            <v>2643250</v>
          </cell>
        </row>
        <row r="26">
          <cell r="A26">
            <v>23</v>
          </cell>
          <cell r="B26" t="str">
            <v>おゆみ野保育園</v>
          </cell>
          <cell r="C26">
            <v>0</v>
          </cell>
          <cell r="D26">
            <v>2517000</v>
          </cell>
          <cell r="E26">
            <v>4116000</v>
          </cell>
          <cell r="F26">
            <v>467000</v>
          </cell>
          <cell r="G26">
            <v>1588000</v>
          </cell>
          <cell r="H26">
            <v>2352000</v>
          </cell>
          <cell r="I26">
            <v>11040000</v>
          </cell>
          <cell r="J26">
            <v>0</v>
          </cell>
          <cell r="K26">
            <v>629250</v>
          </cell>
          <cell r="L26">
            <v>1029000</v>
          </cell>
          <cell r="M26">
            <v>116750</v>
          </cell>
          <cell r="N26">
            <v>397000</v>
          </cell>
          <cell r="O26">
            <v>588000</v>
          </cell>
          <cell r="P26">
            <v>2760000</v>
          </cell>
        </row>
        <row r="27">
          <cell r="A27">
            <v>24</v>
          </cell>
          <cell r="B27" t="str">
            <v>ナーセリー鏡戸</v>
          </cell>
          <cell r="C27">
            <v>935000</v>
          </cell>
          <cell r="D27">
            <v>2517000</v>
          </cell>
          <cell r="E27">
            <v>4116000</v>
          </cell>
          <cell r="F27">
            <v>467000</v>
          </cell>
          <cell r="G27">
            <v>1588000</v>
          </cell>
          <cell r="H27">
            <v>0</v>
          </cell>
          <cell r="I27">
            <v>9623000</v>
          </cell>
          <cell r="J27">
            <v>233750</v>
          </cell>
          <cell r="K27">
            <v>629250</v>
          </cell>
          <cell r="L27">
            <v>1029000</v>
          </cell>
          <cell r="M27">
            <v>116750</v>
          </cell>
          <cell r="N27">
            <v>397000</v>
          </cell>
          <cell r="O27">
            <v>0</v>
          </cell>
          <cell r="P27">
            <v>2405750</v>
          </cell>
        </row>
        <row r="28">
          <cell r="A28">
            <v>25</v>
          </cell>
          <cell r="B28" t="str">
            <v>打瀬保育園</v>
          </cell>
          <cell r="C28">
            <v>0</v>
          </cell>
          <cell r="D28">
            <v>2517000</v>
          </cell>
          <cell r="E28">
            <v>4116000</v>
          </cell>
          <cell r="F28">
            <v>467000</v>
          </cell>
          <cell r="G28">
            <v>1588000</v>
          </cell>
          <cell r="H28">
            <v>0</v>
          </cell>
          <cell r="I28">
            <v>8688000</v>
          </cell>
          <cell r="J28">
            <v>0</v>
          </cell>
          <cell r="K28">
            <v>629250</v>
          </cell>
          <cell r="L28">
            <v>1029000</v>
          </cell>
          <cell r="M28">
            <v>116750</v>
          </cell>
          <cell r="N28">
            <v>397000</v>
          </cell>
          <cell r="O28">
            <v>0</v>
          </cell>
          <cell r="P28">
            <v>2172000</v>
          </cell>
        </row>
        <row r="29">
          <cell r="A29">
            <v>26</v>
          </cell>
          <cell r="B29" t="str">
            <v>ふたば保育園</v>
          </cell>
          <cell r="C29">
            <v>0</v>
          </cell>
          <cell r="D29">
            <v>2517000</v>
          </cell>
          <cell r="E29">
            <v>4116000</v>
          </cell>
          <cell r="F29">
            <v>467000</v>
          </cell>
          <cell r="G29">
            <v>1588000</v>
          </cell>
          <cell r="H29">
            <v>4704000</v>
          </cell>
          <cell r="I29">
            <v>13392000</v>
          </cell>
          <cell r="J29">
            <v>0</v>
          </cell>
          <cell r="K29">
            <v>629250</v>
          </cell>
          <cell r="L29">
            <v>1029000</v>
          </cell>
          <cell r="M29">
            <v>116750</v>
          </cell>
          <cell r="N29">
            <v>397000</v>
          </cell>
          <cell r="O29">
            <v>1176000</v>
          </cell>
          <cell r="P29">
            <v>3348000</v>
          </cell>
        </row>
        <row r="30">
          <cell r="A30">
            <v>27</v>
          </cell>
          <cell r="B30" t="str">
            <v>明和輝保育園</v>
          </cell>
          <cell r="C30">
            <v>935000</v>
          </cell>
          <cell r="D30">
            <v>2517000</v>
          </cell>
          <cell r="E30">
            <v>4116000</v>
          </cell>
          <cell r="F30">
            <v>0</v>
          </cell>
          <cell r="G30">
            <v>1588000</v>
          </cell>
          <cell r="H30">
            <v>2352000</v>
          </cell>
          <cell r="I30">
            <v>11508000</v>
          </cell>
          <cell r="J30">
            <v>233750</v>
          </cell>
          <cell r="K30">
            <v>629250</v>
          </cell>
          <cell r="L30">
            <v>1029000</v>
          </cell>
          <cell r="M30">
            <v>0</v>
          </cell>
          <cell r="N30">
            <v>397000</v>
          </cell>
          <cell r="O30">
            <v>588000</v>
          </cell>
          <cell r="P30">
            <v>2877000</v>
          </cell>
        </row>
        <row r="31">
          <cell r="A31">
            <v>28</v>
          </cell>
          <cell r="B31" t="str">
            <v>山王保育園</v>
          </cell>
          <cell r="C31">
            <v>0</v>
          </cell>
          <cell r="D31">
            <v>2517000</v>
          </cell>
          <cell r="E31">
            <v>4116000</v>
          </cell>
          <cell r="F31">
            <v>467000</v>
          </cell>
          <cell r="G31">
            <v>1588000</v>
          </cell>
          <cell r="H31">
            <v>0</v>
          </cell>
          <cell r="I31">
            <v>8688000</v>
          </cell>
          <cell r="J31">
            <v>0</v>
          </cell>
          <cell r="K31">
            <v>629250</v>
          </cell>
          <cell r="L31">
            <v>1029000</v>
          </cell>
          <cell r="M31">
            <v>116750</v>
          </cell>
          <cell r="N31">
            <v>397000</v>
          </cell>
          <cell r="O31">
            <v>0</v>
          </cell>
          <cell r="P31">
            <v>2172000</v>
          </cell>
        </row>
        <row r="32">
          <cell r="A32">
            <v>29</v>
          </cell>
          <cell r="B32" t="str">
            <v>チャイルド・ガーデン保育園</v>
          </cell>
          <cell r="C32">
            <v>0</v>
          </cell>
          <cell r="D32">
            <v>2517000</v>
          </cell>
          <cell r="E32">
            <v>4116000</v>
          </cell>
          <cell r="F32">
            <v>0</v>
          </cell>
          <cell r="G32">
            <v>1588000</v>
          </cell>
          <cell r="H32">
            <v>0</v>
          </cell>
          <cell r="I32">
            <v>8221000</v>
          </cell>
          <cell r="J32">
            <v>0</v>
          </cell>
          <cell r="K32">
            <v>629250</v>
          </cell>
          <cell r="L32">
            <v>1029000</v>
          </cell>
          <cell r="M32">
            <v>0</v>
          </cell>
          <cell r="N32">
            <v>397000</v>
          </cell>
          <cell r="O32">
            <v>0</v>
          </cell>
          <cell r="P32">
            <v>2055250</v>
          </cell>
        </row>
        <row r="33">
          <cell r="A33">
            <v>30</v>
          </cell>
          <cell r="B33" t="str">
            <v>明徳土気保育園</v>
          </cell>
          <cell r="C33">
            <v>0</v>
          </cell>
          <cell r="D33">
            <v>2517000</v>
          </cell>
          <cell r="E33">
            <v>4116000</v>
          </cell>
          <cell r="F33">
            <v>467000</v>
          </cell>
          <cell r="G33">
            <v>1588000</v>
          </cell>
          <cell r="H33">
            <v>4704000</v>
          </cell>
          <cell r="I33">
            <v>13392000</v>
          </cell>
          <cell r="J33">
            <v>0</v>
          </cell>
          <cell r="K33">
            <v>629250</v>
          </cell>
          <cell r="L33">
            <v>1029000</v>
          </cell>
          <cell r="M33">
            <v>116750</v>
          </cell>
          <cell r="N33">
            <v>397000</v>
          </cell>
          <cell r="O33">
            <v>1176000</v>
          </cell>
          <cell r="P33">
            <v>3348000</v>
          </cell>
        </row>
        <row r="34">
          <cell r="A34">
            <v>31</v>
          </cell>
          <cell r="B34" t="str">
            <v>グレース保育園</v>
          </cell>
          <cell r="C34">
            <v>0</v>
          </cell>
          <cell r="D34">
            <v>2517000</v>
          </cell>
          <cell r="E34">
            <v>4116000</v>
          </cell>
          <cell r="F34">
            <v>0</v>
          </cell>
          <cell r="G34">
            <v>1588000</v>
          </cell>
          <cell r="H34">
            <v>2352000</v>
          </cell>
          <cell r="I34">
            <v>10573000</v>
          </cell>
          <cell r="J34">
            <v>0</v>
          </cell>
          <cell r="K34">
            <v>629250</v>
          </cell>
          <cell r="L34">
            <v>1029000</v>
          </cell>
          <cell r="M34">
            <v>0</v>
          </cell>
          <cell r="N34">
            <v>397000</v>
          </cell>
          <cell r="O34">
            <v>588000</v>
          </cell>
          <cell r="P34">
            <v>2643250</v>
          </cell>
        </row>
        <row r="35">
          <cell r="A35">
            <v>32</v>
          </cell>
          <cell r="B35" t="str">
            <v>みらい保育園</v>
          </cell>
          <cell r="C35">
            <v>0</v>
          </cell>
          <cell r="D35">
            <v>2517000</v>
          </cell>
          <cell r="E35">
            <v>4116000</v>
          </cell>
          <cell r="F35">
            <v>0</v>
          </cell>
          <cell r="G35">
            <v>1588000</v>
          </cell>
          <cell r="H35">
            <v>2352000</v>
          </cell>
          <cell r="I35">
            <v>10573000</v>
          </cell>
          <cell r="J35">
            <v>0</v>
          </cell>
          <cell r="K35">
            <v>629250</v>
          </cell>
          <cell r="L35">
            <v>1029000</v>
          </cell>
          <cell r="M35">
            <v>0</v>
          </cell>
          <cell r="N35">
            <v>397000</v>
          </cell>
          <cell r="O35">
            <v>588000</v>
          </cell>
          <cell r="P35">
            <v>2643250</v>
          </cell>
        </row>
        <row r="36">
          <cell r="A36">
            <v>33</v>
          </cell>
          <cell r="B36" t="str">
            <v>かまとり保育園</v>
          </cell>
          <cell r="C36">
            <v>0</v>
          </cell>
          <cell r="D36">
            <v>2517000</v>
          </cell>
          <cell r="E36">
            <v>4116000</v>
          </cell>
          <cell r="F36">
            <v>0</v>
          </cell>
          <cell r="G36">
            <v>1588000</v>
          </cell>
          <cell r="H36">
            <v>2352000</v>
          </cell>
          <cell r="I36">
            <v>10573000</v>
          </cell>
          <cell r="J36">
            <v>0</v>
          </cell>
          <cell r="K36">
            <v>629250</v>
          </cell>
          <cell r="L36">
            <v>1029000</v>
          </cell>
          <cell r="M36">
            <v>0</v>
          </cell>
          <cell r="N36">
            <v>397000</v>
          </cell>
          <cell r="O36">
            <v>588000</v>
          </cell>
          <cell r="P36">
            <v>2643250</v>
          </cell>
        </row>
        <row r="37">
          <cell r="A37">
            <v>34</v>
          </cell>
          <cell r="B37" t="str">
            <v>植草弁天保育園</v>
          </cell>
          <cell r="C37">
            <v>935000</v>
          </cell>
          <cell r="D37">
            <v>2517000</v>
          </cell>
          <cell r="E37">
            <v>4116000</v>
          </cell>
          <cell r="F37">
            <v>467000</v>
          </cell>
          <cell r="G37">
            <v>1588000</v>
          </cell>
          <cell r="H37">
            <v>0</v>
          </cell>
          <cell r="I37">
            <v>9623000</v>
          </cell>
          <cell r="J37">
            <v>233750</v>
          </cell>
          <cell r="K37">
            <v>629250</v>
          </cell>
          <cell r="L37">
            <v>1029000</v>
          </cell>
          <cell r="M37">
            <v>116750</v>
          </cell>
          <cell r="N37">
            <v>397000</v>
          </cell>
          <cell r="O37">
            <v>0</v>
          </cell>
          <cell r="P37">
            <v>2405750</v>
          </cell>
        </row>
        <row r="38">
          <cell r="A38">
            <v>35</v>
          </cell>
          <cell r="B38" t="str">
            <v>ひなたぼっこ保育園</v>
          </cell>
          <cell r="C38">
            <v>0</v>
          </cell>
          <cell r="D38">
            <v>2517000</v>
          </cell>
          <cell r="E38">
            <v>4116000</v>
          </cell>
          <cell r="F38">
            <v>467000</v>
          </cell>
          <cell r="G38">
            <v>1588000</v>
          </cell>
          <cell r="H38">
            <v>0</v>
          </cell>
          <cell r="I38">
            <v>8688000</v>
          </cell>
          <cell r="J38">
            <v>0</v>
          </cell>
          <cell r="K38">
            <v>629250</v>
          </cell>
          <cell r="L38">
            <v>1029000</v>
          </cell>
          <cell r="M38">
            <v>116750</v>
          </cell>
          <cell r="N38">
            <v>397000</v>
          </cell>
          <cell r="O38">
            <v>0</v>
          </cell>
          <cell r="P38">
            <v>2172000</v>
          </cell>
        </row>
        <row r="39">
          <cell r="A39">
            <v>36</v>
          </cell>
          <cell r="B39" t="str">
            <v>はまかぜ保育園</v>
          </cell>
          <cell r="C39">
            <v>0</v>
          </cell>
          <cell r="D39">
            <v>2517000</v>
          </cell>
          <cell r="E39">
            <v>4116000</v>
          </cell>
          <cell r="F39">
            <v>467000</v>
          </cell>
          <cell r="G39">
            <v>1588000</v>
          </cell>
          <cell r="H39">
            <v>0</v>
          </cell>
          <cell r="I39">
            <v>8688000</v>
          </cell>
          <cell r="J39">
            <v>0</v>
          </cell>
          <cell r="K39">
            <v>629250</v>
          </cell>
          <cell r="L39">
            <v>1029000</v>
          </cell>
          <cell r="M39">
            <v>116750</v>
          </cell>
          <cell r="N39">
            <v>397000</v>
          </cell>
          <cell r="O39">
            <v>0</v>
          </cell>
          <cell r="P39">
            <v>2172000</v>
          </cell>
        </row>
        <row r="40">
          <cell r="A40">
            <v>37</v>
          </cell>
          <cell r="B40" t="str">
            <v>いなほ保育園</v>
          </cell>
          <cell r="C40">
            <v>0</v>
          </cell>
          <cell r="D40">
            <v>2517000</v>
          </cell>
          <cell r="E40">
            <v>4116000</v>
          </cell>
          <cell r="F40">
            <v>467000</v>
          </cell>
          <cell r="G40">
            <v>1588000</v>
          </cell>
          <cell r="H40">
            <v>0</v>
          </cell>
          <cell r="I40">
            <v>8688000</v>
          </cell>
          <cell r="J40">
            <v>0</v>
          </cell>
          <cell r="K40">
            <v>629250</v>
          </cell>
          <cell r="L40">
            <v>1029000</v>
          </cell>
          <cell r="M40">
            <v>116750</v>
          </cell>
          <cell r="N40">
            <v>397000</v>
          </cell>
          <cell r="O40">
            <v>0</v>
          </cell>
          <cell r="P40">
            <v>2172000</v>
          </cell>
        </row>
        <row r="41">
          <cell r="A41">
            <v>38</v>
          </cell>
          <cell r="B41" t="str">
            <v>キッズマーム保育園</v>
          </cell>
          <cell r="C41">
            <v>0</v>
          </cell>
          <cell r="D41">
            <v>2517000</v>
          </cell>
          <cell r="E41">
            <v>4116000</v>
          </cell>
          <cell r="F41">
            <v>0</v>
          </cell>
          <cell r="G41">
            <v>1588000</v>
          </cell>
          <cell r="H41">
            <v>2352000</v>
          </cell>
          <cell r="I41">
            <v>10573000</v>
          </cell>
          <cell r="J41">
            <v>0</v>
          </cell>
          <cell r="K41">
            <v>629250</v>
          </cell>
          <cell r="L41">
            <v>1029000</v>
          </cell>
          <cell r="M41">
            <v>0</v>
          </cell>
          <cell r="N41">
            <v>397000</v>
          </cell>
          <cell r="O41">
            <v>588000</v>
          </cell>
          <cell r="P41">
            <v>2643250</v>
          </cell>
        </row>
        <row r="42">
          <cell r="A42">
            <v>39</v>
          </cell>
          <cell r="B42" t="str">
            <v>アスク海浜幕張保育園</v>
          </cell>
          <cell r="C42">
            <v>0</v>
          </cell>
          <cell r="D42">
            <v>2517000</v>
          </cell>
          <cell r="E42">
            <v>4116000</v>
          </cell>
          <cell r="F42">
            <v>467000</v>
          </cell>
          <cell r="G42">
            <v>0</v>
          </cell>
          <cell r="H42">
            <v>0</v>
          </cell>
          <cell r="I42">
            <v>7100000</v>
          </cell>
          <cell r="J42">
            <v>0</v>
          </cell>
          <cell r="K42">
            <v>629250</v>
          </cell>
          <cell r="L42">
            <v>1029000</v>
          </cell>
          <cell r="M42">
            <v>116750</v>
          </cell>
          <cell r="N42">
            <v>0</v>
          </cell>
          <cell r="O42">
            <v>0</v>
          </cell>
          <cell r="P42">
            <v>1775000</v>
          </cell>
        </row>
        <row r="43">
          <cell r="A43">
            <v>40</v>
          </cell>
          <cell r="B43" t="str">
            <v>明徳浜野駅保育園</v>
          </cell>
          <cell r="C43">
            <v>0</v>
          </cell>
          <cell r="D43">
            <v>2517000</v>
          </cell>
          <cell r="E43">
            <v>4116000</v>
          </cell>
          <cell r="F43">
            <v>0</v>
          </cell>
          <cell r="G43">
            <v>1588000</v>
          </cell>
          <cell r="H43">
            <v>0</v>
          </cell>
          <cell r="I43">
            <v>8221000</v>
          </cell>
          <cell r="J43">
            <v>0</v>
          </cell>
          <cell r="K43">
            <v>629250</v>
          </cell>
          <cell r="L43">
            <v>1029000</v>
          </cell>
          <cell r="M43">
            <v>0</v>
          </cell>
          <cell r="N43">
            <v>397000</v>
          </cell>
          <cell r="O43">
            <v>0</v>
          </cell>
          <cell r="P43">
            <v>2055250</v>
          </cell>
        </row>
        <row r="44">
          <cell r="A44">
            <v>41</v>
          </cell>
          <cell r="B44" t="str">
            <v>幕張いもっこ保育園</v>
          </cell>
          <cell r="C44">
            <v>0</v>
          </cell>
          <cell r="D44">
            <v>2517000</v>
          </cell>
          <cell r="E44">
            <v>4116000</v>
          </cell>
          <cell r="F44">
            <v>467000</v>
          </cell>
          <cell r="G44">
            <v>1122000</v>
          </cell>
          <cell r="H44">
            <v>0</v>
          </cell>
          <cell r="I44">
            <v>8222000</v>
          </cell>
          <cell r="J44">
            <v>0</v>
          </cell>
          <cell r="K44">
            <v>629250</v>
          </cell>
          <cell r="L44">
            <v>1029000</v>
          </cell>
          <cell r="M44">
            <v>116750</v>
          </cell>
          <cell r="N44">
            <v>280500</v>
          </cell>
          <cell r="O44">
            <v>0</v>
          </cell>
          <cell r="P44">
            <v>2055500</v>
          </cell>
        </row>
        <row r="45">
          <cell r="A45">
            <v>42</v>
          </cell>
          <cell r="B45" t="str">
            <v>稲毛すきっぷ保育園</v>
          </cell>
          <cell r="C45">
            <v>0</v>
          </cell>
          <cell r="D45">
            <v>2517000</v>
          </cell>
          <cell r="E45">
            <v>4116000</v>
          </cell>
          <cell r="F45">
            <v>467000</v>
          </cell>
          <cell r="G45">
            <v>0</v>
          </cell>
          <cell r="H45">
            <v>0</v>
          </cell>
          <cell r="I45">
            <v>7100000</v>
          </cell>
          <cell r="J45">
            <v>0</v>
          </cell>
          <cell r="K45">
            <v>629250</v>
          </cell>
          <cell r="L45">
            <v>1029000</v>
          </cell>
          <cell r="M45">
            <v>116750</v>
          </cell>
          <cell r="N45">
            <v>0</v>
          </cell>
          <cell r="O45">
            <v>0</v>
          </cell>
          <cell r="P45">
            <v>1775000</v>
          </cell>
        </row>
        <row r="46">
          <cell r="A46">
            <v>43</v>
          </cell>
          <cell r="B46" t="str">
            <v>千葉聖心保育園</v>
          </cell>
          <cell r="C46">
            <v>935000</v>
          </cell>
          <cell r="D46">
            <v>2517000</v>
          </cell>
          <cell r="E46">
            <v>4116000</v>
          </cell>
          <cell r="F46">
            <v>0</v>
          </cell>
          <cell r="G46">
            <v>0</v>
          </cell>
          <cell r="H46">
            <v>0</v>
          </cell>
          <cell r="I46">
            <v>7568000</v>
          </cell>
          <cell r="J46">
            <v>233750</v>
          </cell>
          <cell r="K46">
            <v>629250</v>
          </cell>
          <cell r="L46">
            <v>1029000</v>
          </cell>
          <cell r="M46">
            <v>0</v>
          </cell>
          <cell r="N46">
            <v>0</v>
          </cell>
          <cell r="O46">
            <v>0</v>
          </cell>
          <cell r="P46">
            <v>1892000</v>
          </cell>
        </row>
        <row r="47">
          <cell r="A47">
            <v>44</v>
          </cell>
          <cell r="B47" t="str">
            <v>真生保育園</v>
          </cell>
          <cell r="C47">
            <v>0</v>
          </cell>
          <cell r="D47">
            <v>2517000</v>
          </cell>
          <cell r="E47">
            <v>4116000</v>
          </cell>
          <cell r="F47">
            <v>467000</v>
          </cell>
          <cell r="G47">
            <v>1588000</v>
          </cell>
          <cell r="H47">
            <v>0</v>
          </cell>
          <cell r="I47">
            <v>8688000</v>
          </cell>
          <cell r="J47">
            <v>0</v>
          </cell>
          <cell r="K47">
            <v>629250</v>
          </cell>
          <cell r="L47">
            <v>1029000</v>
          </cell>
          <cell r="M47">
            <v>116750</v>
          </cell>
          <cell r="N47">
            <v>397000</v>
          </cell>
          <cell r="O47">
            <v>0</v>
          </cell>
          <cell r="P47">
            <v>2172000</v>
          </cell>
        </row>
        <row r="48">
          <cell r="A48">
            <v>45</v>
          </cell>
          <cell r="B48" t="str">
            <v>アップルナースリー検見川浜保育園</v>
          </cell>
          <cell r="C48">
            <v>0</v>
          </cell>
          <cell r="D48">
            <v>2517000</v>
          </cell>
          <cell r="E48">
            <v>4116000</v>
          </cell>
          <cell r="F48">
            <v>467000</v>
          </cell>
          <cell r="G48">
            <v>1588000</v>
          </cell>
          <cell r="H48">
            <v>0</v>
          </cell>
          <cell r="I48">
            <v>8688000</v>
          </cell>
          <cell r="J48">
            <v>0</v>
          </cell>
          <cell r="K48">
            <v>629250</v>
          </cell>
          <cell r="L48">
            <v>1029000</v>
          </cell>
          <cell r="M48">
            <v>116750</v>
          </cell>
          <cell r="N48">
            <v>397000</v>
          </cell>
          <cell r="O48">
            <v>0</v>
          </cell>
          <cell r="P48">
            <v>2172000</v>
          </cell>
        </row>
        <row r="49">
          <cell r="A49">
            <v>46</v>
          </cell>
        </row>
        <row r="50">
          <cell r="A50">
            <v>47</v>
          </cell>
        </row>
        <row r="51">
          <cell r="A51">
            <v>48</v>
          </cell>
        </row>
        <row r="52">
          <cell r="A52">
            <v>49</v>
          </cell>
        </row>
        <row r="53">
          <cell r="A53">
            <v>50</v>
          </cell>
        </row>
        <row r="54">
          <cell r="B54" t="str">
            <v>この行は使わないこと</v>
          </cell>
        </row>
        <row r="55">
          <cell r="B55" t="str">
            <v>計</v>
          </cell>
          <cell r="C55">
            <v>4675000</v>
          </cell>
          <cell r="D55">
            <v>113265000</v>
          </cell>
          <cell r="E55">
            <v>185220000</v>
          </cell>
          <cell r="F55">
            <v>14477000</v>
          </cell>
          <cell r="G55">
            <v>65329000</v>
          </cell>
          <cell r="H55">
            <v>61152000</v>
          </cell>
          <cell r="I55">
            <v>444118000</v>
          </cell>
          <cell r="J55">
            <v>1168750</v>
          </cell>
          <cell r="K55">
            <v>28316250</v>
          </cell>
          <cell r="L55">
            <v>46305000</v>
          </cell>
          <cell r="M55">
            <v>3619250</v>
          </cell>
          <cell r="N55">
            <v>16332250</v>
          </cell>
          <cell r="O55">
            <v>15288000</v>
          </cell>
          <cell r="P55">
            <v>111029500</v>
          </cell>
        </row>
        <row r="59">
          <cell r="A59">
            <v>1</v>
          </cell>
          <cell r="B59" t="str">
            <v>院内保育園</v>
          </cell>
          <cell r="C59">
            <v>0</v>
          </cell>
          <cell r="D59">
            <v>629250</v>
          </cell>
          <cell r="E59">
            <v>1029000</v>
          </cell>
          <cell r="F59">
            <v>0</v>
          </cell>
          <cell r="G59">
            <v>375500</v>
          </cell>
          <cell r="H59">
            <v>0</v>
          </cell>
          <cell r="I59">
            <v>2033750</v>
          </cell>
          <cell r="J59">
            <v>0</v>
          </cell>
          <cell r="K59">
            <v>629250</v>
          </cell>
          <cell r="L59">
            <v>1029000</v>
          </cell>
          <cell r="M59">
            <v>0</v>
          </cell>
          <cell r="N59">
            <v>375500</v>
          </cell>
          <cell r="O59">
            <v>0</v>
          </cell>
          <cell r="P59">
            <v>2033750</v>
          </cell>
        </row>
        <row r="60">
          <cell r="A60">
            <v>2</v>
          </cell>
          <cell r="B60" t="str">
            <v>旭ケ丘保育園</v>
          </cell>
          <cell r="C60">
            <v>0</v>
          </cell>
          <cell r="D60">
            <v>629250</v>
          </cell>
          <cell r="E60">
            <v>1029000</v>
          </cell>
          <cell r="F60">
            <v>116750</v>
          </cell>
          <cell r="G60">
            <v>397000</v>
          </cell>
          <cell r="H60">
            <v>588000</v>
          </cell>
          <cell r="I60">
            <v>2760000</v>
          </cell>
          <cell r="J60">
            <v>0</v>
          </cell>
          <cell r="K60">
            <v>629250</v>
          </cell>
          <cell r="L60">
            <v>1029000</v>
          </cell>
          <cell r="M60">
            <v>116750</v>
          </cell>
          <cell r="N60">
            <v>397000</v>
          </cell>
          <cell r="O60">
            <v>588000</v>
          </cell>
          <cell r="P60">
            <v>2760000</v>
          </cell>
        </row>
        <row r="61">
          <cell r="A61">
            <v>3</v>
          </cell>
          <cell r="B61" t="str">
            <v>稲毛保育園</v>
          </cell>
          <cell r="C61">
            <v>0</v>
          </cell>
          <cell r="D61">
            <v>629250</v>
          </cell>
          <cell r="E61">
            <v>1029000</v>
          </cell>
          <cell r="F61">
            <v>0</v>
          </cell>
          <cell r="G61">
            <v>397000</v>
          </cell>
          <cell r="H61">
            <v>588000</v>
          </cell>
          <cell r="I61">
            <v>2643250</v>
          </cell>
          <cell r="J61">
            <v>0</v>
          </cell>
          <cell r="K61">
            <v>629250</v>
          </cell>
          <cell r="L61">
            <v>1029000</v>
          </cell>
          <cell r="M61">
            <v>0</v>
          </cell>
          <cell r="N61">
            <v>397000</v>
          </cell>
          <cell r="O61">
            <v>588000</v>
          </cell>
          <cell r="P61">
            <v>2643250</v>
          </cell>
        </row>
        <row r="62">
          <cell r="A62">
            <v>4</v>
          </cell>
          <cell r="B62" t="str">
            <v>みどり学園附属保育園</v>
          </cell>
          <cell r="C62">
            <v>0</v>
          </cell>
          <cell r="D62">
            <v>629250</v>
          </cell>
          <cell r="E62">
            <v>1029000</v>
          </cell>
          <cell r="F62">
            <v>0</v>
          </cell>
          <cell r="G62">
            <v>397000</v>
          </cell>
          <cell r="H62">
            <v>0</v>
          </cell>
          <cell r="I62">
            <v>2055250</v>
          </cell>
          <cell r="J62">
            <v>0</v>
          </cell>
          <cell r="K62">
            <v>629250</v>
          </cell>
          <cell r="L62">
            <v>1029000</v>
          </cell>
          <cell r="M62">
            <v>0</v>
          </cell>
          <cell r="N62">
            <v>397000</v>
          </cell>
          <cell r="O62">
            <v>0</v>
          </cell>
          <cell r="P62">
            <v>2055250</v>
          </cell>
        </row>
        <row r="63">
          <cell r="A63">
            <v>5</v>
          </cell>
          <cell r="B63" t="str">
            <v>ちどり保育園</v>
          </cell>
          <cell r="C63">
            <v>0</v>
          </cell>
          <cell r="D63">
            <v>629250</v>
          </cell>
          <cell r="E63">
            <v>1029000</v>
          </cell>
          <cell r="F63">
            <v>116750</v>
          </cell>
          <cell r="G63">
            <v>396000</v>
          </cell>
          <cell r="H63">
            <v>0</v>
          </cell>
          <cell r="I63">
            <v>2171000</v>
          </cell>
          <cell r="J63">
            <v>0</v>
          </cell>
          <cell r="K63">
            <v>629250</v>
          </cell>
          <cell r="L63">
            <v>1029000</v>
          </cell>
          <cell r="M63">
            <v>116750</v>
          </cell>
          <cell r="N63">
            <v>396000</v>
          </cell>
          <cell r="O63">
            <v>0</v>
          </cell>
          <cell r="P63">
            <v>2171000</v>
          </cell>
        </row>
        <row r="64">
          <cell r="A64">
            <v>6</v>
          </cell>
          <cell r="B64" t="str">
            <v>今井保育園</v>
          </cell>
          <cell r="C64">
            <v>233750</v>
          </cell>
          <cell r="D64">
            <v>629250</v>
          </cell>
          <cell r="E64">
            <v>1029000</v>
          </cell>
          <cell r="F64">
            <v>116750</v>
          </cell>
          <cell r="G64">
            <v>397000</v>
          </cell>
          <cell r="H64">
            <v>588000</v>
          </cell>
          <cell r="I64">
            <v>2993750</v>
          </cell>
          <cell r="J64">
            <v>233750</v>
          </cell>
          <cell r="K64">
            <v>629250</v>
          </cell>
          <cell r="L64">
            <v>1029000</v>
          </cell>
          <cell r="M64">
            <v>116750</v>
          </cell>
          <cell r="N64">
            <v>397000</v>
          </cell>
          <cell r="O64">
            <v>588000</v>
          </cell>
          <cell r="P64">
            <v>2993750</v>
          </cell>
        </row>
        <row r="65">
          <cell r="A65">
            <v>7</v>
          </cell>
          <cell r="B65" t="str">
            <v>若竹保育園</v>
          </cell>
          <cell r="C65">
            <v>0</v>
          </cell>
          <cell r="D65">
            <v>629250</v>
          </cell>
          <cell r="E65">
            <v>1029000</v>
          </cell>
          <cell r="F65">
            <v>116750</v>
          </cell>
          <cell r="G65">
            <v>397000</v>
          </cell>
          <cell r="H65">
            <v>588000</v>
          </cell>
          <cell r="I65">
            <v>2760000</v>
          </cell>
          <cell r="J65">
            <v>0</v>
          </cell>
          <cell r="K65">
            <v>629250</v>
          </cell>
          <cell r="L65">
            <v>1029000</v>
          </cell>
          <cell r="M65">
            <v>116750</v>
          </cell>
          <cell r="N65">
            <v>397000</v>
          </cell>
          <cell r="O65">
            <v>588000</v>
          </cell>
          <cell r="P65">
            <v>2760000</v>
          </cell>
        </row>
        <row r="66">
          <cell r="A66">
            <v>8</v>
          </cell>
          <cell r="B66" t="str">
            <v>千葉寺保育園</v>
          </cell>
          <cell r="C66">
            <v>0</v>
          </cell>
          <cell r="D66">
            <v>629250</v>
          </cell>
          <cell r="E66">
            <v>1029000</v>
          </cell>
          <cell r="F66">
            <v>0</v>
          </cell>
          <cell r="G66">
            <v>397000</v>
          </cell>
          <cell r="H66">
            <v>588000</v>
          </cell>
          <cell r="I66">
            <v>2643250</v>
          </cell>
          <cell r="J66">
            <v>0</v>
          </cell>
          <cell r="K66">
            <v>629250</v>
          </cell>
          <cell r="L66">
            <v>1029000</v>
          </cell>
          <cell r="M66">
            <v>0</v>
          </cell>
          <cell r="N66">
            <v>397000</v>
          </cell>
          <cell r="O66">
            <v>588000</v>
          </cell>
          <cell r="P66">
            <v>2643250</v>
          </cell>
        </row>
        <row r="67">
          <cell r="A67">
            <v>9</v>
          </cell>
          <cell r="B67" t="str">
            <v>慈光保育園</v>
          </cell>
          <cell r="C67">
            <v>0</v>
          </cell>
          <cell r="D67">
            <v>629250</v>
          </cell>
          <cell r="E67">
            <v>1029000</v>
          </cell>
          <cell r="F67">
            <v>116750</v>
          </cell>
          <cell r="G67">
            <v>397000</v>
          </cell>
          <cell r="H67">
            <v>588000</v>
          </cell>
          <cell r="I67">
            <v>2760000</v>
          </cell>
          <cell r="J67">
            <v>0</v>
          </cell>
          <cell r="K67">
            <v>629250</v>
          </cell>
          <cell r="L67">
            <v>1029000</v>
          </cell>
          <cell r="M67">
            <v>116750</v>
          </cell>
          <cell r="N67">
            <v>397000</v>
          </cell>
          <cell r="O67">
            <v>588000</v>
          </cell>
          <cell r="P67">
            <v>2760000</v>
          </cell>
        </row>
        <row r="68">
          <cell r="A68">
            <v>10</v>
          </cell>
          <cell r="B68" t="str">
            <v>若梅保育園</v>
          </cell>
          <cell r="C68">
            <v>0</v>
          </cell>
          <cell r="D68">
            <v>629250</v>
          </cell>
          <cell r="E68">
            <v>1029000</v>
          </cell>
          <cell r="F68">
            <v>116750</v>
          </cell>
          <cell r="G68">
            <v>397000</v>
          </cell>
          <cell r="H68">
            <v>588000</v>
          </cell>
          <cell r="I68">
            <v>2760000</v>
          </cell>
          <cell r="J68">
            <v>0</v>
          </cell>
          <cell r="K68">
            <v>629250</v>
          </cell>
          <cell r="L68">
            <v>1029000</v>
          </cell>
          <cell r="M68">
            <v>116750</v>
          </cell>
          <cell r="N68">
            <v>397000</v>
          </cell>
          <cell r="O68">
            <v>588000</v>
          </cell>
          <cell r="P68">
            <v>2760000</v>
          </cell>
        </row>
        <row r="69">
          <cell r="A69">
            <v>11</v>
          </cell>
          <cell r="B69" t="str">
            <v>チューリップ保育園</v>
          </cell>
          <cell r="C69">
            <v>0</v>
          </cell>
          <cell r="D69">
            <v>629250</v>
          </cell>
          <cell r="E69">
            <v>1029000</v>
          </cell>
          <cell r="F69">
            <v>0</v>
          </cell>
          <cell r="G69">
            <v>269250</v>
          </cell>
          <cell r="H69">
            <v>588000</v>
          </cell>
          <cell r="I69">
            <v>2515500</v>
          </cell>
          <cell r="J69">
            <v>0</v>
          </cell>
          <cell r="K69">
            <v>629250</v>
          </cell>
          <cell r="L69">
            <v>1029000</v>
          </cell>
          <cell r="M69">
            <v>0</v>
          </cell>
          <cell r="N69">
            <v>269250</v>
          </cell>
          <cell r="O69">
            <v>588000</v>
          </cell>
          <cell r="P69">
            <v>2515500</v>
          </cell>
        </row>
        <row r="70">
          <cell r="A70">
            <v>12</v>
          </cell>
          <cell r="B70" t="str">
            <v>幕張海浜保育園</v>
          </cell>
          <cell r="C70">
            <v>0</v>
          </cell>
          <cell r="D70">
            <v>629250</v>
          </cell>
          <cell r="E70">
            <v>1029000</v>
          </cell>
          <cell r="F70">
            <v>116750</v>
          </cell>
          <cell r="G70">
            <v>397000</v>
          </cell>
          <cell r="H70">
            <v>0</v>
          </cell>
          <cell r="I70">
            <v>2172000</v>
          </cell>
          <cell r="J70">
            <v>0</v>
          </cell>
          <cell r="K70">
            <v>629250</v>
          </cell>
          <cell r="L70">
            <v>1029000</v>
          </cell>
          <cell r="M70">
            <v>116750</v>
          </cell>
          <cell r="N70">
            <v>397000</v>
          </cell>
          <cell r="O70">
            <v>0</v>
          </cell>
          <cell r="P70">
            <v>2172000</v>
          </cell>
        </row>
        <row r="71">
          <cell r="A71">
            <v>13</v>
          </cell>
          <cell r="B71" t="str">
            <v>みつわ台保育園</v>
          </cell>
          <cell r="C71">
            <v>0</v>
          </cell>
          <cell r="D71">
            <v>629250</v>
          </cell>
          <cell r="E71">
            <v>1029000</v>
          </cell>
          <cell r="F71">
            <v>116750</v>
          </cell>
          <cell r="G71">
            <v>397000</v>
          </cell>
          <cell r="H71">
            <v>1764000</v>
          </cell>
          <cell r="I71">
            <v>3936000</v>
          </cell>
          <cell r="J71">
            <v>0</v>
          </cell>
          <cell r="K71">
            <v>629250</v>
          </cell>
          <cell r="L71">
            <v>1029000</v>
          </cell>
          <cell r="M71">
            <v>116750</v>
          </cell>
          <cell r="N71">
            <v>397000</v>
          </cell>
          <cell r="O71">
            <v>1764000</v>
          </cell>
          <cell r="P71">
            <v>3936000</v>
          </cell>
        </row>
        <row r="72">
          <cell r="A72">
            <v>14</v>
          </cell>
          <cell r="B72" t="str">
            <v>まどか保育園</v>
          </cell>
          <cell r="C72">
            <v>0</v>
          </cell>
          <cell r="D72">
            <v>629250</v>
          </cell>
          <cell r="E72">
            <v>1029000</v>
          </cell>
          <cell r="F72">
            <v>116750</v>
          </cell>
          <cell r="G72">
            <v>397000</v>
          </cell>
          <cell r="H72">
            <v>0</v>
          </cell>
          <cell r="I72">
            <v>2172000</v>
          </cell>
          <cell r="J72">
            <v>0</v>
          </cell>
          <cell r="K72">
            <v>629250</v>
          </cell>
          <cell r="L72">
            <v>1029000</v>
          </cell>
          <cell r="M72">
            <v>116750</v>
          </cell>
          <cell r="N72">
            <v>397000</v>
          </cell>
          <cell r="O72">
            <v>0</v>
          </cell>
          <cell r="P72">
            <v>2172000</v>
          </cell>
        </row>
        <row r="73">
          <cell r="A73">
            <v>15</v>
          </cell>
          <cell r="B73" t="str">
            <v>わかくさ保育園</v>
          </cell>
          <cell r="C73">
            <v>0</v>
          </cell>
          <cell r="D73">
            <v>629250</v>
          </cell>
          <cell r="E73">
            <v>1029000</v>
          </cell>
          <cell r="F73">
            <v>116750</v>
          </cell>
          <cell r="G73">
            <v>397000</v>
          </cell>
          <cell r="H73">
            <v>0</v>
          </cell>
          <cell r="I73">
            <v>2172000</v>
          </cell>
          <cell r="J73">
            <v>0</v>
          </cell>
          <cell r="K73">
            <v>629250</v>
          </cell>
          <cell r="L73">
            <v>1029000</v>
          </cell>
          <cell r="M73">
            <v>116750</v>
          </cell>
          <cell r="N73">
            <v>397000</v>
          </cell>
          <cell r="O73">
            <v>0</v>
          </cell>
          <cell r="P73">
            <v>2172000</v>
          </cell>
        </row>
        <row r="74">
          <cell r="A74">
            <v>16</v>
          </cell>
          <cell r="B74" t="str">
            <v>たいよう保育園</v>
          </cell>
          <cell r="C74">
            <v>0</v>
          </cell>
          <cell r="D74">
            <v>629250</v>
          </cell>
          <cell r="E74">
            <v>1029000</v>
          </cell>
          <cell r="F74">
            <v>116750</v>
          </cell>
          <cell r="G74">
            <v>397000</v>
          </cell>
          <cell r="H74">
            <v>0</v>
          </cell>
          <cell r="I74">
            <v>2172000</v>
          </cell>
          <cell r="J74">
            <v>0</v>
          </cell>
          <cell r="K74">
            <v>629250</v>
          </cell>
          <cell r="L74">
            <v>1029000</v>
          </cell>
          <cell r="M74">
            <v>116750</v>
          </cell>
          <cell r="N74">
            <v>397000</v>
          </cell>
          <cell r="O74">
            <v>0</v>
          </cell>
          <cell r="P74">
            <v>2172000</v>
          </cell>
        </row>
        <row r="75">
          <cell r="A75">
            <v>17</v>
          </cell>
          <cell r="B75" t="str">
            <v>松ケ丘保育園</v>
          </cell>
          <cell r="C75">
            <v>0</v>
          </cell>
          <cell r="D75">
            <v>629250</v>
          </cell>
          <cell r="E75">
            <v>1029000</v>
          </cell>
          <cell r="F75">
            <v>116750</v>
          </cell>
          <cell r="G75">
            <v>322000</v>
          </cell>
          <cell r="H75">
            <v>588000</v>
          </cell>
          <cell r="I75">
            <v>2685000</v>
          </cell>
          <cell r="J75">
            <v>0</v>
          </cell>
          <cell r="K75">
            <v>629250</v>
          </cell>
          <cell r="L75">
            <v>1029000</v>
          </cell>
          <cell r="M75">
            <v>116750</v>
          </cell>
          <cell r="N75">
            <v>322000</v>
          </cell>
          <cell r="O75">
            <v>588000</v>
          </cell>
          <cell r="P75">
            <v>2685000</v>
          </cell>
        </row>
        <row r="76">
          <cell r="A76">
            <v>18</v>
          </cell>
          <cell r="B76" t="str">
            <v>作草部保育園</v>
          </cell>
          <cell r="C76">
            <v>0</v>
          </cell>
          <cell r="D76">
            <v>629250</v>
          </cell>
          <cell r="E76">
            <v>1029000</v>
          </cell>
          <cell r="F76">
            <v>116750</v>
          </cell>
          <cell r="G76">
            <v>397000</v>
          </cell>
          <cell r="H76">
            <v>588000</v>
          </cell>
          <cell r="I76">
            <v>2760000</v>
          </cell>
          <cell r="J76">
            <v>0</v>
          </cell>
          <cell r="K76">
            <v>629250</v>
          </cell>
          <cell r="L76">
            <v>1029000</v>
          </cell>
          <cell r="M76">
            <v>116750</v>
          </cell>
          <cell r="N76">
            <v>397000</v>
          </cell>
          <cell r="O76">
            <v>588000</v>
          </cell>
          <cell r="P76">
            <v>2760000</v>
          </cell>
        </row>
        <row r="77">
          <cell r="A77">
            <v>19</v>
          </cell>
          <cell r="B77" t="str">
            <v>すずらん保育園</v>
          </cell>
          <cell r="C77">
            <v>0</v>
          </cell>
          <cell r="D77">
            <v>629250</v>
          </cell>
          <cell r="E77">
            <v>1029000</v>
          </cell>
          <cell r="F77">
            <v>116750</v>
          </cell>
          <cell r="G77">
            <v>397000</v>
          </cell>
          <cell r="H77">
            <v>588000</v>
          </cell>
          <cell r="I77">
            <v>2760000</v>
          </cell>
          <cell r="J77">
            <v>0</v>
          </cell>
          <cell r="K77">
            <v>629250</v>
          </cell>
          <cell r="L77">
            <v>1029000</v>
          </cell>
          <cell r="M77">
            <v>116750</v>
          </cell>
          <cell r="N77">
            <v>397000</v>
          </cell>
          <cell r="O77">
            <v>588000</v>
          </cell>
          <cell r="P77">
            <v>2760000</v>
          </cell>
        </row>
        <row r="78">
          <cell r="A78">
            <v>20</v>
          </cell>
          <cell r="B78" t="str">
            <v>なぎさ保育園</v>
          </cell>
          <cell r="C78">
            <v>0</v>
          </cell>
          <cell r="D78">
            <v>629250</v>
          </cell>
          <cell r="E78">
            <v>1029000</v>
          </cell>
          <cell r="F78">
            <v>116750</v>
          </cell>
          <cell r="G78">
            <v>397000</v>
          </cell>
          <cell r="H78">
            <v>0</v>
          </cell>
          <cell r="I78">
            <v>2172000</v>
          </cell>
          <cell r="J78">
            <v>0</v>
          </cell>
          <cell r="K78">
            <v>629250</v>
          </cell>
          <cell r="L78">
            <v>1029000</v>
          </cell>
          <cell r="M78">
            <v>116750</v>
          </cell>
          <cell r="N78">
            <v>397000</v>
          </cell>
          <cell r="O78">
            <v>0</v>
          </cell>
          <cell r="P78">
            <v>2172000</v>
          </cell>
        </row>
        <row r="79">
          <cell r="A79">
            <v>21</v>
          </cell>
          <cell r="B79" t="str">
            <v>南小中台保育園</v>
          </cell>
          <cell r="C79">
            <v>0</v>
          </cell>
          <cell r="D79">
            <v>629250</v>
          </cell>
          <cell r="E79">
            <v>1029000</v>
          </cell>
          <cell r="F79">
            <v>116750</v>
          </cell>
          <cell r="G79">
            <v>397000</v>
          </cell>
          <cell r="H79">
            <v>588000</v>
          </cell>
          <cell r="I79">
            <v>2760000</v>
          </cell>
          <cell r="J79">
            <v>0</v>
          </cell>
          <cell r="K79">
            <v>629250</v>
          </cell>
          <cell r="L79">
            <v>1029000</v>
          </cell>
          <cell r="M79">
            <v>116750</v>
          </cell>
          <cell r="N79">
            <v>397000</v>
          </cell>
          <cell r="O79">
            <v>588000</v>
          </cell>
          <cell r="P79">
            <v>2760000</v>
          </cell>
        </row>
        <row r="80">
          <cell r="A80">
            <v>22</v>
          </cell>
          <cell r="B80" t="str">
            <v>もみじ保育園</v>
          </cell>
          <cell r="C80">
            <v>0</v>
          </cell>
          <cell r="D80">
            <v>629250</v>
          </cell>
          <cell r="E80">
            <v>1029000</v>
          </cell>
          <cell r="F80">
            <v>0</v>
          </cell>
          <cell r="G80">
            <v>397000</v>
          </cell>
          <cell r="H80">
            <v>588000</v>
          </cell>
          <cell r="I80">
            <v>2643250</v>
          </cell>
          <cell r="J80">
            <v>0</v>
          </cell>
          <cell r="K80">
            <v>629250</v>
          </cell>
          <cell r="L80">
            <v>1029000</v>
          </cell>
          <cell r="M80">
            <v>0</v>
          </cell>
          <cell r="N80">
            <v>397000</v>
          </cell>
          <cell r="O80">
            <v>588000</v>
          </cell>
          <cell r="P80">
            <v>2643250</v>
          </cell>
        </row>
        <row r="81">
          <cell r="A81">
            <v>23</v>
          </cell>
          <cell r="B81" t="str">
            <v>おゆみ野保育園</v>
          </cell>
          <cell r="C81">
            <v>0</v>
          </cell>
          <cell r="D81">
            <v>629250</v>
          </cell>
          <cell r="E81">
            <v>1029000</v>
          </cell>
          <cell r="F81">
            <v>116750</v>
          </cell>
          <cell r="G81">
            <v>397000</v>
          </cell>
          <cell r="H81">
            <v>588000</v>
          </cell>
          <cell r="I81">
            <v>2760000</v>
          </cell>
          <cell r="J81">
            <v>0</v>
          </cell>
          <cell r="K81">
            <v>629250</v>
          </cell>
          <cell r="L81">
            <v>1029000</v>
          </cell>
          <cell r="M81">
            <v>116750</v>
          </cell>
          <cell r="N81">
            <v>397000</v>
          </cell>
          <cell r="O81">
            <v>588000</v>
          </cell>
          <cell r="P81">
            <v>2760000</v>
          </cell>
        </row>
        <row r="82">
          <cell r="A82">
            <v>24</v>
          </cell>
          <cell r="B82" t="str">
            <v>ナーセリー鏡戸</v>
          </cell>
          <cell r="C82">
            <v>233750</v>
          </cell>
          <cell r="D82">
            <v>629250</v>
          </cell>
          <cell r="E82">
            <v>1029000</v>
          </cell>
          <cell r="F82">
            <v>116750</v>
          </cell>
          <cell r="G82">
            <v>397000</v>
          </cell>
          <cell r="H82">
            <v>0</v>
          </cell>
          <cell r="I82">
            <v>2405750</v>
          </cell>
          <cell r="J82">
            <v>233750</v>
          </cell>
          <cell r="K82">
            <v>629250</v>
          </cell>
          <cell r="L82">
            <v>1029000</v>
          </cell>
          <cell r="M82">
            <v>116750</v>
          </cell>
          <cell r="N82">
            <v>397000</v>
          </cell>
          <cell r="O82">
            <v>0</v>
          </cell>
          <cell r="P82">
            <v>2405750</v>
          </cell>
        </row>
        <row r="83">
          <cell r="A83">
            <v>25</v>
          </cell>
          <cell r="B83" t="str">
            <v>打瀬保育園</v>
          </cell>
          <cell r="C83">
            <v>0</v>
          </cell>
          <cell r="D83">
            <v>629250</v>
          </cell>
          <cell r="E83">
            <v>1029000</v>
          </cell>
          <cell r="F83">
            <v>116750</v>
          </cell>
          <cell r="G83">
            <v>397000</v>
          </cell>
          <cell r="H83">
            <v>0</v>
          </cell>
          <cell r="I83">
            <v>2172000</v>
          </cell>
          <cell r="J83">
            <v>0</v>
          </cell>
          <cell r="K83">
            <v>629250</v>
          </cell>
          <cell r="L83">
            <v>1029000</v>
          </cell>
          <cell r="M83">
            <v>116750</v>
          </cell>
          <cell r="N83">
            <v>397000</v>
          </cell>
          <cell r="O83">
            <v>0</v>
          </cell>
          <cell r="P83">
            <v>2172000</v>
          </cell>
        </row>
        <row r="84">
          <cell r="A84">
            <v>26</v>
          </cell>
          <cell r="B84" t="str">
            <v>ふたば保育園</v>
          </cell>
          <cell r="C84">
            <v>0</v>
          </cell>
          <cell r="D84">
            <v>629250</v>
          </cell>
          <cell r="E84">
            <v>1029000</v>
          </cell>
          <cell r="F84">
            <v>116750</v>
          </cell>
          <cell r="G84">
            <v>397000</v>
          </cell>
          <cell r="H84">
            <v>1176000</v>
          </cell>
          <cell r="I84">
            <v>3348000</v>
          </cell>
          <cell r="J84">
            <v>0</v>
          </cell>
          <cell r="K84">
            <v>629250</v>
          </cell>
          <cell r="L84">
            <v>1029000</v>
          </cell>
          <cell r="M84">
            <v>116750</v>
          </cell>
          <cell r="N84">
            <v>397000</v>
          </cell>
          <cell r="O84">
            <v>1176000</v>
          </cell>
          <cell r="P84">
            <v>3348000</v>
          </cell>
        </row>
        <row r="85">
          <cell r="A85">
            <v>27</v>
          </cell>
          <cell r="B85" t="str">
            <v>明和輝保育園</v>
          </cell>
          <cell r="C85">
            <v>233750</v>
          </cell>
          <cell r="D85">
            <v>629250</v>
          </cell>
          <cell r="E85">
            <v>1029000</v>
          </cell>
          <cell r="F85">
            <v>0</v>
          </cell>
          <cell r="G85">
            <v>397000</v>
          </cell>
          <cell r="H85">
            <v>588000</v>
          </cell>
          <cell r="I85">
            <v>2877000</v>
          </cell>
          <cell r="J85">
            <v>233750</v>
          </cell>
          <cell r="K85">
            <v>629250</v>
          </cell>
          <cell r="L85">
            <v>1029000</v>
          </cell>
          <cell r="M85">
            <v>0</v>
          </cell>
          <cell r="N85">
            <v>397000</v>
          </cell>
          <cell r="O85">
            <v>588000</v>
          </cell>
          <cell r="P85">
            <v>2877000</v>
          </cell>
        </row>
        <row r="86">
          <cell r="A86">
            <v>28</v>
          </cell>
          <cell r="B86" t="str">
            <v>山王保育園</v>
          </cell>
          <cell r="C86">
            <v>0</v>
          </cell>
          <cell r="D86">
            <v>629250</v>
          </cell>
          <cell r="E86">
            <v>1029000</v>
          </cell>
          <cell r="F86">
            <v>116750</v>
          </cell>
          <cell r="G86">
            <v>397000</v>
          </cell>
          <cell r="H86">
            <v>0</v>
          </cell>
          <cell r="I86">
            <v>2172000</v>
          </cell>
          <cell r="J86">
            <v>0</v>
          </cell>
          <cell r="K86">
            <v>629250</v>
          </cell>
          <cell r="L86">
            <v>1029000</v>
          </cell>
          <cell r="M86">
            <v>116750</v>
          </cell>
          <cell r="N86">
            <v>397000</v>
          </cell>
          <cell r="O86">
            <v>0</v>
          </cell>
          <cell r="P86">
            <v>2172000</v>
          </cell>
        </row>
        <row r="87">
          <cell r="A87">
            <v>29</v>
          </cell>
          <cell r="B87" t="str">
            <v>チャイルド・ガーデン保育園</v>
          </cell>
          <cell r="C87">
            <v>0</v>
          </cell>
          <cell r="D87">
            <v>629250</v>
          </cell>
          <cell r="E87">
            <v>1029000</v>
          </cell>
          <cell r="F87">
            <v>0</v>
          </cell>
          <cell r="G87">
            <v>397000</v>
          </cell>
          <cell r="H87">
            <v>0</v>
          </cell>
          <cell r="I87">
            <v>2055250</v>
          </cell>
          <cell r="J87">
            <v>0</v>
          </cell>
          <cell r="K87">
            <v>629250</v>
          </cell>
          <cell r="L87">
            <v>1029000</v>
          </cell>
          <cell r="M87">
            <v>0</v>
          </cell>
          <cell r="N87">
            <v>397000</v>
          </cell>
          <cell r="O87">
            <v>0</v>
          </cell>
          <cell r="P87">
            <v>2055250</v>
          </cell>
        </row>
        <row r="88">
          <cell r="A88">
            <v>30</v>
          </cell>
          <cell r="B88" t="str">
            <v>明徳土気保育園</v>
          </cell>
          <cell r="C88">
            <v>0</v>
          </cell>
          <cell r="D88">
            <v>629250</v>
          </cell>
          <cell r="E88">
            <v>1029000</v>
          </cell>
          <cell r="F88">
            <v>116750</v>
          </cell>
          <cell r="G88">
            <v>397000</v>
          </cell>
          <cell r="H88">
            <v>1176000</v>
          </cell>
          <cell r="I88">
            <v>3348000</v>
          </cell>
          <cell r="J88">
            <v>0</v>
          </cell>
          <cell r="K88">
            <v>629250</v>
          </cell>
          <cell r="L88">
            <v>1029000</v>
          </cell>
          <cell r="M88">
            <v>116750</v>
          </cell>
          <cell r="N88">
            <v>397000</v>
          </cell>
          <cell r="O88">
            <v>1176000</v>
          </cell>
          <cell r="P88">
            <v>3348000</v>
          </cell>
        </row>
        <row r="89">
          <cell r="A89">
            <v>31</v>
          </cell>
          <cell r="B89" t="str">
            <v>グレース保育園</v>
          </cell>
          <cell r="C89">
            <v>0</v>
          </cell>
          <cell r="D89">
            <v>629250</v>
          </cell>
          <cell r="E89">
            <v>1029000</v>
          </cell>
          <cell r="F89">
            <v>0</v>
          </cell>
          <cell r="G89">
            <v>397000</v>
          </cell>
          <cell r="H89">
            <v>588000</v>
          </cell>
          <cell r="I89">
            <v>2643250</v>
          </cell>
          <cell r="J89">
            <v>0</v>
          </cell>
          <cell r="K89">
            <v>629250</v>
          </cell>
          <cell r="L89">
            <v>1029000</v>
          </cell>
          <cell r="M89">
            <v>0</v>
          </cell>
          <cell r="N89">
            <v>397000</v>
          </cell>
          <cell r="O89">
            <v>588000</v>
          </cell>
          <cell r="P89">
            <v>2643250</v>
          </cell>
        </row>
        <row r="90">
          <cell r="A90">
            <v>32</v>
          </cell>
          <cell r="B90" t="str">
            <v>みらい保育園</v>
          </cell>
          <cell r="C90">
            <v>0</v>
          </cell>
          <cell r="D90">
            <v>629250</v>
          </cell>
          <cell r="E90">
            <v>1029000</v>
          </cell>
          <cell r="F90">
            <v>0</v>
          </cell>
          <cell r="G90">
            <v>397000</v>
          </cell>
          <cell r="H90">
            <v>588000</v>
          </cell>
          <cell r="I90">
            <v>2643250</v>
          </cell>
          <cell r="J90">
            <v>0</v>
          </cell>
          <cell r="K90">
            <v>629250</v>
          </cell>
          <cell r="L90">
            <v>1029000</v>
          </cell>
          <cell r="M90">
            <v>0</v>
          </cell>
          <cell r="N90">
            <v>397000</v>
          </cell>
          <cell r="O90">
            <v>588000</v>
          </cell>
          <cell r="P90">
            <v>2643250</v>
          </cell>
        </row>
        <row r="91">
          <cell r="A91">
            <v>33</v>
          </cell>
          <cell r="B91" t="str">
            <v>かまとり保育園</v>
          </cell>
          <cell r="C91">
            <v>0</v>
          </cell>
          <cell r="D91">
            <v>629250</v>
          </cell>
          <cell r="E91">
            <v>1029000</v>
          </cell>
          <cell r="F91">
            <v>0</v>
          </cell>
          <cell r="G91">
            <v>397000</v>
          </cell>
          <cell r="H91">
            <v>588000</v>
          </cell>
          <cell r="I91">
            <v>2643250</v>
          </cell>
          <cell r="J91">
            <v>0</v>
          </cell>
          <cell r="K91">
            <v>629250</v>
          </cell>
          <cell r="L91">
            <v>1029000</v>
          </cell>
          <cell r="M91">
            <v>0</v>
          </cell>
          <cell r="N91">
            <v>397000</v>
          </cell>
          <cell r="O91">
            <v>588000</v>
          </cell>
          <cell r="P91">
            <v>2643250</v>
          </cell>
        </row>
        <row r="92">
          <cell r="A92">
            <v>34</v>
          </cell>
          <cell r="B92" t="str">
            <v>植草弁天保育園</v>
          </cell>
          <cell r="C92">
            <v>233750</v>
          </cell>
          <cell r="D92">
            <v>629250</v>
          </cell>
          <cell r="E92">
            <v>1029000</v>
          </cell>
          <cell r="F92">
            <v>116750</v>
          </cell>
          <cell r="G92">
            <v>397000</v>
          </cell>
          <cell r="H92">
            <v>0</v>
          </cell>
          <cell r="I92">
            <v>2405750</v>
          </cell>
          <cell r="J92">
            <v>233750</v>
          </cell>
          <cell r="K92">
            <v>629250</v>
          </cell>
          <cell r="L92">
            <v>1029000</v>
          </cell>
          <cell r="M92">
            <v>116750</v>
          </cell>
          <cell r="N92">
            <v>397000</v>
          </cell>
          <cell r="O92">
            <v>0</v>
          </cell>
          <cell r="P92">
            <v>2405750</v>
          </cell>
        </row>
        <row r="93">
          <cell r="A93">
            <v>35</v>
          </cell>
          <cell r="B93" t="str">
            <v>ひなたぼっこ保育園</v>
          </cell>
          <cell r="C93">
            <v>0</v>
          </cell>
          <cell r="D93">
            <v>629250</v>
          </cell>
          <cell r="E93">
            <v>1029000</v>
          </cell>
          <cell r="F93">
            <v>116750</v>
          </cell>
          <cell r="G93">
            <v>397000</v>
          </cell>
          <cell r="H93">
            <v>0</v>
          </cell>
          <cell r="I93">
            <v>2172000</v>
          </cell>
          <cell r="J93">
            <v>0</v>
          </cell>
          <cell r="K93">
            <v>629250</v>
          </cell>
          <cell r="L93">
            <v>1029000</v>
          </cell>
          <cell r="M93">
            <v>116750</v>
          </cell>
          <cell r="N93">
            <v>397000</v>
          </cell>
          <cell r="O93">
            <v>0</v>
          </cell>
          <cell r="P93">
            <v>2172000</v>
          </cell>
        </row>
        <row r="94">
          <cell r="A94">
            <v>36</v>
          </cell>
          <cell r="B94" t="str">
            <v>はまかぜ保育園</v>
          </cell>
          <cell r="C94">
            <v>0</v>
          </cell>
          <cell r="D94">
            <v>629250</v>
          </cell>
          <cell r="E94">
            <v>1029000</v>
          </cell>
          <cell r="F94">
            <v>116750</v>
          </cell>
          <cell r="G94">
            <v>397000</v>
          </cell>
          <cell r="H94">
            <v>0</v>
          </cell>
          <cell r="I94">
            <v>2172000</v>
          </cell>
          <cell r="J94">
            <v>0</v>
          </cell>
          <cell r="K94">
            <v>629250</v>
          </cell>
          <cell r="L94">
            <v>1029000</v>
          </cell>
          <cell r="M94">
            <v>116750</v>
          </cell>
          <cell r="N94">
            <v>397000</v>
          </cell>
          <cell r="O94">
            <v>0</v>
          </cell>
          <cell r="P94">
            <v>2172000</v>
          </cell>
        </row>
        <row r="95">
          <cell r="A95">
            <v>37</v>
          </cell>
          <cell r="B95" t="str">
            <v>いなほ保育園</v>
          </cell>
          <cell r="C95">
            <v>0</v>
          </cell>
          <cell r="D95">
            <v>629250</v>
          </cell>
          <cell r="E95">
            <v>1029000</v>
          </cell>
          <cell r="F95">
            <v>116750</v>
          </cell>
          <cell r="G95">
            <v>397000</v>
          </cell>
          <cell r="H95">
            <v>0</v>
          </cell>
          <cell r="I95">
            <v>2172000</v>
          </cell>
          <cell r="J95">
            <v>0</v>
          </cell>
          <cell r="K95">
            <v>629250</v>
          </cell>
          <cell r="L95">
            <v>1029000</v>
          </cell>
          <cell r="M95">
            <v>116750</v>
          </cell>
          <cell r="N95">
            <v>397000</v>
          </cell>
          <cell r="O95">
            <v>0</v>
          </cell>
          <cell r="P95">
            <v>2172000</v>
          </cell>
        </row>
        <row r="96">
          <cell r="A96">
            <v>38</v>
          </cell>
          <cell r="B96" t="str">
            <v>キッズマーム保育園</v>
          </cell>
          <cell r="C96">
            <v>0</v>
          </cell>
          <cell r="D96">
            <v>629250</v>
          </cell>
          <cell r="E96">
            <v>1029000</v>
          </cell>
          <cell r="F96">
            <v>0</v>
          </cell>
          <cell r="G96">
            <v>397000</v>
          </cell>
          <cell r="H96">
            <v>588000</v>
          </cell>
          <cell r="I96">
            <v>2643250</v>
          </cell>
          <cell r="J96">
            <v>0</v>
          </cell>
          <cell r="K96">
            <v>629250</v>
          </cell>
          <cell r="L96">
            <v>1029000</v>
          </cell>
          <cell r="M96">
            <v>0</v>
          </cell>
          <cell r="N96">
            <v>397000</v>
          </cell>
          <cell r="O96">
            <v>588000</v>
          </cell>
          <cell r="P96">
            <v>2643250</v>
          </cell>
        </row>
        <row r="97">
          <cell r="A97">
            <v>39</v>
          </cell>
          <cell r="B97" t="str">
            <v>アスク海浜幕張保育園</v>
          </cell>
          <cell r="C97">
            <v>0</v>
          </cell>
          <cell r="D97">
            <v>629250</v>
          </cell>
          <cell r="E97">
            <v>1029000</v>
          </cell>
          <cell r="F97">
            <v>116750</v>
          </cell>
          <cell r="G97">
            <v>0</v>
          </cell>
          <cell r="H97">
            <v>0</v>
          </cell>
          <cell r="I97">
            <v>1775000</v>
          </cell>
          <cell r="J97">
            <v>0</v>
          </cell>
          <cell r="K97">
            <v>629250</v>
          </cell>
          <cell r="L97">
            <v>1029000</v>
          </cell>
          <cell r="M97">
            <v>116750</v>
          </cell>
          <cell r="N97">
            <v>0</v>
          </cell>
          <cell r="O97">
            <v>0</v>
          </cell>
          <cell r="P97">
            <v>1775000</v>
          </cell>
        </row>
        <row r="98">
          <cell r="A98">
            <v>40</v>
          </cell>
          <cell r="B98" t="str">
            <v>明徳浜野駅保育園</v>
          </cell>
          <cell r="C98">
            <v>0</v>
          </cell>
          <cell r="D98">
            <v>629250</v>
          </cell>
          <cell r="E98">
            <v>1029000</v>
          </cell>
          <cell r="F98">
            <v>0</v>
          </cell>
          <cell r="G98">
            <v>397000</v>
          </cell>
          <cell r="H98">
            <v>0</v>
          </cell>
          <cell r="I98">
            <v>2055250</v>
          </cell>
          <cell r="J98">
            <v>0</v>
          </cell>
          <cell r="K98">
            <v>629250</v>
          </cell>
          <cell r="L98">
            <v>1029000</v>
          </cell>
          <cell r="M98">
            <v>0</v>
          </cell>
          <cell r="N98">
            <v>397000</v>
          </cell>
          <cell r="O98">
            <v>0</v>
          </cell>
          <cell r="P98">
            <v>2055250</v>
          </cell>
        </row>
        <row r="99">
          <cell r="A99">
            <v>41</v>
          </cell>
          <cell r="B99" t="str">
            <v>幕張いもっこ保育園</v>
          </cell>
          <cell r="C99">
            <v>0</v>
          </cell>
          <cell r="D99">
            <v>629250</v>
          </cell>
          <cell r="E99">
            <v>1029000</v>
          </cell>
          <cell r="F99">
            <v>116750</v>
          </cell>
          <cell r="G99">
            <v>280500</v>
          </cell>
          <cell r="H99">
            <v>0</v>
          </cell>
          <cell r="I99">
            <v>2055500</v>
          </cell>
          <cell r="J99">
            <v>0</v>
          </cell>
          <cell r="K99">
            <v>629250</v>
          </cell>
          <cell r="L99">
            <v>1029000</v>
          </cell>
          <cell r="M99">
            <v>116750</v>
          </cell>
          <cell r="N99">
            <v>280500</v>
          </cell>
          <cell r="O99">
            <v>0</v>
          </cell>
          <cell r="P99">
            <v>2055500</v>
          </cell>
        </row>
        <row r="100">
          <cell r="A100">
            <v>42</v>
          </cell>
          <cell r="B100" t="str">
            <v>稲毛すきっぷ保育園</v>
          </cell>
          <cell r="C100">
            <v>0</v>
          </cell>
          <cell r="D100">
            <v>629250</v>
          </cell>
          <cell r="E100">
            <v>1029000</v>
          </cell>
          <cell r="F100">
            <v>116750</v>
          </cell>
          <cell r="G100">
            <v>0</v>
          </cell>
          <cell r="H100">
            <v>0</v>
          </cell>
          <cell r="I100">
            <v>1775000</v>
          </cell>
          <cell r="J100">
            <v>0</v>
          </cell>
          <cell r="K100">
            <v>629250</v>
          </cell>
          <cell r="L100">
            <v>1029000</v>
          </cell>
          <cell r="M100">
            <v>116750</v>
          </cell>
          <cell r="N100">
            <v>0</v>
          </cell>
          <cell r="O100">
            <v>0</v>
          </cell>
          <cell r="P100">
            <v>1775000</v>
          </cell>
        </row>
        <row r="101">
          <cell r="A101">
            <v>43</v>
          </cell>
          <cell r="B101" t="str">
            <v>千葉聖心保育園</v>
          </cell>
          <cell r="C101">
            <v>233750</v>
          </cell>
          <cell r="D101">
            <v>629250</v>
          </cell>
          <cell r="E101">
            <v>1029000</v>
          </cell>
          <cell r="F101">
            <v>0</v>
          </cell>
          <cell r="G101">
            <v>0</v>
          </cell>
          <cell r="H101">
            <v>0</v>
          </cell>
          <cell r="I101">
            <v>1892000</v>
          </cell>
          <cell r="J101">
            <v>233750</v>
          </cell>
          <cell r="K101">
            <v>629250</v>
          </cell>
          <cell r="L101">
            <v>1029000</v>
          </cell>
          <cell r="M101">
            <v>0</v>
          </cell>
          <cell r="N101">
            <v>0</v>
          </cell>
          <cell r="O101">
            <v>0</v>
          </cell>
          <cell r="P101">
            <v>1892000</v>
          </cell>
        </row>
        <row r="102">
          <cell r="A102">
            <v>44</v>
          </cell>
          <cell r="B102" t="str">
            <v>真生保育園</v>
          </cell>
          <cell r="C102">
            <v>0</v>
          </cell>
          <cell r="D102">
            <v>629250</v>
          </cell>
          <cell r="E102">
            <v>1029000</v>
          </cell>
          <cell r="F102">
            <v>116750</v>
          </cell>
          <cell r="G102">
            <v>397000</v>
          </cell>
          <cell r="H102">
            <v>0</v>
          </cell>
          <cell r="I102">
            <v>2172000</v>
          </cell>
          <cell r="J102">
            <v>0</v>
          </cell>
          <cell r="K102">
            <v>629250</v>
          </cell>
          <cell r="L102">
            <v>1029000</v>
          </cell>
          <cell r="M102">
            <v>116750</v>
          </cell>
          <cell r="N102">
            <v>397000</v>
          </cell>
          <cell r="O102">
            <v>0</v>
          </cell>
          <cell r="P102">
            <v>2172000</v>
          </cell>
        </row>
        <row r="103">
          <cell r="A103">
            <v>45</v>
          </cell>
          <cell r="B103" t="str">
            <v>アップルナースリー検見川浜保育園</v>
          </cell>
          <cell r="C103">
            <v>0</v>
          </cell>
          <cell r="D103">
            <v>629250</v>
          </cell>
          <cell r="E103">
            <v>1029000</v>
          </cell>
          <cell r="F103">
            <v>116750</v>
          </cell>
          <cell r="G103">
            <v>397000</v>
          </cell>
          <cell r="H103">
            <v>0</v>
          </cell>
          <cell r="I103">
            <v>2172000</v>
          </cell>
          <cell r="J103">
            <v>0</v>
          </cell>
          <cell r="K103">
            <v>629250</v>
          </cell>
          <cell r="L103">
            <v>1029000</v>
          </cell>
          <cell r="M103">
            <v>116750</v>
          </cell>
          <cell r="N103">
            <v>397000</v>
          </cell>
          <cell r="O103">
            <v>0</v>
          </cell>
          <cell r="P103">
            <v>2172000</v>
          </cell>
        </row>
        <row r="104">
          <cell r="A104">
            <v>46</v>
          </cell>
        </row>
        <row r="105">
          <cell r="A105">
            <v>47</v>
          </cell>
        </row>
        <row r="106">
          <cell r="A106">
            <v>48</v>
          </cell>
        </row>
        <row r="107">
          <cell r="A107">
            <v>49</v>
          </cell>
        </row>
        <row r="108">
          <cell r="A108">
            <v>50</v>
          </cell>
        </row>
        <row r="109">
          <cell r="B109" t="str">
            <v>この行は使わないこと</v>
          </cell>
        </row>
        <row r="110">
          <cell r="B110" t="str">
            <v>計</v>
          </cell>
          <cell r="C110">
            <v>1168750</v>
          </cell>
          <cell r="D110">
            <v>28316250</v>
          </cell>
          <cell r="E110">
            <v>46305000</v>
          </cell>
          <cell r="F110">
            <v>3619250</v>
          </cell>
          <cell r="G110">
            <v>16332250</v>
          </cell>
          <cell r="H110">
            <v>15288000</v>
          </cell>
          <cell r="I110">
            <v>111029500</v>
          </cell>
          <cell r="J110">
            <v>1168750</v>
          </cell>
          <cell r="K110">
            <v>28316250</v>
          </cell>
          <cell r="L110">
            <v>46305000</v>
          </cell>
          <cell r="M110">
            <v>3619250</v>
          </cell>
          <cell r="N110">
            <v>16332250</v>
          </cell>
          <cell r="O110">
            <v>15288000</v>
          </cell>
          <cell r="P110">
            <v>111029500</v>
          </cell>
        </row>
        <row r="114">
          <cell r="A114">
            <v>1</v>
          </cell>
          <cell r="B114" t="str">
            <v>院内保育園</v>
          </cell>
          <cell r="C114">
            <v>0</v>
          </cell>
          <cell r="D114">
            <v>1258500</v>
          </cell>
          <cell r="E114">
            <v>2058000</v>
          </cell>
          <cell r="F114">
            <v>0</v>
          </cell>
          <cell r="G114">
            <v>751000</v>
          </cell>
          <cell r="H114">
            <v>0</v>
          </cell>
          <cell r="I114">
            <v>4067500</v>
          </cell>
          <cell r="J114">
            <v>0</v>
          </cell>
          <cell r="K114">
            <v>629250</v>
          </cell>
          <cell r="L114">
            <v>1029000</v>
          </cell>
          <cell r="M114">
            <v>0</v>
          </cell>
          <cell r="N114">
            <v>375500</v>
          </cell>
          <cell r="O114">
            <v>0</v>
          </cell>
          <cell r="P114">
            <v>2033750</v>
          </cell>
        </row>
        <row r="115">
          <cell r="A115">
            <v>2</v>
          </cell>
          <cell r="B115" t="str">
            <v>旭ケ丘保育園</v>
          </cell>
          <cell r="C115">
            <v>0</v>
          </cell>
          <cell r="D115">
            <v>1258500</v>
          </cell>
          <cell r="E115">
            <v>2058000</v>
          </cell>
          <cell r="F115">
            <v>233500</v>
          </cell>
          <cell r="G115">
            <v>794000</v>
          </cell>
          <cell r="H115">
            <v>1176000</v>
          </cell>
          <cell r="I115">
            <v>5520000</v>
          </cell>
          <cell r="J115">
            <v>0</v>
          </cell>
          <cell r="K115">
            <v>629250</v>
          </cell>
          <cell r="L115">
            <v>1029000</v>
          </cell>
          <cell r="M115">
            <v>116750</v>
          </cell>
          <cell r="N115">
            <v>397000</v>
          </cell>
          <cell r="O115">
            <v>588000</v>
          </cell>
          <cell r="P115">
            <v>2760000</v>
          </cell>
        </row>
        <row r="116">
          <cell r="A116">
            <v>3</v>
          </cell>
          <cell r="B116" t="str">
            <v>稲毛保育園</v>
          </cell>
          <cell r="C116">
            <v>0</v>
          </cell>
          <cell r="D116">
            <v>1258500</v>
          </cell>
          <cell r="E116">
            <v>2058000</v>
          </cell>
          <cell r="F116">
            <v>0</v>
          </cell>
          <cell r="G116">
            <v>794000</v>
          </cell>
          <cell r="H116">
            <v>1176000</v>
          </cell>
          <cell r="I116">
            <v>5286500</v>
          </cell>
          <cell r="J116">
            <v>0</v>
          </cell>
          <cell r="K116">
            <v>629250</v>
          </cell>
          <cell r="L116">
            <v>1029000</v>
          </cell>
          <cell r="M116">
            <v>0</v>
          </cell>
          <cell r="N116">
            <v>397000</v>
          </cell>
          <cell r="O116">
            <v>588000</v>
          </cell>
          <cell r="P116">
            <v>2643250</v>
          </cell>
        </row>
        <row r="117">
          <cell r="A117">
            <v>4</v>
          </cell>
          <cell r="B117" t="str">
            <v>みどり学園附属保育園</v>
          </cell>
          <cell r="C117">
            <v>0</v>
          </cell>
          <cell r="D117">
            <v>1258500</v>
          </cell>
          <cell r="E117">
            <v>2058000</v>
          </cell>
          <cell r="F117">
            <v>0</v>
          </cell>
          <cell r="G117">
            <v>794000</v>
          </cell>
          <cell r="H117">
            <v>0</v>
          </cell>
          <cell r="I117">
            <v>4110500</v>
          </cell>
          <cell r="J117">
            <v>0</v>
          </cell>
          <cell r="K117">
            <v>629250</v>
          </cell>
          <cell r="L117">
            <v>1029000</v>
          </cell>
          <cell r="M117">
            <v>0</v>
          </cell>
          <cell r="N117">
            <v>397000</v>
          </cell>
          <cell r="O117">
            <v>0</v>
          </cell>
          <cell r="P117">
            <v>2055250</v>
          </cell>
        </row>
        <row r="118">
          <cell r="A118">
            <v>5</v>
          </cell>
          <cell r="B118" t="str">
            <v>ちどり保育園</v>
          </cell>
          <cell r="C118">
            <v>0</v>
          </cell>
          <cell r="D118">
            <v>1258500</v>
          </cell>
          <cell r="E118">
            <v>2058000</v>
          </cell>
          <cell r="F118">
            <v>233500</v>
          </cell>
          <cell r="G118">
            <v>792000</v>
          </cell>
          <cell r="H118">
            <v>0</v>
          </cell>
          <cell r="I118">
            <v>4342000</v>
          </cell>
          <cell r="J118">
            <v>0</v>
          </cell>
          <cell r="K118">
            <v>629250</v>
          </cell>
          <cell r="L118">
            <v>1029000</v>
          </cell>
          <cell r="M118">
            <v>116750</v>
          </cell>
          <cell r="N118">
            <v>396000</v>
          </cell>
          <cell r="O118">
            <v>0</v>
          </cell>
          <cell r="P118">
            <v>2171000</v>
          </cell>
        </row>
        <row r="119">
          <cell r="A119">
            <v>6</v>
          </cell>
          <cell r="B119" t="str">
            <v>今井保育園</v>
          </cell>
          <cell r="C119">
            <v>467500</v>
          </cell>
          <cell r="D119">
            <v>1258500</v>
          </cell>
          <cell r="E119">
            <v>2058000</v>
          </cell>
          <cell r="F119">
            <v>233500</v>
          </cell>
          <cell r="G119">
            <v>794000</v>
          </cell>
          <cell r="H119">
            <v>1176000</v>
          </cell>
          <cell r="I119">
            <v>5987500</v>
          </cell>
          <cell r="J119">
            <v>233750</v>
          </cell>
          <cell r="K119">
            <v>629250</v>
          </cell>
          <cell r="L119">
            <v>1029000</v>
          </cell>
          <cell r="M119">
            <v>116750</v>
          </cell>
          <cell r="N119">
            <v>397000</v>
          </cell>
          <cell r="O119">
            <v>588000</v>
          </cell>
          <cell r="P119">
            <v>2993750</v>
          </cell>
        </row>
        <row r="120">
          <cell r="A120">
            <v>7</v>
          </cell>
          <cell r="B120" t="str">
            <v>若竹保育園</v>
          </cell>
          <cell r="C120">
            <v>0</v>
          </cell>
          <cell r="D120">
            <v>1258500</v>
          </cell>
          <cell r="E120">
            <v>2058000</v>
          </cell>
          <cell r="F120">
            <v>233500</v>
          </cell>
          <cell r="G120">
            <v>794000</v>
          </cell>
          <cell r="H120">
            <v>1176000</v>
          </cell>
          <cell r="I120">
            <v>5520000</v>
          </cell>
          <cell r="J120">
            <v>0</v>
          </cell>
          <cell r="K120">
            <v>629250</v>
          </cell>
          <cell r="L120">
            <v>1029000</v>
          </cell>
          <cell r="M120">
            <v>116750</v>
          </cell>
          <cell r="N120">
            <v>397000</v>
          </cell>
          <cell r="O120">
            <v>588000</v>
          </cell>
          <cell r="P120">
            <v>2760000</v>
          </cell>
        </row>
        <row r="121">
          <cell r="A121">
            <v>8</v>
          </cell>
          <cell r="B121" t="str">
            <v>千葉寺保育園</v>
          </cell>
          <cell r="C121">
            <v>0</v>
          </cell>
          <cell r="D121">
            <v>1258500</v>
          </cell>
          <cell r="E121">
            <v>2058000</v>
          </cell>
          <cell r="F121">
            <v>0</v>
          </cell>
          <cell r="G121">
            <v>794000</v>
          </cell>
          <cell r="H121">
            <v>1176000</v>
          </cell>
          <cell r="I121">
            <v>5286500</v>
          </cell>
          <cell r="J121">
            <v>0</v>
          </cell>
          <cell r="K121">
            <v>629250</v>
          </cell>
          <cell r="L121">
            <v>1029000</v>
          </cell>
          <cell r="M121">
            <v>0</v>
          </cell>
          <cell r="N121">
            <v>397000</v>
          </cell>
          <cell r="O121">
            <v>588000</v>
          </cell>
          <cell r="P121">
            <v>2643250</v>
          </cell>
        </row>
        <row r="122">
          <cell r="A122">
            <v>9</v>
          </cell>
          <cell r="B122" t="str">
            <v>慈光保育園</v>
          </cell>
          <cell r="C122">
            <v>0</v>
          </cell>
          <cell r="D122">
            <v>1258500</v>
          </cell>
          <cell r="E122">
            <v>2058000</v>
          </cell>
          <cell r="F122">
            <v>233500</v>
          </cell>
          <cell r="G122">
            <v>794000</v>
          </cell>
          <cell r="H122">
            <v>1176000</v>
          </cell>
          <cell r="I122">
            <v>5520000</v>
          </cell>
          <cell r="J122">
            <v>0</v>
          </cell>
          <cell r="K122">
            <v>629250</v>
          </cell>
          <cell r="L122">
            <v>1029000</v>
          </cell>
          <cell r="M122">
            <v>116750</v>
          </cell>
          <cell r="N122">
            <v>397000</v>
          </cell>
          <cell r="O122">
            <v>588000</v>
          </cell>
          <cell r="P122">
            <v>2760000</v>
          </cell>
        </row>
        <row r="123">
          <cell r="A123">
            <v>10</v>
          </cell>
          <cell r="B123" t="str">
            <v>若梅保育園</v>
          </cell>
          <cell r="C123">
            <v>0</v>
          </cell>
          <cell r="D123">
            <v>1258500</v>
          </cell>
          <cell r="E123">
            <v>2058000</v>
          </cell>
          <cell r="F123">
            <v>233500</v>
          </cell>
          <cell r="G123">
            <v>794000</v>
          </cell>
          <cell r="H123">
            <v>1176000</v>
          </cell>
          <cell r="I123">
            <v>5520000</v>
          </cell>
          <cell r="J123">
            <v>0</v>
          </cell>
          <cell r="K123">
            <v>629250</v>
          </cell>
          <cell r="L123">
            <v>1029000</v>
          </cell>
          <cell r="M123">
            <v>116750</v>
          </cell>
          <cell r="N123">
            <v>397000</v>
          </cell>
          <cell r="O123">
            <v>588000</v>
          </cell>
          <cell r="P123">
            <v>2760000</v>
          </cell>
        </row>
        <row r="124">
          <cell r="A124">
            <v>11</v>
          </cell>
          <cell r="B124" t="str">
            <v>チューリップ保育園</v>
          </cell>
          <cell r="C124">
            <v>0</v>
          </cell>
          <cell r="D124">
            <v>1258500</v>
          </cell>
          <cell r="E124">
            <v>2058000</v>
          </cell>
          <cell r="F124">
            <v>0</v>
          </cell>
          <cell r="G124">
            <v>538500</v>
          </cell>
          <cell r="H124">
            <v>1176000</v>
          </cell>
          <cell r="I124">
            <v>5031000</v>
          </cell>
          <cell r="J124">
            <v>0</v>
          </cell>
          <cell r="K124">
            <v>629250</v>
          </cell>
          <cell r="L124">
            <v>1029000</v>
          </cell>
          <cell r="M124">
            <v>0</v>
          </cell>
          <cell r="N124">
            <v>269250</v>
          </cell>
          <cell r="O124">
            <v>588000</v>
          </cell>
          <cell r="P124">
            <v>2515500</v>
          </cell>
        </row>
        <row r="125">
          <cell r="A125">
            <v>12</v>
          </cell>
          <cell r="B125" t="str">
            <v>幕張海浜保育園</v>
          </cell>
          <cell r="C125">
            <v>0</v>
          </cell>
          <cell r="D125">
            <v>1258500</v>
          </cell>
          <cell r="E125">
            <v>2058000</v>
          </cell>
          <cell r="F125">
            <v>233500</v>
          </cell>
          <cell r="G125">
            <v>794000</v>
          </cell>
          <cell r="H125">
            <v>0</v>
          </cell>
          <cell r="I125">
            <v>4344000</v>
          </cell>
          <cell r="J125">
            <v>0</v>
          </cell>
          <cell r="K125">
            <v>629250</v>
          </cell>
          <cell r="L125">
            <v>1029000</v>
          </cell>
          <cell r="M125">
            <v>116750</v>
          </cell>
          <cell r="N125">
            <v>397000</v>
          </cell>
          <cell r="O125">
            <v>0</v>
          </cell>
          <cell r="P125">
            <v>2172000</v>
          </cell>
        </row>
        <row r="126">
          <cell r="A126">
            <v>13</v>
          </cell>
          <cell r="B126" t="str">
            <v>みつわ台保育園</v>
          </cell>
          <cell r="C126">
            <v>0</v>
          </cell>
          <cell r="D126">
            <v>1258500</v>
          </cell>
          <cell r="E126">
            <v>2058000</v>
          </cell>
          <cell r="F126">
            <v>233500</v>
          </cell>
          <cell r="G126">
            <v>794000</v>
          </cell>
          <cell r="H126">
            <v>3528000</v>
          </cell>
          <cell r="I126">
            <v>7872000</v>
          </cell>
          <cell r="J126">
            <v>0</v>
          </cell>
          <cell r="K126">
            <v>629250</v>
          </cell>
          <cell r="L126">
            <v>1029000</v>
          </cell>
          <cell r="M126">
            <v>116750</v>
          </cell>
          <cell r="N126">
            <v>397000</v>
          </cell>
          <cell r="O126">
            <v>1764000</v>
          </cell>
          <cell r="P126">
            <v>3936000</v>
          </cell>
        </row>
        <row r="127">
          <cell r="A127">
            <v>14</v>
          </cell>
          <cell r="B127" t="str">
            <v>まどか保育園</v>
          </cell>
          <cell r="C127">
            <v>0</v>
          </cell>
          <cell r="D127">
            <v>1258500</v>
          </cell>
          <cell r="E127">
            <v>2058000</v>
          </cell>
          <cell r="F127">
            <v>233500</v>
          </cell>
          <cell r="G127">
            <v>794000</v>
          </cell>
          <cell r="H127">
            <v>0</v>
          </cell>
          <cell r="I127">
            <v>4344000</v>
          </cell>
          <cell r="J127">
            <v>0</v>
          </cell>
          <cell r="K127">
            <v>629250</v>
          </cell>
          <cell r="L127">
            <v>1029000</v>
          </cell>
          <cell r="M127">
            <v>116750</v>
          </cell>
          <cell r="N127">
            <v>397000</v>
          </cell>
          <cell r="O127">
            <v>0</v>
          </cell>
          <cell r="P127">
            <v>2172000</v>
          </cell>
        </row>
        <row r="128">
          <cell r="A128">
            <v>15</v>
          </cell>
          <cell r="B128" t="str">
            <v>わかくさ保育園</v>
          </cell>
          <cell r="C128">
            <v>0</v>
          </cell>
          <cell r="D128">
            <v>1258500</v>
          </cell>
          <cell r="E128">
            <v>2058000</v>
          </cell>
          <cell r="F128">
            <v>233500</v>
          </cell>
          <cell r="G128">
            <v>794000</v>
          </cell>
          <cell r="H128">
            <v>0</v>
          </cell>
          <cell r="I128">
            <v>4344000</v>
          </cell>
          <cell r="J128">
            <v>0</v>
          </cell>
          <cell r="K128">
            <v>629250</v>
          </cell>
          <cell r="L128">
            <v>1029000</v>
          </cell>
          <cell r="M128">
            <v>116750</v>
          </cell>
          <cell r="N128">
            <v>397000</v>
          </cell>
          <cell r="O128">
            <v>0</v>
          </cell>
          <cell r="P128">
            <v>2172000</v>
          </cell>
        </row>
        <row r="129">
          <cell r="A129">
            <v>16</v>
          </cell>
          <cell r="B129" t="str">
            <v>たいよう保育園</v>
          </cell>
          <cell r="C129">
            <v>0</v>
          </cell>
          <cell r="D129">
            <v>1258500</v>
          </cell>
          <cell r="E129">
            <v>2058000</v>
          </cell>
          <cell r="F129">
            <v>233500</v>
          </cell>
          <cell r="G129">
            <v>794000</v>
          </cell>
          <cell r="H129">
            <v>0</v>
          </cell>
          <cell r="I129">
            <v>4344000</v>
          </cell>
          <cell r="J129">
            <v>0</v>
          </cell>
          <cell r="K129">
            <v>629250</v>
          </cell>
          <cell r="L129">
            <v>1029000</v>
          </cell>
          <cell r="M129">
            <v>116750</v>
          </cell>
          <cell r="N129">
            <v>397000</v>
          </cell>
          <cell r="O129">
            <v>0</v>
          </cell>
          <cell r="P129">
            <v>2172000</v>
          </cell>
        </row>
        <row r="130">
          <cell r="A130">
            <v>17</v>
          </cell>
          <cell r="B130" t="str">
            <v>松ケ丘保育園</v>
          </cell>
          <cell r="C130">
            <v>0</v>
          </cell>
          <cell r="D130">
            <v>1258500</v>
          </cell>
          <cell r="E130">
            <v>2058000</v>
          </cell>
          <cell r="F130">
            <v>233500</v>
          </cell>
          <cell r="G130">
            <v>644000</v>
          </cell>
          <cell r="H130">
            <v>1176000</v>
          </cell>
          <cell r="I130">
            <v>5370000</v>
          </cell>
          <cell r="J130">
            <v>0</v>
          </cell>
          <cell r="K130">
            <v>629250</v>
          </cell>
          <cell r="L130">
            <v>1029000</v>
          </cell>
          <cell r="M130">
            <v>116750</v>
          </cell>
          <cell r="N130">
            <v>322000</v>
          </cell>
          <cell r="O130">
            <v>588000</v>
          </cell>
          <cell r="P130">
            <v>2685000</v>
          </cell>
        </row>
        <row r="131">
          <cell r="A131">
            <v>18</v>
          </cell>
          <cell r="B131" t="str">
            <v>作草部保育園</v>
          </cell>
          <cell r="C131">
            <v>0</v>
          </cell>
          <cell r="D131">
            <v>1258500</v>
          </cell>
          <cell r="E131">
            <v>2058000</v>
          </cell>
          <cell r="F131">
            <v>233500</v>
          </cell>
          <cell r="G131">
            <v>794000</v>
          </cell>
          <cell r="H131">
            <v>1176000</v>
          </cell>
          <cell r="I131">
            <v>5520000</v>
          </cell>
          <cell r="J131">
            <v>0</v>
          </cell>
          <cell r="K131">
            <v>629250</v>
          </cell>
          <cell r="L131">
            <v>1029000</v>
          </cell>
          <cell r="M131">
            <v>116750</v>
          </cell>
          <cell r="N131">
            <v>397000</v>
          </cell>
          <cell r="O131">
            <v>588000</v>
          </cell>
          <cell r="P131">
            <v>2760000</v>
          </cell>
        </row>
        <row r="132">
          <cell r="A132">
            <v>19</v>
          </cell>
          <cell r="B132" t="str">
            <v>すずらん保育園</v>
          </cell>
          <cell r="C132">
            <v>0</v>
          </cell>
          <cell r="D132">
            <v>1258500</v>
          </cell>
          <cell r="E132">
            <v>2058000</v>
          </cell>
          <cell r="F132">
            <v>233500</v>
          </cell>
          <cell r="G132">
            <v>794000</v>
          </cell>
          <cell r="H132">
            <v>1176000</v>
          </cell>
          <cell r="I132">
            <v>5520000</v>
          </cell>
          <cell r="J132">
            <v>0</v>
          </cell>
          <cell r="K132">
            <v>629250</v>
          </cell>
          <cell r="L132">
            <v>1029000</v>
          </cell>
          <cell r="M132">
            <v>116750</v>
          </cell>
          <cell r="N132">
            <v>397000</v>
          </cell>
          <cell r="O132">
            <v>588000</v>
          </cell>
          <cell r="P132">
            <v>2760000</v>
          </cell>
        </row>
        <row r="133">
          <cell r="A133">
            <v>20</v>
          </cell>
          <cell r="B133" t="str">
            <v>なぎさ保育園</v>
          </cell>
          <cell r="C133">
            <v>0</v>
          </cell>
          <cell r="D133">
            <v>1258500</v>
          </cell>
          <cell r="E133">
            <v>2058000</v>
          </cell>
          <cell r="F133">
            <v>233500</v>
          </cell>
          <cell r="G133">
            <v>794000</v>
          </cell>
          <cell r="H133">
            <v>0</v>
          </cell>
          <cell r="I133">
            <v>4344000</v>
          </cell>
          <cell r="J133">
            <v>0</v>
          </cell>
          <cell r="K133">
            <v>629250</v>
          </cell>
          <cell r="L133">
            <v>1029000</v>
          </cell>
          <cell r="M133">
            <v>116750</v>
          </cell>
          <cell r="N133">
            <v>397000</v>
          </cell>
          <cell r="O133">
            <v>0</v>
          </cell>
          <cell r="P133">
            <v>2172000</v>
          </cell>
        </row>
        <row r="134">
          <cell r="A134">
            <v>21</v>
          </cell>
          <cell r="B134" t="str">
            <v>南小中台保育園</v>
          </cell>
          <cell r="C134">
            <v>0</v>
          </cell>
          <cell r="D134">
            <v>1258500</v>
          </cell>
          <cell r="E134">
            <v>2058000</v>
          </cell>
          <cell r="F134">
            <v>233500</v>
          </cell>
          <cell r="G134">
            <v>794000</v>
          </cell>
          <cell r="H134">
            <v>1176000</v>
          </cell>
          <cell r="I134">
            <v>5520000</v>
          </cell>
          <cell r="J134">
            <v>0</v>
          </cell>
          <cell r="K134">
            <v>629250</v>
          </cell>
          <cell r="L134">
            <v>1029000</v>
          </cell>
          <cell r="M134">
            <v>116750</v>
          </cell>
          <cell r="N134">
            <v>397000</v>
          </cell>
          <cell r="O134">
            <v>588000</v>
          </cell>
          <cell r="P134">
            <v>2760000</v>
          </cell>
        </row>
        <row r="135">
          <cell r="A135">
            <v>22</v>
          </cell>
          <cell r="B135" t="str">
            <v>もみじ保育園</v>
          </cell>
          <cell r="C135">
            <v>0</v>
          </cell>
          <cell r="D135">
            <v>1258500</v>
          </cell>
          <cell r="E135">
            <v>2058000</v>
          </cell>
          <cell r="F135">
            <v>0</v>
          </cell>
          <cell r="G135">
            <v>794000</v>
          </cell>
          <cell r="H135">
            <v>1176000</v>
          </cell>
          <cell r="I135">
            <v>5286500</v>
          </cell>
          <cell r="J135">
            <v>0</v>
          </cell>
          <cell r="K135">
            <v>629250</v>
          </cell>
          <cell r="L135">
            <v>1029000</v>
          </cell>
          <cell r="M135">
            <v>0</v>
          </cell>
          <cell r="N135">
            <v>397000</v>
          </cell>
          <cell r="O135">
            <v>588000</v>
          </cell>
          <cell r="P135">
            <v>2643250</v>
          </cell>
        </row>
        <row r="136">
          <cell r="A136">
            <v>23</v>
          </cell>
          <cell r="B136" t="str">
            <v>おゆみ野保育園</v>
          </cell>
          <cell r="C136">
            <v>0</v>
          </cell>
          <cell r="D136">
            <v>1258500</v>
          </cell>
          <cell r="E136">
            <v>2058000</v>
          </cell>
          <cell r="F136">
            <v>233500</v>
          </cell>
          <cell r="G136">
            <v>794000</v>
          </cell>
          <cell r="H136">
            <v>1176000</v>
          </cell>
          <cell r="I136">
            <v>5520000</v>
          </cell>
          <cell r="J136">
            <v>0</v>
          </cell>
          <cell r="K136">
            <v>629250</v>
          </cell>
          <cell r="L136">
            <v>1029000</v>
          </cell>
          <cell r="M136">
            <v>116750</v>
          </cell>
          <cell r="N136">
            <v>397000</v>
          </cell>
          <cell r="O136">
            <v>588000</v>
          </cell>
          <cell r="P136">
            <v>2760000</v>
          </cell>
        </row>
        <row r="137">
          <cell r="A137">
            <v>24</v>
          </cell>
          <cell r="B137" t="str">
            <v>ナーセリー鏡戸</v>
          </cell>
          <cell r="C137">
            <v>467500</v>
          </cell>
          <cell r="D137">
            <v>1258500</v>
          </cell>
          <cell r="E137">
            <v>2058000</v>
          </cell>
          <cell r="F137">
            <v>233500</v>
          </cell>
          <cell r="G137">
            <v>794000</v>
          </cell>
          <cell r="H137">
            <v>0</v>
          </cell>
          <cell r="I137">
            <v>4811500</v>
          </cell>
          <cell r="J137">
            <v>233750</v>
          </cell>
          <cell r="K137">
            <v>629250</v>
          </cell>
          <cell r="L137">
            <v>1029000</v>
          </cell>
          <cell r="M137">
            <v>116750</v>
          </cell>
          <cell r="N137">
            <v>397000</v>
          </cell>
          <cell r="O137">
            <v>0</v>
          </cell>
          <cell r="P137">
            <v>2405750</v>
          </cell>
        </row>
        <row r="138">
          <cell r="A138">
            <v>25</v>
          </cell>
          <cell r="B138" t="str">
            <v>打瀬保育園</v>
          </cell>
          <cell r="C138">
            <v>0</v>
          </cell>
          <cell r="D138">
            <v>1258500</v>
          </cell>
          <cell r="E138">
            <v>2058000</v>
          </cell>
          <cell r="F138">
            <v>233500</v>
          </cell>
          <cell r="G138">
            <v>794000</v>
          </cell>
          <cell r="H138">
            <v>0</v>
          </cell>
          <cell r="I138">
            <v>4344000</v>
          </cell>
          <cell r="J138">
            <v>0</v>
          </cell>
          <cell r="K138">
            <v>629250</v>
          </cell>
          <cell r="L138">
            <v>1029000</v>
          </cell>
          <cell r="M138">
            <v>116750</v>
          </cell>
          <cell r="N138">
            <v>397000</v>
          </cell>
          <cell r="O138">
            <v>0</v>
          </cell>
          <cell r="P138">
            <v>2172000</v>
          </cell>
        </row>
        <row r="139">
          <cell r="A139">
            <v>26</v>
          </cell>
          <cell r="B139" t="str">
            <v>ふたば保育園</v>
          </cell>
          <cell r="C139">
            <v>0</v>
          </cell>
          <cell r="D139">
            <v>1258500</v>
          </cell>
          <cell r="E139">
            <v>2058000</v>
          </cell>
          <cell r="F139">
            <v>233500</v>
          </cell>
          <cell r="G139">
            <v>794000</v>
          </cell>
          <cell r="H139">
            <v>2352000</v>
          </cell>
          <cell r="I139">
            <v>6696000</v>
          </cell>
          <cell r="J139">
            <v>0</v>
          </cell>
          <cell r="K139">
            <v>629250</v>
          </cell>
          <cell r="L139">
            <v>1029000</v>
          </cell>
          <cell r="M139">
            <v>116750</v>
          </cell>
          <cell r="N139">
            <v>397000</v>
          </cell>
          <cell r="O139">
            <v>1176000</v>
          </cell>
          <cell r="P139">
            <v>3348000</v>
          </cell>
        </row>
        <row r="140">
          <cell r="A140">
            <v>27</v>
          </cell>
          <cell r="B140" t="str">
            <v>明和輝保育園</v>
          </cell>
          <cell r="C140">
            <v>467500</v>
          </cell>
          <cell r="D140">
            <v>1258500</v>
          </cell>
          <cell r="E140">
            <v>2058000</v>
          </cell>
          <cell r="F140">
            <v>0</v>
          </cell>
          <cell r="G140">
            <v>794000</v>
          </cell>
          <cell r="H140">
            <v>1176000</v>
          </cell>
          <cell r="I140">
            <v>5754000</v>
          </cell>
          <cell r="J140">
            <v>233750</v>
          </cell>
          <cell r="K140">
            <v>629250</v>
          </cell>
          <cell r="L140">
            <v>1029000</v>
          </cell>
          <cell r="M140">
            <v>0</v>
          </cell>
          <cell r="N140">
            <v>397000</v>
          </cell>
          <cell r="O140">
            <v>588000</v>
          </cell>
          <cell r="P140">
            <v>2877000</v>
          </cell>
        </row>
        <row r="141">
          <cell r="A141">
            <v>28</v>
          </cell>
          <cell r="B141" t="str">
            <v>山王保育園</v>
          </cell>
          <cell r="C141">
            <v>0</v>
          </cell>
          <cell r="D141">
            <v>1258500</v>
          </cell>
          <cell r="E141">
            <v>2058000</v>
          </cell>
          <cell r="F141">
            <v>233500</v>
          </cell>
          <cell r="G141">
            <v>794000</v>
          </cell>
          <cell r="H141">
            <v>0</v>
          </cell>
          <cell r="I141">
            <v>4344000</v>
          </cell>
          <cell r="J141">
            <v>0</v>
          </cell>
          <cell r="K141">
            <v>629250</v>
          </cell>
          <cell r="L141">
            <v>1029000</v>
          </cell>
          <cell r="M141">
            <v>116750</v>
          </cell>
          <cell r="N141">
            <v>397000</v>
          </cell>
          <cell r="O141">
            <v>0</v>
          </cell>
          <cell r="P141">
            <v>2172000</v>
          </cell>
        </row>
        <row r="142">
          <cell r="A142">
            <v>29</v>
          </cell>
          <cell r="B142" t="str">
            <v>チャイルド・ガーデン保育園</v>
          </cell>
          <cell r="C142">
            <v>0</v>
          </cell>
          <cell r="D142">
            <v>1258500</v>
          </cell>
          <cell r="E142">
            <v>2058000</v>
          </cell>
          <cell r="F142">
            <v>0</v>
          </cell>
          <cell r="G142">
            <v>794000</v>
          </cell>
          <cell r="H142">
            <v>0</v>
          </cell>
          <cell r="I142">
            <v>4110500</v>
          </cell>
          <cell r="J142">
            <v>0</v>
          </cell>
          <cell r="K142">
            <v>629250</v>
          </cell>
          <cell r="L142">
            <v>1029000</v>
          </cell>
          <cell r="M142">
            <v>0</v>
          </cell>
          <cell r="N142">
            <v>397000</v>
          </cell>
          <cell r="O142">
            <v>0</v>
          </cell>
          <cell r="P142">
            <v>2055250</v>
          </cell>
        </row>
        <row r="143">
          <cell r="A143">
            <v>30</v>
          </cell>
          <cell r="B143" t="str">
            <v>明徳土気保育園</v>
          </cell>
          <cell r="C143">
            <v>0</v>
          </cell>
          <cell r="D143">
            <v>1258500</v>
          </cell>
          <cell r="E143">
            <v>2058000</v>
          </cell>
          <cell r="F143">
            <v>233500</v>
          </cell>
          <cell r="G143">
            <v>794000</v>
          </cell>
          <cell r="H143">
            <v>2352000</v>
          </cell>
          <cell r="I143">
            <v>6696000</v>
          </cell>
          <cell r="J143">
            <v>0</v>
          </cell>
          <cell r="K143">
            <v>629250</v>
          </cell>
          <cell r="L143">
            <v>1029000</v>
          </cell>
          <cell r="M143">
            <v>116750</v>
          </cell>
          <cell r="N143">
            <v>397000</v>
          </cell>
          <cell r="O143">
            <v>1176000</v>
          </cell>
          <cell r="P143">
            <v>3348000</v>
          </cell>
        </row>
        <row r="144">
          <cell r="A144">
            <v>31</v>
          </cell>
          <cell r="B144" t="str">
            <v>グレース保育園</v>
          </cell>
          <cell r="C144">
            <v>0</v>
          </cell>
          <cell r="D144">
            <v>1258500</v>
          </cell>
          <cell r="E144">
            <v>2058000</v>
          </cell>
          <cell r="F144">
            <v>0</v>
          </cell>
          <cell r="G144">
            <v>794000</v>
          </cell>
          <cell r="H144">
            <v>1176000</v>
          </cell>
          <cell r="I144">
            <v>5286500</v>
          </cell>
          <cell r="J144">
            <v>0</v>
          </cell>
          <cell r="K144">
            <v>629250</v>
          </cell>
          <cell r="L144">
            <v>1029000</v>
          </cell>
          <cell r="M144">
            <v>0</v>
          </cell>
          <cell r="N144">
            <v>397000</v>
          </cell>
          <cell r="O144">
            <v>588000</v>
          </cell>
          <cell r="P144">
            <v>2643250</v>
          </cell>
        </row>
        <row r="145">
          <cell r="A145">
            <v>32</v>
          </cell>
          <cell r="B145" t="str">
            <v>みらい保育園</v>
          </cell>
          <cell r="C145">
            <v>0</v>
          </cell>
          <cell r="D145">
            <v>1258500</v>
          </cell>
          <cell r="E145">
            <v>2058000</v>
          </cell>
          <cell r="F145">
            <v>0</v>
          </cell>
          <cell r="G145">
            <v>794000</v>
          </cell>
          <cell r="H145">
            <v>1176000</v>
          </cell>
          <cell r="I145">
            <v>5286500</v>
          </cell>
          <cell r="J145">
            <v>0</v>
          </cell>
          <cell r="K145">
            <v>629250</v>
          </cell>
          <cell r="L145">
            <v>1029000</v>
          </cell>
          <cell r="M145">
            <v>0</v>
          </cell>
          <cell r="N145">
            <v>397000</v>
          </cell>
          <cell r="O145">
            <v>588000</v>
          </cell>
          <cell r="P145">
            <v>2643250</v>
          </cell>
        </row>
        <row r="146">
          <cell r="A146">
            <v>33</v>
          </cell>
          <cell r="B146" t="str">
            <v>かまとり保育園</v>
          </cell>
          <cell r="C146">
            <v>0</v>
          </cell>
          <cell r="D146">
            <v>1258500</v>
          </cell>
          <cell r="E146">
            <v>2058000</v>
          </cell>
          <cell r="F146">
            <v>0</v>
          </cell>
          <cell r="G146">
            <v>794000</v>
          </cell>
          <cell r="H146">
            <v>1176000</v>
          </cell>
          <cell r="I146">
            <v>5286500</v>
          </cell>
          <cell r="J146">
            <v>0</v>
          </cell>
          <cell r="K146">
            <v>629250</v>
          </cell>
          <cell r="L146">
            <v>1029000</v>
          </cell>
          <cell r="M146">
            <v>0</v>
          </cell>
          <cell r="N146">
            <v>397000</v>
          </cell>
          <cell r="O146">
            <v>588000</v>
          </cell>
          <cell r="P146">
            <v>2643250</v>
          </cell>
        </row>
        <row r="147">
          <cell r="A147">
            <v>34</v>
          </cell>
          <cell r="B147" t="str">
            <v>植草弁天保育園</v>
          </cell>
          <cell r="C147">
            <v>467500</v>
          </cell>
          <cell r="D147">
            <v>1258500</v>
          </cell>
          <cell r="E147">
            <v>2058000</v>
          </cell>
          <cell r="F147">
            <v>233500</v>
          </cell>
          <cell r="G147">
            <v>794000</v>
          </cell>
          <cell r="H147">
            <v>0</v>
          </cell>
          <cell r="I147">
            <v>4811500</v>
          </cell>
          <cell r="J147">
            <v>233750</v>
          </cell>
          <cell r="K147">
            <v>629250</v>
          </cell>
          <cell r="L147">
            <v>1029000</v>
          </cell>
          <cell r="M147">
            <v>116750</v>
          </cell>
          <cell r="N147">
            <v>397000</v>
          </cell>
          <cell r="O147">
            <v>0</v>
          </cell>
          <cell r="P147">
            <v>2405750</v>
          </cell>
        </row>
        <row r="148">
          <cell r="A148">
            <v>35</v>
          </cell>
          <cell r="B148" t="str">
            <v>ひなたぼっこ保育園</v>
          </cell>
          <cell r="C148">
            <v>0</v>
          </cell>
          <cell r="D148">
            <v>1258500</v>
          </cell>
          <cell r="E148">
            <v>2058000</v>
          </cell>
          <cell r="F148">
            <v>233500</v>
          </cell>
          <cell r="G148">
            <v>794000</v>
          </cell>
          <cell r="H148">
            <v>0</v>
          </cell>
          <cell r="I148">
            <v>4344000</v>
          </cell>
          <cell r="J148">
            <v>0</v>
          </cell>
          <cell r="K148">
            <v>629250</v>
          </cell>
          <cell r="L148">
            <v>1029000</v>
          </cell>
          <cell r="M148">
            <v>116750</v>
          </cell>
          <cell r="N148">
            <v>397000</v>
          </cell>
          <cell r="O148">
            <v>0</v>
          </cell>
          <cell r="P148">
            <v>2172000</v>
          </cell>
        </row>
        <row r="149">
          <cell r="A149">
            <v>36</v>
          </cell>
          <cell r="B149" t="str">
            <v>はまかぜ保育園</v>
          </cell>
          <cell r="C149">
            <v>0</v>
          </cell>
          <cell r="D149">
            <v>1258500</v>
          </cell>
          <cell r="E149">
            <v>2058000</v>
          </cell>
          <cell r="F149">
            <v>233500</v>
          </cell>
          <cell r="G149">
            <v>794000</v>
          </cell>
          <cell r="H149">
            <v>0</v>
          </cell>
          <cell r="I149">
            <v>4344000</v>
          </cell>
          <cell r="J149">
            <v>0</v>
          </cell>
          <cell r="K149">
            <v>629250</v>
          </cell>
          <cell r="L149">
            <v>1029000</v>
          </cell>
          <cell r="M149">
            <v>116750</v>
          </cell>
          <cell r="N149">
            <v>397000</v>
          </cell>
          <cell r="O149">
            <v>0</v>
          </cell>
          <cell r="P149">
            <v>2172000</v>
          </cell>
        </row>
        <row r="150">
          <cell r="A150">
            <v>37</v>
          </cell>
          <cell r="B150" t="str">
            <v>いなほ保育園</v>
          </cell>
          <cell r="C150">
            <v>0</v>
          </cell>
          <cell r="D150">
            <v>1258500</v>
          </cell>
          <cell r="E150">
            <v>2058000</v>
          </cell>
          <cell r="F150">
            <v>233500</v>
          </cell>
          <cell r="G150">
            <v>794000</v>
          </cell>
          <cell r="H150">
            <v>0</v>
          </cell>
          <cell r="I150">
            <v>4344000</v>
          </cell>
          <cell r="J150">
            <v>0</v>
          </cell>
          <cell r="K150">
            <v>629250</v>
          </cell>
          <cell r="L150">
            <v>1029000</v>
          </cell>
          <cell r="M150">
            <v>116750</v>
          </cell>
          <cell r="N150">
            <v>397000</v>
          </cell>
          <cell r="O150">
            <v>0</v>
          </cell>
          <cell r="P150">
            <v>2172000</v>
          </cell>
        </row>
        <row r="151">
          <cell r="A151">
            <v>38</v>
          </cell>
          <cell r="B151" t="str">
            <v>キッズマーム保育園</v>
          </cell>
          <cell r="C151">
            <v>0</v>
          </cell>
          <cell r="D151">
            <v>1258500</v>
          </cell>
          <cell r="E151">
            <v>2058000</v>
          </cell>
          <cell r="F151">
            <v>0</v>
          </cell>
          <cell r="G151">
            <v>794000</v>
          </cell>
          <cell r="H151">
            <v>1176000</v>
          </cell>
          <cell r="I151">
            <v>5286500</v>
          </cell>
          <cell r="J151">
            <v>0</v>
          </cell>
          <cell r="K151">
            <v>629250</v>
          </cell>
          <cell r="L151">
            <v>1029000</v>
          </cell>
          <cell r="M151">
            <v>0</v>
          </cell>
          <cell r="N151">
            <v>397000</v>
          </cell>
          <cell r="O151">
            <v>588000</v>
          </cell>
          <cell r="P151">
            <v>2643250</v>
          </cell>
        </row>
        <row r="152">
          <cell r="A152">
            <v>39</v>
          </cell>
          <cell r="B152" t="str">
            <v>アスク海浜幕張保育園</v>
          </cell>
          <cell r="C152">
            <v>0</v>
          </cell>
          <cell r="D152">
            <v>1258500</v>
          </cell>
          <cell r="E152">
            <v>2058000</v>
          </cell>
          <cell r="F152">
            <v>233500</v>
          </cell>
          <cell r="G152">
            <v>0</v>
          </cell>
          <cell r="H152">
            <v>0</v>
          </cell>
          <cell r="I152">
            <v>3550000</v>
          </cell>
          <cell r="J152">
            <v>0</v>
          </cell>
          <cell r="K152">
            <v>629250</v>
          </cell>
          <cell r="L152">
            <v>1029000</v>
          </cell>
          <cell r="M152">
            <v>116750</v>
          </cell>
          <cell r="N152">
            <v>0</v>
          </cell>
          <cell r="O152">
            <v>0</v>
          </cell>
          <cell r="P152">
            <v>1775000</v>
          </cell>
        </row>
        <row r="153">
          <cell r="A153">
            <v>40</v>
          </cell>
          <cell r="B153" t="str">
            <v>明徳浜野駅保育園</v>
          </cell>
          <cell r="C153">
            <v>0</v>
          </cell>
          <cell r="D153">
            <v>1258500</v>
          </cell>
          <cell r="E153">
            <v>2058000</v>
          </cell>
          <cell r="F153">
            <v>0</v>
          </cell>
          <cell r="G153">
            <v>794000</v>
          </cell>
          <cell r="H153">
            <v>0</v>
          </cell>
          <cell r="I153">
            <v>4110500</v>
          </cell>
          <cell r="J153">
            <v>0</v>
          </cell>
          <cell r="K153">
            <v>629250</v>
          </cell>
          <cell r="L153">
            <v>1029000</v>
          </cell>
          <cell r="M153">
            <v>0</v>
          </cell>
          <cell r="N153">
            <v>397000</v>
          </cell>
          <cell r="O153">
            <v>0</v>
          </cell>
          <cell r="P153">
            <v>2055250</v>
          </cell>
        </row>
        <row r="154">
          <cell r="A154">
            <v>41</v>
          </cell>
          <cell r="B154" t="str">
            <v>幕張いもっこ保育園</v>
          </cell>
          <cell r="C154">
            <v>0</v>
          </cell>
          <cell r="D154">
            <v>1258500</v>
          </cell>
          <cell r="E154">
            <v>2058000</v>
          </cell>
          <cell r="F154">
            <v>233500</v>
          </cell>
          <cell r="G154">
            <v>561000</v>
          </cell>
          <cell r="H154">
            <v>0</v>
          </cell>
          <cell r="I154">
            <v>4111000</v>
          </cell>
          <cell r="J154">
            <v>0</v>
          </cell>
          <cell r="K154">
            <v>629250</v>
          </cell>
          <cell r="L154">
            <v>1029000</v>
          </cell>
          <cell r="M154">
            <v>116750</v>
          </cell>
          <cell r="N154">
            <v>280500</v>
          </cell>
          <cell r="O154">
            <v>0</v>
          </cell>
          <cell r="P154">
            <v>2055500</v>
          </cell>
        </row>
        <row r="155">
          <cell r="A155">
            <v>42</v>
          </cell>
          <cell r="B155" t="str">
            <v>稲毛すきっぷ保育園</v>
          </cell>
          <cell r="C155">
            <v>0</v>
          </cell>
          <cell r="D155">
            <v>1258500</v>
          </cell>
          <cell r="E155">
            <v>2058000</v>
          </cell>
          <cell r="F155">
            <v>233500</v>
          </cell>
          <cell r="G155">
            <v>0</v>
          </cell>
          <cell r="H155">
            <v>0</v>
          </cell>
          <cell r="I155">
            <v>3550000</v>
          </cell>
          <cell r="J155">
            <v>0</v>
          </cell>
          <cell r="K155">
            <v>629250</v>
          </cell>
          <cell r="L155">
            <v>1029000</v>
          </cell>
          <cell r="M155">
            <v>116750</v>
          </cell>
          <cell r="N155">
            <v>0</v>
          </cell>
          <cell r="O155">
            <v>0</v>
          </cell>
          <cell r="P155">
            <v>1775000</v>
          </cell>
        </row>
        <row r="156">
          <cell r="A156">
            <v>43</v>
          </cell>
          <cell r="B156" t="str">
            <v>千葉聖心保育園</v>
          </cell>
          <cell r="C156">
            <v>467500</v>
          </cell>
          <cell r="D156">
            <v>1258500</v>
          </cell>
          <cell r="E156">
            <v>2058000</v>
          </cell>
          <cell r="F156">
            <v>0</v>
          </cell>
          <cell r="G156">
            <v>0</v>
          </cell>
          <cell r="H156">
            <v>0</v>
          </cell>
          <cell r="I156">
            <v>3784000</v>
          </cell>
          <cell r="J156">
            <v>233750</v>
          </cell>
          <cell r="K156">
            <v>629250</v>
          </cell>
          <cell r="L156">
            <v>1029000</v>
          </cell>
          <cell r="M156">
            <v>0</v>
          </cell>
          <cell r="N156">
            <v>0</v>
          </cell>
          <cell r="O156">
            <v>0</v>
          </cell>
          <cell r="P156">
            <v>1892000</v>
          </cell>
        </row>
        <row r="157">
          <cell r="A157">
            <v>44</v>
          </cell>
          <cell r="B157" t="str">
            <v>真生保育園</v>
          </cell>
          <cell r="C157">
            <v>0</v>
          </cell>
          <cell r="D157">
            <v>1258500</v>
          </cell>
          <cell r="E157">
            <v>2058000</v>
          </cell>
          <cell r="F157">
            <v>233500</v>
          </cell>
          <cell r="G157">
            <v>794000</v>
          </cell>
          <cell r="H157">
            <v>0</v>
          </cell>
          <cell r="I157">
            <v>4344000</v>
          </cell>
          <cell r="J157">
            <v>0</v>
          </cell>
          <cell r="K157">
            <v>629250</v>
          </cell>
          <cell r="L157">
            <v>1029000</v>
          </cell>
          <cell r="M157">
            <v>116750</v>
          </cell>
          <cell r="N157">
            <v>397000</v>
          </cell>
          <cell r="O157">
            <v>0</v>
          </cell>
          <cell r="P157">
            <v>2172000</v>
          </cell>
        </row>
        <row r="158">
          <cell r="A158">
            <v>45</v>
          </cell>
          <cell r="B158" t="str">
            <v>アップルナースリー検見川浜保育園</v>
          </cell>
          <cell r="C158">
            <v>0</v>
          </cell>
          <cell r="D158">
            <v>1258500</v>
          </cell>
          <cell r="E158">
            <v>2058000</v>
          </cell>
          <cell r="F158">
            <v>233500</v>
          </cell>
          <cell r="G158">
            <v>794000</v>
          </cell>
          <cell r="H158">
            <v>0</v>
          </cell>
          <cell r="I158">
            <v>4344000</v>
          </cell>
          <cell r="J158">
            <v>0</v>
          </cell>
          <cell r="K158">
            <v>629250</v>
          </cell>
          <cell r="L158">
            <v>1029000</v>
          </cell>
          <cell r="M158">
            <v>116750</v>
          </cell>
          <cell r="N158">
            <v>397000</v>
          </cell>
          <cell r="O158">
            <v>0</v>
          </cell>
          <cell r="P158">
            <v>2172000</v>
          </cell>
        </row>
        <row r="159">
          <cell r="A159">
            <v>46</v>
          </cell>
        </row>
        <row r="160">
          <cell r="A160">
            <v>47</v>
          </cell>
        </row>
        <row r="161">
          <cell r="A161">
            <v>48</v>
          </cell>
        </row>
        <row r="162">
          <cell r="A162">
            <v>49</v>
          </cell>
        </row>
        <row r="163">
          <cell r="A163">
            <v>50</v>
          </cell>
        </row>
        <row r="164">
          <cell r="B164" t="str">
            <v>この行は使わないこと</v>
          </cell>
        </row>
        <row r="165">
          <cell r="B165" t="str">
            <v>計</v>
          </cell>
          <cell r="C165">
            <v>2337500</v>
          </cell>
          <cell r="D165">
            <v>56632500</v>
          </cell>
          <cell r="E165">
            <v>92610000</v>
          </cell>
          <cell r="F165">
            <v>7238500</v>
          </cell>
          <cell r="G165">
            <v>32664500</v>
          </cell>
          <cell r="H165">
            <v>30576000</v>
          </cell>
          <cell r="I165">
            <v>222059000</v>
          </cell>
          <cell r="J165">
            <v>1168750</v>
          </cell>
          <cell r="K165">
            <v>28316250</v>
          </cell>
          <cell r="L165">
            <v>46305000</v>
          </cell>
          <cell r="M165">
            <v>3619250</v>
          </cell>
          <cell r="N165">
            <v>16332250</v>
          </cell>
          <cell r="O165">
            <v>15288000</v>
          </cell>
          <cell r="P165">
            <v>111029500</v>
          </cell>
        </row>
        <row r="166">
          <cell r="B166">
            <v>23</v>
          </cell>
          <cell r="C166" t="str">
            <v>民間保育園保育士等配置基準改善事業補助金差額請求分一覧</v>
          </cell>
        </row>
        <row r="167">
          <cell r="B167" t="str">
            <v xml:space="preserve">保育園名 </v>
          </cell>
          <cell r="C167" t="str">
            <v>第１・２・３四半期既交付額</v>
          </cell>
          <cell r="D167" t="str">
            <v>　　　　　　　　　　　　　　　差額請求</v>
          </cell>
          <cell r="E167" t="str">
            <v>　　　　　　　　　　　　　　　差額請求</v>
          </cell>
          <cell r="F167" t="str">
            <v>　　　　　　　　　　　　　　　差額請求</v>
          </cell>
          <cell r="G167" t="str">
            <v>　　　　　　　　　　　　　　　差額請求</v>
          </cell>
          <cell r="J167" t="str">
            <v>　　　　　　　　　　　　　　　差額請求</v>
          </cell>
        </row>
        <row r="168">
          <cell r="C168" t="str">
            <v>乳児保育</v>
          </cell>
          <cell r="D168" t="str">
            <v>予備保育士</v>
          </cell>
          <cell r="E168" t="str">
            <v>３未保育士</v>
          </cell>
          <cell r="F168" t="str">
            <v>産休明け</v>
          </cell>
          <cell r="G168" t="str">
            <v>調理員等</v>
          </cell>
          <cell r="H168" t="str">
            <v>障害児</v>
          </cell>
          <cell r="I168" t="str">
            <v>合計</v>
          </cell>
          <cell r="J168" t="str">
            <v>乳児保育</v>
          </cell>
          <cell r="K168" t="str">
            <v>予備保育士</v>
          </cell>
          <cell r="L168" t="str">
            <v>３未保育士</v>
          </cell>
          <cell r="M168" t="str">
            <v>産休明け</v>
          </cell>
          <cell r="N168" t="str">
            <v>調理員等</v>
          </cell>
          <cell r="O168" t="str">
            <v>障害児</v>
          </cell>
          <cell r="P168" t="str">
            <v>合計</v>
          </cell>
        </row>
        <row r="169">
          <cell r="A169">
            <v>1</v>
          </cell>
          <cell r="B169" t="str">
            <v>院内保育園</v>
          </cell>
          <cell r="C169">
            <v>0</v>
          </cell>
          <cell r="D169">
            <v>1887750</v>
          </cell>
          <cell r="E169">
            <v>3087000</v>
          </cell>
          <cell r="F169">
            <v>0</v>
          </cell>
          <cell r="G169">
            <v>1126500</v>
          </cell>
          <cell r="H169">
            <v>0</v>
          </cell>
          <cell r="I169">
            <v>6101250</v>
          </cell>
          <cell r="J169">
            <v>935000</v>
          </cell>
          <cell r="K169">
            <v>684250</v>
          </cell>
          <cell r="L169">
            <v>72000</v>
          </cell>
          <cell r="M169">
            <v>0</v>
          </cell>
          <cell r="N169">
            <v>461500</v>
          </cell>
          <cell r="O169">
            <v>0</v>
          </cell>
          <cell r="P169">
            <v>2152750</v>
          </cell>
        </row>
        <row r="170">
          <cell r="A170">
            <v>2</v>
          </cell>
          <cell r="B170" t="str">
            <v>旭ケ丘保育園</v>
          </cell>
          <cell r="C170">
            <v>0</v>
          </cell>
          <cell r="D170">
            <v>1887750</v>
          </cell>
          <cell r="E170">
            <v>3087000</v>
          </cell>
          <cell r="F170">
            <v>350250</v>
          </cell>
          <cell r="G170">
            <v>1191000</v>
          </cell>
          <cell r="H170">
            <v>1764000</v>
          </cell>
          <cell r="I170">
            <v>8280000</v>
          </cell>
          <cell r="J170">
            <v>0</v>
          </cell>
          <cell r="K170">
            <v>684250</v>
          </cell>
          <cell r="L170">
            <v>1125000</v>
          </cell>
          <cell r="M170">
            <v>116750</v>
          </cell>
          <cell r="N170">
            <v>397000</v>
          </cell>
          <cell r="O170">
            <v>588000</v>
          </cell>
          <cell r="P170">
            <v>2911000</v>
          </cell>
        </row>
        <row r="171">
          <cell r="A171">
            <v>3</v>
          </cell>
          <cell r="B171" t="str">
            <v>稲毛保育園</v>
          </cell>
          <cell r="C171">
            <v>0</v>
          </cell>
          <cell r="D171">
            <v>1887750</v>
          </cell>
          <cell r="E171">
            <v>3087000</v>
          </cell>
          <cell r="F171">
            <v>0</v>
          </cell>
          <cell r="G171">
            <v>1191000</v>
          </cell>
          <cell r="H171">
            <v>1764000</v>
          </cell>
          <cell r="I171">
            <v>7929750</v>
          </cell>
          <cell r="J171">
            <v>0</v>
          </cell>
          <cell r="K171">
            <v>469250</v>
          </cell>
          <cell r="L171">
            <v>423000</v>
          </cell>
          <cell r="M171">
            <v>0</v>
          </cell>
          <cell r="N171">
            <v>397000</v>
          </cell>
          <cell r="O171">
            <v>588000</v>
          </cell>
          <cell r="P171">
            <v>1877250</v>
          </cell>
        </row>
        <row r="172">
          <cell r="A172">
            <v>4</v>
          </cell>
          <cell r="B172" t="str">
            <v>みどり学園附属保育園</v>
          </cell>
          <cell r="C172">
            <v>0</v>
          </cell>
          <cell r="D172">
            <v>1887750</v>
          </cell>
          <cell r="E172">
            <v>3087000</v>
          </cell>
          <cell r="F172">
            <v>0</v>
          </cell>
          <cell r="G172">
            <v>1191000</v>
          </cell>
          <cell r="H172">
            <v>0</v>
          </cell>
          <cell r="I172">
            <v>6165750</v>
          </cell>
          <cell r="J172">
            <v>0</v>
          </cell>
          <cell r="K172">
            <v>684250</v>
          </cell>
          <cell r="L172">
            <v>1125000</v>
          </cell>
          <cell r="M172">
            <v>467000</v>
          </cell>
          <cell r="N172">
            <v>397000</v>
          </cell>
          <cell r="O172">
            <v>0</v>
          </cell>
          <cell r="P172">
            <v>2673250</v>
          </cell>
        </row>
        <row r="173">
          <cell r="A173">
            <v>5</v>
          </cell>
          <cell r="B173" t="str">
            <v>ちどり保育園</v>
          </cell>
          <cell r="C173">
            <v>0</v>
          </cell>
          <cell r="D173">
            <v>1887750</v>
          </cell>
          <cell r="E173">
            <v>3087000</v>
          </cell>
          <cell r="F173">
            <v>350250</v>
          </cell>
          <cell r="G173">
            <v>1188000</v>
          </cell>
          <cell r="H173">
            <v>0</v>
          </cell>
          <cell r="I173">
            <v>6513000</v>
          </cell>
          <cell r="J173">
            <v>1870000</v>
          </cell>
          <cell r="K173">
            <v>684250</v>
          </cell>
          <cell r="L173">
            <v>1125000</v>
          </cell>
          <cell r="M173">
            <v>116750</v>
          </cell>
          <cell r="N173">
            <v>400000</v>
          </cell>
          <cell r="O173">
            <v>2352000</v>
          </cell>
          <cell r="P173">
            <v>6548000</v>
          </cell>
        </row>
        <row r="174">
          <cell r="A174">
            <v>6</v>
          </cell>
          <cell r="B174" t="str">
            <v>今井保育園</v>
          </cell>
          <cell r="C174">
            <v>701250</v>
          </cell>
          <cell r="D174">
            <v>1887750</v>
          </cell>
          <cell r="E174">
            <v>3087000</v>
          </cell>
          <cell r="F174">
            <v>350250</v>
          </cell>
          <cell r="G174">
            <v>1191000</v>
          </cell>
          <cell r="H174">
            <v>1764000</v>
          </cell>
          <cell r="I174">
            <v>8981250</v>
          </cell>
          <cell r="J174">
            <v>233750</v>
          </cell>
          <cell r="K174">
            <v>684250</v>
          </cell>
          <cell r="L174">
            <v>1125000</v>
          </cell>
          <cell r="M174">
            <v>116750</v>
          </cell>
          <cell r="N174">
            <v>397000</v>
          </cell>
          <cell r="O174">
            <v>588000</v>
          </cell>
          <cell r="P174">
            <v>3144750</v>
          </cell>
        </row>
        <row r="175">
          <cell r="A175">
            <v>7</v>
          </cell>
          <cell r="B175" t="str">
            <v>若竹保育園</v>
          </cell>
          <cell r="C175">
            <v>0</v>
          </cell>
          <cell r="D175">
            <v>1887750</v>
          </cell>
          <cell r="E175">
            <v>3087000</v>
          </cell>
          <cell r="F175">
            <v>350250</v>
          </cell>
          <cell r="G175">
            <v>1191000</v>
          </cell>
          <cell r="H175">
            <v>1764000</v>
          </cell>
          <cell r="I175">
            <v>8280000</v>
          </cell>
          <cell r="J175">
            <v>935000</v>
          </cell>
          <cell r="K175">
            <v>684250</v>
          </cell>
          <cell r="L175">
            <v>1125000</v>
          </cell>
          <cell r="M175">
            <v>116750</v>
          </cell>
          <cell r="N175">
            <v>397000</v>
          </cell>
          <cell r="O175">
            <v>588000</v>
          </cell>
          <cell r="P175">
            <v>3846000</v>
          </cell>
        </row>
        <row r="176">
          <cell r="A176">
            <v>8</v>
          </cell>
          <cell r="B176" t="str">
            <v>千葉寺保育園</v>
          </cell>
          <cell r="C176">
            <v>0</v>
          </cell>
          <cell r="D176">
            <v>1887750</v>
          </cell>
          <cell r="E176">
            <v>3087000</v>
          </cell>
          <cell r="F176">
            <v>0</v>
          </cell>
          <cell r="G176">
            <v>1191000</v>
          </cell>
          <cell r="H176">
            <v>1764000</v>
          </cell>
          <cell r="I176">
            <v>7929750</v>
          </cell>
          <cell r="J176">
            <v>935000</v>
          </cell>
          <cell r="K176">
            <v>684250</v>
          </cell>
          <cell r="L176">
            <v>1125000</v>
          </cell>
          <cell r="M176">
            <v>467000</v>
          </cell>
          <cell r="N176">
            <v>397000</v>
          </cell>
          <cell r="O176">
            <v>588000</v>
          </cell>
          <cell r="P176">
            <v>4196250</v>
          </cell>
        </row>
        <row r="177">
          <cell r="A177">
            <v>9</v>
          </cell>
          <cell r="B177" t="str">
            <v>慈光保育園</v>
          </cell>
          <cell r="C177">
            <v>0</v>
          </cell>
          <cell r="D177">
            <v>1887750</v>
          </cell>
          <cell r="E177">
            <v>3087000</v>
          </cell>
          <cell r="F177">
            <v>350250</v>
          </cell>
          <cell r="G177">
            <v>1191000</v>
          </cell>
          <cell r="H177">
            <v>1764000</v>
          </cell>
          <cell r="I177">
            <v>8280000</v>
          </cell>
          <cell r="J177">
            <v>0</v>
          </cell>
          <cell r="K177">
            <v>684250</v>
          </cell>
          <cell r="L177">
            <v>1125000</v>
          </cell>
          <cell r="M177">
            <v>116750</v>
          </cell>
          <cell r="N177">
            <v>-297000</v>
          </cell>
          <cell r="O177">
            <v>588000</v>
          </cell>
          <cell r="P177">
            <v>2217000</v>
          </cell>
        </row>
        <row r="178">
          <cell r="A178">
            <v>10</v>
          </cell>
          <cell r="B178" t="str">
            <v>若梅保育園</v>
          </cell>
          <cell r="C178">
            <v>0</v>
          </cell>
          <cell r="D178">
            <v>1887750</v>
          </cell>
          <cell r="E178">
            <v>3087000</v>
          </cell>
          <cell r="F178">
            <v>350250</v>
          </cell>
          <cell r="G178">
            <v>1191000</v>
          </cell>
          <cell r="H178">
            <v>1764000</v>
          </cell>
          <cell r="I178">
            <v>8280000</v>
          </cell>
          <cell r="J178">
            <v>0</v>
          </cell>
          <cell r="K178">
            <v>684250</v>
          </cell>
          <cell r="L178">
            <v>1125000</v>
          </cell>
          <cell r="M178">
            <v>116750</v>
          </cell>
          <cell r="N178">
            <v>397000</v>
          </cell>
          <cell r="O178">
            <v>588000</v>
          </cell>
          <cell r="P178">
            <v>2911000</v>
          </cell>
        </row>
        <row r="179">
          <cell r="A179">
            <v>11</v>
          </cell>
          <cell r="B179" t="str">
            <v>チューリップ保育園</v>
          </cell>
          <cell r="C179">
            <v>0</v>
          </cell>
          <cell r="D179">
            <v>1887750</v>
          </cell>
          <cell r="E179">
            <v>3087000</v>
          </cell>
          <cell r="F179">
            <v>0</v>
          </cell>
          <cell r="G179">
            <v>807750</v>
          </cell>
          <cell r="H179">
            <v>1764000</v>
          </cell>
          <cell r="I179">
            <v>7546500</v>
          </cell>
          <cell r="J179">
            <v>935000</v>
          </cell>
          <cell r="K179">
            <v>684250</v>
          </cell>
          <cell r="L179">
            <v>1125000</v>
          </cell>
          <cell r="M179">
            <v>467000</v>
          </cell>
          <cell r="N179">
            <v>147250</v>
          </cell>
          <cell r="O179">
            <v>588000</v>
          </cell>
          <cell r="P179">
            <v>3946500</v>
          </cell>
        </row>
        <row r="180">
          <cell r="A180">
            <v>12</v>
          </cell>
          <cell r="B180" t="str">
            <v>幕張海浜保育園</v>
          </cell>
          <cell r="C180">
            <v>0</v>
          </cell>
          <cell r="D180">
            <v>1887750</v>
          </cell>
          <cell r="E180">
            <v>3087000</v>
          </cell>
          <cell r="F180">
            <v>350250</v>
          </cell>
          <cell r="G180">
            <v>1191000</v>
          </cell>
          <cell r="H180">
            <v>0</v>
          </cell>
          <cell r="I180">
            <v>6516000</v>
          </cell>
          <cell r="J180">
            <v>0</v>
          </cell>
          <cell r="K180">
            <v>684250</v>
          </cell>
          <cell r="L180">
            <v>1125000</v>
          </cell>
          <cell r="M180">
            <v>116750</v>
          </cell>
          <cell r="N180">
            <v>397000</v>
          </cell>
          <cell r="O180">
            <v>2352000</v>
          </cell>
          <cell r="P180">
            <v>4675000</v>
          </cell>
        </row>
        <row r="181">
          <cell r="A181">
            <v>13</v>
          </cell>
          <cell r="B181" t="str">
            <v>みつわ台保育園</v>
          </cell>
          <cell r="C181">
            <v>0</v>
          </cell>
          <cell r="D181">
            <v>1887750</v>
          </cell>
          <cell r="E181">
            <v>3087000</v>
          </cell>
          <cell r="F181">
            <v>350250</v>
          </cell>
          <cell r="G181">
            <v>1191000</v>
          </cell>
          <cell r="H181">
            <v>5292000</v>
          </cell>
          <cell r="I181">
            <v>11808000</v>
          </cell>
          <cell r="J181">
            <v>0</v>
          </cell>
          <cell r="K181">
            <v>684250</v>
          </cell>
          <cell r="L181">
            <v>1125000</v>
          </cell>
          <cell r="M181">
            <v>116750</v>
          </cell>
          <cell r="N181">
            <v>397000</v>
          </cell>
          <cell r="O181">
            <v>-588000</v>
          </cell>
          <cell r="P181">
            <v>1735000</v>
          </cell>
        </row>
        <row r="182">
          <cell r="A182">
            <v>14</v>
          </cell>
          <cell r="B182" t="str">
            <v>まどか保育園</v>
          </cell>
          <cell r="C182">
            <v>0</v>
          </cell>
          <cell r="D182">
            <v>1887750</v>
          </cell>
          <cell r="E182">
            <v>3087000</v>
          </cell>
          <cell r="F182">
            <v>350250</v>
          </cell>
          <cell r="G182">
            <v>1191000</v>
          </cell>
          <cell r="H182">
            <v>0</v>
          </cell>
          <cell r="I182">
            <v>6516000</v>
          </cell>
          <cell r="J182">
            <v>935000</v>
          </cell>
          <cell r="K182">
            <v>684250</v>
          </cell>
          <cell r="L182">
            <v>1125000</v>
          </cell>
          <cell r="M182">
            <v>116750</v>
          </cell>
          <cell r="N182">
            <v>265000</v>
          </cell>
          <cell r="O182">
            <v>0</v>
          </cell>
          <cell r="P182">
            <v>3126000</v>
          </cell>
        </row>
        <row r="183">
          <cell r="A183">
            <v>15</v>
          </cell>
          <cell r="B183" t="str">
            <v>わかくさ保育園</v>
          </cell>
          <cell r="C183">
            <v>0</v>
          </cell>
          <cell r="D183">
            <v>1887750</v>
          </cell>
          <cell r="E183">
            <v>3087000</v>
          </cell>
          <cell r="F183">
            <v>350250</v>
          </cell>
          <cell r="G183">
            <v>1191000</v>
          </cell>
          <cell r="H183">
            <v>0</v>
          </cell>
          <cell r="I183">
            <v>6516000</v>
          </cell>
          <cell r="J183">
            <v>0</v>
          </cell>
          <cell r="K183">
            <v>684250</v>
          </cell>
          <cell r="L183">
            <v>423000</v>
          </cell>
          <cell r="M183">
            <v>116750</v>
          </cell>
          <cell r="N183">
            <v>-43000</v>
          </cell>
          <cell r="O183">
            <v>0</v>
          </cell>
          <cell r="P183">
            <v>1181000</v>
          </cell>
        </row>
        <row r="184">
          <cell r="A184">
            <v>16</v>
          </cell>
          <cell r="B184" t="str">
            <v>たいよう保育園</v>
          </cell>
          <cell r="C184">
            <v>0</v>
          </cell>
          <cell r="D184">
            <v>1887750</v>
          </cell>
          <cell r="E184">
            <v>3087000</v>
          </cell>
          <cell r="F184">
            <v>350250</v>
          </cell>
          <cell r="G184">
            <v>1191000</v>
          </cell>
          <cell r="H184">
            <v>0</v>
          </cell>
          <cell r="I184">
            <v>6516000</v>
          </cell>
          <cell r="J184">
            <v>935000</v>
          </cell>
          <cell r="K184">
            <v>684250</v>
          </cell>
          <cell r="L184">
            <v>1125000</v>
          </cell>
          <cell r="M184">
            <v>116750</v>
          </cell>
          <cell r="N184">
            <v>397000</v>
          </cell>
          <cell r="O184">
            <v>0</v>
          </cell>
          <cell r="P184">
            <v>3258000</v>
          </cell>
        </row>
        <row r="185">
          <cell r="A185">
            <v>17</v>
          </cell>
          <cell r="B185" t="str">
            <v>松ケ丘保育園</v>
          </cell>
          <cell r="C185">
            <v>0</v>
          </cell>
          <cell r="D185">
            <v>1887750</v>
          </cell>
          <cell r="E185">
            <v>3087000</v>
          </cell>
          <cell r="F185">
            <v>350250</v>
          </cell>
          <cell r="G185">
            <v>966000</v>
          </cell>
          <cell r="H185">
            <v>1764000</v>
          </cell>
          <cell r="I185">
            <v>8055000</v>
          </cell>
          <cell r="J185">
            <v>0</v>
          </cell>
          <cell r="K185">
            <v>684250</v>
          </cell>
          <cell r="L185">
            <v>1125000</v>
          </cell>
          <cell r="M185">
            <v>116750</v>
          </cell>
          <cell r="N185">
            <v>77000</v>
          </cell>
          <cell r="O185">
            <v>588000</v>
          </cell>
          <cell r="P185">
            <v>2591000</v>
          </cell>
        </row>
        <row r="186">
          <cell r="A186">
            <v>18</v>
          </cell>
          <cell r="B186" t="str">
            <v>作草部保育園</v>
          </cell>
          <cell r="C186">
            <v>0</v>
          </cell>
          <cell r="D186">
            <v>1887750</v>
          </cell>
          <cell r="E186">
            <v>3087000</v>
          </cell>
          <cell r="F186">
            <v>350250</v>
          </cell>
          <cell r="G186">
            <v>1191000</v>
          </cell>
          <cell r="H186">
            <v>1764000</v>
          </cell>
          <cell r="I186">
            <v>8280000</v>
          </cell>
          <cell r="J186">
            <v>0</v>
          </cell>
          <cell r="K186">
            <v>684250</v>
          </cell>
          <cell r="L186">
            <v>1125000</v>
          </cell>
          <cell r="M186">
            <v>116750</v>
          </cell>
          <cell r="N186">
            <v>397000</v>
          </cell>
          <cell r="O186">
            <v>-1764000</v>
          </cell>
          <cell r="P186">
            <v>559000</v>
          </cell>
        </row>
        <row r="187">
          <cell r="A187">
            <v>19</v>
          </cell>
          <cell r="B187" t="str">
            <v>すずらん保育園</v>
          </cell>
          <cell r="C187">
            <v>0</v>
          </cell>
          <cell r="D187">
            <v>1887750</v>
          </cell>
          <cell r="E187">
            <v>3087000</v>
          </cell>
          <cell r="F187">
            <v>350250</v>
          </cell>
          <cell r="G187">
            <v>1191000</v>
          </cell>
          <cell r="H187">
            <v>1764000</v>
          </cell>
          <cell r="I187">
            <v>8280000</v>
          </cell>
          <cell r="J187">
            <v>0</v>
          </cell>
          <cell r="K187">
            <v>684250</v>
          </cell>
          <cell r="L187">
            <v>1125000</v>
          </cell>
          <cell r="M187">
            <v>116750</v>
          </cell>
          <cell r="N187">
            <v>397000</v>
          </cell>
          <cell r="O187">
            <v>588000</v>
          </cell>
          <cell r="P187">
            <v>2911000</v>
          </cell>
        </row>
        <row r="188">
          <cell r="A188">
            <v>20</v>
          </cell>
          <cell r="B188" t="str">
            <v>なぎさ保育園</v>
          </cell>
          <cell r="C188">
            <v>0</v>
          </cell>
          <cell r="D188">
            <v>1887750</v>
          </cell>
          <cell r="E188">
            <v>3087000</v>
          </cell>
          <cell r="F188">
            <v>350250</v>
          </cell>
          <cell r="G188">
            <v>1191000</v>
          </cell>
          <cell r="H188">
            <v>0</v>
          </cell>
          <cell r="I188">
            <v>6516000</v>
          </cell>
          <cell r="J188">
            <v>0</v>
          </cell>
          <cell r="K188">
            <v>684250</v>
          </cell>
          <cell r="L188">
            <v>1125000</v>
          </cell>
          <cell r="M188">
            <v>116750</v>
          </cell>
          <cell r="N188">
            <v>397000</v>
          </cell>
          <cell r="O188">
            <v>0</v>
          </cell>
          <cell r="P188">
            <v>2323000</v>
          </cell>
        </row>
        <row r="189">
          <cell r="A189">
            <v>21</v>
          </cell>
          <cell r="B189" t="str">
            <v>南小中台保育園</v>
          </cell>
          <cell r="C189">
            <v>0</v>
          </cell>
          <cell r="D189">
            <v>1887750</v>
          </cell>
          <cell r="E189">
            <v>3087000</v>
          </cell>
          <cell r="F189">
            <v>350250</v>
          </cell>
          <cell r="G189">
            <v>1191000</v>
          </cell>
          <cell r="H189">
            <v>1764000</v>
          </cell>
          <cell r="I189">
            <v>8280000</v>
          </cell>
          <cell r="J189">
            <v>0</v>
          </cell>
          <cell r="K189">
            <v>684250</v>
          </cell>
          <cell r="L189">
            <v>774000</v>
          </cell>
          <cell r="M189">
            <v>116750</v>
          </cell>
          <cell r="N189">
            <v>397000</v>
          </cell>
          <cell r="O189">
            <v>588000</v>
          </cell>
          <cell r="P189">
            <v>2560000</v>
          </cell>
        </row>
        <row r="190">
          <cell r="A190">
            <v>22</v>
          </cell>
          <cell r="B190" t="str">
            <v>もみじ保育園</v>
          </cell>
          <cell r="C190">
            <v>0</v>
          </cell>
          <cell r="D190">
            <v>1887750</v>
          </cell>
          <cell r="E190">
            <v>3087000</v>
          </cell>
          <cell r="F190">
            <v>0</v>
          </cell>
          <cell r="G190">
            <v>1191000</v>
          </cell>
          <cell r="H190">
            <v>1764000</v>
          </cell>
          <cell r="I190">
            <v>7929750</v>
          </cell>
          <cell r="J190">
            <v>935000</v>
          </cell>
          <cell r="K190">
            <v>684250</v>
          </cell>
          <cell r="L190">
            <v>1125000</v>
          </cell>
          <cell r="M190">
            <v>467000</v>
          </cell>
          <cell r="N190">
            <v>397000</v>
          </cell>
          <cell r="O190">
            <v>588000</v>
          </cell>
          <cell r="P190">
            <v>4196250</v>
          </cell>
        </row>
        <row r="191">
          <cell r="A191">
            <v>23</v>
          </cell>
          <cell r="B191" t="str">
            <v>おゆみ野保育園</v>
          </cell>
          <cell r="C191">
            <v>0</v>
          </cell>
          <cell r="D191">
            <v>1887750</v>
          </cell>
          <cell r="E191">
            <v>3087000</v>
          </cell>
          <cell r="F191">
            <v>350250</v>
          </cell>
          <cell r="G191">
            <v>1191000</v>
          </cell>
          <cell r="H191">
            <v>1764000</v>
          </cell>
          <cell r="I191">
            <v>8280000</v>
          </cell>
          <cell r="J191">
            <v>0</v>
          </cell>
          <cell r="K191">
            <v>684250</v>
          </cell>
          <cell r="L191">
            <v>1125000</v>
          </cell>
          <cell r="M191">
            <v>116750</v>
          </cell>
          <cell r="N191">
            <v>397000</v>
          </cell>
          <cell r="O191">
            <v>588000</v>
          </cell>
          <cell r="P191">
            <v>2911000</v>
          </cell>
        </row>
        <row r="192">
          <cell r="A192">
            <v>24</v>
          </cell>
          <cell r="B192" t="str">
            <v>ナーセリー鏡戸</v>
          </cell>
          <cell r="C192">
            <v>701250</v>
          </cell>
          <cell r="D192">
            <v>1887750</v>
          </cell>
          <cell r="E192">
            <v>3087000</v>
          </cell>
          <cell r="F192">
            <v>350250</v>
          </cell>
          <cell r="G192">
            <v>1191000</v>
          </cell>
          <cell r="H192">
            <v>0</v>
          </cell>
          <cell r="I192">
            <v>7217250</v>
          </cell>
          <cell r="J192">
            <v>-701250</v>
          </cell>
          <cell r="K192">
            <v>684250</v>
          </cell>
          <cell r="L192">
            <v>1125000</v>
          </cell>
          <cell r="M192">
            <v>116750</v>
          </cell>
          <cell r="N192">
            <v>397000</v>
          </cell>
          <cell r="O192">
            <v>0</v>
          </cell>
          <cell r="P192">
            <v>1621750</v>
          </cell>
        </row>
        <row r="193">
          <cell r="A193">
            <v>25</v>
          </cell>
          <cell r="B193" t="str">
            <v>打瀬保育園</v>
          </cell>
          <cell r="C193">
            <v>0</v>
          </cell>
          <cell r="D193">
            <v>1887750</v>
          </cell>
          <cell r="E193">
            <v>3087000</v>
          </cell>
          <cell r="F193">
            <v>350250</v>
          </cell>
          <cell r="G193">
            <v>1191000</v>
          </cell>
          <cell r="H193">
            <v>0</v>
          </cell>
          <cell r="I193">
            <v>6516000</v>
          </cell>
          <cell r="J193">
            <v>0</v>
          </cell>
          <cell r="K193">
            <v>684250</v>
          </cell>
          <cell r="L193">
            <v>1125000</v>
          </cell>
          <cell r="M193">
            <v>116750</v>
          </cell>
          <cell r="N193">
            <v>397000</v>
          </cell>
          <cell r="O193">
            <v>0</v>
          </cell>
          <cell r="P193">
            <v>2323000</v>
          </cell>
        </row>
        <row r="194">
          <cell r="A194">
            <v>26</v>
          </cell>
          <cell r="B194" t="str">
            <v>ふたば保育園</v>
          </cell>
          <cell r="C194">
            <v>0</v>
          </cell>
          <cell r="D194">
            <v>1887750</v>
          </cell>
          <cell r="E194">
            <v>3087000</v>
          </cell>
          <cell r="F194">
            <v>350250</v>
          </cell>
          <cell r="G194">
            <v>1191000</v>
          </cell>
          <cell r="H194">
            <v>3528000</v>
          </cell>
          <cell r="I194">
            <v>10044000</v>
          </cell>
          <cell r="J194">
            <v>0</v>
          </cell>
          <cell r="K194">
            <v>684250</v>
          </cell>
          <cell r="L194">
            <v>1125000</v>
          </cell>
          <cell r="M194">
            <v>116750</v>
          </cell>
          <cell r="N194">
            <v>397000</v>
          </cell>
          <cell r="O194">
            <v>1176000</v>
          </cell>
          <cell r="P194">
            <v>3499000</v>
          </cell>
        </row>
        <row r="195">
          <cell r="A195">
            <v>27</v>
          </cell>
          <cell r="B195" t="str">
            <v>明和輝保育園</v>
          </cell>
          <cell r="C195">
            <v>701250</v>
          </cell>
          <cell r="D195">
            <v>1887750</v>
          </cell>
          <cell r="E195">
            <v>3087000</v>
          </cell>
          <cell r="F195">
            <v>0</v>
          </cell>
          <cell r="G195">
            <v>1191000</v>
          </cell>
          <cell r="H195">
            <v>1764000</v>
          </cell>
          <cell r="I195">
            <v>8631000</v>
          </cell>
          <cell r="J195">
            <v>-701250</v>
          </cell>
          <cell r="K195">
            <v>684250</v>
          </cell>
          <cell r="L195">
            <v>1125000</v>
          </cell>
          <cell r="M195">
            <v>467000</v>
          </cell>
          <cell r="N195">
            <v>397000</v>
          </cell>
          <cell r="O195">
            <v>588000</v>
          </cell>
          <cell r="P195">
            <v>2560000</v>
          </cell>
        </row>
        <row r="196">
          <cell r="A196">
            <v>28</v>
          </cell>
          <cell r="B196" t="str">
            <v>山王保育園</v>
          </cell>
          <cell r="C196">
            <v>0</v>
          </cell>
          <cell r="D196">
            <v>1887750</v>
          </cell>
          <cell r="E196">
            <v>3087000</v>
          </cell>
          <cell r="F196">
            <v>350250</v>
          </cell>
          <cell r="G196">
            <v>1191000</v>
          </cell>
          <cell r="H196">
            <v>0</v>
          </cell>
          <cell r="I196">
            <v>6516000</v>
          </cell>
          <cell r="J196">
            <v>0</v>
          </cell>
          <cell r="K196">
            <v>684250</v>
          </cell>
          <cell r="L196">
            <v>1125000</v>
          </cell>
          <cell r="M196">
            <v>116750</v>
          </cell>
          <cell r="N196">
            <v>397000</v>
          </cell>
          <cell r="O196">
            <v>2352000</v>
          </cell>
          <cell r="P196">
            <v>4675000</v>
          </cell>
        </row>
        <row r="197">
          <cell r="A197">
            <v>29</v>
          </cell>
          <cell r="B197" t="str">
            <v>チャイルド・ガーデン保育園</v>
          </cell>
          <cell r="C197">
            <v>0</v>
          </cell>
          <cell r="D197">
            <v>1887750</v>
          </cell>
          <cell r="E197">
            <v>3087000</v>
          </cell>
          <cell r="F197">
            <v>0</v>
          </cell>
          <cell r="G197">
            <v>1191000</v>
          </cell>
          <cell r="H197">
            <v>0</v>
          </cell>
          <cell r="I197">
            <v>6165750</v>
          </cell>
          <cell r="J197">
            <v>0</v>
          </cell>
          <cell r="K197">
            <v>684250</v>
          </cell>
          <cell r="L197">
            <v>774000</v>
          </cell>
          <cell r="M197">
            <v>467000</v>
          </cell>
          <cell r="N197">
            <v>397000</v>
          </cell>
          <cell r="O197">
            <v>392000</v>
          </cell>
          <cell r="P197">
            <v>2714250</v>
          </cell>
        </row>
        <row r="198">
          <cell r="A198">
            <v>30</v>
          </cell>
          <cell r="B198" t="str">
            <v>明徳土気保育園</v>
          </cell>
          <cell r="C198">
            <v>0</v>
          </cell>
          <cell r="D198">
            <v>1887750</v>
          </cell>
          <cell r="E198">
            <v>3087000</v>
          </cell>
          <cell r="F198">
            <v>350250</v>
          </cell>
          <cell r="G198">
            <v>1191000</v>
          </cell>
          <cell r="H198">
            <v>3528000</v>
          </cell>
          <cell r="I198">
            <v>10044000</v>
          </cell>
          <cell r="J198">
            <v>0</v>
          </cell>
          <cell r="K198">
            <v>684250</v>
          </cell>
          <cell r="L198">
            <v>1125000</v>
          </cell>
          <cell r="M198">
            <v>116750</v>
          </cell>
          <cell r="N198">
            <v>397000</v>
          </cell>
          <cell r="O198">
            <v>1176000</v>
          </cell>
          <cell r="P198">
            <v>3499000</v>
          </cell>
        </row>
        <row r="199">
          <cell r="A199">
            <v>31</v>
          </cell>
          <cell r="B199" t="str">
            <v>グレース保育園</v>
          </cell>
          <cell r="C199">
            <v>0</v>
          </cell>
          <cell r="D199">
            <v>1887750</v>
          </cell>
          <cell r="E199">
            <v>3087000</v>
          </cell>
          <cell r="F199">
            <v>0</v>
          </cell>
          <cell r="G199">
            <v>1191000</v>
          </cell>
          <cell r="H199">
            <v>1764000</v>
          </cell>
          <cell r="I199">
            <v>7929750</v>
          </cell>
          <cell r="J199">
            <v>0</v>
          </cell>
          <cell r="K199">
            <v>684250</v>
          </cell>
          <cell r="L199">
            <v>1125000</v>
          </cell>
          <cell r="M199">
            <v>467000</v>
          </cell>
          <cell r="N199">
            <v>-138000</v>
          </cell>
          <cell r="O199">
            <v>2940000</v>
          </cell>
          <cell r="P199">
            <v>5078250</v>
          </cell>
        </row>
        <row r="200">
          <cell r="A200">
            <v>32</v>
          </cell>
          <cell r="B200" t="str">
            <v>みらい保育園</v>
          </cell>
          <cell r="C200">
            <v>0</v>
          </cell>
          <cell r="D200">
            <v>1887750</v>
          </cell>
          <cell r="E200">
            <v>3087000</v>
          </cell>
          <cell r="F200">
            <v>0</v>
          </cell>
          <cell r="G200">
            <v>1191000</v>
          </cell>
          <cell r="H200">
            <v>1764000</v>
          </cell>
          <cell r="I200">
            <v>7929750</v>
          </cell>
          <cell r="J200">
            <v>0</v>
          </cell>
          <cell r="K200">
            <v>684250</v>
          </cell>
          <cell r="L200">
            <v>1125000</v>
          </cell>
          <cell r="M200">
            <v>467000</v>
          </cell>
          <cell r="N200">
            <v>397000</v>
          </cell>
          <cell r="O200">
            <v>-1764000</v>
          </cell>
          <cell r="P200">
            <v>909250</v>
          </cell>
        </row>
        <row r="201">
          <cell r="A201">
            <v>33</v>
          </cell>
          <cell r="B201" t="str">
            <v>かまとり保育園</v>
          </cell>
          <cell r="C201">
            <v>0</v>
          </cell>
          <cell r="D201">
            <v>1887750</v>
          </cell>
          <cell r="E201">
            <v>3087000</v>
          </cell>
          <cell r="F201">
            <v>0</v>
          </cell>
          <cell r="G201">
            <v>1191000</v>
          </cell>
          <cell r="H201">
            <v>1764000</v>
          </cell>
          <cell r="I201">
            <v>7929750</v>
          </cell>
          <cell r="J201">
            <v>0</v>
          </cell>
          <cell r="K201">
            <v>684250</v>
          </cell>
          <cell r="L201">
            <v>1125000</v>
          </cell>
          <cell r="M201">
            <v>467000</v>
          </cell>
          <cell r="N201">
            <v>397000</v>
          </cell>
          <cell r="O201">
            <v>588000</v>
          </cell>
          <cell r="P201">
            <v>3261250</v>
          </cell>
        </row>
        <row r="202">
          <cell r="A202">
            <v>34</v>
          </cell>
          <cell r="B202" t="str">
            <v>植草弁天保育園</v>
          </cell>
          <cell r="C202">
            <v>701250</v>
          </cell>
          <cell r="D202">
            <v>1887750</v>
          </cell>
          <cell r="E202">
            <v>3087000</v>
          </cell>
          <cell r="F202">
            <v>350250</v>
          </cell>
          <cell r="G202">
            <v>1191000</v>
          </cell>
          <cell r="H202">
            <v>0</v>
          </cell>
          <cell r="I202">
            <v>7217250</v>
          </cell>
          <cell r="J202">
            <v>233750</v>
          </cell>
          <cell r="K202">
            <v>255250</v>
          </cell>
          <cell r="L202">
            <v>-1332000</v>
          </cell>
          <cell r="M202">
            <v>-350250</v>
          </cell>
          <cell r="N202">
            <v>397000</v>
          </cell>
          <cell r="O202">
            <v>0</v>
          </cell>
          <cell r="P202">
            <v>-796250</v>
          </cell>
        </row>
        <row r="203">
          <cell r="A203">
            <v>35</v>
          </cell>
          <cell r="B203" t="str">
            <v>ひなたぼっこ保育園</v>
          </cell>
          <cell r="C203">
            <v>0</v>
          </cell>
          <cell r="D203">
            <v>1887750</v>
          </cell>
          <cell r="E203">
            <v>3087000</v>
          </cell>
          <cell r="F203">
            <v>350250</v>
          </cell>
          <cell r="G203">
            <v>1191000</v>
          </cell>
          <cell r="H203">
            <v>0</v>
          </cell>
          <cell r="I203">
            <v>6516000</v>
          </cell>
          <cell r="J203">
            <v>0</v>
          </cell>
          <cell r="K203">
            <v>684250</v>
          </cell>
          <cell r="L203">
            <v>1125000</v>
          </cell>
          <cell r="M203">
            <v>-39250</v>
          </cell>
          <cell r="N203">
            <v>397000</v>
          </cell>
          <cell r="O203">
            <v>0</v>
          </cell>
          <cell r="P203">
            <v>2167000</v>
          </cell>
        </row>
        <row r="204">
          <cell r="A204">
            <v>36</v>
          </cell>
          <cell r="B204" t="str">
            <v>はまかぜ保育園</v>
          </cell>
          <cell r="C204">
            <v>0</v>
          </cell>
          <cell r="D204">
            <v>1887750</v>
          </cell>
          <cell r="E204">
            <v>3087000</v>
          </cell>
          <cell r="F204">
            <v>350250</v>
          </cell>
          <cell r="G204">
            <v>1191000</v>
          </cell>
          <cell r="H204">
            <v>0</v>
          </cell>
          <cell r="I204">
            <v>6516000</v>
          </cell>
          <cell r="J204">
            <v>935000</v>
          </cell>
          <cell r="K204">
            <v>684250</v>
          </cell>
          <cell r="L204">
            <v>1125000</v>
          </cell>
          <cell r="M204">
            <v>-195250</v>
          </cell>
          <cell r="N204">
            <v>397000</v>
          </cell>
          <cell r="O204">
            <v>0</v>
          </cell>
          <cell r="P204">
            <v>2946000</v>
          </cell>
        </row>
        <row r="205">
          <cell r="A205">
            <v>37</v>
          </cell>
          <cell r="B205" t="str">
            <v>いなほ保育園</v>
          </cell>
          <cell r="C205">
            <v>0</v>
          </cell>
          <cell r="D205">
            <v>1887750</v>
          </cell>
          <cell r="E205">
            <v>3087000</v>
          </cell>
          <cell r="F205">
            <v>350250</v>
          </cell>
          <cell r="G205">
            <v>1191000</v>
          </cell>
          <cell r="H205">
            <v>0</v>
          </cell>
          <cell r="I205">
            <v>6516000</v>
          </cell>
          <cell r="J205">
            <v>0</v>
          </cell>
          <cell r="K205">
            <v>684250</v>
          </cell>
          <cell r="L205">
            <v>1125000</v>
          </cell>
          <cell r="M205">
            <v>-39250</v>
          </cell>
          <cell r="N205">
            <v>-382000</v>
          </cell>
          <cell r="O205">
            <v>0</v>
          </cell>
          <cell r="P205">
            <v>1388000</v>
          </cell>
        </row>
        <row r="206">
          <cell r="A206">
            <v>38</v>
          </cell>
          <cell r="B206" t="str">
            <v>キッズマーム保育園</v>
          </cell>
          <cell r="C206">
            <v>0</v>
          </cell>
          <cell r="D206">
            <v>1887750</v>
          </cell>
          <cell r="E206">
            <v>3087000</v>
          </cell>
          <cell r="F206">
            <v>0</v>
          </cell>
          <cell r="G206">
            <v>1191000</v>
          </cell>
          <cell r="H206">
            <v>1764000</v>
          </cell>
          <cell r="I206">
            <v>7929750</v>
          </cell>
          <cell r="J206">
            <v>0</v>
          </cell>
          <cell r="K206">
            <v>684250</v>
          </cell>
          <cell r="L206">
            <v>1125000</v>
          </cell>
          <cell r="M206">
            <v>0</v>
          </cell>
          <cell r="N206">
            <v>397000</v>
          </cell>
          <cell r="O206">
            <v>0</v>
          </cell>
          <cell r="P206">
            <v>2206250</v>
          </cell>
        </row>
        <row r="207">
          <cell r="A207">
            <v>39</v>
          </cell>
          <cell r="B207" t="str">
            <v>アスク海浜幕張保育園</v>
          </cell>
          <cell r="C207">
            <v>0</v>
          </cell>
          <cell r="D207">
            <v>1887750</v>
          </cell>
          <cell r="E207">
            <v>3087000</v>
          </cell>
          <cell r="F207">
            <v>350250</v>
          </cell>
          <cell r="G207">
            <v>0</v>
          </cell>
          <cell r="H207">
            <v>0</v>
          </cell>
          <cell r="I207">
            <v>5325000</v>
          </cell>
          <cell r="J207">
            <v>935000</v>
          </cell>
          <cell r="K207">
            <v>684250</v>
          </cell>
          <cell r="L207">
            <v>72000</v>
          </cell>
          <cell r="M207">
            <v>-350250</v>
          </cell>
          <cell r="N207">
            <v>0</v>
          </cell>
          <cell r="O207">
            <v>0</v>
          </cell>
          <cell r="P207">
            <v>1341000</v>
          </cell>
        </row>
        <row r="208">
          <cell r="A208">
            <v>40</v>
          </cell>
          <cell r="B208" t="str">
            <v>明徳浜野駅保育園</v>
          </cell>
          <cell r="C208">
            <v>0</v>
          </cell>
          <cell r="D208">
            <v>1887750</v>
          </cell>
          <cell r="E208">
            <v>3087000</v>
          </cell>
          <cell r="F208">
            <v>0</v>
          </cell>
          <cell r="G208">
            <v>1191000</v>
          </cell>
          <cell r="H208">
            <v>0</v>
          </cell>
          <cell r="I208">
            <v>6165750</v>
          </cell>
          <cell r="J208">
            <v>0</v>
          </cell>
          <cell r="K208">
            <v>-1887750</v>
          </cell>
          <cell r="L208">
            <v>-3087000</v>
          </cell>
          <cell r="M208">
            <v>0</v>
          </cell>
          <cell r="N208">
            <v>-1191000</v>
          </cell>
          <cell r="O208">
            <v>0</v>
          </cell>
          <cell r="P208">
            <v>-6165750</v>
          </cell>
        </row>
        <row r="209">
          <cell r="A209">
            <v>41</v>
          </cell>
          <cell r="B209" t="str">
            <v>幕張いもっこ保育園</v>
          </cell>
          <cell r="C209">
            <v>0</v>
          </cell>
          <cell r="D209">
            <v>1887750</v>
          </cell>
          <cell r="E209">
            <v>3087000</v>
          </cell>
          <cell r="F209">
            <v>350250</v>
          </cell>
          <cell r="G209">
            <v>841500</v>
          </cell>
          <cell r="H209">
            <v>0</v>
          </cell>
          <cell r="I209">
            <v>6166500</v>
          </cell>
          <cell r="J209">
            <v>0</v>
          </cell>
          <cell r="K209">
            <v>-1887750</v>
          </cell>
          <cell r="L209">
            <v>-3087000</v>
          </cell>
          <cell r="M209">
            <v>-350250</v>
          </cell>
          <cell r="N209">
            <v>-841500</v>
          </cell>
          <cell r="O209">
            <v>0</v>
          </cell>
          <cell r="P209">
            <v>-6166500</v>
          </cell>
        </row>
        <row r="210">
          <cell r="A210">
            <v>42</v>
          </cell>
          <cell r="B210" t="str">
            <v>稲毛すきっぷ保育園</v>
          </cell>
          <cell r="C210">
            <v>0</v>
          </cell>
          <cell r="D210">
            <v>1887750</v>
          </cell>
          <cell r="E210">
            <v>3087000</v>
          </cell>
          <cell r="F210">
            <v>350250</v>
          </cell>
          <cell r="G210">
            <v>0</v>
          </cell>
          <cell r="H210">
            <v>0</v>
          </cell>
          <cell r="I210">
            <v>5325000</v>
          </cell>
          <cell r="J210">
            <v>0</v>
          </cell>
          <cell r="K210">
            <v>-1887750</v>
          </cell>
          <cell r="L210">
            <v>-3087000</v>
          </cell>
          <cell r="M210">
            <v>-350250</v>
          </cell>
          <cell r="N210">
            <v>0</v>
          </cell>
          <cell r="O210">
            <v>0</v>
          </cell>
          <cell r="P210">
            <v>-5325000</v>
          </cell>
        </row>
        <row r="211">
          <cell r="A211">
            <v>43</v>
          </cell>
          <cell r="B211" t="str">
            <v>千葉聖心保育園</v>
          </cell>
          <cell r="C211">
            <v>701250</v>
          </cell>
          <cell r="D211">
            <v>1887750</v>
          </cell>
          <cell r="E211">
            <v>3087000</v>
          </cell>
          <cell r="F211">
            <v>0</v>
          </cell>
          <cell r="G211">
            <v>0</v>
          </cell>
          <cell r="H211">
            <v>0</v>
          </cell>
          <cell r="I211">
            <v>5676000</v>
          </cell>
          <cell r="J211">
            <v>-701250</v>
          </cell>
          <cell r="K211">
            <v>-1887750</v>
          </cell>
          <cell r="L211">
            <v>-3087000</v>
          </cell>
          <cell r="M211">
            <v>0</v>
          </cell>
          <cell r="N211">
            <v>0</v>
          </cell>
          <cell r="O211">
            <v>0</v>
          </cell>
          <cell r="P211">
            <v>-5676000</v>
          </cell>
        </row>
        <row r="212">
          <cell r="A212">
            <v>44</v>
          </cell>
          <cell r="B212" t="str">
            <v>真生保育園</v>
          </cell>
          <cell r="C212">
            <v>0</v>
          </cell>
          <cell r="D212">
            <v>1887750</v>
          </cell>
          <cell r="E212">
            <v>3087000</v>
          </cell>
          <cell r="F212">
            <v>350250</v>
          </cell>
          <cell r="G212">
            <v>1191000</v>
          </cell>
          <cell r="H212">
            <v>0</v>
          </cell>
          <cell r="I212">
            <v>6516000</v>
          </cell>
          <cell r="J212">
            <v>0</v>
          </cell>
          <cell r="K212">
            <v>-1887750</v>
          </cell>
          <cell r="L212">
            <v>-3087000</v>
          </cell>
          <cell r="M212">
            <v>-350250</v>
          </cell>
          <cell r="N212">
            <v>-1191000</v>
          </cell>
          <cell r="O212">
            <v>0</v>
          </cell>
          <cell r="P212">
            <v>-6516000</v>
          </cell>
        </row>
        <row r="213">
          <cell r="A213">
            <v>45</v>
          </cell>
          <cell r="B213" t="str">
            <v>アップルナースリー検見川浜保育園</v>
          </cell>
          <cell r="C213">
            <v>0</v>
          </cell>
          <cell r="D213">
            <v>1887750</v>
          </cell>
          <cell r="E213">
            <v>3087000</v>
          </cell>
          <cell r="F213">
            <v>350250</v>
          </cell>
          <cell r="G213">
            <v>1191000</v>
          </cell>
          <cell r="H213">
            <v>0</v>
          </cell>
          <cell r="I213">
            <v>6516000</v>
          </cell>
          <cell r="J213">
            <v>0</v>
          </cell>
          <cell r="K213">
            <v>-1887750</v>
          </cell>
          <cell r="L213">
            <v>-3087000</v>
          </cell>
          <cell r="M213">
            <v>-350250</v>
          </cell>
          <cell r="N213">
            <v>-1191000</v>
          </cell>
          <cell r="O213">
            <v>0</v>
          </cell>
          <cell r="P213">
            <v>-6516000</v>
          </cell>
        </row>
        <row r="214">
          <cell r="A214">
            <v>46</v>
          </cell>
        </row>
        <row r="215">
          <cell r="A215">
            <v>47</v>
          </cell>
        </row>
        <row r="216">
          <cell r="A216">
            <v>48</v>
          </cell>
        </row>
        <row r="217">
          <cell r="A217">
            <v>49</v>
          </cell>
        </row>
        <row r="218">
          <cell r="A218">
            <v>50</v>
          </cell>
        </row>
        <row r="219">
          <cell r="B219" t="str">
            <v>この行は使わないこと</v>
          </cell>
        </row>
        <row r="220">
          <cell r="B220" t="str">
            <v>計</v>
          </cell>
          <cell r="C220">
            <v>3506250</v>
          </cell>
          <cell r="D220">
            <v>84948750</v>
          </cell>
          <cell r="E220">
            <v>138915000</v>
          </cell>
          <cell r="F220">
            <v>10857750</v>
          </cell>
          <cell r="G220">
            <v>48996750</v>
          </cell>
          <cell r="H220">
            <v>45864000</v>
          </cell>
          <cell r="I220">
            <v>333088500</v>
          </cell>
          <cell r="J220">
            <v>8648750</v>
          </cell>
          <cell r="K220">
            <v>14715250</v>
          </cell>
          <cell r="L220">
            <v>18684000</v>
          </cell>
          <cell r="M220">
            <v>4396250</v>
          </cell>
          <cell r="N220">
            <v>7589250</v>
          </cell>
          <cell r="O220">
            <v>17444000</v>
          </cell>
          <cell r="P220">
            <v>71477500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LOOK"/>
      <sheetName val="Sheet2"/>
      <sheetName val="編集"/>
      <sheetName val="H28.4.1"/>
      <sheetName val="H27.4.1（訂正）"/>
      <sheetName val="H27.4.1（番号訂正）"/>
      <sheetName val="H27.4.1"/>
      <sheetName val="机上用"/>
    </sheetNames>
    <sheetDataSet>
      <sheetData sheetId="0"/>
      <sheetData sheetId="1"/>
      <sheetData sheetId="2">
        <row r="160">
          <cell r="F160" t="str">
            <v>01_中央区</v>
          </cell>
        </row>
        <row r="161">
          <cell r="F161" t="str">
            <v>02_花見川区</v>
          </cell>
        </row>
        <row r="162">
          <cell r="F162" t="str">
            <v>03_稲毛区</v>
          </cell>
        </row>
        <row r="163">
          <cell r="F163" t="str">
            <v>04_若葉区</v>
          </cell>
        </row>
        <row r="164">
          <cell r="F164" t="str">
            <v>05_緑区</v>
          </cell>
        </row>
        <row r="165">
          <cell r="F165" t="str">
            <v>06_美浜区</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8BD2E-6AA2-463F-99C8-4E9E05154373}">
  <sheetPr>
    <tabColor rgb="FF0000FF"/>
  </sheetPr>
  <dimension ref="B1:Y15"/>
  <sheetViews>
    <sheetView tabSelected="1" view="pageBreakPreview" zoomScale="69" zoomScaleNormal="70" zoomScaleSheetLayoutView="69" workbookViewId="0">
      <selection activeCell="B4" sqref="B4"/>
    </sheetView>
  </sheetViews>
  <sheetFormatPr defaultColWidth="8.90625" defaultRowHeight="19"/>
  <cols>
    <col min="1" max="1" width="0.90625" style="1156" customWidth="1"/>
    <col min="2" max="2" width="9.54296875" style="1156" customWidth="1"/>
    <col min="3" max="3" width="10.453125" style="1156" customWidth="1"/>
    <col min="4" max="4" width="8.90625" style="1156"/>
    <col min="5" max="5" width="9.81640625" style="1156" customWidth="1"/>
    <col min="6" max="9" width="8.90625" style="1156"/>
    <col min="10" max="10" width="6.453125" style="1156" customWidth="1"/>
    <col min="11" max="11" width="15.453125" style="1156" customWidth="1"/>
    <col min="12" max="12" width="58.453125" style="1156" customWidth="1"/>
    <col min="13" max="13" width="0" style="1155" hidden="1" customWidth="1"/>
    <col min="14" max="14" width="8.90625" style="1156"/>
    <col min="15" max="15" width="9" style="1156" customWidth="1"/>
    <col min="16" max="16384" width="8.90625" style="1156"/>
  </cols>
  <sheetData>
    <row r="1" spans="2:25" ht="27" customHeight="1">
      <c r="B1" s="1154" t="s">
        <v>233</v>
      </c>
      <c r="C1" s="1154"/>
      <c r="D1" s="1154"/>
      <c r="E1" s="1154"/>
      <c r="F1" s="1154"/>
      <c r="G1" s="1154"/>
      <c r="H1" s="1154"/>
      <c r="I1" s="1154"/>
      <c r="J1" s="1154"/>
      <c r="K1" s="1154"/>
      <c r="L1" s="1154"/>
    </row>
    <row r="2" spans="2:25" ht="12.5" customHeight="1" thickBot="1">
      <c r="B2" s="1154"/>
      <c r="C2" s="1154"/>
      <c r="D2" s="1154"/>
      <c r="E2" s="1154"/>
      <c r="F2" s="1154"/>
      <c r="G2" s="1154"/>
      <c r="H2" s="1154"/>
      <c r="I2" s="1154"/>
      <c r="J2" s="1154"/>
      <c r="K2" s="1154"/>
      <c r="L2" s="1154"/>
    </row>
    <row r="3" spans="2:25" ht="43.5" customHeight="1" thickBot="1">
      <c r="B3" s="1157" t="s">
        <v>409</v>
      </c>
      <c r="C3" s="1158" t="s">
        <v>463</v>
      </c>
      <c r="D3" s="1159" t="s">
        <v>229</v>
      </c>
      <c r="E3" s="1159"/>
      <c r="F3" s="1159"/>
      <c r="G3" s="1159"/>
      <c r="H3" s="1159"/>
      <c r="I3" s="1159"/>
      <c r="J3" s="1159"/>
      <c r="K3" s="1160" t="s">
        <v>456</v>
      </c>
      <c r="L3" s="1161" t="s">
        <v>230</v>
      </c>
      <c r="Y3" s="1156" t="s">
        <v>457</v>
      </c>
    </row>
    <row r="4" spans="2:25" ht="57" customHeight="1">
      <c r="B4" s="275"/>
      <c r="C4" s="1162" t="s">
        <v>464</v>
      </c>
      <c r="D4" s="1163" t="s">
        <v>466</v>
      </c>
      <c r="E4" s="1164"/>
      <c r="F4" s="1164"/>
      <c r="G4" s="1164"/>
      <c r="H4" s="1164"/>
      <c r="I4" s="1164"/>
      <c r="J4" s="1164"/>
      <c r="K4" s="1165" t="s">
        <v>462</v>
      </c>
      <c r="L4" s="1166" t="s">
        <v>406</v>
      </c>
      <c r="M4" s="1155" t="s">
        <v>344</v>
      </c>
      <c r="Y4" s="1156" t="s">
        <v>458</v>
      </c>
    </row>
    <row r="5" spans="2:25" ht="64.5" customHeight="1">
      <c r="B5" s="276"/>
      <c r="C5" s="1167" t="s">
        <v>464</v>
      </c>
      <c r="D5" s="1168" t="s">
        <v>467</v>
      </c>
      <c r="E5" s="1169"/>
      <c r="F5" s="1169"/>
      <c r="G5" s="1169"/>
      <c r="H5" s="1169"/>
      <c r="I5" s="1169"/>
      <c r="J5" s="1169"/>
      <c r="K5" s="1170"/>
      <c r="L5" s="1171" t="s">
        <v>296</v>
      </c>
      <c r="M5" s="1155" t="s">
        <v>345</v>
      </c>
    </row>
    <row r="6" spans="2:25" ht="59.5" customHeight="1">
      <c r="B6" s="276"/>
      <c r="C6" s="1172" t="s">
        <v>465</v>
      </c>
      <c r="D6" s="1168" t="s">
        <v>476</v>
      </c>
      <c r="E6" s="1169"/>
      <c r="F6" s="1169"/>
      <c r="G6" s="1169"/>
      <c r="H6" s="1169"/>
      <c r="I6" s="1169"/>
      <c r="J6" s="1169"/>
      <c r="K6" s="1170"/>
      <c r="L6" s="1171" t="s">
        <v>410</v>
      </c>
      <c r="M6" s="1155" t="s">
        <v>407</v>
      </c>
    </row>
    <row r="7" spans="2:25" ht="53.4" customHeight="1">
      <c r="B7" s="276"/>
      <c r="C7" s="1167" t="s">
        <v>464</v>
      </c>
      <c r="D7" s="1168" t="s">
        <v>468</v>
      </c>
      <c r="E7" s="1169"/>
      <c r="F7" s="1169"/>
      <c r="G7" s="1169"/>
      <c r="H7" s="1169"/>
      <c r="I7" s="1169"/>
      <c r="J7" s="1169"/>
      <c r="K7" s="1170"/>
      <c r="L7" s="1171" t="s">
        <v>232</v>
      </c>
      <c r="M7" s="1155" t="s">
        <v>346</v>
      </c>
    </row>
    <row r="8" spans="2:25" ht="114.5" customHeight="1">
      <c r="B8" s="276"/>
      <c r="C8" s="1167" t="s">
        <v>464</v>
      </c>
      <c r="D8" s="1169" t="s">
        <v>469</v>
      </c>
      <c r="E8" s="1169"/>
      <c r="F8" s="1169"/>
      <c r="G8" s="1169"/>
      <c r="H8" s="1169"/>
      <c r="I8" s="1169"/>
      <c r="J8" s="1169"/>
      <c r="K8" s="1170"/>
      <c r="L8" s="1171" t="s">
        <v>411</v>
      </c>
      <c r="M8" s="1155" t="s">
        <v>408</v>
      </c>
    </row>
    <row r="9" spans="2:25" ht="81.5" customHeight="1">
      <c r="B9" s="276"/>
      <c r="C9" s="1167" t="s">
        <v>464</v>
      </c>
      <c r="D9" s="1168" t="s">
        <v>110</v>
      </c>
      <c r="E9" s="1169"/>
      <c r="F9" s="1169"/>
      <c r="G9" s="1169"/>
      <c r="H9" s="1169"/>
      <c r="I9" s="1169"/>
      <c r="J9" s="1169"/>
      <c r="K9" s="1173"/>
      <c r="L9" s="1171" t="s">
        <v>475</v>
      </c>
      <c r="M9" s="1155" t="s">
        <v>412</v>
      </c>
    </row>
    <row r="10" spans="2:25" ht="87" customHeight="1">
      <c r="B10" s="276"/>
      <c r="C10" s="1167" t="s">
        <v>464</v>
      </c>
      <c r="D10" s="1174" t="s">
        <v>459</v>
      </c>
      <c r="E10" s="1175"/>
      <c r="F10" s="1175"/>
      <c r="G10" s="1175"/>
      <c r="H10" s="1175"/>
      <c r="I10" s="1175"/>
      <c r="J10" s="1176"/>
      <c r="K10" s="1177" t="s">
        <v>460</v>
      </c>
      <c r="L10" s="1171" t="s">
        <v>461</v>
      </c>
    </row>
    <row r="11" spans="2:25" ht="174.5" customHeight="1">
      <c r="B11" s="276"/>
      <c r="C11" s="1167" t="s">
        <v>464</v>
      </c>
      <c r="D11" s="1169" t="s">
        <v>113</v>
      </c>
      <c r="E11" s="1169"/>
      <c r="F11" s="1169"/>
      <c r="G11" s="1169"/>
      <c r="H11" s="1169"/>
      <c r="I11" s="1169"/>
      <c r="J11" s="1169"/>
      <c r="K11" s="1178" t="s">
        <v>415</v>
      </c>
      <c r="L11" s="1171" t="s">
        <v>413</v>
      </c>
    </row>
    <row r="12" spans="2:25" ht="69" customHeight="1">
      <c r="B12" s="276"/>
      <c r="C12" s="1167" t="s">
        <v>464</v>
      </c>
      <c r="D12" s="1168" t="s">
        <v>470</v>
      </c>
      <c r="E12" s="1169"/>
      <c r="F12" s="1169"/>
      <c r="G12" s="1169"/>
      <c r="H12" s="1169"/>
      <c r="I12" s="1169"/>
      <c r="J12" s="1169"/>
      <c r="K12" s="1170"/>
      <c r="L12" s="1171" t="s">
        <v>414</v>
      </c>
    </row>
    <row r="13" spans="2:25" ht="107" customHeight="1">
      <c r="B13" s="276"/>
      <c r="C13" s="1172" t="s">
        <v>465</v>
      </c>
      <c r="D13" s="1168" t="s">
        <v>471</v>
      </c>
      <c r="E13" s="1169"/>
      <c r="F13" s="1169"/>
      <c r="G13" s="1169"/>
      <c r="H13" s="1169"/>
      <c r="I13" s="1169"/>
      <c r="J13" s="1169"/>
      <c r="K13" s="1170"/>
      <c r="L13" s="1179" t="s">
        <v>477</v>
      </c>
    </row>
    <row r="14" spans="2:25" ht="54.5" customHeight="1" thickBot="1">
      <c r="B14" s="277"/>
      <c r="C14" s="1172" t="s">
        <v>465</v>
      </c>
      <c r="D14" s="1180" t="s">
        <v>472</v>
      </c>
      <c r="E14" s="1180"/>
      <c r="F14" s="1180"/>
      <c r="G14" s="1180"/>
      <c r="H14" s="1180"/>
      <c r="I14" s="1180"/>
      <c r="J14" s="1180"/>
      <c r="K14" s="1181" t="s">
        <v>416</v>
      </c>
      <c r="L14" s="1182"/>
      <c r="M14" s="1155" t="s">
        <v>347</v>
      </c>
    </row>
    <row r="15" spans="2:25" ht="8.5" customHeight="1"/>
  </sheetData>
  <sheetProtection sheet="1" objects="1" scenarios="1" selectLockedCells="1"/>
  <mergeCells count="15">
    <mergeCell ref="D14:J14"/>
    <mergeCell ref="B1:L2"/>
    <mergeCell ref="D3:J3"/>
    <mergeCell ref="D4:J4"/>
    <mergeCell ref="D5:J5"/>
    <mergeCell ref="D6:J6"/>
    <mergeCell ref="D7:J7"/>
    <mergeCell ref="D8:J8"/>
    <mergeCell ref="K4:K9"/>
    <mergeCell ref="K11:K13"/>
    <mergeCell ref="D9:J9"/>
    <mergeCell ref="D11:J11"/>
    <mergeCell ref="D12:J12"/>
    <mergeCell ref="D13:J13"/>
    <mergeCell ref="D10:J10"/>
  </mergeCells>
  <phoneticPr fontId="3"/>
  <conditionalFormatting sqref="B4:B14">
    <cfRule type="containsBlanks" dxfId="97" priority="2">
      <formula>LEN(TRIM(B4))=0</formula>
    </cfRule>
  </conditionalFormatting>
  <dataValidations count="2">
    <dataValidation type="list" allowBlank="1" showInputMessage="1" showErrorMessage="1" sqref="B6 B13:B14" xr:uid="{01E832A5-3369-451A-A166-FBB71675740E}">
      <formula1>$Y$3:$Y$4</formula1>
    </dataValidation>
    <dataValidation type="list" allowBlank="1" showInputMessage="1" showErrorMessage="1" sqref="B7:B12 B4:B5" xr:uid="{DD70C5A0-8D19-4B0F-B288-43DA926C49AC}">
      <formula1>"済"</formula1>
    </dataValidation>
  </dataValidations>
  <pageMargins left="0.7" right="0.7" top="0.75" bottom="0.75" header="0.3" footer="0.3"/>
  <pageSetup paperSize="9" scale="57"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tabColor rgb="FF00B050"/>
  </sheetPr>
  <dimension ref="A2:BB56"/>
  <sheetViews>
    <sheetView showGridLines="0" view="pageBreakPreview" zoomScale="85" zoomScaleNormal="100" zoomScaleSheetLayoutView="85" workbookViewId="0">
      <selection activeCell="Y14" sqref="Y14:AJ15"/>
    </sheetView>
  </sheetViews>
  <sheetFormatPr defaultColWidth="9" defaultRowHeight="15" customHeight="1"/>
  <cols>
    <col min="1" max="49" width="2.453125" style="18" customWidth="1"/>
    <col min="50" max="16384" width="9" style="18"/>
  </cols>
  <sheetData>
    <row r="2" spans="1:37" ht="15" customHeight="1">
      <c r="B2" s="18" t="s">
        <v>55</v>
      </c>
    </row>
    <row r="3" spans="1:37" ht="15" customHeight="1">
      <c r="I3" s="46"/>
      <c r="J3" s="46"/>
      <c r="K3" s="46"/>
      <c r="L3" s="46"/>
      <c r="M3" s="46"/>
      <c r="N3" s="46"/>
      <c r="O3" s="46"/>
      <c r="Y3" s="842" t="s">
        <v>148</v>
      </c>
      <c r="Z3" s="842"/>
      <c r="AA3" s="842"/>
      <c r="AB3" s="842"/>
      <c r="AC3" s="842"/>
      <c r="AD3" s="18" t="s">
        <v>118</v>
      </c>
      <c r="AE3" s="842"/>
      <c r="AF3" s="842"/>
      <c r="AG3" s="18" t="s">
        <v>117</v>
      </c>
      <c r="AH3" s="842"/>
      <c r="AI3" s="842"/>
      <c r="AJ3" s="18" t="s">
        <v>116</v>
      </c>
    </row>
    <row r="4" spans="1:37" ht="3" customHeight="1">
      <c r="I4" s="46"/>
      <c r="J4" s="46"/>
      <c r="K4" s="46"/>
      <c r="L4" s="46"/>
      <c r="M4" s="46"/>
      <c r="N4" s="46"/>
      <c r="O4" s="46"/>
      <c r="Y4" s="46"/>
      <c r="Z4" s="46"/>
      <c r="AA4" s="46"/>
      <c r="AB4" s="46"/>
      <c r="AC4" s="46"/>
      <c r="AE4" s="46"/>
      <c r="AF4" s="46"/>
      <c r="AH4" s="46"/>
      <c r="AI4" s="46"/>
    </row>
    <row r="5" spans="1:37" ht="15" customHeight="1">
      <c r="B5" s="849" t="s">
        <v>134</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c r="AF5" s="849"/>
      <c r="AG5" s="849"/>
      <c r="AH5" s="849"/>
      <c r="AI5" s="849"/>
      <c r="AJ5" s="849"/>
    </row>
    <row r="6" spans="1:37" ht="15" customHeight="1">
      <c r="B6" s="849"/>
      <c r="C6" s="849"/>
      <c r="D6" s="849"/>
      <c r="E6" s="849"/>
      <c r="F6" s="849"/>
      <c r="G6" s="849"/>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row>
    <row r="7" spans="1:37" ht="5.5" customHeight="1">
      <c r="B7" s="121"/>
      <c r="C7" s="121"/>
      <c r="D7" s="121"/>
      <c r="E7" s="121"/>
      <c r="F7" s="121"/>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row>
    <row r="8" spans="1:37" ht="15" customHeight="1">
      <c r="B8" s="18" t="s">
        <v>2</v>
      </c>
    </row>
    <row r="9" spans="1:37" ht="15" customHeight="1">
      <c r="G9" s="19"/>
      <c r="H9" s="20"/>
      <c r="I9" s="47"/>
      <c r="J9" s="47"/>
      <c r="K9" s="47"/>
      <c r="L9" s="47"/>
      <c r="M9" s="47"/>
      <c r="N9" s="47"/>
      <c r="O9" s="21"/>
      <c r="S9" s="836" t="s">
        <v>119</v>
      </c>
      <c r="T9" s="836"/>
      <c r="U9" s="836"/>
      <c r="V9" s="836"/>
      <c r="W9" s="836"/>
      <c r="Y9" s="1061" t="str">
        <f>IF(入力用!D4="","",入力用!D4)</f>
        <v/>
      </c>
      <c r="Z9" s="1061"/>
      <c r="AA9" s="1061"/>
      <c r="AB9" s="1061"/>
      <c r="AC9" s="1061"/>
      <c r="AD9" s="1061"/>
      <c r="AE9" s="1061"/>
      <c r="AF9" s="1061"/>
      <c r="AG9" s="1061"/>
      <c r="AH9" s="1061"/>
      <c r="AI9" s="1061"/>
      <c r="AJ9" s="1061"/>
    </row>
    <row r="10" spans="1:37" ht="15" customHeight="1">
      <c r="G10" s="19"/>
      <c r="H10" s="20"/>
      <c r="I10" s="47"/>
      <c r="J10" s="47"/>
      <c r="K10" s="47"/>
      <c r="L10" s="47"/>
      <c r="M10" s="47"/>
      <c r="N10" s="47"/>
      <c r="O10" s="21"/>
      <c r="S10" s="836"/>
      <c r="T10" s="836"/>
      <c r="U10" s="836"/>
      <c r="V10" s="836"/>
      <c r="W10" s="836"/>
      <c r="Y10" s="1061"/>
      <c r="Z10" s="1061"/>
      <c r="AA10" s="1061"/>
      <c r="AB10" s="1061"/>
      <c r="AC10" s="1061"/>
      <c r="AD10" s="1061"/>
      <c r="AE10" s="1061"/>
      <c r="AF10" s="1061"/>
      <c r="AG10" s="1061"/>
      <c r="AH10" s="1061"/>
      <c r="AI10" s="1061"/>
      <c r="AJ10" s="1061"/>
    </row>
    <row r="11" spans="1:37" ht="15" customHeight="1">
      <c r="G11" s="19"/>
      <c r="H11" s="20"/>
      <c r="I11" s="22"/>
      <c r="J11" s="22"/>
      <c r="K11" s="22"/>
      <c r="L11" s="22"/>
      <c r="M11" s="22"/>
      <c r="N11" s="22"/>
      <c r="O11" s="46"/>
      <c r="S11" s="836"/>
      <c r="T11" s="836"/>
      <c r="U11" s="836"/>
      <c r="V11" s="836"/>
      <c r="W11" s="836"/>
      <c r="Y11" s="1061"/>
      <c r="Z11" s="1061"/>
      <c r="AA11" s="1061"/>
      <c r="AB11" s="1061"/>
      <c r="AC11" s="1061"/>
      <c r="AD11" s="1061"/>
      <c r="AE11" s="1061"/>
      <c r="AF11" s="1061"/>
      <c r="AG11" s="1061"/>
      <c r="AH11" s="1061"/>
      <c r="AI11" s="1061"/>
      <c r="AJ11" s="1061"/>
    </row>
    <row r="12" spans="1:37" ht="15" customHeight="1">
      <c r="G12" s="19"/>
      <c r="H12" s="20"/>
      <c r="I12" s="47"/>
      <c r="J12" s="47"/>
      <c r="K12" s="47"/>
      <c r="L12" s="47"/>
      <c r="M12" s="47"/>
      <c r="N12" s="47"/>
      <c r="O12" s="22"/>
      <c r="S12" s="836" t="s">
        <v>120</v>
      </c>
      <c r="T12" s="836"/>
      <c r="U12" s="836"/>
      <c r="V12" s="836"/>
      <c r="W12" s="836"/>
      <c r="Y12" s="1061" t="str">
        <f>IF(入力用!D3="","",入力用!D3)</f>
        <v/>
      </c>
      <c r="Z12" s="1061"/>
      <c r="AA12" s="1061"/>
      <c r="AB12" s="1061"/>
      <c r="AC12" s="1061"/>
      <c r="AD12" s="1061"/>
      <c r="AE12" s="1061"/>
      <c r="AF12" s="1061"/>
      <c r="AG12" s="1061"/>
      <c r="AH12" s="1061"/>
      <c r="AI12" s="1061"/>
      <c r="AJ12" s="1061"/>
    </row>
    <row r="13" spans="1:37" ht="15" customHeight="1">
      <c r="M13" s="23"/>
      <c r="N13" s="23"/>
      <c r="O13" s="23"/>
      <c r="S13" s="836"/>
      <c r="T13" s="836"/>
      <c r="U13" s="836"/>
      <c r="V13" s="836"/>
      <c r="W13" s="836"/>
      <c r="Y13" s="1061"/>
      <c r="Z13" s="1061"/>
      <c r="AA13" s="1061"/>
      <c r="AB13" s="1061"/>
      <c r="AC13" s="1061"/>
      <c r="AD13" s="1061"/>
      <c r="AE13" s="1061"/>
      <c r="AF13" s="1061"/>
      <c r="AG13" s="1061"/>
      <c r="AH13" s="1061"/>
      <c r="AI13" s="1061"/>
      <c r="AJ13" s="1061"/>
    </row>
    <row r="14" spans="1:37" ht="15" customHeight="1">
      <c r="M14" s="23"/>
      <c r="N14" s="23"/>
      <c r="O14" s="23"/>
      <c r="S14" s="836" t="s">
        <v>121</v>
      </c>
      <c r="T14" s="836"/>
      <c r="U14" s="836"/>
      <c r="V14" s="836"/>
      <c r="W14" s="836"/>
      <c r="Y14" s="1061" t="str">
        <f>IF(入力用!D6="","",入力用!D5&amp;"　　"&amp;入力用!D6)</f>
        <v/>
      </c>
      <c r="Z14" s="1061"/>
      <c r="AA14" s="1061"/>
      <c r="AB14" s="1061"/>
      <c r="AC14" s="1061"/>
      <c r="AD14" s="1061"/>
      <c r="AE14" s="1061"/>
      <c r="AF14" s="1061"/>
      <c r="AG14" s="1061"/>
      <c r="AH14" s="1061"/>
      <c r="AI14" s="1061"/>
      <c r="AJ14" s="1061"/>
      <c r="AK14" s="842"/>
    </row>
    <row r="15" spans="1:37" ht="15" customHeight="1">
      <c r="S15" s="836"/>
      <c r="T15" s="836"/>
      <c r="U15" s="836"/>
      <c r="V15" s="836"/>
      <c r="W15" s="836"/>
      <c r="Y15" s="1061"/>
      <c r="Z15" s="1061"/>
      <c r="AA15" s="1061"/>
      <c r="AB15" s="1061"/>
      <c r="AC15" s="1061"/>
      <c r="AD15" s="1061"/>
      <c r="AE15" s="1061"/>
      <c r="AF15" s="1061"/>
      <c r="AG15" s="1061"/>
      <c r="AH15" s="1061"/>
      <c r="AI15" s="1061"/>
      <c r="AJ15" s="1061"/>
      <c r="AK15" s="842"/>
    </row>
    <row r="16" spans="1:37" ht="15" customHeight="1">
      <c r="A16" s="46"/>
      <c r="S16" s="836" t="s">
        <v>123</v>
      </c>
      <c r="T16" s="836"/>
      <c r="U16" s="836"/>
      <c r="V16" s="836"/>
      <c r="W16" s="836"/>
      <c r="Y16" s="1061" t="str">
        <f>IF(入力用!D7="","",入力用!D7)</f>
        <v/>
      </c>
      <c r="Z16" s="1061"/>
      <c r="AA16" s="1061"/>
      <c r="AB16" s="1061"/>
      <c r="AC16" s="1061"/>
      <c r="AD16" s="1061"/>
      <c r="AE16" s="1061"/>
      <c r="AF16" s="1061"/>
      <c r="AG16" s="1061"/>
      <c r="AH16" s="1061"/>
      <c r="AI16" s="1061"/>
      <c r="AJ16" s="1061"/>
    </row>
    <row r="17" spans="1:42" ht="15" customHeight="1">
      <c r="A17" s="22"/>
      <c r="M17" s="22"/>
      <c r="N17" s="22"/>
      <c r="O17" s="22"/>
      <c r="S17" s="836"/>
      <c r="T17" s="836"/>
      <c r="U17" s="836"/>
      <c r="V17" s="836"/>
      <c r="W17" s="836"/>
      <c r="Y17" s="1061"/>
      <c r="Z17" s="1061"/>
      <c r="AA17" s="1061"/>
      <c r="AB17" s="1061"/>
      <c r="AC17" s="1061"/>
      <c r="AD17" s="1061"/>
      <c r="AE17" s="1061"/>
      <c r="AF17" s="1061"/>
      <c r="AG17" s="1061"/>
      <c r="AH17" s="1061"/>
      <c r="AI17" s="1061"/>
      <c r="AJ17" s="1061"/>
    </row>
    <row r="18" spans="1:42" ht="15" customHeight="1">
      <c r="A18" s="22"/>
      <c r="M18" s="22"/>
      <c r="N18" s="22"/>
      <c r="O18" s="22"/>
      <c r="S18" s="836" t="s">
        <v>493</v>
      </c>
      <c r="T18" s="836"/>
      <c r="U18" s="836"/>
      <c r="V18" s="836"/>
      <c r="W18" s="836"/>
      <c r="Y18" s="836" t="str">
        <f>IF(入力用!D11="","",入力用!D11)</f>
        <v/>
      </c>
      <c r="Z18" s="836"/>
      <c r="AA18" s="836"/>
      <c r="AB18" s="836"/>
      <c r="AC18" s="836"/>
      <c r="AD18" s="836"/>
      <c r="AE18" s="836"/>
      <c r="AF18" s="836"/>
      <c r="AG18" s="836"/>
      <c r="AH18" s="836"/>
      <c r="AI18" s="836"/>
      <c r="AJ18" s="836"/>
    </row>
    <row r="19" spans="1:42" ht="15" customHeight="1">
      <c r="A19" s="22"/>
      <c r="M19" s="22"/>
      <c r="N19" s="22"/>
      <c r="O19" s="22"/>
      <c r="S19" s="836"/>
      <c r="T19" s="836"/>
      <c r="U19" s="836"/>
      <c r="V19" s="836"/>
      <c r="W19" s="836"/>
      <c r="Y19" s="836"/>
      <c r="Z19" s="836"/>
      <c r="AA19" s="836"/>
      <c r="AB19" s="836"/>
      <c r="AC19" s="836"/>
      <c r="AD19" s="836"/>
      <c r="AE19" s="836"/>
      <c r="AF19" s="836"/>
      <c r="AG19" s="836"/>
      <c r="AH19" s="836"/>
      <c r="AI19" s="836"/>
      <c r="AJ19" s="836"/>
    </row>
    <row r="20" spans="1:42" ht="15" customHeight="1">
      <c r="A20" s="22"/>
      <c r="M20" s="22"/>
      <c r="N20" s="22"/>
      <c r="O20" s="22"/>
      <c r="AP20" s="23"/>
    </row>
    <row r="21" spans="1:42" ht="15" customHeight="1">
      <c r="A21" s="22"/>
      <c r="B21" s="833" t="s">
        <v>369</v>
      </c>
      <c r="C21" s="833"/>
      <c r="D21" s="833"/>
      <c r="E21" s="833"/>
      <c r="F21" s="833"/>
      <c r="G21" s="833"/>
      <c r="H21" s="833"/>
      <c r="I21" s="833"/>
      <c r="J21" s="833"/>
      <c r="K21" s="833"/>
      <c r="L21" s="833"/>
      <c r="M21" s="833"/>
      <c r="N21" s="833"/>
      <c r="O21" s="833"/>
      <c r="P21" s="833"/>
      <c r="Q21" s="833"/>
      <c r="R21" s="833"/>
      <c r="S21" s="833"/>
      <c r="T21" s="833"/>
      <c r="U21" s="833"/>
      <c r="V21" s="833"/>
      <c r="W21" s="833"/>
      <c r="X21" s="833"/>
      <c r="Y21" s="833"/>
      <c r="Z21" s="833"/>
      <c r="AA21" s="833"/>
      <c r="AB21" s="833"/>
      <c r="AC21" s="833"/>
      <c r="AD21" s="833"/>
      <c r="AE21" s="833"/>
      <c r="AF21" s="833"/>
      <c r="AG21" s="833"/>
      <c r="AH21" s="833"/>
      <c r="AI21" s="833"/>
      <c r="AJ21" s="833"/>
    </row>
    <row r="22" spans="1:42" ht="15" customHeight="1">
      <c r="A22" s="22"/>
      <c r="B22" s="833"/>
      <c r="C22" s="833"/>
      <c r="D22" s="833"/>
      <c r="E22" s="833"/>
      <c r="F22" s="833"/>
      <c r="G22" s="833"/>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row>
    <row r="23" spans="1:42" ht="15" customHeight="1">
      <c r="A23" s="22"/>
      <c r="B23" s="833"/>
      <c r="C23" s="833"/>
      <c r="D23" s="833"/>
      <c r="E23" s="833"/>
      <c r="F23" s="833"/>
      <c r="G23" s="833"/>
      <c r="H23" s="833"/>
      <c r="I23" s="833"/>
      <c r="J23" s="833"/>
      <c r="K23" s="833"/>
      <c r="L23" s="833"/>
      <c r="M23" s="833"/>
      <c r="N23" s="833"/>
      <c r="O23" s="833"/>
      <c r="P23" s="833"/>
      <c r="Q23" s="833"/>
      <c r="R23" s="833"/>
      <c r="S23" s="833"/>
      <c r="T23" s="833"/>
      <c r="U23" s="833"/>
      <c r="V23" s="833"/>
      <c r="W23" s="833"/>
      <c r="X23" s="833"/>
      <c r="Y23" s="833"/>
      <c r="Z23" s="833"/>
      <c r="AA23" s="833"/>
      <c r="AB23" s="833"/>
      <c r="AC23" s="833"/>
      <c r="AD23" s="833"/>
      <c r="AE23" s="833"/>
      <c r="AF23" s="833"/>
      <c r="AG23" s="833"/>
      <c r="AH23" s="833"/>
      <c r="AI23" s="833"/>
      <c r="AJ23" s="833"/>
    </row>
    <row r="24" spans="1:42" ht="15" customHeight="1">
      <c r="A24" s="22"/>
      <c r="B24" s="833"/>
      <c r="C24" s="833"/>
      <c r="D24" s="833"/>
      <c r="E24" s="833"/>
      <c r="F24" s="833"/>
      <c r="G24" s="833"/>
      <c r="H24" s="833"/>
      <c r="I24" s="833"/>
      <c r="J24" s="833"/>
      <c r="K24" s="833"/>
      <c r="L24" s="833"/>
      <c r="M24" s="833"/>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833"/>
    </row>
    <row r="25" spans="1:42" ht="15" customHeight="1">
      <c r="A25" s="22"/>
      <c r="B25" s="842" t="s">
        <v>124</v>
      </c>
      <c r="C25" s="842"/>
      <c r="D25" s="842"/>
      <c r="E25" s="842"/>
      <c r="F25" s="842"/>
      <c r="G25" s="842"/>
      <c r="H25" s="842"/>
      <c r="I25" s="842"/>
      <c r="J25" s="842"/>
      <c r="K25" s="842"/>
      <c r="L25" s="842"/>
      <c r="M25" s="842"/>
      <c r="N25" s="842"/>
      <c r="O25" s="842"/>
      <c r="P25" s="842"/>
      <c r="Q25" s="842"/>
      <c r="R25" s="842"/>
      <c r="S25" s="842"/>
      <c r="T25" s="842"/>
      <c r="U25" s="842"/>
      <c r="V25" s="842"/>
      <c r="W25" s="842"/>
      <c r="X25" s="842"/>
      <c r="Y25" s="842"/>
      <c r="Z25" s="842"/>
      <c r="AA25" s="842"/>
      <c r="AB25" s="842"/>
      <c r="AC25" s="842"/>
      <c r="AD25" s="842"/>
      <c r="AE25" s="842"/>
      <c r="AF25" s="842"/>
      <c r="AG25" s="842"/>
      <c r="AH25" s="842"/>
      <c r="AI25" s="842"/>
      <c r="AJ25" s="842"/>
    </row>
    <row r="26" spans="1:42" ht="15" customHeight="1">
      <c r="A26" s="22"/>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row>
    <row r="27" spans="1:42" ht="15" customHeight="1">
      <c r="A27" s="22"/>
      <c r="B27" s="834" t="s">
        <v>132</v>
      </c>
      <c r="C27" s="834"/>
      <c r="D27" s="834"/>
      <c r="E27" s="834"/>
      <c r="F27" s="834"/>
      <c r="G27" s="834"/>
      <c r="H27" s="834"/>
      <c r="I27" s="834"/>
      <c r="J27" s="834"/>
      <c r="K27" s="834"/>
      <c r="L27" s="834"/>
      <c r="M27" s="840" t="s">
        <v>3</v>
      </c>
      <c r="N27" s="840"/>
      <c r="O27" s="840"/>
      <c r="P27" s="840"/>
      <c r="Q27" s="840"/>
      <c r="R27" s="837">
        <f>'【様式３】収支予算書（自動計算）（変更）'!W34</f>
        <v>0</v>
      </c>
      <c r="S27" s="837"/>
      <c r="T27" s="837"/>
      <c r="U27" s="837"/>
      <c r="V27" s="837"/>
      <c r="W27" s="837"/>
      <c r="X27" s="837"/>
      <c r="Y27" s="837"/>
    </row>
    <row r="28" spans="1:42" ht="15" customHeight="1">
      <c r="A28" s="22"/>
      <c r="M28" s="840"/>
      <c r="N28" s="840"/>
      <c r="O28" s="840"/>
      <c r="P28" s="840"/>
      <c r="Q28" s="840"/>
      <c r="R28" s="839"/>
      <c r="S28" s="839"/>
      <c r="T28" s="839"/>
      <c r="U28" s="839"/>
      <c r="V28" s="839"/>
      <c r="W28" s="839"/>
      <c r="X28" s="839"/>
      <c r="Y28" s="839"/>
    </row>
    <row r="29" spans="1:42" ht="15" customHeight="1">
      <c r="A29" s="22"/>
      <c r="B29" s="22"/>
      <c r="C29" s="22"/>
      <c r="D29" s="22"/>
      <c r="L29" s="22"/>
      <c r="M29" s="35"/>
      <c r="N29" s="37"/>
      <c r="O29" s="35"/>
      <c r="P29" s="35"/>
      <c r="Q29" s="36"/>
      <c r="R29" s="837">
        <f>'【様式３】収支予算書（自動計算）（変更）'!C34</f>
        <v>0</v>
      </c>
      <c r="S29" s="837"/>
      <c r="T29" s="837"/>
      <c r="U29" s="837"/>
      <c r="V29" s="837"/>
      <c r="W29" s="837"/>
      <c r="X29" s="837"/>
      <c r="Y29" s="837"/>
    </row>
    <row r="30" spans="1:42" ht="15" customHeight="1">
      <c r="A30" s="22"/>
      <c r="B30" s="22"/>
      <c r="C30" s="22"/>
      <c r="D30" s="22"/>
      <c r="L30" s="22"/>
      <c r="M30" s="841" t="s">
        <v>4</v>
      </c>
      <c r="N30" s="841"/>
      <c r="O30" s="841"/>
      <c r="P30" s="841"/>
      <c r="Q30" s="841"/>
      <c r="R30" s="839"/>
      <c r="S30" s="839"/>
      <c r="T30" s="839"/>
      <c r="U30" s="839"/>
      <c r="V30" s="839"/>
      <c r="W30" s="839"/>
      <c r="X30" s="839"/>
      <c r="Y30" s="839"/>
    </row>
    <row r="31" spans="1:42" ht="15" customHeight="1">
      <c r="A31" s="22"/>
      <c r="B31" s="22"/>
      <c r="C31" s="22"/>
      <c r="D31" s="22"/>
      <c r="L31" s="22"/>
      <c r="M31" s="25"/>
      <c r="N31" s="121"/>
      <c r="O31" s="121"/>
      <c r="P31" s="121"/>
      <c r="Q31" s="121"/>
      <c r="R31" s="837">
        <f>'【様式３】収支予算書（自動計算）（変更）'!H34</f>
        <v>0</v>
      </c>
      <c r="S31" s="837"/>
      <c r="T31" s="837"/>
      <c r="U31" s="837"/>
      <c r="V31" s="837"/>
      <c r="W31" s="837"/>
      <c r="X31" s="837"/>
      <c r="Y31" s="837"/>
    </row>
    <row r="32" spans="1:42" ht="15" customHeight="1">
      <c r="A32" s="22"/>
      <c r="B32" s="22"/>
      <c r="C32" s="22"/>
      <c r="D32" s="22"/>
      <c r="L32" s="22"/>
      <c r="M32" s="840" t="s">
        <v>5</v>
      </c>
      <c r="N32" s="840"/>
      <c r="O32" s="840"/>
      <c r="P32" s="840"/>
      <c r="Q32" s="840"/>
      <c r="R32" s="837"/>
      <c r="S32" s="837"/>
      <c r="T32" s="837"/>
      <c r="U32" s="837"/>
      <c r="V32" s="837"/>
      <c r="W32" s="837"/>
      <c r="X32" s="837"/>
      <c r="Y32" s="837"/>
    </row>
    <row r="33" spans="1:54" ht="15" customHeight="1">
      <c r="A33" s="22"/>
      <c r="B33" s="22"/>
      <c r="C33" s="22"/>
      <c r="D33" s="22"/>
      <c r="L33" s="22"/>
      <c r="M33" s="35"/>
      <c r="N33" s="42"/>
      <c r="O33" s="42"/>
      <c r="P33" s="42"/>
      <c r="Q33" s="42"/>
      <c r="R33" s="838">
        <f>'【様式３】収支予算書（自動計算）（変更）'!M34</f>
        <v>0</v>
      </c>
      <c r="S33" s="838"/>
      <c r="T33" s="838"/>
      <c r="U33" s="838"/>
      <c r="V33" s="838"/>
      <c r="W33" s="838"/>
      <c r="X33" s="838"/>
      <c r="Y33" s="838"/>
    </row>
    <row r="34" spans="1:54" ht="14.25" customHeight="1">
      <c r="A34" s="22"/>
      <c r="B34" s="22"/>
      <c r="C34" s="22"/>
      <c r="D34" s="22"/>
      <c r="L34" s="22"/>
      <c r="M34" s="840" t="s">
        <v>6</v>
      </c>
      <c r="N34" s="840"/>
      <c r="O34" s="840"/>
      <c r="P34" s="840"/>
      <c r="Q34" s="840"/>
      <c r="R34" s="839"/>
      <c r="S34" s="839"/>
      <c r="T34" s="839"/>
      <c r="U34" s="839"/>
      <c r="V34" s="839"/>
      <c r="W34" s="839"/>
      <c r="X34" s="839"/>
      <c r="Y34" s="839"/>
      <c r="AN34" s="23"/>
    </row>
    <row r="35" spans="1:54" ht="14.25" customHeight="1">
      <c r="A35" s="22"/>
      <c r="B35" s="22"/>
      <c r="C35" s="22"/>
      <c r="D35" s="22"/>
      <c r="L35" s="22"/>
      <c r="M35" s="35"/>
      <c r="N35" s="42"/>
      <c r="O35" s="42"/>
      <c r="P35" s="42"/>
      <c r="Q35" s="42"/>
      <c r="R35" s="838">
        <f>'【様式３】収支予算書（自動計算）（変更）'!R34</f>
        <v>0</v>
      </c>
      <c r="S35" s="838"/>
      <c r="T35" s="838"/>
      <c r="U35" s="838"/>
      <c r="V35" s="838"/>
      <c r="W35" s="838"/>
      <c r="X35" s="838"/>
      <c r="Y35" s="838"/>
      <c r="AC35" s="39"/>
    </row>
    <row r="36" spans="1:54" ht="15" customHeight="1">
      <c r="A36" s="22"/>
      <c r="B36" s="22"/>
      <c r="C36" s="22"/>
      <c r="D36" s="22"/>
      <c r="L36" s="22"/>
      <c r="M36" s="841" t="s">
        <v>7</v>
      </c>
      <c r="N36" s="841"/>
      <c r="O36" s="841"/>
      <c r="P36" s="841"/>
      <c r="Q36" s="841"/>
      <c r="R36" s="839"/>
      <c r="S36" s="839"/>
      <c r="T36" s="839"/>
      <c r="U36" s="839"/>
      <c r="V36" s="839"/>
      <c r="W36" s="839"/>
      <c r="X36" s="839"/>
      <c r="Y36" s="839"/>
    </row>
    <row r="37" spans="1:54" ht="15" customHeight="1">
      <c r="A37" s="22"/>
      <c r="B37" s="22"/>
      <c r="C37" s="22"/>
      <c r="D37" s="22"/>
      <c r="E37" s="22"/>
      <c r="F37" s="22"/>
      <c r="G37" s="22"/>
      <c r="H37" s="22"/>
      <c r="I37" s="22"/>
      <c r="J37" s="22"/>
      <c r="K37" s="22"/>
      <c r="L37" s="25"/>
      <c r="M37" s="27"/>
      <c r="N37" s="27"/>
      <c r="O37" s="27"/>
      <c r="AO37" s="39"/>
      <c r="AP37" s="31"/>
      <c r="AQ37" s="22"/>
      <c r="AR37" s="22"/>
      <c r="AS37" s="22"/>
      <c r="AT37" s="22"/>
      <c r="AU37" s="22"/>
      <c r="AV37" s="22"/>
      <c r="AW37" s="22"/>
      <c r="AX37" s="22"/>
      <c r="AY37" s="22"/>
      <c r="AZ37" s="22"/>
      <c r="BA37" s="22"/>
      <c r="BB37" s="22"/>
    </row>
    <row r="38" spans="1:54" ht="15" customHeight="1">
      <c r="A38" s="22"/>
      <c r="B38" s="834" t="s">
        <v>56</v>
      </c>
      <c r="C38" s="834"/>
      <c r="D38" s="834"/>
      <c r="E38" s="834"/>
      <c r="F38" s="834"/>
      <c r="G38" s="834"/>
      <c r="H38" s="834"/>
      <c r="I38" s="834"/>
      <c r="J38" s="834"/>
      <c r="K38" s="834"/>
      <c r="L38" s="834"/>
      <c r="M38" s="22"/>
      <c r="N38" s="24"/>
      <c r="O38" s="24"/>
      <c r="P38" s="24"/>
      <c r="Q38" s="24"/>
      <c r="R38" s="24"/>
      <c r="S38" s="24"/>
      <c r="T38" s="24"/>
      <c r="U38" s="24"/>
      <c r="V38" s="24"/>
      <c r="W38" s="24"/>
      <c r="X38" s="24"/>
      <c r="AP38" s="22"/>
      <c r="AQ38" s="22"/>
      <c r="AR38" s="25"/>
      <c r="AS38" s="25"/>
      <c r="AT38" s="25"/>
      <c r="AU38" s="25"/>
      <c r="AV38" s="25"/>
      <c r="AW38" s="25"/>
      <c r="AX38" s="25"/>
      <c r="AY38" s="25"/>
      <c r="AZ38" s="22"/>
      <c r="BA38" s="22"/>
      <c r="BB38" s="22"/>
    </row>
    <row r="39" spans="1:54" ht="15" customHeight="1" thickBot="1">
      <c r="A39" s="22"/>
      <c r="B39" s="1059" t="s">
        <v>57</v>
      </c>
      <c r="C39" s="1059"/>
      <c r="D39" s="22"/>
      <c r="E39" s="22"/>
      <c r="F39" s="22"/>
      <c r="G39" s="22"/>
      <c r="H39" s="22"/>
      <c r="I39" s="22"/>
      <c r="J39" s="22"/>
      <c r="K39" s="22"/>
      <c r="L39" s="22"/>
      <c r="M39" s="22"/>
      <c r="N39" s="38"/>
      <c r="O39" s="38"/>
      <c r="P39" s="38"/>
      <c r="Q39" s="38"/>
      <c r="R39" s="38"/>
      <c r="S39" s="38"/>
      <c r="T39" s="38"/>
      <c r="U39" s="38"/>
      <c r="V39" s="38"/>
      <c r="W39" s="38"/>
      <c r="X39" s="38"/>
      <c r="AQ39" s="22"/>
      <c r="AR39" s="25"/>
      <c r="AS39" s="25"/>
      <c r="AT39" s="25"/>
      <c r="AU39" s="25"/>
      <c r="AW39" s="45"/>
      <c r="AX39" s="842"/>
      <c r="AY39" s="842"/>
      <c r="AZ39" s="842"/>
      <c r="BA39" s="842"/>
    </row>
    <row r="40" spans="1:54" ht="15" customHeight="1">
      <c r="A40" s="22"/>
      <c r="B40" s="1049" t="s">
        <v>355</v>
      </c>
      <c r="C40" s="1050"/>
      <c r="D40" s="22"/>
      <c r="E40" s="1040" t="s">
        <v>58</v>
      </c>
      <c r="F40" s="1040"/>
      <c r="G40" s="1040"/>
      <c r="H40" s="1040"/>
      <c r="I40" s="1040"/>
      <c r="J40" s="1040"/>
      <c r="K40" s="1040"/>
      <c r="L40" s="1040"/>
      <c r="M40" s="1040"/>
      <c r="N40" s="1040"/>
      <c r="O40" s="1040"/>
      <c r="P40" s="1040"/>
      <c r="Q40" s="1040"/>
      <c r="R40" s="1040"/>
      <c r="S40" s="1040"/>
      <c r="T40" s="1040"/>
      <c r="U40" s="1040"/>
      <c r="V40" s="1040"/>
      <c r="W40" s="1040"/>
      <c r="X40" s="1040"/>
      <c r="Y40" s="1053" t="s">
        <v>63</v>
      </c>
      <c r="Z40" s="1053"/>
      <c r="AA40" s="1053"/>
      <c r="AB40" s="1053"/>
      <c r="AC40" s="1042"/>
      <c r="AD40" s="1042"/>
      <c r="AE40" s="1042"/>
      <c r="AF40" s="1042"/>
      <c r="AG40" s="1042"/>
      <c r="AH40" s="1042"/>
      <c r="AI40" s="1042"/>
      <c r="AJ40" s="1041" t="s">
        <v>64</v>
      </c>
      <c r="AW40" s="45"/>
      <c r="AX40" s="842"/>
      <c r="AY40" s="842"/>
      <c r="AZ40" s="842"/>
      <c r="BA40" s="842"/>
    </row>
    <row r="41" spans="1:54" ht="15" customHeight="1" thickBot="1">
      <c r="A41" s="22"/>
      <c r="B41" s="1051"/>
      <c r="C41" s="1052"/>
      <c r="D41" s="22"/>
      <c r="E41" s="1040"/>
      <c r="F41" s="1040"/>
      <c r="G41" s="1040"/>
      <c r="H41" s="1040"/>
      <c r="I41" s="1040"/>
      <c r="J41" s="1040"/>
      <c r="K41" s="1040"/>
      <c r="L41" s="1040"/>
      <c r="M41" s="1040"/>
      <c r="N41" s="1040"/>
      <c r="O41" s="1040"/>
      <c r="P41" s="1040"/>
      <c r="Q41" s="1040"/>
      <c r="R41" s="1040"/>
      <c r="S41" s="1040"/>
      <c r="T41" s="1040"/>
      <c r="U41" s="1040"/>
      <c r="V41" s="1040"/>
      <c r="W41" s="1040"/>
      <c r="X41" s="1040"/>
      <c r="Y41" s="1053"/>
      <c r="Z41" s="1053"/>
      <c r="AA41" s="1053"/>
      <c r="AB41" s="1053"/>
      <c r="AC41" s="1042"/>
      <c r="AD41" s="1042"/>
      <c r="AE41" s="1042"/>
      <c r="AF41" s="1042"/>
      <c r="AG41" s="1042"/>
      <c r="AH41" s="1042"/>
      <c r="AI41" s="1042"/>
      <c r="AJ41" s="1041"/>
      <c r="AW41" s="45"/>
      <c r="AX41" s="46"/>
      <c r="AY41" s="46"/>
      <c r="AZ41" s="46"/>
      <c r="BA41" s="46"/>
    </row>
    <row r="42" spans="1:54" ht="15" customHeight="1">
      <c r="A42" s="22"/>
      <c r="B42" s="1049" t="s">
        <v>297</v>
      </c>
      <c r="C42" s="1050"/>
      <c r="D42" s="43"/>
      <c r="E42" s="1040" t="s">
        <v>59</v>
      </c>
      <c r="F42" s="1040"/>
      <c r="G42" s="1040"/>
      <c r="H42" s="1040"/>
      <c r="I42" s="1040"/>
      <c r="J42" s="1040"/>
      <c r="K42" s="1040"/>
      <c r="L42" s="1040"/>
      <c r="M42" s="1040"/>
      <c r="N42" s="1040"/>
      <c r="O42" s="1040"/>
      <c r="P42" s="1040"/>
      <c r="Q42" s="1040"/>
      <c r="R42" s="1040"/>
      <c r="S42" s="1040"/>
      <c r="T42" s="1040"/>
      <c r="U42" s="1040"/>
      <c r="V42" s="1040"/>
      <c r="W42" s="1040"/>
      <c r="X42" s="1040"/>
      <c r="Y42" s="1053" t="s">
        <v>63</v>
      </c>
      <c r="Z42" s="1053"/>
      <c r="AA42" s="1053"/>
      <c r="AB42" s="1053"/>
      <c r="AC42" s="1042"/>
      <c r="AD42" s="1042"/>
      <c r="AE42" s="1042"/>
      <c r="AF42" s="1042"/>
      <c r="AG42" s="1042"/>
      <c r="AH42" s="1042"/>
      <c r="AI42" s="1042"/>
      <c r="AJ42" s="1041" t="s">
        <v>64</v>
      </c>
      <c r="AW42" s="45"/>
      <c r="AX42" s="842"/>
      <c r="AY42" s="842"/>
      <c r="AZ42" s="842"/>
      <c r="BA42" s="842"/>
    </row>
    <row r="43" spans="1:54" ht="15" customHeight="1" thickBot="1">
      <c r="A43" s="22"/>
      <c r="B43" s="1051"/>
      <c r="C43" s="1052"/>
      <c r="D43" s="43"/>
      <c r="E43" s="1040"/>
      <c r="F43" s="1040"/>
      <c r="G43" s="1040"/>
      <c r="H43" s="1040"/>
      <c r="I43" s="1040"/>
      <c r="J43" s="1040"/>
      <c r="K43" s="1040"/>
      <c r="L43" s="1040"/>
      <c r="M43" s="1040"/>
      <c r="N43" s="1040"/>
      <c r="O43" s="1040"/>
      <c r="P43" s="1040"/>
      <c r="Q43" s="1040"/>
      <c r="R43" s="1040"/>
      <c r="S43" s="1040"/>
      <c r="T43" s="1040"/>
      <c r="U43" s="1040"/>
      <c r="V43" s="1040"/>
      <c r="W43" s="1040"/>
      <c r="X43" s="1040"/>
      <c r="Y43" s="1053"/>
      <c r="Z43" s="1053"/>
      <c r="AA43" s="1053"/>
      <c r="AB43" s="1053"/>
      <c r="AC43" s="1042"/>
      <c r="AD43" s="1042"/>
      <c r="AE43" s="1042"/>
      <c r="AF43" s="1042"/>
      <c r="AG43" s="1042"/>
      <c r="AH43" s="1042"/>
      <c r="AI43" s="1042"/>
      <c r="AJ43" s="1041"/>
      <c r="AW43" s="45"/>
      <c r="AX43" s="46"/>
      <c r="AY43" s="46"/>
      <c r="AZ43" s="46"/>
      <c r="BA43" s="46"/>
    </row>
    <row r="44" spans="1:54" ht="15" customHeight="1">
      <c r="A44" s="22"/>
      <c r="B44" s="1055"/>
      <c r="C44" s="1056"/>
      <c r="D44" s="22"/>
      <c r="E44" s="1040" t="s">
        <v>65</v>
      </c>
      <c r="F44" s="1040"/>
      <c r="G44" s="1040"/>
      <c r="H44" s="1040"/>
      <c r="I44" s="1040"/>
      <c r="J44" s="1040"/>
      <c r="K44" s="1040"/>
      <c r="L44" s="1040"/>
      <c r="M44" s="1040"/>
      <c r="N44" s="1040"/>
      <c r="O44" s="1040"/>
      <c r="P44" s="1040"/>
      <c r="Q44" s="1040"/>
      <c r="R44" s="1040"/>
      <c r="S44" s="1040"/>
      <c r="T44" s="1040"/>
      <c r="U44" s="1040"/>
      <c r="V44" s="1040"/>
      <c r="W44" s="1040"/>
      <c r="X44" s="1040"/>
      <c r="Y44" s="1053" t="s">
        <v>63</v>
      </c>
      <c r="Z44" s="1053"/>
      <c r="AA44" s="1053"/>
      <c r="AB44" s="1053"/>
      <c r="AC44" s="1042"/>
      <c r="AD44" s="1042"/>
      <c r="AE44" s="1042"/>
      <c r="AF44" s="1042"/>
      <c r="AG44" s="1042"/>
      <c r="AH44" s="1042"/>
      <c r="AI44" s="1042"/>
      <c r="AJ44" s="1041" t="s">
        <v>64</v>
      </c>
      <c r="AW44" s="45"/>
      <c r="AX44" s="842"/>
      <c r="AY44" s="842"/>
      <c r="AZ44" s="842"/>
      <c r="BA44" s="842"/>
    </row>
    <row r="45" spans="1:54" ht="15" customHeight="1" thickBot="1">
      <c r="A45" s="22"/>
      <c r="B45" s="1057"/>
      <c r="C45" s="1058"/>
      <c r="D45" s="22"/>
      <c r="E45" s="1040"/>
      <c r="F45" s="1040"/>
      <c r="G45" s="1040"/>
      <c r="H45" s="1040"/>
      <c r="I45" s="1040"/>
      <c r="J45" s="1040"/>
      <c r="K45" s="1040"/>
      <c r="L45" s="1040"/>
      <c r="M45" s="1040"/>
      <c r="N45" s="1040"/>
      <c r="O45" s="1040"/>
      <c r="P45" s="1040"/>
      <c r="Q45" s="1040"/>
      <c r="R45" s="1040"/>
      <c r="S45" s="1040"/>
      <c r="T45" s="1040"/>
      <c r="U45" s="1040"/>
      <c r="V45" s="1040"/>
      <c r="W45" s="1040"/>
      <c r="X45" s="1040"/>
      <c r="Y45" s="1053"/>
      <c r="Z45" s="1053"/>
      <c r="AA45" s="1053"/>
      <c r="AB45" s="1053"/>
      <c r="AC45" s="1042"/>
      <c r="AD45" s="1042"/>
      <c r="AE45" s="1042"/>
      <c r="AF45" s="1042"/>
      <c r="AG45" s="1042"/>
      <c r="AH45" s="1042"/>
      <c r="AI45" s="1042"/>
      <c r="AJ45" s="1041"/>
      <c r="AW45" s="45"/>
      <c r="AX45" s="46"/>
      <c r="AY45" s="46"/>
      <c r="AZ45" s="46"/>
      <c r="BA45" s="46"/>
    </row>
    <row r="46" spans="1:54" ht="15" customHeight="1">
      <c r="A46" s="22"/>
      <c r="B46" s="1049"/>
      <c r="C46" s="1050"/>
      <c r="D46" s="41"/>
      <c r="E46" s="1040" t="s">
        <v>66</v>
      </c>
      <c r="F46" s="1040"/>
      <c r="G46" s="1040"/>
      <c r="H46" s="1040"/>
      <c r="I46" s="1040"/>
      <c r="J46" s="1040"/>
      <c r="K46" s="1040"/>
      <c r="L46" s="1040"/>
      <c r="M46" s="1040"/>
      <c r="N46" s="1040"/>
      <c r="O46" s="1040"/>
      <c r="P46" s="1040"/>
      <c r="Q46" s="1040"/>
      <c r="R46" s="1040"/>
      <c r="S46" s="1040"/>
      <c r="T46" s="1040"/>
      <c r="U46" s="1040"/>
      <c r="V46" s="1040"/>
      <c r="W46" s="1040"/>
      <c r="X46" s="1040"/>
      <c r="Y46" s="1053" t="s">
        <v>63</v>
      </c>
      <c r="Z46" s="1053"/>
      <c r="AA46" s="1053"/>
      <c r="AB46" s="1053"/>
      <c r="AC46" s="1042"/>
      <c r="AD46" s="1042"/>
      <c r="AE46" s="1042"/>
      <c r="AF46" s="1042"/>
      <c r="AG46" s="1042"/>
      <c r="AH46" s="1042"/>
      <c r="AI46" s="1042"/>
      <c r="AJ46" s="1041" t="s">
        <v>64</v>
      </c>
      <c r="AW46" s="45"/>
      <c r="AX46" s="842"/>
      <c r="AY46" s="842"/>
      <c r="AZ46" s="842"/>
      <c r="BA46" s="842"/>
    </row>
    <row r="47" spans="1:54" ht="15" customHeight="1" thickBot="1">
      <c r="A47" s="22"/>
      <c r="B47" s="1038"/>
      <c r="C47" s="1039"/>
      <c r="D47" s="41"/>
      <c r="E47" s="1040"/>
      <c r="F47" s="1040"/>
      <c r="G47" s="1040"/>
      <c r="H47" s="1040"/>
      <c r="I47" s="1040"/>
      <c r="J47" s="1040"/>
      <c r="K47" s="1040"/>
      <c r="L47" s="1040"/>
      <c r="M47" s="1040"/>
      <c r="N47" s="1040"/>
      <c r="O47" s="1040"/>
      <c r="P47" s="1040"/>
      <c r="Q47" s="1040"/>
      <c r="R47" s="1040"/>
      <c r="S47" s="1040"/>
      <c r="T47" s="1040"/>
      <c r="U47" s="1040"/>
      <c r="V47" s="1040"/>
      <c r="W47" s="1040"/>
      <c r="X47" s="1040"/>
      <c r="Y47" s="1053"/>
      <c r="Z47" s="1053"/>
      <c r="AA47" s="1053"/>
      <c r="AB47" s="1053"/>
      <c r="AC47" s="1042"/>
      <c r="AD47" s="1042"/>
      <c r="AE47" s="1042"/>
      <c r="AF47" s="1042"/>
      <c r="AG47" s="1042"/>
      <c r="AH47" s="1042"/>
      <c r="AI47" s="1042"/>
      <c r="AJ47" s="1041"/>
      <c r="AW47" s="45"/>
      <c r="AX47" s="46"/>
      <c r="AY47" s="46"/>
      <c r="AZ47" s="46"/>
      <c r="BA47" s="46"/>
    </row>
    <row r="48" spans="1:54" ht="15" customHeight="1">
      <c r="A48" s="22"/>
      <c r="B48" s="1036"/>
      <c r="C48" s="1037"/>
      <c r="D48" s="41"/>
      <c r="E48" s="1040" t="s">
        <v>133</v>
      </c>
      <c r="F48" s="1040"/>
      <c r="G48" s="1040"/>
      <c r="H48" s="1040"/>
      <c r="I48" s="1040"/>
      <c r="J48" s="1040"/>
      <c r="K48" s="1040"/>
      <c r="L48" s="1040"/>
      <c r="M48" s="1040"/>
      <c r="N48" s="1040"/>
      <c r="O48" s="1040"/>
      <c r="P48" s="1040"/>
      <c r="Q48" s="1040"/>
      <c r="R48" s="1040"/>
      <c r="S48" s="1040"/>
      <c r="T48" s="1040"/>
      <c r="U48" s="1040"/>
      <c r="V48" s="1040"/>
      <c r="W48" s="1040"/>
      <c r="X48" s="1040"/>
      <c r="Y48" s="1053" t="s">
        <v>63</v>
      </c>
      <c r="Z48" s="1053"/>
      <c r="AA48" s="1053"/>
      <c r="AB48" s="1053"/>
      <c r="AC48" s="1042"/>
      <c r="AD48" s="1042"/>
      <c r="AE48" s="1042"/>
      <c r="AF48" s="1042"/>
      <c r="AG48" s="1042"/>
      <c r="AH48" s="1042"/>
      <c r="AI48" s="1042"/>
      <c r="AJ48" s="1041" t="s">
        <v>64</v>
      </c>
      <c r="AQ48" s="20"/>
      <c r="AR48" s="1035"/>
      <c r="AS48" s="1035"/>
      <c r="AT48" s="1035"/>
      <c r="AU48" s="1035"/>
      <c r="AV48" s="1035"/>
      <c r="AW48" s="1035"/>
      <c r="AX48" s="1035"/>
      <c r="AY48" s="1035"/>
      <c r="AZ48" s="1035"/>
      <c r="BA48" s="1035"/>
    </row>
    <row r="49" spans="1:53" ht="15" customHeight="1" thickBot="1">
      <c r="A49" s="22"/>
      <c r="B49" s="1038"/>
      <c r="C49" s="1039"/>
      <c r="D49" s="41"/>
      <c r="E49" s="1040"/>
      <c r="F49" s="1040"/>
      <c r="G49" s="1040"/>
      <c r="H49" s="1040"/>
      <c r="I49" s="1040"/>
      <c r="J49" s="1040"/>
      <c r="K49" s="1040"/>
      <c r="L49" s="1040"/>
      <c r="M49" s="1040"/>
      <c r="N49" s="1040"/>
      <c r="O49" s="1040"/>
      <c r="P49" s="1040"/>
      <c r="Q49" s="1040"/>
      <c r="R49" s="1040"/>
      <c r="S49" s="1040"/>
      <c r="T49" s="1040"/>
      <c r="U49" s="1040"/>
      <c r="V49" s="1040"/>
      <c r="W49" s="1040"/>
      <c r="X49" s="1040"/>
      <c r="Y49" s="1060"/>
      <c r="Z49" s="1060"/>
      <c r="AA49" s="1060"/>
      <c r="AB49" s="1060"/>
      <c r="AC49" s="1054"/>
      <c r="AD49" s="1054"/>
      <c r="AE49" s="1054"/>
      <c r="AF49" s="1054"/>
      <c r="AG49" s="1054"/>
      <c r="AH49" s="1054"/>
      <c r="AI49" s="1054"/>
      <c r="AJ49" s="1041"/>
      <c r="AQ49" s="20"/>
      <c r="AR49" s="39"/>
      <c r="AS49" s="39"/>
      <c r="AT49" s="39"/>
      <c r="AU49" s="39"/>
      <c r="AV49" s="39"/>
      <c r="AW49" s="39"/>
      <c r="AX49" s="39"/>
      <c r="AY49" s="39"/>
      <c r="AZ49" s="39"/>
      <c r="BA49" s="39"/>
    </row>
    <row r="50" spans="1:53" ht="15" customHeight="1">
      <c r="A50" s="22"/>
      <c r="B50" s="26"/>
      <c r="C50" s="41"/>
      <c r="D50" s="41"/>
      <c r="E50" s="41"/>
      <c r="F50" s="40"/>
      <c r="G50" s="27"/>
      <c r="H50" s="1043"/>
      <c r="I50" s="1044"/>
      <c r="J50" s="1044"/>
      <c r="K50" s="1044"/>
      <c r="L50" s="1044"/>
      <c r="M50" s="1044"/>
      <c r="N50" s="1044"/>
      <c r="O50" s="1044"/>
      <c r="P50" s="1044"/>
      <c r="Q50" s="1044"/>
      <c r="R50" s="1044"/>
      <c r="S50" s="1044"/>
      <c r="T50" s="1044"/>
      <c r="U50" s="1044"/>
      <c r="V50" s="1044"/>
      <c r="W50" s="1044"/>
      <c r="X50" s="1044"/>
      <c r="Y50" s="1044"/>
      <c r="Z50" s="1044"/>
      <c r="AA50" s="1044"/>
      <c r="AB50" s="1044"/>
      <c r="AC50" s="1044"/>
      <c r="AD50" s="1044"/>
      <c r="AE50" s="1044"/>
      <c r="AF50" s="1044"/>
      <c r="AG50" s="1044"/>
      <c r="AH50" s="1044"/>
      <c r="AI50" s="1045"/>
    </row>
    <row r="51" spans="1:53" ht="15" customHeight="1">
      <c r="A51" s="22"/>
      <c r="B51" s="28"/>
      <c r="C51" s="41"/>
      <c r="D51" s="41"/>
      <c r="E51" s="41"/>
      <c r="F51" s="40"/>
      <c r="G51" s="29"/>
      <c r="H51" s="1046"/>
      <c r="I51" s="1047"/>
      <c r="J51" s="1047"/>
      <c r="K51" s="1047"/>
      <c r="L51" s="1047"/>
      <c r="M51" s="1047"/>
      <c r="N51" s="1047"/>
      <c r="O51" s="1047"/>
      <c r="P51" s="1047"/>
      <c r="Q51" s="1047"/>
      <c r="R51" s="1047"/>
      <c r="S51" s="1047"/>
      <c r="T51" s="1047"/>
      <c r="U51" s="1047"/>
      <c r="V51" s="1047"/>
      <c r="W51" s="1047"/>
      <c r="X51" s="1047"/>
      <c r="Y51" s="1047"/>
      <c r="Z51" s="1047"/>
      <c r="AA51" s="1047"/>
      <c r="AB51" s="1047"/>
      <c r="AC51" s="1047"/>
      <c r="AD51" s="1047"/>
      <c r="AE51" s="1047"/>
      <c r="AF51" s="1047"/>
      <c r="AG51" s="1047"/>
      <c r="AH51" s="1047"/>
      <c r="AI51" s="1048"/>
    </row>
    <row r="52" spans="1:53" ht="15" customHeight="1">
      <c r="B52" s="1035" t="s">
        <v>60</v>
      </c>
      <c r="C52" s="1035"/>
      <c r="D52" s="1035"/>
      <c r="E52" s="1035"/>
      <c r="F52" s="1035"/>
      <c r="G52" s="1035"/>
      <c r="H52" s="1035"/>
      <c r="I52" s="1035"/>
      <c r="J52" s="1035"/>
      <c r="K52" s="1035"/>
      <c r="L52" s="1035"/>
      <c r="M52" s="44"/>
      <c r="N52" s="44"/>
      <c r="O52" s="44"/>
      <c r="P52" s="44"/>
      <c r="Q52" s="44"/>
      <c r="R52" s="44"/>
      <c r="S52" s="44"/>
      <c r="T52" s="44"/>
      <c r="U52" s="44"/>
      <c r="V52" s="44"/>
      <c r="W52" s="44"/>
      <c r="X52" s="44"/>
      <c r="Y52" s="44"/>
      <c r="Z52" s="44"/>
      <c r="AA52" s="44"/>
      <c r="AB52" s="44"/>
      <c r="AC52" s="44"/>
      <c r="AD52" s="44"/>
      <c r="AE52" s="44"/>
      <c r="AF52" s="44"/>
      <c r="AG52" s="44"/>
      <c r="AH52" s="44"/>
      <c r="AI52" s="44"/>
      <c r="AJ52" s="44"/>
    </row>
    <row r="53" spans="1:53" ht="15" customHeight="1">
      <c r="B53" s="1035" t="s">
        <v>61</v>
      </c>
      <c r="C53" s="1035"/>
      <c r="D53" s="1035"/>
      <c r="E53" s="1035"/>
      <c r="F53" s="1035"/>
      <c r="G53" s="1035"/>
      <c r="H53" s="1035"/>
      <c r="I53" s="1035"/>
      <c r="J53" s="1035"/>
      <c r="K53" s="1035"/>
      <c r="L53" s="1035"/>
      <c r="M53" s="1035"/>
      <c r="N53" s="1035"/>
      <c r="O53" s="1035"/>
      <c r="P53" s="1035"/>
      <c r="Q53" s="1035"/>
      <c r="R53" s="1035"/>
      <c r="S53" s="1035"/>
      <c r="T53" s="1035"/>
      <c r="U53" s="1035"/>
      <c r="V53" s="1035"/>
      <c r="W53" s="1035"/>
      <c r="X53" s="1035"/>
      <c r="Y53" s="1035"/>
      <c r="Z53" s="1035"/>
      <c r="AA53" s="1035"/>
      <c r="AB53" s="1035"/>
      <c r="AC53" s="1035"/>
      <c r="AD53" s="1035"/>
      <c r="AE53" s="1035"/>
      <c r="AF53" s="1035"/>
      <c r="AG53" s="1035"/>
      <c r="AH53" s="1035"/>
      <c r="AI53" s="1035"/>
      <c r="AJ53" s="1035"/>
    </row>
    <row r="54" spans="1:53" ht="15" customHeight="1">
      <c r="B54" s="1035" t="s">
        <v>62</v>
      </c>
      <c r="C54" s="1035"/>
      <c r="D54" s="1035"/>
      <c r="E54" s="1035"/>
      <c r="F54" s="1035"/>
      <c r="G54" s="1035"/>
      <c r="H54" s="1035"/>
      <c r="I54" s="1035"/>
      <c r="J54" s="1035"/>
      <c r="K54" s="1035"/>
      <c r="L54" s="1035"/>
      <c r="M54" s="1035"/>
      <c r="N54" s="1035"/>
      <c r="O54" s="1035"/>
      <c r="P54" s="1035"/>
      <c r="Q54" s="1035"/>
      <c r="R54" s="1035"/>
      <c r="S54" s="1035"/>
      <c r="T54" s="1035"/>
      <c r="U54" s="1035"/>
      <c r="V54" s="1035"/>
      <c r="W54" s="1035"/>
      <c r="X54" s="1035"/>
      <c r="Y54" s="1035"/>
      <c r="Z54" s="1035"/>
      <c r="AA54" s="1035"/>
      <c r="AB54" s="1035"/>
      <c r="AC54" s="1035"/>
      <c r="AD54" s="1035"/>
      <c r="AE54" s="1035"/>
      <c r="AF54" s="1035"/>
      <c r="AG54" s="1035"/>
      <c r="AH54" s="1035"/>
      <c r="AI54" s="1035"/>
      <c r="AJ54" s="1035"/>
    </row>
    <row r="56" spans="1:53" ht="22" customHeight="1"/>
  </sheetData>
  <sheetProtection sheet="1" objects="1" scenarios="1" selectLockedCells="1"/>
  <dataConsolidate/>
  <mergeCells count="66">
    <mergeCell ref="B38:L38"/>
    <mergeCell ref="B52:L52"/>
    <mergeCell ref="Y3:AA3"/>
    <mergeCell ref="AB3:AC3"/>
    <mergeCell ref="AE3:AF3"/>
    <mergeCell ref="B46:C47"/>
    <mergeCell ref="Y46:AB47"/>
    <mergeCell ref="E44:X45"/>
    <mergeCell ref="Y44:AB45"/>
    <mergeCell ref="AC44:AI45"/>
    <mergeCell ref="S16:W17"/>
    <mergeCell ref="Y16:AJ17"/>
    <mergeCell ref="R33:Y34"/>
    <mergeCell ref="M34:Q34"/>
    <mergeCell ref="M36:Q36"/>
    <mergeCell ref="AH3:AI3"/>
    <mergeCell ref="B5:AJ6"/>
    <mergeCell ref="S9:W11"/>
    <mergeCell ref="Y9:AJ11"/>
    <mergeCell ref="R31:Y32"/>
    <mergeCell ref="M32:Q32"/>
    <mergeCell ref="B25:AJ25"/>
    <mergeCell ref="B27:L27"/>
    <mergeCell ref="M27:Q28"/>
    <mergeCell ref="R27:Y28"/>
    <mergeCell ref="R29:Y30"/>
    <mergeCell ref="M30:Q30"/>
    <mergeCell ref="B21:AJ24"/>
    <mergeCell ref="S12:W13"/>
    <mergeCell ref="Y14:AJ15"/>
    <mergeCell ref="Y12:AJ13"/>
    <mergeCell ref="S14:W15"/>
    <mergeCell ref="AX39:BA39"/>
    <mergeCell ref="AX40:BA40"/>
    <mergeCell ref="AX42:BA42"/>
    <mergeCell ref="R35:Y36"/>
    <mergeCell ref="AK14:AK15"/>
    <mergeCell ref="S18:W19"/>
    <mergeCell ref="Y18:AJ19"/>
    <mergeCell ref="AX44:BA44"/>
    <mergeCell ref="AX46:BA46"/>
    <mergeCell ref="AR48:BA48"/>
    <mergeCell ref="Y48:AB49"/>
    <mergeCell ref="E40:X41"/>
    <mergeCell ref="AJ48:AJ49"/>
    <mergeCell ref="AJ42:AJ43"/>
    <mergeCell ref="B39:C39"/>
    <mergeCell ref="B40:C41"/>
    <mergeCell ref="Y40:AB41"/>
    <mergeCell ref="AC40:AI41"/>
    <mergeCell ref="AJ40:AJ41"/>
    <mergeCell ref="B42:C43"/>
    <mergeCell ref="E42:X43"/>
    <mergeCell ref="Y42:AB43"/>
    <mergeCell ref="AC42:AI43"/>
    <mergeCell ref="AC48:AI49"/>
    <mergeCell ref="B44:C45"/>
    <mergeCell ref="B53:AJ53"/>
    <mergeCell ref="B48:C49"/>
    <mergeCell ref="E48:X49"/>
    <mergeCell ref="B54:AJ54"/>
    <mergeCell ref="AJ44:AJ45"/>
    <mergeCell ref="AC46:AI47"/>
    <mergeCell ref="AJ46:AJ47"/>
    <mergeCell ref="E46:X47"/>
    <mergeCell ref="H50:AI51"/>
  </mergeCells>
  <phoneticPr fontId="3"/>
  <conditionalFormatting sqref="Y9:AJ17">
    <cfRule type="containsBlanks" dxfId="4" priority="1">
      <formula>LEN(TRIM(Y9))=0</formula>
    </cfRule>
  </conditionalFormatting>
  <dataValidations count="1">
    <dataValidation type="list" showInputMessage="1" showErrorMessage="1" sqref="B40:C49" xr:uid="{6B63BF71-9C0C-4CCF-972A-01C660536779}">
      <formula1>"　,○"</formula1>
    </dataValidation>
  </dataValidations>
  <printOptions horizontalCentered="1" verticalCentered="1"/>
  <pageMargins left="0.70866141732283472" right="0.70866141732283472" top="0.74803149606299213" bottom="0.74803149606299213" header="0.31496062992125984" footer="0.31496062992125984"/>
  <pageSetup paperSize="9" scale="95" orientation="portrait" blackAndWhite="1"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00D1C-D0EB-4761-AE5F-B6574E84C13B}">
  <sheetPr codeName="Sheet10">
    <tabColor rgb="FF00B050"/>
  </sheetPr>
  <dimension ref="A1:AF435"/>
  <sheetViews>
    <sheetView view="pageBreakPreview" zoomScale="60" zoomScaleNormal="70" zoomScalePageLayoutView="60" workbookViewId="0">
      <selection activeCell="A3" sqref="A3:I5"/>
    </sheetView>
  </sheetViews>
  <sheetFormatPr defaultColWidth="9" defaultRowHeight="16.5"/>
  <cols>
    <col min="1" max="1" width="5.26953125" style="1" customWidth="1"/>
    <col min="2" max="2" width="6.90625" style="1" customWidth="1"/>
    <col min="3" max="3" width="9.36328125" style="1" customWidth="1"/>
    <col min="4" max="4" width="12.6328125" style="1" customWidth="1"/>
    <col min="5" max="5" width="2.36328125" style="1" customWidth="1"/>
    <col min="6" max="6" width="15.453125" style="1" customWidth="1"/>
    <col min="7" max="32" width="6.453125" style="1" customWidth="1"/>
    <col min="33" max="33" width="0" hidden="1" customWidth="1"/>
    <col min="34" max="40" width="6.08984375" customWidth="1"/>
    <col min="41" max="46" width="4.90625" customWidth="1"/>
    <col min="47" max="51" width="4.36328125" customWidth="1"/>
  </cols>
  <sheetData>
    <row r="1" spans="1:32" ht="17.25" customHeight="1">
      <c r="A1" s="953" t="s">
        <v>115</v>
      </c>
      <c r="B1" s="953"/>
    </row>
    <row r="2" spans="1:32" ht="17.25" customHeight="1">
      <c r="A2" s="953"/>
      <c r="B2" s="953"/>
      <c r="Z2" s="1062" t="s">
        <v>148</v>
      </c>
      <c r="AA2" s="1062"/>
      <c r="AB2" s="1062" t="s">
        <v>8</v>
      </c>
      <c r="AC2" s="1062"/>
      <c r="AD2" s="1062" t="s">
        <v>9</v>
      </c>
      <c r="AE2" s="1062"/>
      <c r="AF2" s="1062" t="s">
        <v>10</v>
      </c>
    </row>
    <row r="3" spans="1:32" ht="17.25" customHeight="1">
      <c r="A3" s="939" t="s">
        <v>11</v>
      </c>
      <c r="B3" s="939"/>
      <c r="C3" s="939"/>
      <c r="D3" s="939"/>
      <c r="E3" s="939"/>
      <c r="F3" s="939"/>
      <c r="G3" s="939"/>
      <c r="H3" s="939"/>
      <c r="I3" s="939"/>
      <c r="L3" s="940" t="s">
        <v>12</v>
      </c>
      <c r="M3" s="940"/>
      <c r="N3" s="941">
        <v>1</v>
      </c>
      <c r="O3" s="941"/>
      <c r="P3" s="942" t="s">
        <v>13</v>
      </c>
      <c r="Q3" s="942"/>
      <c r="Z3" s="1062"/>
      <c r="AA3" s="1062"/>
      <c r="AB3" s="1062"/>
      <c r="AC3" s="1062"/>
      <c r="AD3" s="1062"/>
      <c r="AE3" s="1062"/>
      <c r="AF3" s="1062"/>
    </row>
    <row r="4" spans="1:32" ht="17.25" customHeight="1">
      <c r="A4" s="939"/>
      <c r="B4" s="939"/>
      <c r="C4" s="939"/>
      <c r="D4" s="939"/>
      <c r="E4" s="939"/>
      <c r="F4" s="939"/>
      <c r="G4" s="939"/>
      <c r="H4" s="939"/>
      <c r="I4" s="939"/>
      <c r="L4" s="940"/>
      <c r="M4" s="940"/>
      <c r="N4" s="941"/>
      <c r="O4" s="941"/>
      <c r="P4" s="942"/>
      <c r="Q4" s="942"/>
    </row>
    <row r="5" spans="1:32" ht="17.25" customHeight="1">
      <c r="A5" s="939"/>
      <c r="B5" s="939"/>
      <c r="C5" s="939"/>
      <c r="D5" s="939"/>
      <c r="E5" s="939"/>
      <c r="F5" s="939"/>
      <c r="G5" s="939"/>
      <c r="H5" s="939"/>
      <c r="I5" s="939"/>
      <c r="L5" s="940"/>
      <c r="M5" s="940"/>
      <c r="N5" s="941"/>
      <c r="O5" s="941"/>
      <c r="P5" s="942"/>
      <c r="Q5" s="942"/>
    </row>
    <row r="6" spans="1:32" ht="17.25" customHeight="1" thickBot="1"/>
    <row r="7" spans="1:32" ht="42" customHeight="1" thickBot="1">
      <c r="A7" s="943" t="s">
        <v>81</v>
      </c>
      <c r="B7" s="944"/>
      <c r="C7" s="950" t="str">
        <f>'【様式２】計画書（自動計算）（当初）'!C7:I7</f>
        <v/>
      </c>
      <c r="D7" s="952"/>
      <c r="E7" s="952"/>
      <c r="F7" s="952"/>
      <c r="G7" s="952"/>
      <c r="H7" s="952"/>
      <c r="I7" s="951"/>
    </row>
    <row r="8" spans="1:32" ht="17.25" customHeight="1">
      <c r="C8" s="2"/>
      <c r="D8" s="2"/>
      <c r="F8" s="2"/>
      <c r="G8" s="2"/>
      <c r="H8" s="2"/>
      <c r="I8" s="2"/>
      <c r="J8" s="2"/>
    </row>
    <row r="9" spans="1:32" ht="17.25" customHeight="1" thickBot="1"/>
    <row r="10" spans="1:32" ht="24" customHeight="1" thickBot="1">
      <c r="A10" s="947" t="s">
        <v>14</v>
      </c>
      <c r="B10" s="948"/>
      <c r="C10" s="948"/>
      <c r="D10" s="949"/>
      <c r="F10" s="3" t="s">
        <v>15</v>
      </c>
      <c r="G10" s="943" t="s">
        <v>16</v>
      </c>
      <c r="H10" s="944"/>
      <c r="I10" s="950" t="s">
        <v>17</v>
      </c>
      <c r="J10" s="944"/>
      <c r="K10" s="950" t="s">
        <v>18</v>
      </c>
      <c r="L10" s="951"/>
      <c r="M10" s="943" t="s">
        <v>19</v>
      </c>
      <c r="N10" s="944"/>
      <c r="O10" s="950" t="s">
        <v>20</v>
      </c>
      <c r="P10" s="944"/>
      <c r="Q10" s="950" t="s">
        <v>21</v>
      </c>
      <c r="R10" s="951"/>
      <c r="S10" s="943" t="s">
        <v>22</v>
      </c>
      <c r="T10" s="944"/>
      <c r="U10" s="950" t="s">
        <v>23</v>
      </c>
      <c r="V10" s="944"/>
      <c r="W10" s="950" t="s">
        <v>24</v>
      </c>
      <c r="X10" s="951"/>
      <c r="Y10" s="943" t="s">
        <v>25</v>
      </c>
      <c r="Z10" s="944"/>
      <c r="AA10" s="950" t="s">
        <v>26</v>
      </c>
      <c r="AB10" s="944"/>
      <c r="AC10" s="950" t="s">
        <v>27</v>
      </c>
      <c r="AD10" s="951"/>
      <c r="AE10" s="966" t="s">
        <v>28</v>
      </c>
      <c r="AF10" s="951"/>
    </row>
    <row r="11" spans="1:32" ht="37.5" customHeight="1">
      <c r="A11" s="932" t="s">
        <v>86</v>
      </c>
      <c r="B11" s="933"/>
      <c r="C11" s="964" t="str">
        <f>'【様式２】計画書（自動計算）（当初）'!C11:D11</f>
        <v/>
      </c>
      <c r="D11" s="965"/>
      <c r="F11" s="118" t="s">
        <v>71</v>
      </c>
      <c r="G11" s="926">
        <f>'【様式２】計画書（自動計算）（当初）'!G11:H11</f>
        <v>0</v>
      </c>
      <c r="H11" s="926"/>
      <c r="I11" s="920">
        <f>'【様式２】計画書（自動計算）（当初）'!I11:J11</f>
        <v>0</v>
      </c>
      <c r="J11" s="959"/>
      <c r="K11" s="920">
        <f>'【様式２】計画書（自動計算）（当初）'!K11:L11</f>
        <v>0</v>
      </c>
      <c r="L11" s="959"/>
      <c r="M11" s="920">
        <f>'【様式２】計画書（自動計算）（当初）'!M11:N11</f>
        <v>0</v>
      </c>
      <c r="N11" s="959"/>
      <c r="O11" s="920">
        <f>'【様式２】計画書（自動計算）（当初）'!O11:P11</f>
        <v>0</v>
      </c>
      <c r="P11" s="959"/>
      <c r="Q11" s="920">
        <f>'【様式２】計画書（自動計算）（当初）'!Q11:R11</f>
        <v>0</v>
      </c>
      <c r="R11" s="959"/>
      <c r="S11" s="920">
        <f>'【様式２】計画書（自動計算）（当初）'!S11:T11</f>
        <v>0</v>
      </c>
      <c r="T11" s="959"/>
      <c r="U11" s="920">
        <f>'【様式２】計画書（自動計算）（当初）'!U11:V11</f>
        <v>0</v>
      </c>
      <c r="V11" s="959"/>
      <c r="W11" s="920">
        <f>'【様式２】計画書（自動計算）（当初）'!W11:X11</f>
        <v>0</v>
      </c>
      <c r="X11" s="959"/>
      <c r="Y11" s="920">
        <f>'【様式２】計画書（自動計算）（当初）'!Y11:Z11</f>
        <v>0</v>
      </c>
      <c r="Z11" s="959"/>
      <c r="AA11" s="920">
        <f>'【様式２】計画書（自動計算）（当初）'!AA11:AB11</f>
        <v>0</v>
      </c>
      <c r="AB11" s="959"/>
      <c r="AC11" s="920">
        <f>'【様式２】計画書（自動計算）（当初）'!AC11:AD11</f>
        <v>0</v>
      </c>
      <c r="AD11" s="959"/>
      <c r="AE11" s="908">
        <f>SUM(G11:AD11)</f>
        <v>0</v>
      </c>
      <c r="AF11" s="909"/>
    </row>
    <row r="12" spans="1:32" ht="37.5" customHeight="1">
      <c r="A12" s="936" t="s">
        <v>30</v>
      </c>
      <c r="B12" s="937"/>
      <c r="C12" s="922" t="str">
        <f>'【様式２】計画書（自動計算）（当初）'!C12:D13</f>
        <v/>
      </c>
      <c r="D12" s="923"/>
      <c r="F12" s="4" t="s">
        <v>72</v>
      </c>
      <c r="G12" s="926">
        <f>'【様式２】計画書（自動計算）（当初）'!G12:H12</f>
        <v>0</v>
      </c>
      <c r="H12" s="926"/>
      <c r="I12" s="962">
        <f>'【様式２】計画書（自動計算）（当初）'!I12:J12</f>
        <v>0</v>
      </c>
      <c r="J12" s="963"/>
      <c r="K12" s="962">
        <f>'【様式２】計画書（自動計算）（当初）'!K12:L12</f>
        <v>0</v>
      </c>
      <c r="L12" s="963"/>
      <c r="M12" s="962">
        <f>'【様式２】計画書（自動計算）（当初）'!M12:N12</f>
        <v>0</v>
      </c>
      <c r="N12" s="963"/>
      <c r="O12" s="962">
        <f>'【様式２】計画書（自動計算）（当初）'!O12:P12</f>
        <v>0</v>
      </c>
      <c r="P12" s="963"/>
      <c r="Q12" s="962">
        <f>'【様式２】計画書（自動計算）（当初）'!Q12:R12</f>
        <v>0</v>
      </c>
      <c r="R12" s="963"/>
      <c r="S12" s="962">
        <f>'【様式２】計画書（自動計算）（当初）'!S12:T12</f>
        <v>0</v>
      </c>
      <c r="T12" s="963"/>
      <c r="U12" s="962">
        <f>'【様式２】計画書（自動計算）（当初）'!U12:V12</f>
        <v>0</v>
      </c>
      <c r="V12" s="963"/>
      <c r="W12" s="962">
        <f>'【様式２】計画書（自動計算）（当初）'!W12:X12</f>
        <v>0</v>
      </c>
      <c r="X12" s="963"/>
      <c r="Y12" s="962">
        <f>'【様式２】計画書（自動計算）（当初）'!Y12:Z12</f>
        <v>0</v>
      </c>
      <c r="Z12" s="963"/>
      <c r="AA12" s="962">
        <f>'【様式２】計画書（自動計算）（当初）'!AA12:AB12</f>
        <v>0</v>
      </c>
      <c r="AB12" s="963"/>
      <c r="AC12" s="962">
        <f>'【様式２】計画書（自動計算）（当初）'!AC12:AD12</f>
        <v>0</v>
      </c>
      <c r="AD12" s="963"/>
      <c r="AE12" s="908">
        <f t="shared" ref="AE12:AE15" si="0">SUM(G12:AD12)</f>
        <v>0</v>
      </c>
      <c r="AF12" s="909"/>
    </row>
    <row r="13" spans="1:32" ht="37.5" customHeight="1">
      <c r="A13" s="938"/>
      <c r="B13" s="937"/>
      <c r="C13" s="924"/>
      <c r="D13" s="925"/>
      <c r="F13" s="4" t="s">
        <v>73</v>
      </c>
      <c r="G13" s="926">
        <f>'【様式２】計画書（自動計算）（当初）'!G13:H13</f>
        <v>0</v>
      </c>
      <c r="H13" s="926"/>
      <c r="I13" s="927">
        <f>'【様式２】計画書（自動計算）（当初）'!I13:J13</f>
        <v>0</v>
      </c>
      <c r="J13" s="928"/>
      <c r="K13" s="927">
        <f>'【様式２】計画書（自動計算）（当初）'!K13:L13</f>
        <v>0</v>
      </c>
      <c r="L13" s="928"/>
      <c r="M13" s="927">
        <f>'【様式２】計画書（自動計算）（当初）'!M13:N13</f>
        <v>0</v>
      </c>
      <c r="N13" s="928"/>
      <c r="O13" s="927">
        <f>'【様式２】計画書（自動計算）（当初）'!O13:P13</f>
        <v>0</v>
      </c>
      <c r="P13" s="928"/>
      <c r="Q13" s="927">
        <f>'【様式２】計画書（自動計算）（当初）'!Q13:R13</f>
        <v>0</v>
      </c>
      <c r="R13" s="928"/>
      <c r="S13" s="927">
        <f>'【様式２】計画書（自動計算）（当初）'!S13:T13</f>
        <v>0</v>
      </c>
      <c r="T13" s="928"/>
      <c r="U13" s="927">
        <f>'【様式２】計画書（自動計算）（当初）'!U13:V13</f>
        <v>0</v>
      </c>
      <c r="V13" s="928"/>
      <c r="W13" s="927">
        <f>'【様式２】計画書（自動計算）（当初）'!W13:X13</f>
        <v>0</v>
      </c>
      <c r="X13" s="928"/>
      <c r="Y13" s="927">
        <f>'【様式２】計画書（自動計算）（当初）'!Y13:Z13</f>
        <v>0</v>
      </c>
      <c r="Z13" s="928"/>
      <c r="AA13" s="927">
        <f>'【様式２】計画書（自動計算）（当初）'!AA13:AB13</f>
        <v>0</v>
      </c>
      <c r="AB13" s="928"/>
      <c r="AC13" s="927">
        <f>'【様式２】計画書（自動計算）（当初）'!AC13:AD13</f>
        <v>0</v>
      </c>
      <c r="AD13" s="928"/>
      <c r="AE13" s="908">
        <f t="shared" si="0"/>
        <v>0</v>
      </c>
      <c r="AF13" s="909"/>
    </row>
    <row r="14" spans="1:32" ht="37.5" customHeight="1">
      <c r="A14" s="938"/>
      <c r="B14" s="937"/>
      <c r="C14" s="876" t="str">
        <f>'【様式２】計画書（自動計算）（当初）'!C14:D15</f>
        <v/>
      </c>
      <c r="D14" s="960"/>
      <c r="F14" s="5" t="s">
        <v>74</v>
      </c>
      <c r="G14" s="962">
        <v>0</v>
      </c>
      <c r="H14" s="963"/>
      <c r="I14" s="962">
        <v>0</v>
      </c>
      <c r="J14" s="963"/>
      <c r="K14" s="927">
        <v>0</v>
      </c>
      <c r="L14" s="928"/>
      <c r="M14" s="927">
        <v>0</v>
      </c>
      <c r="N14" s="928"/>
      <c r="O14" s="927">
        <v>0</v>
      </c>
      <c r="P14" s="928"/>
      <c r="Q14" s="927">
        <v>0</v>
      </c>
      <c r="R14" s="928"/>
      <c r="S14" s="927">
        <v>0</v>
      </c>
      <c r="T14" s="928"/>
      <c r="U14" s="927">
        <v>0</v>
      </c>
      <c r="V14" s="928"/>
      <c r="W14" s="927">
        <v>0</v>
      </c>
      <c r="X14" s="928"/>
      <c r="Y14" s="927">
        <v>0</v>
      </c>
      <c r="Z14" s="928"/>
      <c r="AA14" s="927">
        <v>0</v>
      </c>
      <c r="AB14" s="928"/>
      <c r="AC14" s="927">
        <v>0</v>
      </c>
      <c r="AD14" s="928"/>
      <c r="AE14" s="930">
        <f t="shared" si="0"/>
        <v>0</v>
      </c>
      <c r="AF14" s="931"/>
    </row>
    <row r="15" spans="1:32" ht="37.5" customHeight="1" thickBot="1">
      <c r="A15" s="938"/>
      <c r="B15" s="937"/>
      <c r="C15" s="879"/>
      <c r="D15" s="961"/>
      <c r="F15" s="6" t="s">
        <v>75</v>
      </c>
      <c r="G15" s="905">
        <f>'【様式２】計画書（自動計算）（当初）'!G15:H15</f>
        <v>0</v>
      </c>
      <c r="H15" s="906"/>
      <c r="I15" s="905">
        <f>'【様式２】計画書（自動計算）（当初）'!I15:J15</f>
        <v>0</v>
      </c>
      <c r="J15" s="906"/>
      <c r="K15" s="905">
        <f>'【様式２】計画書（自動計算）（当初）'!K15:L15</f>
        <v>0</v>
      </c>
      <c r="L15" s="906"/>
      <c r="M15" s="905">
        <f>'【様式２】計画書（自動計算）（当初）'!M15:N15</f>
        <v>0</v>
      </c>
      <c r="N15" s="906"/>
      <c r="O15" s="905">
        <f>'【様式２】計画書（自動計算）（当初）'!O15:P15</f>
        <v>0</v>
      </c>
      <c r="P15" s="906"/>
      <c r="Q15" s="905">
        <f>'【様式２】計画書（自動計算）（当初）'!Q15:R15</f>
        <v>0</v>
      </c>
      <c r="R15" s="906"/>
      <c r="S15" s="905">
        <f>'【様式２】計画書（自動計算）（当初）'!S15:T15</f>
        <v>0</v>
      </c>
      <c r="T15" s="906"/>
      <c r="U15" s="905">
        <f>'【様式２】計画書（自動計算）（当初）'!U15:V15</f>
        <v>0</v>
      </c>
      <c r="V15" s="906"/>
      <c r="W15" s="905">
        <f>'【様式２】計画書（自動計算）（当初）'!W15:X15</f>
        <v>0</v>
      </c>
      <c r="X15" s="906"/>
      <c r="Y15" s="905">
        <f>'【様式２】計画書（自動計算）（当初）'!Y15:Z15</f>
        <v>0</v>
      </c>
      <c r="Z15" s="906"/>
      <c r="AA15" s="905">
        <f>'【様式２】計画書（自動計算）（当初）'!AA15:AB15</f>
        <v>0</v>
      </c>
      <c r="AB15" s="906"/>
      <c r="AC15" s="905">
        <f>'【様式２】計画書（自動計算）（当初）'!AC15:AD15</f>
        <v>0</v>
      </c>
      <c r="AD15" s="906"/>
      <c r="AE15" s="908">
        <f t="shared" si="0"/>
        <v>0</v>
      </c>
      <c r="AF15" s="909"/>
    </row>
    <row r="16" spans="1:32" ht="37.5" customHeight="1" thickTop="1" thickBot="1">
      <c r="A16" s="910" t="s">
        <v>34</v>
      </c>
      <c r="B16" s="911"/>
      <c r="C16" s="954" t="str">
        <f>'【様式２】計画書（自動計算）（当初）'!C16:D16</f>
        <v/>
      </c>
      <c r="D16" s="955"/>
      <c r="F16" s="7" t="s">
        <v>76</v>
      </c>
      <c r="G16" s="912">
        <f>SUM(G11:H14)-G15</f>
        <v>0</v>
      </c>
      <c r="H16" s="913"/>
      <c r="I16" s="912">
        <f t="shared" ref="I16" si="1">SUM(I11:J14)-I15</f>
        <v>0</v>
      </c>
      <c r="J16" s="913"/>
      <c r="K16" s="912">
        <f t="shared" ref="K16" si="2">SUM(K11:L14)-K15</f>
        <v>0</v>
      </c>
      <c r="L16" s="914"/>
      <c r="M16" s="915">
        <f t="shared" ref="M16" si="3">SUM(M11:N14)-M15</f>
        <v>0</v>
      </c>
      <c r="N16" s="913"/>
      <c r="O16" s="912">
        <f t="shared" ref="O16" si="4">SUM(O11:P14)-O15</f>
        <v>0</v>
      </c>
      <c r="P16" s="913"/>
      <c r="Q16" s="912">
        <f t="shared" ref="Q16" si="5">SUM(Q11:R14)-Q15</f>
        <v>0</v>
      </c>
      <c r="R16" s="914"/>
      <c r="S16" s="915">
        <f t="shared" ref="S16" si="6">SUM(S11:T14)-S15</f>
        <v>0</v>
      </c>
      <c r="T16" s="913"/>
      <c r="U16" s="912">
        <f t="shared" ref="U16" si="7">SUM(U11:V14)-U15</f>
        <v>0</v>
      </c>
      <c r="V16" s="913"/>
      <c r="W16" s="912">
        <f t="shared" ref="W16" si="8">SUM(W11:X14)-W15</f>
        <v>0</v>
      </c>
      <c r="X16" s="914"/>
      <c r="Y16" s="915">
        <f t="shared" ref="Y16" si="9">SUM(Y11:Z14)-Y15</f>
        <v>0</v>
      </c>
      <c r="Z16" s="913"/>
      <c r="AA16" s="912">
        <f>SUM(AA11:AB14)-AA15</f>
        <v>0</v>
      </c>
      <c r="AB16" s="913"/>
      <c r="AC16" s="912">
        <f t="shared" ref="AC16" si="10">SUM(AC11:AD14)-AC15</f>
        <v>0</v>
      </c>
      <c r="AD16" s="916"/>
      <c r="AE16" s="917">
        <f>SUM(G16:AD16)</f>
        <v>0</v>
      </c>
      <c r="AF16" s="918"/>
    </row>
    <row r="17" spans="1:32" ht="50.25" customHeight="1" thickTop="1" thickBot="1">
      <c r="A17" s="889" t="s">
        <v>87</v>
      </c>
      <c r="B17" s="890"/>
      <c r="C17" s="954" t="str">
        <f>'【様式２】計画書（自動計算）（当初）'!C17:D17</f>
        <v/>
      </c>
      <c r="D17" s="955"/>
      <c r="F17" s="8" t="s">
        <v>77</v>
      </c>
      <c r="G17" s="893">
        <f>IF(入力用!O24=1,IF(AND(入力用!O30&gt;0,入力用!O30&lt;=4),IF(G16&gt;=65000,65000,G16),IF(G16&gt;=82000,82000,G16)),IF(G16&gt;=65000,65000,G16))</f>
        <v>0</v>
      </c>
      <c r="H17" s="894"/>
      <c r="I17" s="893">
        <f>IF(入力用!O24=1,IF(AND(入力用!O30&gt;0,入力用!O30&lt;=5),IF(I16&gt;=65000,65000,I16),IF(I16&gt;=82000,82000,I16)),IF(I16&gt;=65000,65000,I16))</f>
        <v>0</v>
      </c>
      <c r="J17" s="894"/>
      <c r="K17" s="893">
        <f>IF(入力用!O24=1,IF(AND(入力用!O30&gt;0,入力用!O30&lt;=6),IF(K16&gt;=65000,65000,K16),IF(K16&gt;=82000,82000,K16)),IF(K16&gt;=65000,65000,K16))</f>
        <v>0</v>
      </c>
      <c r="L17" s="894"/>
      <c r="M17" s="893">
        <f>IF(入力用!O24=1,IF(AND(入力用!O30&gt;0,入力用!O30&lt;=7),IF(M16&gt;=65000,65000,M16),IF(M16&gt;=82000,82000,M16)),IF(M16&gt;=65000,65000,M16))</f>
        <v>0</v>
      </c>
      <c r="N17" s="894"/>
      <c r="O17" s="893">
        <f>IF(入力用!O24=1,IF(AND(入力用!O30&gt;0,入力用!O30&lt;=8),IF(O16&gt;=65000,65000,O16),IF(O16&gt;=82000,82000,O16)),IF(O16&gt;=65000,65000,O16))</f>
        <v>0</v>
      </c>
      <c r="P17" s="894"/>
      <c r="Q17" s="893">
        <f>IF(入力用!O24=1,IF(AND(入力用!O30&gt;0,入力用!O30&lt;=9),IF(Q16&gt;=65000,65000,Q16),IF(Q16&gt;=82000,82000,Q16)),IF(Q16&gt;=65000,65000,Q16))</f>
        <v>0</v>
      </c>
      <c r="R17" s="894"/>
      <c r="S17" s="893">
        <f>IF(入力用!O24=1,IF(AND(入力用!O30&gt;0,入力用!O30&lt;=10),IF(S16&gt;=65000,65000,S16),IF(S16&gt;=82000,82000,S16)),IF(S16&gt;=65000,65000,S16))</f>
        <v>0</v>
      </c>
      <c r="T17" s="894"/>
      <c r="U17" s="893">
        <f>IF(入力用!O24=1,IF(AND(入力用!O30&gt;0,入力用!O30&lt;=11),IF(U16&gt;=65000,65000,U16),IF(U16&gt;=82000,82000,U16)),IF(U16&gt;=65000,65000,U16))</f>
        <v>0</v>
      </c>
      <c r="V17" s="894"/>
      <c r="W17" s="893">
        <f>IF(入力用!O24=1,IF(AND(入力用!O30&gt;0,入力用!O30&lt;=12),IF(W16&gt;=65000,65000,W16),IF(W16&gt;=82000,82000,W16)),IF(W16&gt;=65000,65000,W16))</f>
        <v>0</v>
      </c>
      <c r="X17" s="894"/>
      <c r="Y17" s="893">
        <f>IF(入力用!O24=1,IF(AND(入力用!O30&gt;0,入力用!O30&lt;=13),IF(Y16&gt;=65000,65000,Y16),IF(Y16&gt;=82000,82000,Y16)),IF(Y16&gt;=65000,65000,Y16))</f>
        <v>0</v>
      </c>
      <c r="Z17" s="894"/>
      <c r="AA17" s="893">
        <f>IF(入力用!O24=1,IF(AND(入力用!O30&gt;0,入力用!O30&lt;=14),IF(AA16&gt;=65000,65000,AA16),IF(AA16&gt;=82000,82000,AA16)),IF(AA16&gt;=65000,65000,AA16))</f>
        <v>0</v>
      </c>
      <c r="AB17" s="894"/>
      <c r="AC17" s="893">
        <f>IF(入力用!O24=1,IF(AND(入力用!O30&gt;0,入力用!O30&lt;=15),IF(AC16&gt;=65000,65000,AC16),IF(AC16&gt;=82000,82000,AC16)),IF(AC16&gt;=65000,65000,AC16))</f>
        <v>0</v>
      </c>
      <c r="AD17" s="958"/>
      <c r="AE17" s="895"/>
      <c r="AF17" s="896"/>
    </row>
    <row r="18" spans="1:32" ht="50.25" customHeight="1" thickBot="1">
      <c r="A18" s="897" t="s">
        <v>88</v>
      </c>
      <c r="B18" s="898"/>
      <c r="C18" s="956" t="str">
        <f>'【様式２】計画書（自動計算）（当初）'!C18:D18</f>
        <v/>
      </c>
      <c r="D18" s="957"/>
      <c r="F18" s="9" t="s">
        <v>228</v>
      </c>
      <c r="G18" s="899">
        <f>ROUNDDOWN(G17*3/4,0)</f>
        <v>0</v>
      </c>
      <c r="H18" s="899"/>
      <c r="I18" s="899">
        <f>ROUNDDOWN(I17*3/4,0)</f>
        <v>0</v>
      </c>
      <c r="J18" s="899"/>
      <c r="K18" s="899">
        <f>ROUNDDOWN(K17*3/4,0)</f>
        <v>0</v>
      </c>
      <c r="L18" s="900"/>
      <c r="M18" s="901">
        <f>ROUNDDOWN(M17*3/4,0)</f>
        <v>0</v>
      </c>
      <c r="N18" s="899"/>
      <c r="O18" s="899">
        <f>ROUNDDOWN(O17*3/4,0)</f>
        <v>0</v>
      </c>
      <c r="P18" s="899"/>
      <c r="Q18" s="899">
        <f>ROUNDDOWN(Q17*3/4,0)</f>
        <v>0</v>
      </c>
      <c r="R18" s="900"/>
      <c r="S18" s="901">
        <f>ROUNDDOWN(S17*3/4,0)</f>
        <v>0</v>
      </c>
      <c r="T18" s="899"/>
      <c r="U18" s="899">
        <f>ROUNDDOWN(U17*3/4,0)</f>
        <v>0</v>
      </c>
      <c r="V18" s="899"/>
      <c r="W18" s="899">
        <f>ROUNDDOWN(W17*3/4,0)</f>
        <v>0</v>
      </c>
      <c r="X18" s="900"/>
      <c r="Y18" s="901">
        <f>ROUNDDOWN(Y17*3/4,0)</f>
        <v>0</v>
      </c>
      <c r="Z18" s="899"/>
      <c r="AA18" s="899">
        <f>ROUNDDOWN(AA17*3/4,0)</f>
        <v>0</v>
      </c>
      <c r="AB18" s="899"/>
      <c r="AC18" s="899">
        <f>ROUNDDOWN(AC17*3/4,0)</f>
        <v>0</v>
      </c>
      <c r="AD18" s="902"/>
      <c r="AE18" s="903">
        <f>ROUNDDOWN(SUM(G18:AD18),-2)</f>
        <v>0</v>
      </c>
      <c r="AF18" s="904"/>
    </row>
    <row r="19" spans="1:32" ht="17.25" customHeight="1">
      <c r="A19" s="871" t="s">
        <v>85</v>
      </c>
      <c r="B19" s="873" t="str">
        <f>'【様式２】計画書（自動計算）（当初）'!B19:D23</f>
        <v/>
      </c>
      <c r="C19" s="874"/>
      <c r="D19" s="875"/>
    </row>
    <row r="20" spans="1:32" ht="33.75" customHeight="1">
      <c r="A20" s="872"/>
      <c r="B20" s="876"/>
      <c r="C20" s="877"/>
      <c r="D20" s="878"/>
      <c r="G20" s="882"/>
      <c r="H20" s="883"/>
      <c r="I20" s="884" t="s">
        <v>36</v>
      </c>
      <c r="J20" s="885"/>
      <c r="K20" s="886"/>
      <c r="M20" s="887"/>
      <c r="N20" s="887"/>
      <c r="O20" s="888" t="s">
        <v>37</v>
      </c>
      <c r="P20" s="887"/>
      <c r="Q20" s="887"/>
      <c r="S20" s="887"/>
      <c r="T20" s="887"/>
      <c r="U20" s="888" t="s">
        <v>38</v>
      </c>
      <c r="V20" s="887"/>
      <c r="W20" s="887"/>
      <c r="Y20" s="887"/>
      <c r="Z20" s="887"/>
      <c r="AA20" s="888" t="s">
        <v>39</v>
      </c>
      <c r="AB20" s="887"/>
      <c r="AC20" s="887"/>
    </row>
    <row r="21" spans="1:32" ht="27" customHeight="1">
      <c r="A21" s="872"/>
      <c r="B21" s="876"/>
      <c r="C21" s="877"/>
      <c r="D21" s="878"/>
      <c r="G21" s="869" t="s">
        <v>29</v>
      </c>
      <c r="H21" s="870"/>
      <c r="I21" s="855">
        <f t="shared" ref="I21:I26" si="11">SUM(G11:L11)</f>
        <v>0</v>
      </c>
      <c r="J21" s="856"/>
      <c r="K21" s="857"/>
      <c r="M21" s="869" t="s">
        <v>29</v>
      </c>
      <c r="N21" s="870"/>
      <c r="O21" s="855">
        <f t="shared" ref="O21:O26" si="12">SUM(M11:R11)</f>
        <v>0</v>
      </c>
      <c r="P21" s="856"/>
      <c r="Q21" s="857"/>
      <c r="S21" s="869" t="s">
        <v>29</v>
      </c>
      <c r="T21" s="870"/>
      <c r="U21" s="855">
        <f t="shared" ref="U21:U26" si="13">SUM(S11:X11)</f>
        <v>0</v>
      </c>
      <c r="V21" s="856"/>
      <c r="W21" s="857"/>
      <c r="Y21" s="869" t="s">
        <v>29</v>
      </c>
      <c r="Z21" s="870"/>
      <c r="AA21" s="855">
        <f>SUM(Y11:AD11)</f>
        <v>0</v>
      </c>
      <c r="AB21" s="856"/>
      <c r="AC21" s="857"/>
    </row>
    <row r="22" spans="1:32" ht="27" customHeight="1">
      <c r="A22" s="872"/>
      <c r="B22" s="876"/>
      <c r="C22" s="877"/>
      <c r="D22" s="878"/>
      <c r="G22" s="862" t="s">
        <v>31</v>
      </c>
      <c r="H22" s="863"/>
      <c r="I22" s="855">
        <f t="shared" si="11"/>
        <v>0</v>
      </c>
      <c r="J22" s="856"/>
      <c r="K22" s="857"/>
      <c r="M22" s="862" t="s">
        <v>31</v>
      </c>
      <c r="N22" s="863"/>
      <c r="O22" s="855">
        <f t="shared" si="12"/>
        <v>0</v>
      </c>
      <c r="P22" s="856"/>
      <c r="Q22" s="857"/>
      <c r="S22" s="862" t="s">
        <v>31</v>
      </c>
      <c r="T22" s="863"/>
      <c r="U22" s="855">
        <f t="shared" si="13"/>
        <v>0</v>
      </c>
      <c r="V22" s="856"/>
      <c r="W22" s="857"/>
      <c r="Y22" s="862" t="s">
        <v>31</v>
      </c>
      <c r="Z22" s="863"/>
      <c r="AA22" s="855">
        <f t="shared" ref="AA22:AA26" si="14">SUM(Y12:AD12)</f>
        <v>0</v>
      </c>
      <c r="AB22" s="856"/>
      <c r="AC22" s="857"/>
    </row>
    <row r="23" spans="1:32" ht="27" customHeight="1">
      <c r="A23" s="872"/>
      <c r="B23" s="879"/>
      <c r="C23" s="880"/>
      <c r="D23" s="881"/>
      <c r="G23" s="862" t="s">
        <v>40</v>
      </c>
      <c r="H23" s="863"/>
      <c r="I23" s="855">
        <f t="shared" si="11"/>
        <v>0</v>
      </c>
      <c r="J23" s="856"/>
      <c r="K23" s="857"/>
      <c r="M23" s="862" t="s">
        <v>40</v>
      </c>
      <c r="N23" s="863"/>
      <c r="O23" s="855">
        <f t="shared" si="12"/>
        <v>0</v>
      </c>
      <c r="P23" s="856"/>
      <c r="Q23" s="857"/>
      <c r="S23" s="862" t="s">
        <v>40</v>
      </c>
      <c r="T23" s="863"/>
      <c r="U23" s="855">
        <f t="shared" si="13"/>
        <v>0</v>
      </c>
      <c r="V23" s="856"/>
      <c r="W23" s="857"/>
      <c r="Y23" s="862" t="s">
        <v>40</v>
      </c>
      <c r="Z23" s="863"/>
      <c r="AA23" s="855">
        <f t="shared" si="14"/>
        <v>0</v>
      </c>
      <c r="AB23" s="856"/>
      <c r="AC23" s="857"/>
    </row>
    <row r="24" spans="1:32" ht="27" customHeight="1">
      <c r="B24" s="864" t="str">
        <f>'【様式２】計画書（自動計算）（当初）'!B24:D24</f>
        <v>補助基準額上限：65000円</v>
      </c>
      <c r="C24" s="864"/>
      <c r="D24" s="864"/>
      <c r="G24" s="862" t="s">
        <v>32</v>
      </c>
      <c r="H24" s="863"/>
      <c r="I24" s="865">
        <f t="shared" si="11"/>
        <v>0</v>
      </c>
      <c r="J24" s="866"/>
      <c r="K24" s="867"/>
      <c r="M24" s="862" t="s">
        <v>32</v>
      </c>
      <c r="N24" s="863"/>
      <c r="O24" s="865">
        <f t="shared" si="12"/>
        <v>0</v>
      </c>
      <c r="P24" s="866"/>
      <c r="Q24" s="867"/>
      <c r="S24" s="862" t="s">
        <v>32</v>
      </c>
      <c r="T24" s="863"/>
      <c r="U24" s="865">
        <f t="shared" si="13"/>
        <v>0</v>
      </c>
      <c r="V24" s="866"/>
      <c r="W24" s="867"/>
      <c r="Y24" s="862" t="s">
        <v>32</v>
      </c>
      <c r="Z24" s="863"/>
      <c r="AA24" s="865">
        <f t="shared" si="14"/>
        <v>0</v>
      </c>
      <c r="AB24" s="866"/>
      <c r="AC24" s="867"/>
    </row>
    <row r="25" spans="1:32" ht="27" customHeight="1">
      <c r="B25" s="868" t="str">
        <f>'【様式２】計画書（自動計算）（当初）'!B25:D25</f>
        <v/>
      </c>
      <c r="C25" s="868"/>
      <c r="D25" s="868"/>
      <c r="G25" s="869" t="s">
        <v>33</v>
      </c>
      <c r="H25" s="870"/>
      <c r="I25" s="855">
        <f t="shared" si="11"/>
        <v>0</v>
      </c>
      <c r="J25" s="856"/>
      <c r="K25" s="857"/>
      <c r="M25" s="869" t="s">
        <v>33</v>
      </c>
      <c r="N25" s="870"/>
      <c r="O25" s="855">
        <f t="shared" si="12"/>
        <v>0</v>
      </c>
      <c r="P25" s="856"/>
      <c r="Q25" s="857"/>
      <c r="S25" s="869" t="s">
        <v>33</v>
      </c>
      <c r="T25" s="870"/>
      <c r="U25" s="855">
        <f t="shared" si="13"/>
        <v>0</v>
      </c>
      <c r="V25" s="856"/>
      <c r="W25" s="857"/>
      <c r="Y25" s="869" t="s">
        <v>33</v>
      </c>
      <c r="Z25" s="870"/>
      <c r="AA25" s="855">
        <f t="shared" si="14"/>
        <v>0</v>
      </c>
      <c r="AB25" s="856"/>
      <c r="AC25" s="857"/>
    </row>
    <row r="26" spans="1:32" ht="27" customHeight="1" thickBot="1">
      <c r="G26" s="850" t="s">
        <v>35</v>
      </c>
      <c r="H26" s="851"/>
      <c r="I26" s="852">
        <f t="shared" si="11"/>
        <v>0</v>
      </c>
      <c r="J26" s="853"/>
      <c r="K26" s="854"/>
      <c r="M26" s="850" t="s">
        <v>35</v>
      </c>
      <c r="N26" s="851"/>
      <c r="O26" s="855">
        <f t="shared" si="12"/>
        <v>0</v>
      </c>
      <c r="P26" s="856"/>
      <c r="Q26" s="857"/>
      <c r="S26" s="850" t="s">
        <v>35</v>
      </c>
      <c r="T26" s="851"/>
      <c r="U26" s="855">
        <f t="shared" si="13"/>
        <v>0</v>
      </c>
      <c r="V26" s="856"/>
      <c r="W26" s="857"/>
      <c r="Y26" s="850" t="s">
        <v>35</v>
      </c>
      <c r="Z26" s="851"/>
      <c r="AA26" s="855">
        <f t="shared" si="14"/>
        <v>0</v>
      </c>
      <c r="AB26" s="856"/>
      <c r="AC26" s="857"/>
    </row>
    <row r="27" spans="1:32" ht="45" customHeight="1" thickBot="1">
      <c r="G27" s="858" t="s">
        <v>78</v>
      </c>
      <c r="H27" s="859"/>
      <c r="I27" s="860">
        <f>ROUNDDOWN(SUM(G18:L18),-2)</f>
        <v>0</v>
      </c>
      <c r="J27" s="861"/>
      <c r="K27" s="861"/>
      <c r="M27" s="858" t="s">
        <v>78</v>
      </c>
      <c r="N27" s="859"/>
      <c r="O27" s="860">
        <f>ROUNDDOWN(SUM(M18:R18),-2)</f>
        <v>0</v>
      </c>
      <c r="P27" s="861"/>
      <c r="Q27" s="861"/>
      <c r="S27" s="858" t="s">
        <v>78</v>
      </c>
      <c r="T27" s="859"/>
      <c r="U27" s="860">
        <f>ROUNDDOWN(SUM(S18:X18),-2)</f>
        <v>0</v>
      </c>
      <c r="V27" s="861"/>
      <c r="W27" s="861"/>
      <c r="Y27" s="858" t="s">
        <v>78</v>
      </c>
      <c r="Z27" s="859"/>
      <c r="AA27" s="860">
        <f>AE18-I27-O27-U27</f>
        <v>0</v>
      </c>
      <c r="AB27" s="861"/>
      <c r="AC27" s="861"/>
      <c r="AF27" s="10" t="s">
        <v>89</v>
      </c>
    </row>
    <row r="28" spans="1:32" ht="17.25" customHeight="1"/>
    <row r="29" spans="1:32" ht="17.25" customHeight="1"/>
    <row r="30" spans="1:32" ht="17.25" customHeight="1">
      <c r="A30" s="953" t="str">
        <f>$A$1</f>
        <v>様式第２号</v>
      </c>
      <c r="B30" s="953"/>
    </row>
    <row r="31" spans="1:32" ht="17.25" customHeight="1">
      <c r="A31" s="953"/>
      <c r="B31" s="953"/>
      <c r="Z31" s="939" t="str">
        <f>$Z$2</f>
        <v>令和</v>
      </c>
      <c r="AA31" s="939" t="str">
        <f>IF($AA$2="","",$AA$2)</f>
        <v/>
      </c>
      <c r="AB31" s="939" t="s">
        <v>8</v>
      </c>
      <c r="AC31" s="939" t="str">
        <f>IF($AC$2="","",$AC$2)</f>
        <v/>
      </c>
      <c r="AD31" s="939" t="s">
        <v>9</v>
      </c>
      <c r="AE31" s="939" t="str">
        <f>IF($AE$2="","",$AE$2)</f>
        <v/>
      </c>
      <c r="AF31" s="939" t="s">
        <v>10</v>
      </c>
    </row>
    <row r="32" spans="1:32" ht="17.25" customHeight="1">
      <c r="A32" s="939" t="s">
        <v>11</v>
      </c>
      <c r="B32" s="939"/>
      <c r="C32" s="939"/>
      <c r="D32" s="939"/>
      <c r="E32" s="939"/>
      <c r="F32" s="939"/>
      <c r="G32" s="939"/>
      <c r="H32" s="939"/>
      <c r="I32" s="939"/>
      <c r="L32" s="940" t="s">
        <v>12</v>
      </c>
      <c r="M32" s="940"/>
      <c r="N32" s="941">
        <v>2</v>
      </c>
      <c r="O32" s="941"/>
      <c r="P32" s="942" t="s">
        <v>13</v>
      </c>
      <c r="Q32" s="942"/>
      <c r="Z32" s="939"/>
      <c r="AA32" s="939"/>
      <c r="AB32" s="939"/>
      <c r="AC32" s="939"/>
      <c r="AD32" s="939"/>
      <c r="AE32" s="939"/>
      <c r="AF32" s="939"/>
    </row>
    <row r="33" spans="1:32" ht="17.25" customHeight="1">
      <c r="A33" s="939"/>
      <c r="B33" s="939"/>
      <c r="C33" s="939"/>
      <c r="D33" s="939"/>
      <c r="E33" s="939"/>
      <c r="F33" s="939"/>
      <c r="G33" s="939"/>
      <c r="H33" s="939"/>
      <c r="I33" s="939"/>
      <c r="L33" s="940"/>
      <c r="M33" s="940"/>
      <c r="N33" s="941"/>
      <c r="O33" s="941"/>
      <c r="P33" s="942"/>
      <c r="Q33" s="942"/>
    </row>
    <row r="34" spans="1:32" ht="17.25" customHeight="1">
      <c r="A34" s="939"/>
      <c r="B34" s="939"/>
      <c r="C34" s="939"/>
      <c r="D34" s="939"/>
      <c r="E34" s="939"/>
      <c r="F34" s="939"/>
      <c r="G34" s="939"/>
      <c r="H34" s="939"/>
      <c r="I34" s="939"/>
      <c r="L34" s="940"/>
      <c r="M34" s="940"/>
      <c r="N34" s="941"/>
      <c r="O34" s="941"/>
      <c r="P34" s="942"/>
      <c r="Q34" s="942"/>
    </row>
    <row r="35" spans="1:32" ht="17.25" customHeight="1" thickBot="1"/>
    <row r="36" spans="1:32" ht="42" customHeight="1" thickBot="1">
      <c r="A36" s="943" t="s">
        <v>81</v>
      </c>
      <c r="B36" s="944"/>
      <c r="C36" s="945" t="str">
        <f>IF($C$7="","",$C$7)</f>
        <v/>
      </c>
      <c r="D36" s="945"/>
      <c r="E36" s="945"/>
      <c r="F36" s="945"/>
      <c r="G36" s="945"/>
      <c r="H36" s="945"/>
      <c r="I36" s="946"/>
    </row>
    <row r="37" spans="1:32" ht="17.25" customHeight="1">
      <c r="C37" s="2"/>
      <c r="D37" s="2"/>
      <c r="F37" s="2"/>
      <c r="G37" s="2"/>
      <c r="H37" s="2"/>
      <c r="I37" s="2"/>
      <c r="J37" s="2"/>
    </row>
    <row r="38" spans="1:32" ht="17.25" customHeight="1" thickBot="1"/>
    <row r="39" spans="1:32" ht="24" customHeight="1" thickBot="1">
      <c r="A39" s="947" t="s">
        <v>14</v>
      </c>
      <c r="B39" s="948"/>
      <c r="C39" s="948"/>
      <c r="D39" s="949"/>
      <c r="F39" s="3" t="s">
        <v>15</v>
      </c>
      <c r="G39" s="943" t="s">
        <v>16</v>
      </c>
      <c r="H39" s="944"/>
      <c r="I39" s="950" t="s">
        <v>17</v>
      </c>
      <c r="J39" s="944"/>
      <c r="K39" s="950" t="s">
        <v>18</v>
      </c>
      <c r="L39" s="951"/>
      <c r="M39" s="943" t="s">
        <v>19</v>
      </c>
      <c r="N39" s="944"/>
      <c r="O39" s="950" t="s">
        <v>20</v>
      </c>
      <c r="P39" s="944"/>
      <c r="Q39" s="950" t="s">
        <v>21</v>
      </c>
      <c r="R39" s="951"/>
      <c r="S39" s="943" t="s">
        <v>22</v>
      </c>
      <c r="T39" s="944"/>
      <c r="U39" s="950" t="s">
        <v>23</v>
      </c>
      <c r="V39" s="944"/>
      <c r="W39" s="950" t="s">
        <v>24</v>
      </c>
      <c r="X39" s="951"/>
      <c r="Y39" s="943" t="s">
        <v>25</v>
      </c>
      <c r="Z39" s="944"/>
      <c r="AA39" s="950" t="s">
        <v>26</v>
      </c>
      <c r="AB39" s="944"/>
      <c r="AC39" s="950" t="s">
        <v>27</v>
      </c>
      <c r="AD39" s="951"/>
      <c r="AE39" s="966" t="s">
        <v>28</v>
      </c>
      <c r="AF39" s="951"/>
    </row>
    <row r="40" spans="1:32" ht="37.5" customHeight="1">
      <c r="A40" s="932" t="s">
        <v>86</v>
      </c>
      <c r="B40" s="933"/>
      <c r="C40" s="934" t="str">
        <f>'【様式２】計画書（自動計算）（当初）'!C40:D40</f>
        <v/>
      </c>
      <c r="D40" s="935"/>
      <c r="F40" s="118" t="s">
        <v>71</v>
      </c>
      <c r="G40" s="926">
        <f>'【様式２】計画書（自動計算）（当初）'!G40:H40</f>
        <v>0</v>
      </c>
      <c r="H40" s="926"/>
      <c r="I40" s="926">
        <f>'【様式２】計画書（自動計算）（当初）'!I40:J40</f>
        <v>0</v>
      </c>
      <c r="J40" s="926"/>
      <c r="K40" s="926">
        <f>'【様式２】計画書（自動計算）（当初）'!K40:L40</f>
        <v>0</v>
      </c>
      <c r="L40" s="926"/>
      <c r="M40" s="926">
        <f>'【様式２】計画書（自動計算）（当初）'!M40:N40</f>
        <v>0</v>
      </c>
      <c r="N40" s="926"/>
      <c r="O40" s="926">
        <f>'【様式２】計画書（自動計算）（当初）'!O40:P40</f>
        <v>0</v>
      </c>
      <c r="P40" s="926"/>
      <c r="Q40" s="926">
        <f>'【様式２】計画書（自動計算）（当初）'!Q40:R40</f>
        <v>0</v>
      </c>
      <c r="R40" s="926"/>
      <c r="S40" s="926">
        <f>'【様式２】計画書（自動計算）（当初）'!S40:T40</f>
        <v>0</v>
      </c>
      <c r="T40" s="926"/>
      <c r="U40" s="926">
        <f>'【様式２】計画書（自動計算）（当初）'!U40:V40</f>
        <v>0</v>
      </c>
      <c r="V40" s="926"/>
      <c r="W40" s="926">
        <f>'【様式２】計画書（自動計算）（当初）'!W40:X40</f>
        <v>0</v>
      </c>
      <c r="X40" s="926"/>
      <c r="Y40" s="926">
        <f>'【様式２】計画書（自動計算）（当初）'!Y40:Z40</f>
        <v>0</v>
      </c>
      <c r="Z40" s="926"/>
      <c r="AA40" s="926">
        <f>'【様式２】計画書（自動計算）（当初）'!AA40:AB40</f>
        <v>0</v>
      </c>
      <c r="AB40" s="926"/>
      <c r="AC40" s="926">
        <f>'【様式２】計画書（自動計算）（当初）'!AC40:AD40</f>
        <v>0</v>
      </c>
      <c r="AD40" s="926"/>
      <c r="AE40" s="908">
        <f t="shared" ref="AE40:AE44" si="15">SUM(G40:AD40)</f>
        <v>0</v>
      </c>
      <c r="AF40" s="909"/>
    </row>
    <row r="41" spans="1:32" ht="37.5" customHeight="1">
      <c r="A41" s="936" t="s">
        <v>30</v>
      </c>
      <c r="B41" s="937"/>
      <c r="C41" s="922" t="str">
        <f>'【様式２】計画書（自動計算）（当初）'!C41:D42</f>
        <v/>
      </c>
      <c r="D41" s="923"/>
      <c r="F41" s="4" t="s">
        <v>72</v>
      </c>
      <c r="G41" s="926">
        <f>'【様式２】計画書（自動計算）（当初）'!G41:H41</f>
        <v>0</v>
      </c>
      <c r="H41" s="926"/>
      <c r="I41" s="926">
        <f>'【様式２】計画書（自動計算）（当初）'!I41:J41</f>
        <v>0</v>
      </c>
      <c r="J41" s="926"/>
      <c r="K41" s="926">
        <f>'【様式２】計画書（自動計算）（当初）'!K41:L41</f>
        <v>0</v>
      </c>
      <c r="L41" s="926"/>
      <c r="M41" s="926">
        <f>'【様式２】計画書（自動計算）（当初）'!M41:N41</f>
        <v>0</v>
      </c>
      <c r="N41" s="926"/>
      <c r="O41" s="926">
        <f>'【様式２】計画書（自動計算）（当初）'!O41:P41</f>
        <v>0</v>
      </c>
      <c r="P41" s="926"/>
      <c r="Q41" s="926">
        <f>'【様式２】計画書（自動計算）（当初）'!Q41:R41</f>
        <v>0</v>
      </c>
      <c r="R41" s="926"/>
      <c r="S41" s="926">
        <f>'【様式２】計画書（自動計算）（当初）'!S41:T41</f>
        <v>0</v>
      </c>
      <c r="T41" s="926"/>
      <c r="U41" s="926">
        <f>'【様式２】計画書（自動計算）（当初）'!U41:V41</f>
        <v>0</v>
      </c>
      <c r="V41" s="926"/>
      <c r="W41" s="926">
        <f>'【様式２】計画書（自動計算）（当初）'!W41:X41</f>
        <v>0</v>
      </c>
      <c r="X41" s="926"/>
      <c r="Y41" s="926">
        <f>'【様式２】計画書（自動計算）（当初）'!Y41:Z41</f>
        <v>0</v>
      </c>
      <c r="Z41" s="926"/>
      <c r="AA41" s="926">
        <f>'【様式２】計画書（自動計算）（当初）'!AA41:AB41</f>
        <v>0</v>
      </c>
      <c r="AB41" s="926"/>
      <c r="AC41" s="926">
        <f>'【様式２】計画書（自動計算）（当初）'!AC41:AD41</f>
        <v>0</v>
      </c>
      <c r="AD41" s="926"/>
      <c r="AE41" s="908">
        <f t="shared" si="15"/>
        <v>0</v>
      </c>
      <c r="AF41" s="909"/>
    </row>
    <row r="42" spans="1:32" ht="37.5" customHeight="1">
      <c r="A42" s="938"/>
      <c r="B42" s="937"/>
      <c r="C42" s="924"/>
      <c r="D42" s="925"/>
      <c r="F42" s="4" t="s">
        <v>73</v>
      </c>
      <c r="G42" s="926">
        <f>'【様式２】計画書（自動計算）（当初）'!G42:H42</f>
        <v>0</v>
      </c>
      <c r="H42" s="926"/>
      <c r="I42" s="926">
        <f>'【様式２】計画書（自動計算）（当初）'!I42:J42</f>
        <v>0</v>
      </c>
      <c r="J42" s="926"/>
      <c r="K42" s="926">
        <f>'【様式２】計画書（自動計算）（当初）'!K42:L42</f>
        <v>0</v>
      </c>
      <c r="L42" s="926"/>
      <c r="M42" s="926">
        <f>'【様式２】計画書（自動計算）（当初）'!M42:N42</f>
        <v>0</v>
      </c>
      <c r="N42" s="926"/>
      <c r="O42" s="926">
        <f>'【様式２】計画書（自動計算）（当初）'!O42:P42</f>
        <v>0</v>
      </c>
      <c r="P42" s="926"/>
      <c r="Q42" s="926">
        <f>'【様式２】計画書（自動計算）（当初）'!Q42:R42</f>
        <v>0</v>
      </c>
      <c r="R42" s="926"/>
      <c r="S42" s="926">
        <f>'【様式２】計画書（自動計算）（当初）'!S42:T42</f>
        <v>0</v>
      </c>
      <c r="T42" s="926"/>
      <c r="U42" s="926">
        <f>'【様式２】計画書（自動計算）（当初）'!U42:V42</f>
        <v>0</v>
      </c>
      <c r="V42" s="926"/>
      <c r="W42" s="926">
        <f>'【様式２】計画書（自動計算）（当初）'!W42:X42</f>
        <v>0</v>
      </c>
      <c r="X42" s="926"/>
      <c r="Y42" s="926">
        <f>'【様式２】計画書（自動計算）（当初）'!Y42:Z42</f>
        <v>0</v>
      </c>
      <c r="Z42" s="926"/>
      <c r="AA42" s="926">
        <f>'【様式２】計画書（自動計算）（当初）'!AA42:AB42</f>
        <v>0</v>
      </c>
      <c r="AB42" s="926"/>
      <c r="AC42" s="926">
        <f>'【様式２】計画書（自動計算）（当初）'!AC42:AD42</f>
        <v>0</v>
      </c>
      <c r="AD42" s="926"/>
      <c r="AE42" s="908">
        <f t="shared" si="15"/>
        <v>0</v>
      </c>
      <c r="AF42" s="909"/>
    </row>
    <row r="43" spans="1:32" ht="37.5" customHeight="1">
      <c r="A43" s="938"/>
      <c r="B43" s="937"/>
      <c r="C43" s="876" t="str">
        <f>'【様式２】計画書（自動計算）（当初）'!C43:D44</f>
        <v/>
      </c>
      <c r="D43" s="960"/>
      <c r="F43" s="5" t="s">
        <v>74</v>
      </c>
      <c r="G43" s="962">
        <v>0</v>
      </c>
      <c r="H43" s="963"/>
      <c r="I43" s="927">
        <v>0</v>
      </c>
      <c r="J43" s="928"/>
      <c r="K43" s="927">
        <v>0</v>
      </c>
      <c r="L43" s="928"/>
      <c r="M43" s="927">
        <v>0</v>
      </c>
      <c r="N43" s="928"/>
      <c r="O43" s="927">
        <v>0</v>
      </c>
      <c r="P43" s="928"/>
      <c r="Q43" s="927">
        <v>0</v>
      </c>
      <c r="R43" s="928"/>
      <c r="S43" s="927">
        <v>0</v>
      </c>
      <c r="T43" s="928"/>
      <c r="U43" s="927">
        <v>0</v>
      </c>
      <c r="V43" s="928"/>
      <c r="W43" s="927">
        <v>0</v>
      </c>
      <c r="X43" s="928"/>
      <c r="Y43" s="927">
        <v>0</v>
      </c>
      <c r="Z43" s="928"/>
      <c r="AA43" s="927">
        <v>0</v>
      </c>
      <c r="AB43" s="928"/>
      <c r="AC43" s="927">
        <v>0</v>
      </c>
      <c r="AD43" s="929"/>
      <c r="AE43" s="930">
        <f t="shared" si="15"/>
        <v>0</v>
      </c>
      <c r="AF43" s="931"/>
    </row>
    <row r="44" spans="1:32" ht="37.5" customHeight="1" thickBot="1">
      <c r="A44" s="938"/>
      <c r="B44" s="937"/>
      <c r="C44" s="879"/>
      <c r="D44" s="961"/>
      <c r="F44" s="6" t="s">
        <v>75</v>
      </c>
      <c r="G44" s="905">
        <f>'【様式２】計画書（自動計算）（当初）'!G44:H44</f>
        <v>0</v>
      </c>
      <c r="H44" s="906"/>
      <c r="I44" s="905">
        <f>'【様式２】計画書（自動計算）（当初）'!I44:J44</f>
        <v>0</v>
      </c>
      <c r="J44" s="906"/>
      <c r="K44" s="905">
        <f>'【様式２】計画書（自動計算）（当初）'!K44:L44</f>
        <v>0</v>
      </c>
      <c r="L44" s="906"/>
      <c r="M44" s="905">
        <f>'【様式２】計画書（自動計算）（当初）'!M44:N44</f>
        <v>0</v>
      </c>
      <c r="N44" s="906"/>
      <c r="O44" s="905">
        <f>'【様式２】計画書（自動計算）（当初）'!O44:P44</f>
        <v>0</v>
      </c>
      <c r="P44" s="906"/>
      <c r="Q44" s="905">
        <f>'【様式２】計画書（自動計算）（当初）'!Q44:R44</f>
        <v>0</v>
      </c>
      <c r="R44" s="906"/>
      <c r="S44" s="905">
        <f>'【様式２】計画書（自動計算）（当初）'!S44:T44</f>
        <v>0</v>
      </c>
      <c r="T44" s="906"/>
      <c r="U44" s="905">
        <f>'【様式２】計画書（自動計算）（当初）'!U44:V44</f>
        <v>0</v>
      </c>
      <c r="V44" s="906"/>
      <c r="W44" s="905">
        <f>'【様式２】計画書（自動計算）（当初）'!W44:X44</f>
        <v>0</v>
      </c>
      <c r="X44" s="906"/>
      <c r="Y44" s="905">
        <f>'【様式２】計画書（自動計算）（当初）'!Y44:Z44</f>
        <v>0</v>
      </c>
      <c r="Z44" s="906"/>
      <c r="AA44" s="905">
        <f>'【様式２】計画書（自動計算）（当初）'!AA44:AB44</f>
        <v>0</v>
      </c>
      <c r="AB44" s="906"/>
      <c r="AC44" s="905">
        <f>'【様式２】計画書（自動計算）（当初）'!AC44:AD44</f>
        <v>0</v>
      </c>
      <c r="AD44" s="906"/>
      <c r="AE44" s="908">
        <f t="shared" si="15"/>
        <v>0</v>
      </c>
      <c r="AF44" s="909"/>
    </row>
    <row r="45" spans="1:32" ht="37.5" customHeight="1" thickTop="1" thickBot="1">
      <c r="A45" s="910" t="s">
        <v>34</v>
      </c>
      <c r="B45" s="911"/>
      <c r="C45" s="954" t="str">
        <f>'【様式２】計画書（自動計算）（当初）'!C45:D45</f>
        <v/>
      </c>
      <c r="D45" s="955"/>
      <c r="F45" s="7" t="s">
        <v>76</v>
      </c>
      <c r="G45" s="912">
        <f>SUM(G40:H43)-G44</f>
        <v>0</v>
      </c>
      <c r="H45" s="913"/>
      <c r="I45" s="912">
        <f>SUM(I40:J43)-I44</f>
        <v>0</v>
      </c>
      <c r="J45" s="913"/>
      <c r="K45" s="912">
        <f t="shared" ref="K45" si="16">SUM(K40:L43)-K44</f>
        <v>0</v>
      </c>
      <c r="L45" s="914"/>
      <c r="M45" s="915">
        <f t="shared" ref="M45" si="17">SUM(M40:N43)-M44</f>
        <v>0</v>
      </c>
      <c r="N45" s="913"/>
      <c r="O45" s="912">
        <f t="shared" ref="O45" si="18">SUM(O40:P43)-O44</f>
        <v>0</v>
      </c>
      <c r="P45" s="913"/>
      <c r="Q45" s="912">
        <f t="shared" ref="Q45" si="19">SUM(Q40:R43)-Q44</f>
        <v>0</v>
      </c>
      <c r="R45" s="914"/>
      <c r="S45" s="915">
        <f t="shared" ref="S45" si="20">SUM(S40:T43)-S44</f>
        <v>0</v>
      </c>
      <c r="T45" s="913"/>
      <c r="U45" s="912">
        <f t="shared" ref="U45" si="21">SUM(U40:V43)-U44</f>
        <v>0</v>
      </c>
      <c r="V45" s="913"/>
      <c r="W45" s="912">
        <f t="shared" ref="W45" si="22">SUM(W40:X43)-W44</f>
        <v>0</v>
      </c>
      <c r="X45" s="914"/>
      <c r="Y45" s="915">
        <f t="shared" ref="Y45" si="23">SUM(Y40:Z43)-Y44</f>
        <v>0</v>
      </c>
      <c r="Z45" s="913"/>
      <c r="AA45" s="912">
        <f>SUM(AA40:AB43)-AA44</f>
        <v>0</v>
      </c>
      <c r="AB45" s="913"/>
      <c r="AC45" s="912">
        <f t="shared" ref="AC45" si="24">SUM(AC40:AD43)-AC44</f>
        <v>0</v>
      </c>
      <c r="AD45" s="916"/>
      <c r="AE45" s="917">
        <f>SUM(G45:AD45)</f>
        <v>0</v>
      </c>
      <c r="AF45" s="918"/>
    </row>
    <row r="46" spans="1:32" ht="50.25" customHeight="1" thickTop="1" thickBot="1">
      <c r="A46" s="889" t="s">
        <v>87</v>
      </c>
      <c r="B46" s="890"/>
      <c r="C46" s="954" t="str">
        <f>'【様式２】計画書（自動計算）（当初）'!C46:D46</f>
        <v/>
      </c>
      <c r="D46" s="955"/>
      <c r="F46" s="8" t="s">
        <v>77</v>
      </c>
      <c r="G46" s="893">
        <f>IF(入力用!O63=1,IF(AND(入力用!O69&gt;0,入力用!O69&lt;=4),IF(G45&gt;=65000,65000,G45),IF(G45&gt;=82000,82000,G45)),IF(G45&gt;=65000,65000,G45))</f>
        <v>0</v>
      </c>
      <c r="H46" s="894"/>
      <c r="I46" s="893">
        <f>IF(入力用!O63=1,IF(AND(入力用!O69&gt;0,入力用!O69&lt;=5),IF(I45&gt;=65000,65000,I45),IF(I45&gt;=82000,82000,I45)),IF(I45&gt;=65000,65000,I45))</f>
        <v>0</v>
      </c>
      <c r="J46" s="894"/>
      <c r="K46" s="893">
        <f>IF(入力用!O63=1,IF(AND(入力用!O69&gt;0,入力用!O69&lt;=6),IF(K45&gt;=65000,65000,K45),IF(K45&gt;=82000,82000,K45)),IF(K45&gt;=65000,65000,K45))</f>
        <v>0</v>
      </c>
      <c r="L46" s="894"/>
      <c r="M46" s="893">
        <f>IF(入力用!O63=1,IF(AND(入力用!O69&gt;0,入力用!O69&lt;=7),IF(M45&gt;=65000,65000,M45),IF(M45&gt;=82000,82000,M45)),IF(M45&gt;=65000,65000,M45))</f>
        <v>0</v>
      </c>
      <c r="N46" s="894"/>
      <c r="O46" s="893">
        <f>IF(入力用!O63=1,IF(AND(入力用!O69&gt;0,入力用!O69&lt;=8),IF(O45&gt;=65000,65000,O45),IF(O45&gt;=82000,82000,O45)),IF(O45&gt;=65000,65000,O45))</f>
        <v>0</v>
      </c>
      <c r="P46" s="894"/>
      <c r="Q46" s="893">
        <f>IF(入力用!O63=1,IF(AND(入力用!O69&gt;0,入力用!O69&lt;=9),IF(Q45&gt;=65000,65000,Q45),IF(Q45&gt;=82000,82000,Q45)),IF(Q45&gt;=65000,65000,Q45))</f>
        <v>0</v>
      </c>
      <c r="R46" s="894"/>
      <c r="S46" s="893">
        <f>IF(入力用!O63=1,IF(AND(入力用!O69&gt;0,入力用!O69&lt;=10),IF(S45&gt;=65000,65000,S45),IF(S45&gt;=82000,82000,S45)),IF(S45&gt;=65000,65000,S45))</f>
        <v>0</v>
      </c>
      <c r="T46" s="894"/>
      <c r="U46" s="893">
        <f>IF(入力用!O63=1,IF(AND(入力用!O69&gt;0,入力用!O69&lt;=11),IF(U45&gt;=65000,65000,U45),IF(U45&gt;=82000,82000,U45)),IF(U45&gt;=65000,65000,U45))</f>
        <v>0</v>
      </c>
      <c r="V46" s="894"/>
      <c r="W46" s="893">
        <f>IF(入力用!O63=1,IF(AND(入力用!O69&gt;0,入力用!O69&lt;=12),IF(W45&gt;=65000,65000,W45),IF(W45&gt;=82000,82000,W45)),IF(W45&gt;=65000,65000,W45))</f>
        <v>0</v>
      </c>
      <c r="X46" s="894"/>
      <c r="Y46" s="893">
        <f>IF(入力用!O63=1,IF(AND(入力用!O69&gt;0,入力用!O69&lt;=13),IF(Y45&gt;=65000,65000,Y45),IF(Y45&gt;=82000,82000,Y45)),IF(Y45&gt;=65000,65000,Y45))</f>
        <v>0</v>
      </c>
      <c r="Z46" s="894"/>
      <c r="AA46" s="893">
        <f>IF(入力用!O63=1,IF(AND(入力用!O69&gt;0,入力用!O69&lt;=14),IF(AA45&gt;=65000,65000,AA45),IF(AA45&gt;=82000,82000,AA45)),IF(AA45&gt;=65000,65000,AA45))</f>
        <v>0</v>
      </c>
      <c r="AB46" s="894"/>
      <c r="AC46" s="893">
        <f>IF(入力用!O63=1,IF(AND(入力用!O69&gt;0,入力用!O69&lt;=15),IF(AC45&gt;=65000,65000,AC45),IF(AC45&gt;=82000,82000,AC45)),IF(AC45&gt;=65000,65000,AC45))</f>
        <v>0</v>
      </c>
      <c r="AD46" s="958"/>
      <c r="AE46" s="895"/>
      <c r="AF46" s="896"/>
    </row>
    <row r="47" spans="1:32" ht="50.25" customHeight="1" thickBot="1">
      <c r="A47" s="897" t="s">
        <v>88</v>
      </c>
      <c r="B47" s="898"/>
      <c r="C47" s="956" t="str">
        <f>'【様式２】計画書（自動計算）（当初）'!C47:D47</f>
        <v/>
      </c>
      <c r="D47" s="957"/>
      <c r="F47" s="9" t="s">
        <v>228</v>
      </c>
      <c r="G47" s="899">
        <f>ROUNDDOWN(G46*3/4,0)</f>
        <v>0</v>
      </c>
      <c r="H47" s="899"/>
      <c r="I47" s="899">
        <f>ROUNDDOWN(I46*3/4,0)</f>
        <v>0</v>
      </c>
      <c r="J47" s="899"/>
      <c r="K47" s="899">
        <f>ROUNDDOWN(K46*3/4,0)</f>
        <v>0</v>
      </c>
      <c r="L47" s="900"/>
      <c r="M47" s="901">
        <f>ROUNDDOWN(M46*3/4,0)</f>
        <v>0</v>
      </c>
      <c r="N47" s="899"/>
      <c r="O47" s="899">
        <f>ROUNDDOWN(O46*3/4,0)</f>
        <v>0</v>
      </c>
      <c r="P47" s="899"/>
      <c r="Q47" s="899">
        <f>ROUNDDOWN(Q46*3/4,0)</f>
        <v>0</v>
      </c>
      <c r="R47" s="900"/>
      <c r="S47" s="901">
        <f>ROUNDDOWN(S46*3/4,0)</f>
        <v>0</v>
      </c>
      <c r="T47" s="899"/>
      <c r="U47" s="899">
        <f>ROUNDDOWN(U46*3/4,0)</f>
        <v>0</v>
      </c>
      <c r="V47" s="899"/>
      <c r="W47" s="899">
        <f>ROUNDDOWN(W46*3/4,0)</f>
        <v>0</v>
      </c>
      <c r="X47" s="900"/>
      <c r="Y47" s="901">
        <f>ROUNDDOWN(Y46*3/4,0)</f>
        <v>0</v>
      </c>
      <c r="Z47" s="899"/>
      <c r="AA47" s="899">
        <f>ROUNDDOWN(AA46*3/4,0)</f>
        <v>0</v>
      </c>
      <c r="AB47" s="899"/>
      <c r="AC47" s="899">
        <f>ROUNDDOWN(AC46*3/4,0)</f>
        <v>0</v>
      </c>
      <c r="AD47" s="902"/>
      <c r="AE47" s="903">
        <f>ROUNDDOWN(SUM(G47:AD47),-2)</f>
        <v>0</v>
      </c>
      <c r="AF47" s="904"/>
    </row>
    <row r="48" spans="1:32" ht="17.25" customHeight="1">
      <c r="A48" s="871" t="s">
        <v>85</v>
      </c>
      <c r="B48" s="873" t="str">
        <f>'【様式２】計画書（自動計算）（当初）'!B48:D52</f>
        <v/>
      </c>
      <c r="C48" s="874"/>
      <c r="D48" s="875"/>
    </row>
    <row r="49" spans="1:32" ht="33.75" customHeight="1">
      <c r="A49" s="872"/>
      <c r="B49" s="876"/>
      <c r="C49" s="877"/>
      <c r="D49" s="878"/>
      <c r="G49" s="882"/>
      <c r="H49" s="883"/>
      <c r="I49" s="884" t="s">
        <v>36</v>
      </c>
      <c r="J49" s="885"/>
      <c r="K49" s="886"/>
      <c r="M49" s="887"/>
      <c r="N49" s="887"/>
      <c r="O49" s="888" t="s">
        <v>37</v>
      </c>
      <c r="P49" s="887"/>
      <c r="Q49" s="887"/>
      <c r="S49" s="887"/>
      <c r="T49" s="887"/>
      <c r="U49" s="888" t="s">
        <v>38</v>
      </c>
      <c r="V49" s="887"/>
      <c r="W49" s="887"/>
      <c r="Y49" s="887"/>
      <c r="Z49" s="887"/>
      <c r="AA49" s="888" t="s">
        <v>39</v>
      </c>
      <c r="AB49" s="887"/>
      <c r="AC49" s="887"/>
    </row>
    <row r="50" spans="1:32" ht="27" customHeight="1">
      <c r="A50" s="872"/>
      <c r="B50" s="876"/>
      <c r="C50" s="877"/>
      <c r="D50" s="878"/>
      <c r="G50" s="869" t="s">
        <v>29</v>
      </c>
      <c r="H50" s="870"/>
      <c r="I50" s="855">
        <f t="shared" ref="I50:I55" si="25">SUM(G40:L40)</f>
        <v>0</v>
      </c>
      <c r="J50" s="856"/>
      <c r="K50" s="857"/>
      <c r="M50" s="869" t="s">
        <v>29</v>
      </c>
      <c r="N50" s="870"/>
      <c r="O50" s="855">
        <f t="shared" ref="O50:O55" si="26">SUM(M40:R40)</f>
        <v>0</v>
      </c>
      <c r="P50" s="856"/>
      <c r="Q50" s="857"/>
      <c r="S50" s="869" t="s">
        <v>29</v>
      </c>
      <c r="T50" s="870"/>
      <c r="U50" s="855">
        <f t="shared" ref="U50:U55" si="27">SUM(S40:X40)</f>
        <v>0</v>
      </c>
      <c r="V50" s="856"/>
      <c r="W50" s="857"/>
      <c r="Y50" s="869" t="s">
        <v>29</v>
      </c>
      <c r="Z50" s="870"/>
      <c r="AA50" s="855">
        <f t="shared" ref="AA50:AA55" si="28">SUM(Y40:AD40)</f>
        <v>0</v>
      </c>
      <c r="AB50" s="856"/>
      <c r="AC50" s="857"/>
    </row>
    <row r="51" spans="1:32" ht="27" customHeight="1">
      <c r="A51" s="872"/>
      <c r="B51" s="876"/>
      <c r="C51" s="877"/>
      <c r="D51" s="878"/>
      <c r="G51" s="862" t="s">
        <v>31</v>
      </c>
      <c r="H51" s="863"/>
      <c r="I51" s="855">
        <f t="shared" si="25"/>
        <v>0</v>
      </c>
      <c r="J51" s="856"/>
      <c r="K51" s="857"/>
      <c r="M51" s="862" t="s">
        <v>31</v>
      </c>
      <c r="N51" s="863"/>
      <c r="O51" s="855">
        <f t="shared" si="26"/>
        <v>0</v>
      </c>
      <c r="P51" s="856"/>
      <c r="Q51" s="857"/>
      <c r="S51" s="862" t="s">
        <v>31</v>
      </c>
      <c r="T51" s="863"/>
      <c r="U51" s="855">
        <f t="shared" si="27"/>
        <v>0</v>
      </c>
      <c r="V51" s="856"/>
      <c r="W51" s="857"/>
      <c r="Y51" s="862" t="s">
        <v>31</v>
      </c>
      <c r="Z51" s="863"/>
      <c r="AA51" s="855">
        <f t="shared" si="28"/>
        <v>0</v>
      </c>
      <c r="AB51" s="856"/>
      <c r="AC51" s="857"/>
    </row>
    <row r="52" spans="1:32" ht="27" customHeight="1">
      <c r="A52" s="872"/>
      <c r="B52" s="879"/>
      <c r="C52" s="880"/>
      <c r="D52" s="881"/>
      <c r="G52" s="862" t="s">
        <v>40</v>
      </c>
      <c r="H52" s="863"/>
      <c r="I52" s="855">
        <f t="shared" si="25"/>
        <v>0</v>
      </c>
      <c r="J52" s="856"/>
      <c r="K52" s="857"/>
      <c r="M52" s="862" t="s">
        <v>40</v>
      </c>
      <c r="N52" s="863"/>
      <c r="O52" s="855">
        <f t="shared" si="26"/>
        <v>0</v>
      </c>
      <c r="P52" s="856"/>
      <c r="Q52" s="857"/>
      <c r="S52" s="862" t="s">
        <v>40</v>
      </c>
      <c r="T52" s="863"/>
      <c r="U52" s="855">
        <f t="shared" si="27"/>
        <v>0</v>
      </c>
      <c r="V52" s="856"/>
      <c r="W52" s="857"/>
      <c r="Y52" s="862" t="s">
        <v>40</v>
      </c>
      <c r="Z52" s="863"/>
      <c r="AA52" s="855">
        <f t="shared" si="28"/>
        <v>0</v>
      </c>
      <c r="AB52" s="856"/>
      <c r="AC52" s="857"/>
    </row>
    <row r="53" spans="1:32" ht="27" customHeight="1">
      <c r="B53" s="864" t="str">
        <f>'【様式２】計画書（自動計算）（当初）'!B53:D53</f>
        <v>補助基準額上限：65000円</v>
      </c>
      <c r="C53" s="864"/>
      <c r="D53" s="864"/>
      <c r="G53" s="862" t="s">
        <v>32</v>
      </c>
      <c r="H53" s="863"/>
      <c r="I53" s="865">
        <f t="shared" si="25"/>
        <v>0</v>
      </c>
      <c r="J53" s="866"/>
      <c r="K53" s="867"/>
      <c r="M53" s="862" t="s">
        <v>32</v>
      </c>
      <c r="N53" s="863"/>
      <c r="O53" s="865">
        <f t="shared" si="26"/>
        <v>0</v>
      </c>
      <c r="P53" s="866"/>
      <c r="Q53" s="867"/>
      <c r="S53" s="862" t="s">
        <v>32</v>
      </c>
      <c r="T53" s="863"/>
      <c r="U53" s="865">
        <f t="shared" si="27"/>
        <v>0</v>
      </c>
      <c r="V53" s="866"/>
      <c r="W53" s="867"/>
      <c r="Y53" s="862" t="s">
        <v>32</v>
      </c>
      <c r="Z53" s="863"/>
      <c r="AA53" s="865">
        <f t="shared" si="28"/>
        <v>0</v>
      </c>
      <c r="AB53" s="866"/>
      <c r="AC53" s="867"/>
    </row>
    <row r="54" spans="1:32" ht="27" customHeight="1">
      <c r="B54" s="868" t="str">
        <f>'【様式２】計画書（自動計算）（当初）'!B54:D54</f>
        <v/>
      </c>
      <c r="C54" s="868"/>
      <c r="D54" s="868"/>
      <c r="G54" s="869" t="s">
        <v>33</v>
      </c>
      <c r="H54" s="870"/>
      <c r="I54" s="855">
        <f t="shared" si="25"/>
        <v>0</v>
      </c>
      <c r="J54" s="856"/>
      <c r="K54" s="857"/>
      <c r="M54" s="869" t="s">
        <v>33</v>
      </c>
      <c r="N54" s="870"/>
      <c r="O54" s="855">
        <f t="shared" si="26"/>
        <v>0</v>
      </c>
      <c r="P54" s="856"/>
      <c r="Q54" s="857"/>
      <c r="S54" s="869" t="s">
        <v>33</v>
      </c>
      <c r="T54" s="870"/>
      <c r="U54" s="855">
        <f t="shared" si="27"/>
        <v>0</v>
      </c>
      <c r="V54" s="856"/>
      <c r="W54" s="857"/>
      <c r="Y54" s="869" t="s">
        <v>33</v>
      </c>
      <c r="Z54" s="870"/>
      <c r="AA54" s="855">
        <f t="shared" si="28"/>
        <v>0</v>
      </c>
      <c r="AB54" s="856"/>
      <c r="AC54" s="857"/>
    </row>
    <row r="55" spans="1:32" ht="27" customHeight="1" thickBot="1">
      <c r="G55" s="850" t="s">
        <v>35</v>
      </c>
      <c r="H55" s="851"/>
      <c r="I55" s="852">
        <f t="shared" si="25"/>
        <v>0</v>
      </c>
      <c r="J55" s="853"/>
      <c r="K55" s="854"/>
      <c r="M55" s="850" t="s">
        <v>35</v>
      </c>
      <c r="N55" s="851"/>
      <c r="O55" s="855">
        <f t="shared" si="26"/>
        <v>0</v>
      </c>
      <c r="P55" s="856"/>
      <c r="Q55" s="857"/>
      <c r="S55" s="850" t="s">
        <v>35</v>
      </c>
      <c r="T55" s="851"/>
      <c r="U55" s="855">
        <f t="shared" si="27"/>
        <v>0</v>
      </c>
      <c r="V55" s="856"/>
      <c r="W55" s="857"/>
      <c r="Y55" s="850" t="s">
        <v>35</v>
      </c>
      <c r="Z55" s="851"/>
      <c r="AA55" s="855">
        <f t="shared" si="28"/>
        <v>0</v>
      </c>
      <c r="AB55" s="856"/>
      <c r="AC55" s="857"/>
    </row>
    <row r="56" spans="1:32" ht="45" customHeight="1" thickBot="1">
      <c r="G56" s="858" t="s">
        <v>78</v>
      </c>
      <c r="H56" s="859"/>
      <c r="I56" s="860">
        <f>ROUNDDOWN(SUM(G47:L47),-2)</f>
        <v>0</v>
      </c>
      <c r="J56" s="861"/>
      <c r="K56" s="861"/>
      <c r="M56" s="858" t="s">
        <v>78</v>
      </c>
      <c r="N56" s="859"/>
      <c r="O56" s="860">
        <f>ROUNDDOWN(SUM(M47:R47),-2)</f>
        <v>0</v>
      </c>
      <c r="P56" s="861"/>
      <c r="Q56" s="861"/>
      <c r="S56" s="858" t="s">
        <v>78</v>
      </c>
      <c r="T56" s="859"/>
      <c r="U56" s="860">
        <f>ROUNDDOWN(SUM(S47:X47),-2)</f>
        <v>0</v>
      </c>
      <c r="V56" s="861"/>
      <c r="W56" s="861"/>
      <c r="Y56" s="858" t="s">
        <v>78</v>
      </c>
      <c r="Z56" s="859"/>
      <c r="AA56" s="860">
        <f>AE47-I56-O56-U56</f>
        <v>0</v>
      </c>
      <c r="AB56" s="861"/>
      <c r="AC56" s="861"/>
      <c r="AF56" s="10" t="s">
        <v>99</v>
      </c>
    </row>
    <row r="57" spans="1:32" ht="17.25" customHeight="1"/>
    <row r="58" spans="1:32" ht="17.25" customHeight="1"/>
    <row r="59" spans="1:32" ht="17.25" customHeight="1">
      <c r="A59" s="953" t="str">
        <f>$A$1</f>
        <v>様式第２号</v>
      </c>
      <c r="B59" s="953"/>
    </row>
    <row r="60" spans="1:32" ht="17.25" customHeight="1">
      <c r="A60" s="953"/>
      <c r="B60" s="953"/>
      <c r="Z60" s="939" t="str">
        <f>$Z$2</f>
        <v>令和</v>
      </c>
      <c r="AA60" s="939" t="str">
        <f>IF($AA$2="","",$AA$2)</f>
        <v/>
      </c>
      <c r="AB60" s="939" t="s">
        <v>8</v>
      </c>
      <c r="AC60" s="939" t="str">
        <f>IF($AC$2="","",$AC$2)</f>
        <v/>
      </c>
      <c r="AD60" s="939" t="s">
        <v>9</v>
      </c>
      <c r="AE60" s="939" t="str">
        <f>IF($AE$2="","",$AE$2)</f>
        <v/>
      </c>
      <c r="AF60" s="939" t="s">
        <v>10</v>
      </c>
    </row>
    <row r="61" spans="1:32" ht="17.25" customHeight="1">
      <c r="A61" s="939" t="s">
        <v>11</v>
      </c>
      <c r="B61" s="939"/>
      <c r="C61" s="939"/>
      <c r="D61" s="939"/>
      <c r="E61" s="939"/>
      <c r="F61" s="939"/>
      <c r="G61" s="939"/>
      <c r="H61" s="939"/>
      <c r="I61" s="939"/>
      <c r="L61" s="940" t="s">
        <v>12</v>
      </c>
      <c r="M61" s="940"/>
      <c r="N61" s="941">
        <v>3</v>
      </c>
      <c r="O61" s="941"/>
      <c r="P61" s="942" t="s">
        <v>13</v>
      </c>
      <c r="Q61" s="942"/>
      <c r="Z61" s="939"/>
      <c r="AA61" s="939"/>
      <c r="AB61" s="939"/>
      <c r="AC61" s="939"/>
      <c r="AD61" s="939"/>
      <c r="AE61" s="939"/>
      <c r="AF61" s="939"/>
    </row>
    <row r="62" spans="1:32" ht="17.25" customHeight="1">
      <c r="A62" s="939"/>
      <c r="B62" s="939"/>
      <c r="C62" s="939"/>
      <c r="D62" s="939"/>
      <c r="E62" s="939"/>
      <c r="F62" s="939"/>
      <c r="G62" s="939"/>
      <c r="H62" s="939"/>
      <c r="I62" s="939"/>
      <c r="L62" s="940"/>
      <c r="M62" s="940"/>
      <c r="N62" s="941"/>
      <c r="O62" s="941"/>
      <c r="P62" s="942"/>
      <c r="Q62" s="942"/>
    </row>
    <row r="63" spans="1:32" ht="17.25" customHeight="1">
      <c r="A63" s="939"/>
      <c r="B63" s="939"/>
      <c r="C63" s="939"/>
      <c r="D63" s="939"/>
      <c r="E63" s="939"/>
      <c r="F63" s="939"/>
      <c r="G63" s="939"/>
      <c r="H63" s="939"/>
      <c r="I63" s="939"/>
      <c r="L63" s="940"/>
      <c r="M63" s="940"/>
      <c r="N63" s="941"/>
      <c r="O63" s="941"/>
      <c r="P63" s="942"/>
      <c r="Q63" s="942"/>
    </row>
    <row r="64" spans="1:32" ht="17.25" customHeight="1" thickBot="1"/>
    <row r="65" spans="1:32" ht="42" customHeight="1" thickBot="1">
      <c r="A65" s="943" t="s">
        <v>81</v>
      </c>
      <c r="B65" s="944"/>
      <c r="C65" s="945" t="str">
        <f>IF($C$7="","",$C$7)</f>
        <v/>
      </c>
      <c r="D65" s="945"/>
      <c r="E65" s="945"/>
      <c r="F65" s="945"/>
      <c r="G65" s="945"/>
      <c r="H65" s="945"/>
      <c r="I65" s="946"/>
    </row>
    <row r="66" spans="1:32" ht="17.25" customHeight="1">
      <c r="C66" s="2"/>
      <c r="D66" s="2"/>
      <c r="E66" s="11"/>
      <c r="F66" s="2"/>
      <c r="G66" s="2"/>
      <c r="H66" s="2"/>
      <c r="I66" s="2"/>
      <c r="J66" s="2"/>
    </row>
    <row r="67" spans="1:32" ht="17.25" customHeight="1" thickBot="1"/>
    <row r="68" spans="1:32" ht="24" customHeight="1" thickBot="1">
      <c r="A68" s="947" t="s">
        <v>14</v>
      </c>
      <c r="B68" s="948"/>
      <c r="C68" s="948"/>
      <c r="D68" s="949"/>
      <c r="F68" s="3" t="s">
        <v>15</v>
      </c>
      <c r="G68" s="943" t="s">
        <v>16</v>
      </c>
      <c r="H68" s="944"/>
      <c r="I68" s="950" t="s">
        <v>17</v>
      </c>
      <c r="J68" s="944"/>
      <c r="K68" s="950" t="s">
        <v>18</v>
      </c>
      <c r="L68" s="951"/>
      <c r="M68" s="943" t="s">
        <v>19</v>
      </c>
      <c r="N68" s="944"/>
      <c r="O68" s="950" t="s">
        <v>20</v>
      </c>
      <c r="P68" s="944"/>
      <c r="Q68" s="950" t="s">
        <v>21</v>
      </c>
      <c r="R68" s="951"/>
      <c r="S68" s="943" t="s">
        <v>22</v>
      </c>
      <c r="T68" s="944"/>
      <c r="U68" s="950" t="s">
        <v>23</v>
      </c>
      <c r="V68" s="944"/>
      <c r="W68" s="950" t="s">
        <v>24</v>
      </c>
      <c r="X68" s="951"/>
      <c r="Y68" s="943" t="s">
        <v>25</v>
      </c>
      <c r="Z68" s="944"/>
      <c r="AA68" s="950" t="s">
        <v>26</v>
      </c>
      <c r="AB68" s="944"/>
      <c r="AC68" s="950" t="s">
        <v>27</v>
      </c>
      <c r="AD68" s="951"/>
      <c r="AE68" s="966" t="s">
        <v>28</v>
      </c>
      <c r="AF68" s="951"/>
    </row>
    <row r="69" spans="1:32" ht="37.5" customHeight="1">
      <c r="A69" s="932" t="s">
        <v>86</v>
      </c>
      <c r="B69" s="933"/>
      <c r="C69" s="934" t="str">
        <f>'【様式２】計画書（自動計算）（当初）'!C69:D69</f>
        <v/>
      </c>
      <c r="D69" s="935"/>
      <c r="F69" s="118" t="s">
        <v>71</v>
      </c>
      <c r="G69" s="919">
        <f>'【様式２】計画書（自動計算）（当初）'!G69:H69</f>
        <v>0</v>
      </c>
      <c r="H69" s="919"/>
      <c r="I69" s="919">
        <f>'【様式２】計画書（自動計算）（当初）'!I69:J69</f>
        <v>0</v>
      </c>
      <c r="J69" s="919"/>
      <c r="K69" s="919">
        <f>'【様式２】計画書（自動計算）（当初）'!K69:L69</f>
        <v>0</v>
      </c>
      <c r="L69" s="919"/>
      <c r="M69" s="919">
        <f>'【様式２】計画書（自動計算）（当初）'!M69:N69</f>
        <v>0</v>
      </c>
      <c r="N69" s="919"/>
      <c r="O69" s="919">
        <f>'【様式２】計画書（自動計算）（当初）'!O69:P69</f>
        <v>0</v>
      </c>
      <c r="P69" s="919"/>
      <c r="Q69" s="919">
        <f>'【様式２】計画書（自動計算）（当初）'!Q69:R69</f>
        <v>0</v>
      </c>
      <c r="R69" s="919"/>
      <c r="S69" s="919">
        <f>'【様式２】計画書（自動計算）（当初）'!S69:T69</f>
        <v>0</v>
      </c>
      <c r="T69" s="919"/>
      <c r="U69" s="919">
        <f>'【様式２】計画書（自動計算）（当初）'!U69:V69</f>
        <v>0</v>
      </c>
      <c r="V69" s="919"/>
      <c r="W69" s="919">
        <f>'【様式２】計画書（自動計算）（当初）'!W69:X69</f>
        <v>0</v>
      </c>
      <c r="X69" s="919"/>
      <c r="Y69" s="919">
        <f>'【様式２】計画書（自動計算）（当初）'!Y69:Z69</f>
        <v>0</v>
      </c>
      <c r="Z69" s="919"/>
      <c r="AA69" s="919">
        <f>'【様式２】計画書（自動計算）（当初）'!AA69:AB69</f>
        <v>0</v>
      </c>
      <c r="AB69" s="919"/>
      <c r="AC69" s="919">
        <f>'【様式２】計画書（自動計算）（当初）'!AC69:AD69</f>
        <v>0</v>
      </c>
      <c r="AD69" s="919"/>
      <c r="AE69" s="908">
        <f t="shared" ref="AE69:AE73" si="29">SUM(G69:AD69)</f>
        <v>0</v>
      </c>
      <c r="AF69" s="909"/>
    </row>
    <row r="70" spans="1:32" ht="37.5" customHeight="1">
      <c r="A70" s="936" t="s">
        <v>30</v>
      </c>
      <c r="B70" s="937"/>
      <c r="C70" s="922" t="str">
        <f>'【様式２】計画書（自動計算）（当初）'!C70:D71</f>
        <v/>
      </c>
      <c r="D70" s="923"/>
      <c r="F70" s="4" t="s">
        <v>72</v>
      </c>
      <c r="G70" s="926">
        <f>'【様式２】計画書（自動計算）（当初）'!G70:H70</f>
        <v>0</v>
      </c>
      <c r="H70" s="926"/>
      <c r="I70" s="926">
        <f>'【様式２】計画書（自動計算）（当初）'!I70:J70</f>
        <v>0</v>
      </c>
      <c r="J70" s="926"/>
      <c r="K70" s="926">
        <f>'【様式２】計画書（自動計算）（当初）'!K70:L70</f>
        <v>0</v>
      </c>
      <c r="L70" s="926"/>
      <c r="M70" s="926">
        <f>'【様式２】計画書（自動計算）（当初）'!M70:N70</f>
        <v>0</v>
      </c>
      <c r="N70" s="926"/>
      <c r="O70" s="926">
        <f>'【様式２】計画書（自動計算）（当初）'!O70:P70</f>
        <v>0</v>
      </c>
      <c r="P70" s="926"/>
      <c r="Q70" s="926">
        <f>'【様式２】計画書（自動計算）（当初）'!Q70:R70</f>
        <v>0</v>
      </c>
      <c r="R70" s="926"/>
      <c r="S70" s="926">
        <f>'【様式２】計画書（自動計算）（当初）'!S70:T70</f>
        <v>0</v>
      </c>
      <c r="T70" s="926"/>
      <c r="U70" s="926">
        <f>'【様式２】計画書（自動計算）（当初）'!U70:V70</f>
        <v>0</v>
      </c>
      <c r="V70" s="926"/>
      <c r="W70" s="926">
        <f>'【様式２】計画書（自動計算）（当初）'!W70:X70</f>
        <v>0</v>
      </c>
      <c r="X70" s="926"/>
      <c r="Y70" s="926">
        <f>'【様式２】計画書（自動計算）（当初）'!Y70:Z70</f>
        <v>0</v>
      </c>
      <c r="Z70" s="926"/>
      <c r="AA70" s="926">
        <f>'【様式２】計画書（自動計算）（当初）'!AA70:AB70</f>
        <v>0</v>
      </c>
      <c r="AB70" s="926"/>
      <c r="AC70" s="926">
        <f>'【様式２】計画書（自動計算）（当初）'!AC70:AD70</f>
        <v>0</v>
      </c>
      <c r="AD70" s="926"/>
      <c r="AE70" s="908">
        <f t="shared" si="29"/>
        <v>0</v>
      </c>
      <c r="AF70" s="909"/>
    </row>
    <row r="71" spans="1:32" ht="37.5" customHeight="1">
      <c r="A71" s="938"/>
      <c r="B71" s="937"/>
      <c r="C71" s="924"/>
      <c r="D71" s="925"/>
      <c r="F71" s="4" t="s">
        <v>73</v>
      </c>
      <c r="G71" s="926">
        <f>'【様式２】計画書（自動計算）（当初）'!G71:H71</f>
        <v>0</v>
      </c>
      <c r="H71" s="926"/>
      <c r="I71" s="926">
        <f>'【様式２】計画書（自動計算）（当初）'!I71:J71</f>
        <v>0</v>
      </c>
      <c r="J71" s="926"/>
      <c r="K71" s="926">
        <f>'【様式２】計画書（自動計算）（当初）'!K71:L71</f>
        <v>0</v>
      </c>
      <c r="L71" s="926"/>
      <c r="M71" s="926">
        <f>'【様式２】計画書（自動計算）（当初）'!M71:N71</f>
        <v>0</v>
      </c>
      <c r="N71" s="926"/>
      <c r="O71" s="926">
        <f>'【様式２】計画書（自動計算）（当初）'!O71:P71</f>
        <v>0</v>
      </c>
      <c r="P71" s="926"/>
      <c r="Q71" s="926">
        <f>'【様式２】計画書（自動計算）（当初）'!Q71:R71</f>
        <v>0</v>
      </c>
      <c r="R71" s="926"/>
      <c r="S71" s="926">
        <f>'【様式２】計画書（自動計算）（当初）'!S71:T71</f>
        <v>0</v>
      </c>
      <c r="T71" s="926"/>
      <c r="U71" s="926">
        <f>'【様式２】計画書（自動計算）（当初）'!U71:V71</f>
        <v>0</v>
      </c>
      <c r="V71" s="926"/>
      <c r="W71" s="926">
        <f>'【様式２】計画書（自動計算）（当初）'!W71:X71</f>
        <v>0</v>
      </c>
      <c r="X71" s="926"/>
      <c r="Y71" s="926">
        <f>'【様式２】計画書（自動計算）（当初）'!Y71:Z71</f>
        <v>0</v>
      </c>
      <c r="Z71" s="926"/>
      <c r="AA71" s="926">
        <f>'【様式２】計画書（自動計算）（当初）'!AA71:AB71</f>
        <v>0</v>
      </c>
      <c r="AB71" s="926"/>
      <c r="AC71" s="926">
        <f>'【様式２】計画書（自動計算）（当初）'!AC71:AD71</f>
        <v>0</v>
      </c>
      <c r="AD71" s="926"/>
      <c r="AE71" s="908">
        <f t="shared" si="29"/>
        <v>0</v>
      </c>
      <c r="AF71" s="909"/>
    </row>
    <row r="72" spans="1:32" ht="37.5" customHeight="1">
      <c r="A72" s="938"/>
      <c r="B72" s="937"/>
      <c r="C72" s="876" t="str">
        <f>'【様式２】計画書（自動計算）（当初）'!C72:D73</f>
        <v/>
      </c>
      <c r="D72" s="960"/>
      <c r="F72" s="5" t="s">
        <v>74</v>
      </c>
      <c r="G72" s="926">
        <v>0</v>
      </c>
      <c r="H72" s="926"/>
      <c r="I72" s="927">
        <v>0</v>
      </c>
      <c r="J72" s="928"/>
      <c r="K72" s="927">
        <v>0</v>
      </c>
      <c r="L72" s="928"/>
      <c r="M72" s="927">
        <v>0</v>
      </c>
      <c r="N72" s="928"/>
      <c r="O72" s="927">
        <v>0</v>
      </c>
      <c r="P72" s="928"/>
      <c r="Q72" s="927">
        <v>0</v>
      </c>
      <c r="R72" s="928"/>
      <c r="S72" s="927">
        <v>0</v>
      </c>
      <c r="T72" s="928"/>
      <c r="U72" s="927">
        <v>0</v>
      </c>
      <c r="V72" s="928"/>
      <c r="W72" s="927">
        <v>0</v>
      </c>
      <c r="X72" s="928"/>
      <c r="Y72" s="927">
        <v>0</v>
      </c>
      <c r="Z72" s="928"/>
      <c r="AA72" s="927">
        <v>0</v>
      </c>
      <c r="AB72" s="928"/>
      <c r="AC72" s="927">
        <v>0</v>
      </c>
      <c r="AD72" s="929"/>
      <c r="AE72" s="930">
        <f t="shared" si="29"/>
        <v>0</v>
      </c>
      <c r="AF72" s="931"/>
    </row>
    <row r="73" spans="1:32" ht="37.5" customHeight="1" thickBot="1">
      <c r="A73" s="938"/>
      <c r="B73" s="937"/>
      <c r="C73" s="879"/>
      <c r="D73" s="961"/>
      <c r="F73" s="6" t="s">
        <v>75</v>
      </c>
      <c r="G73" s="905">
        <f>'【様式２】計画書（自動計算）（当初）'!G73:H73</f>
        <v>0</v>
      </c>
      <c r="H73" s="906"/>
      <c r="I73" s="905">
        <f>'【様式２】計画書（自動計算）（当初）'!I73:J73</f>
        <v>0</v>
      </c>
      <c r="J73" s="906"/>
      <c r="K73" s="905">
        <f>'【様式２】計画書（自動計算）（当初）'!K73:L73</f>
        <v>0</v>
      </c>
      <c r="L73" s="906"/>
      <c r="M73" s="905">
        <f>'【様式２】計画書（自動計算）（当初）'!M73:N73</f>
        <v>0</v>
      </c>
      <c r="N73" s="906"/>
      <c r="O73" s="905">
        <f>'【様式２】計画書（自動計算）（当初）'!O73:P73</f>
        <v>0</v>
      </c>
      <c r="P73" s="906"/>
      <c r="Q73" s="905">
        <f>'【様式２】計画書（自動計算）（当初）'!Q73:R73</f>
        <v>0</v>
      </c>
      <c r="R73" s="906"/>
      <c r="S73" s="905">
        <f>'【様式２】計画書（自動計算）（当初）'!S73:T73</f>
        <v>0</v>
      </c>
      <c r="T73" s="906"/>
      <c r="U73" s="905">
        <f>'【様式２】計画書（自動計算）（当初）'!U73:V73</f>
        <v>0</v>
      </c>
      <c r="V73" s="906"/>
      <c r="W73" s="905">
        <f>'【様式２】計画書（自動計算）（当初）'!W73:X73</f>
        <v>0</v>
      </c>
      <c r="X73" s="906"/>
      <c r="Y73" s="905">
        <f>'【様式２】計画書（自動計算）（当初）'!Y73:Z73</f>
        <v>0</v>
      </c>
      <c r="Z73" s="906"/>
      <c r="AA73" s="905">
        <f>'【様式２】計画書（自動計算）（当初）'!AA73:AB73</f>
        <v>0</v>
      </c>
      <c r="AB73" s="906"/>
      <c r="AC73" s="905">
        <f>'【様式２】計画書（自動計算）（当初）'!AC73:AD73</f>
        <v>0</v>
      </c>
      <c r="AD73" s="906"/>
      <c r="AE73" s="908">
        <f t="shared" si="29"/>
        <v>0</v>
      </c>
      <c r="AF73" s="909"/>
    </row>
    <row r="74" spans="1:32" ht="37.5" customHeight="1" thickTop="1" thickBot="1">
      <c r="A74" s="910" t="s">
        <v>34</v>
      </c>
      <c r="B74" s="911"/>
      <c r="C74" s="954" t="str">
        <f>'【様式２】計画書（自動計算）（当初）'!C74:D74</f>
        <v/>
      </c>
      <c r="D74" s="955"/>
      <c r="F74" s="7" t="s">
        <v>76</v>
      </c>
      <c r="G74" s="912">
        <f>SUM(G69:H72)-G73</f>
        <v>0</v>
      </c>
      <c r="H74" s="913"/>
      <c r="I74" s="912">
        <f t="shared" ref="I74" si="30">SUM(I69:J72)-I73</f>
        <v>0</v>
      </c>
      <c r="J74" s="913"/>
      <c r="K74" s="912">
        <f t="shared" ref="K74" si="31">SUM(K69:L72)-K73</f>
        <v>0</v>
      </c>
      <c r="L74" s="914"/>
      <c r="M74" s="915">
        <f t="shared" ref="M74" si="32">SUM(M69:N72)-M73</f>
        <v>0</v>
      </c>
      <c r="N74" s="913"/>
      <c r="O74" s="912">
        <f t="shared" ref="O74" si="33">SUM(O69:P72)-O73</f>
        <v>0</v>
      </c>
      <c r="P74" s="913"/>
      <c r="Q74" s="912">
        <f t="shared" ref="Q74" si="34">SUM(Q69:R72)-Q73</f>
        <v>0</v>
      </c>
      <c r="R74" s="914"/>
      <c r="S74" s="915">
        <f t="shared" ref="S74" si="35">SUM(S69:T72)-S73</f>
        <v>0</v>
      </c>
      <c r="T74" s="913"/>
      <c r="U74" s="912">
        <f t="shared" ref="U74" si="36">SUM(U69:V72)-U73</f>
        <v>0</v>
      </c>
      <c r="V74" s="913"/>
      <c r="W74" s="912">
        <f t="shared" ref="W74" si="37">SUM(W69:X72)-W73</f>
        <v>0</v>
      </c>
      <c r="X74" s="914"/>
      <c r="Y74" s="915">
        <f t="shared" ref="Y74" si="38">SUM(Y69:Z72)-Y73</f>
        <v>0</v>
      </c>
      <c r="Z74" s="913"/>
      <c r="AA74" s="912">
        <f>SUM(AA69:AB72)-AA73</f>
        <v>0</v>
      </c>
      <c r="AB74" s="913"/>
      <c r="AC74" s="912">
        <f t="shared" ref="AC74" si="39">SUM(AC69:AD72)-AC73</f>
        <v>0</v>
      </c>
      <c r="AD74" s="916"/>
      <c r="AE74" s="917">
        <f>SUM(G74:AD74)</f>
        <v>0</v>
      </c>
      <c r="AF74" s="918"/>
    </row>
    <row r="75" spans="1:32" ht="50.25" customHeight="1" thickTop="1" thickBot="1">
      <c r="A75" s="889" t="s">
        <v>87</v>
      </c>
      <c r="B75" s="890"/>
      <c r="C75" s="954" t="str">
        <f>'【様式２】計画書（自動計算）（当初）'!C75:D75</f>
        <v/>
      </c>
      <c r="D75" s="955"/>
      <c r="F75" s="8" t="s">
        <v>77</v>
      </c>
      <c r="G75" s="893">
        <f>IF(入力用!O102=1,IF(AND(入力用!O108&gt;0,入力用!O108&lt;=4),IF(G74&gt;=65000,65000,G74),IF(G74&gt;=82000,82000,G74)),IF(G74&gt;=65000,65000,G74))</f>
        <v>0</v>
      </c>
      <c r="H75" s="894"/>
      <c r="I75" s="893">
        <f>IF(入力用!O102=1,IF(AND(入力用!O108&gt;0,入力用!O108&lt;=5),IF(I74&gt;=65000,65000,I74),IF(I74&gt;=82000,82000,I74)),IF(I74&gt;=65000,65000,I74))</f>
        <v>0</v>
      </c>
      <c r="J75" s="894"/>
      <c r="K75" s="893">
        <f>IF(入力用!O102=1,IF(AND(入力用!O108&gt;0,入力用!O108&lt;=6),IF(K74&gt;=65000,65000,K74),IF(K74&gt;=82000,82000,K74)),IF(K74&gt;=65000,65000,K74))</f>
        <v>0</v>
      </c>
      <c r="L75" s="894"/>
      <c r="M75" s="893">
        <f>IF(入力用!O102=1,IF(AND(入力用!O108&gt;0,入力用!O108&lt;=7),IF(M74&gt;=65000,65000,M74),IF(M74&gt;=82000,82000,M74)),IF(M74&gt;=65000,65000,M74))</f>
        <v>0</v>
      </c>
      <c r="N75" s="894"/>
      <c r="O75" s="893">
        <f>IF(入力用!O102=1,IF(AND(入力用!O108&gt;0,入力用!O108&lt;=8),IF(O74&gt;=65000,65000,O74),IF(O74&gt;=82000,82000,O74)),IF(O74&gt;=65000,65000,O74))</f>
        <v>0</v>
      </c>
      <c r="P75" s="894"/>
      <c r="Q75" s="893">
        <f>IF(入力用!O102=1,IF(AND(入力用!O108&gt;0,入力用!O108&lt;=9),IF(Q74&gt;=65000,65000,Q74),IF(Q74&gt;=82000,82000,Q74)),IF(Q74&gt;=65000,65000,Q74))</f>
        <v>0</v>
      </c>
      <c r="R75" s="894"/>
      <c r="S75" s="893">
        <f>IF(入力用!O102=1,IF(AND(入力用!O108&gt;0,入力用!O108&lt;=10),IF(S74&gt;=65000,65000,S74),IF(S74&gt;=82000,82000,S74)),IF(S74&gt;=65000,65000,S74))</f>
        <v>0</v>
      </c>
      <c r="T75" s="894"/>
      <c r="U75" s="893">
        <f>IF(入力用!O102=1,IF(AND(入力用!O108&gt;0,入力用!O108&lt;=11),IF(U74&gt;=65000,65000,U74),IF(U74&gt;=82000,82000,U74)),IF(U74&gt;=65000,65000,U74))</f>
        <v>0</v>
      </c>
      <c r="V75" s="894"/>
      <c r="W75" s="893">
        <f>IF(入力用!O102=1,IF(AND(入力用!O108&gt;0,入力用!O108&lt;=12),IF(W74&gt;=65000,65000,W74),IF(W74&gt;=82000,82000,W74)),IF(W74&gt;=65000,65000,W74))</f>
        <v>0</v>
      </c>
      <c r="X75" s="894"/>
      <c r="Y75" s="893">
        <f>IF(入力用!O102=1,IF(AND(入力用!O108&gt;0,入力用!O108&lt;=13),IF(Y74&gt;=65000,65000,Y74),IF(Y74&gt;=82000,82000,Y74)),IF(Y74&gt;=65000,65000,Y74))</f>
        <v>0</v>
      </c>
      <c r="Z75" s="894"/>
      <c r="AA75" s="893">
        <f>IF(入力用!O102=1,IF(AND(入力用!O108&gt;0,入力用!O108&lt;=14),IF(AA74&gt;=65000,65000,AA74),IF(AA74&gt;=82000,82000,AA74)),IF(AA74&gt;=65000,65000,AA74))</f>
        <v>0</v>
      </c>
      <c r="AB75" s="894"/>
      <c r="AC75" s="893">
        <f>IF(入力用!O102,IF(AND(入力用!O108&gt;0,入力用!O108&lt;=15),IF(AC74&gt;=65000,65000,AC74),IF(AC74&gt;=82000,82000,AC74)),IF(AC74&gt;=65000,65000,AC74))</f>
        <v>0</v>
      </c>
      <c r="AD75" s="958"/>
      <c r="AE75" s="895"/>
      <c r="AF75" s="896"/>
    </row>
    <row r="76" spans="1:32" ht="50.25" customHeight="1" thickBot="1">
      <c r="A76" s="897" t="s">
        <v>88</v>
      </c>
      <c r="B76" s="898"/>
      <c r="C76" s="956" t="str">
        <f>'【様式２】計画書（自動計算）（当初）'!C76:D76</f>
        <v/>
      </c>
      <c r="D76" s="957"/>
      <c r="F76" s="9" t="s">
        <v>228</v>
      </c>
      <c r="G76" s="899">
        <f>ROUNDDOWN(G75*3/4,0)</f>
        <v>0</v>
      </c>
      <c r="H76" s="899"/>
      <c r="I76" s="899">
        <f>ROUNDDOWN(I75*3/4,0)</f>
        <v>0</v>
      </c>
      <c r="J76" s="899"/>
      <c r="K76" s="899">
        <f>ROUNDDOWN(K75*3/4,0)</f>
        <v>0</v>
      </c>
      <c r="L76" s="900"/>
      <c r="M76" s="901">
        <f>ROUNDDOWN(M75*3/4,0)</f>
        <v>0</v>
      </c>
      <c r="N76" s="899"/>
      <c r="O76" s="899">
        <f>ROUNDDOWN(O75*3/4,0)</f>
        <v>0</v>
      </c>
      <c r="P76" s="899"/>
      <c r="Q76" s="899">
        <f>ROUNDDOWN(Q75*3/4,0)</f>
        <v>0</v>
      </c>
      <c r="R76" s="900"/>
      <c r="S76" s="901">
        <f>ROUNDDOWN(S75*3/4,0)</f>
        <v>0</v>
      </c>
      <c r="T76" s="899"/>
      <c r="U76" s="899">
        <f>ROUNDDOWN(U75*3/4,0)</f>
        <v>0</v>
      </c>
      <c r="V76" s="899"/>
      <c r="W76" s="899">
        <f>ROUNDDOWN(W75*3/4,0)</f>
        <v>0</v>
      </c>
      <c r="X76" s="900"/>
      <c r="Y76" s="901">
        <f>ROUNDDOWN(Y75*3/4,0)</f>
        <v>0</v>
      </c>
      <c r="Z76" s="899"/>
      <c r="AA76" s="899">
        <f>ROUNDDOWN(AA75*3/4,0)</f>
        <v>0</v>
      </c>
      <c r="AB76" s="899"/>
      <c r="AC76" s="899">
        <f>ROUNDDOWN(AC75*3/4,0)</f>
        <v>0</v>
      </c>
      <c r="AD76" s="902"/>
      <c r="AE76" s="903">
        <f>ROUNDDOWN(SUM(G76:AD76),-2)</f>
        <v>0</v>
      </c>
      <c r="AF76" s="904"/>
    </row>
    <row r="77" spans="1:32" ht="17.25" customHeight="1">
      <c r="A77" s="871" t="s">
        <v>85</v>
      </c>
      <c r="B77" s="873" t="str">
        <f>'【様式２】計画書（自動計算）（当初）'!B77:D81</f>
        <v/>
      </c>
      <c r="C77" s="874"/>
      <c r="D77" s="875"/>
    </row>
    <row r="78" spans="1:32" ht="33.75" customHeight="1">
      <c r="A78" s="872"/>
      <c r="B78" s="876"/>
      <c r="C78" s="877"/>
      <c r="D78" s="878"/>
      <c r="G78" s="882"/>
      <c r="H78" s="883"/>
      <c r="I78" s="884" t="s">
        <v>36</v>
      </c>
      <c r="J78" s="885"/>
      <c r="K78" s="886"/>
      <c r="M78" s="887"/>
      <c r="N78" s="887"/>
      <c r="O78" s="888" t="s">
        <v>37</v>
      </c>
      <c r="P78" s="887"/>
      <c r="Q78" s="887"/>
      <c r="S78" s="887"/>
      <c r="T78" s="887"/>
      <c r="U78" s="888" t="s">
        <v>38</v>
      </c>
      <c r="V78" s="887"/>
      <c r="W78" s="887"/>
      <c r="Y78" s="887"/>
      <c r="Z78" s="887"/>
      <c r="AA78" s="888" t="s">
        <v>39</v>
      </c>
      <c r="AB78" s="887"/>
      <c r="AC78" s="887"/>
    </row>
    <row r="79" spans="1:32" ht="27" customHeight="1">
      <c r="A79" s="872"/>
      <c r="B79" s="876"/>
      <c r="C79" s="877"/>
      <c r="D79" s="878"/>
      <c r="G79" s="869" t="s">
        <v>29</v>
      </c>
      <c r="H79" s="870"/>
      <c r="I79" s="855">
        <f t="shared" ref="I79:I84" si="40">SUM(G69:L69)</f>
        <v>0</v>
      </c>
      <c r="J79" s="856"/>
      <c r="K79" s="857"/>
      <c r="M79" s="869" t="s">
        <v>29</v>
      </c>
      <c r="N79" s="870"/>
      <c r="O79" s="855">
        <f t="shared" ref="O79:O84" si="41">SUM(M69:R69)</f>
        <v>0</v>
      </c>
      <c r="P79" s="856"/>
      <c r="Q79" s="857"/>
      <c r="S79" s="869" t="s">
        <v>29</v>
      </c>
      <c r="T79" s="870"/>
      <c r="U79" s="855">
        <f t="shared" ref="U79:U84" si="42">SUM(S69:X69)</f>
        <v>0</v>
      </c>
      <c r="V79" s="856"/>
      <c r="W79" s="857"/>
      <c r="Y79" s="869" t="s">
        <v>29</v>
      </c>
      <c r="Z79" s="870"/>
      <c r="AA79" s="855">
        <f t="shared" ref="AA79:AA84" si="43">SUM(Y69:AD69)</f>
        <v>0</v>
      </c>
      <c r="AB79" s="856"/>
      <c r="AC79" s="857"/>
    </row>
    <row r="80" spans="1:32" ht="27" customHeight="1">
      <c r="A80" s="872"/>
      <c r="B80" s="876"/>
      <c r="C80" s="877"/>
      <c r="D80" s="878"/>
      <c r="G80" s="862" t="s">
        <v>31</v>
      </c>
      <c r="H80" s="863"/>
      <c r="I80" s="855">
        <f t="shared" si="40"/>
        <v>0</v>
      </c>
      <c r="J80" s="856"/>
      <c r="K80" s="857"/>
      <c r="M80" s="862" t="s">
        <v>31</v>
      </c>
      <c r="N80" s="863"/>
      <c r="O80" s="855">
        <f t="shared" si="41"/>
        <v>0</v>
      </c>
      <c r="P80" s="856"/>
      <c r="Q80" s="857"/>
      <c r="S80" s="862" t="s">
        <v>31</v>
      </c>
      <c r="T80" s="863"/>
      <c r="U80" s="855">
        <f t="shared" si="42"/>
        <v>0</v>
      </c>
      <c r="V80" s="856"/>
      <c r="W80" s="857"/>
      <c r="Y80" s="862" t="s">
        <v>31</v>
      </c>
      <c r="Z80" s="863"/>
      <c r="AA80" s="855">
        <f t="shared" si="43"/>
        <v>0</v>
      </c>
      <c r="AB80" s="856"/>
      <c r="AC80" s="857"/>
    </row>
    <row r="81" spans="1:32" ht="27" customHeight="1">
      <c r="A81" s="872"/>
      <c r="B81" s="879"/>
      <c r="C81" s="880"/>
      <c r="D81" s="881"/>
      <c r="G81" s="862" t="s">
        <v>40</v>
      </c>
      <c r="H81" s="863"/>
      <c r="I81" s="855">
        <f t="shared" si="40"/>
        <v>0</v>
      </c>
      <c r="J81" s="856"/>
      <c r="K81" s="857"/>
      <c r="M81" s="862" t="s">
        <v>40</v>
      </c>
      <c r="N81" s="863"/>
      <c r="O81" s="855">
        <f t="shared" si="41"/>
        <v>0</v>
      </c>
      <c r="P81" s="856"/>
      <c r="Q81" s="857"/>
      <c r="S81" s="862" t="s">
        <v>40</v>
      </c>
      <c r="T81" s="863"/>
      <c r="U81" s="855">
        <f t="shared" si="42"/>
        <v>0</v>
      </c>
      <c r="V81" s="856"/>
      <c r="W81" s="857"/>
      <c r="Y81" s="862" t="s">
        <v>40</v>
      </c>
      <c r="Z81" s="863"/>
      <c r="AA81" s="855">
        <f t="shared" si="43"/>
        <v>0</v>
      </c>
      <c r="AB81" s="856"/>
      <c r="AC81" s="857"/>
    </row>
    <row r="82" spans="1:32" ht="27" customHeight="1">
      <c r="B82" s="864" t="str">
        <f>'【様式２】計画書（自動計算）（当初）'!B82:D82</f>
        <v>補助基準額上限：65000円</v>
      </c>
      <c r="C82" s="864"/>
      <c r="D82" s="864"/>
      <c r="G82" s="862" t="s">
        <v>32</v>
      </c>
      <c r="H82" s="863"/>
      <c r="I82" s="865">
        <f t="shared" si="40"/>
        <v>0</v>
      </c>
      <c r="J82" s="866"/>
      <c r="K82" s="867"/>
      <c r="M82" s="862" t="s">
        <v>32</v>
      </c>
      <c r="N82" s="863"/>
      <c r="O82" s="865">
        <f t="shared" si="41"/>
        <v>0</v>
      </c>
      <c r="P82" s="866"/>
      <c r="Q82" s="867"/>
      <c r="S82" s="862" t="s">
        <v>32</v>
      </c>
      <c r="T82" s="863"/>
      <c r="U82" s="865">
        <f t="shared" si="42"/>
        <v>0</v>
      </c>
      <c r="V82" s="866"/>
      <c r="W82" s="867"/>
      <c r="Y82" s="862" t="s">
        <v>32</v>
      </c>
      <c r="Z82" s="863"/>
      <c r="AA82" s="865">
        <f t="shared" si="43"/>
        <v>0</v>
      </c>
      <c r="AB82" s="866"/>
      <c r="AC82" s="867"/>
    </row>
    <row r="83" spans="1:32" ht="27" customHeight="1">
      <c r="B83" s="868" t="str">
        <f>'【様式２】計画書（自動計算）（当初）'!B83:D83</f>
        <v/>
      </c>
      <c r="C83" s="868"/>
      <c r="D83" s="868"/>
      <c r="G83" s="869" t="s">
        <v>33</v>
      </c>
      <c r="H83" s="870"/>
      <c r="I83" s="855">
        <f t="shared" si="40"/>
        <v>0</v>
      </c>
      <c r="J83" s="856"/>
      <c r="K83" s="857"/>
      <c r="M83" s="869" t="s">
        <v>33</v>
      </c>
      <c r="N83" s="870"/>
      <c r="O83" s="855">
        <f t="shared" si="41"/>
        <v>0</v>
      </c>
      <c r="P83" s="856"/>
      <c r="Q83" s="857"/>
      <c r="S83" s="869" t="s">
        <v>33</v>
      </c>
      <c r="T83" s="870"/>
      <c r="U83" s="855">
        <f t="shared" si="42"/>
        <v>0</v>
      </c>
      <c r="V83" s="856"/>
      <c r="W83" s="857"/>
      <c r="Y83" s="869" t="s">
        <v>33</v>
      </c>
      <c r="Z83" s="870"/>
      <c r="AA83" s="855">
        <f t="shared" si="43"/>
        <v>0</v>
      </c>
      <c r="AB83" s="856"/>
      <c r="AC83" s="857"/>
    </row>
    <row r="84" spans="1:32" ht="27" customHeight="1" thickBot="1">
      <c r="G84" s="850" t="s">
        <v>35</v>
      </c>
      <c r="H84" s="851"/>
      <c r="I84" s="852">
        <f t="shared" si="40"/>
        <v>0</v>
      </c>
      <c r="J84" s="853"/>
      <c r="K84" s="854"/>
      <c r="M84" s="850" t="s">
        <v>35</v>
      </c>
      <c r="N84" s="851"/>
      <c r="O84" s="855">
        <f t="shared" si="41"/>
        <v>0</v>
      </c>
      <c r="P84" s="856"/>
      <c r="Q84" s="857"/>
      <c r="S84" s="850" t="s">
        <v>35</v>
      </c>
      <c r="T84" s="851"/>
      <c r="U84" s="855">
        <f t="shared" si="42"/>
        <v>0</v>
      </c>
      <c r="V84" s="856"/>
      <c r="W84" s="857"/>
      <c r="Y84" s="850" t="s">
        <v>35</v>
      </c>
      <c r="Z84" s="851"/>
      <c r="AA84" s="855">
        <f t="shared" si="43"/>
        <v>0</v>
      </c>
      <c r="AB84" s="856"/>
      <c r="AC84" s="857"/>
    </row>
    <row r="85" spans="1:32" ht="45" customHeight="1" thickBot="1">
      <c r="G85" s="858" t="s">
        <v>78</v>
      </c>
      <c r="H85" s="859"/>
      <c r="I85" s="860">
        <f>ROUNDDOWN(SUM(G76:L76),-2)</f>
        <v>0</v>
      </c>
      <c r="J85" s="861"/>
      <c r="K85" s="861"/>
      <c r="M85" s="858" t="s">
        <v>78</v>
      </c>
      <c r="N85" s="859"/>
      <c r="O85" s="860">
        <f>ROUNDDOWN(SUM(M76:R76),-2)</f>
        <v>0</v>
      </c>
      <c r="P85" s="861"/>
      <c r="Q85" s="861"/>
      <c r="S85" s="858" t="s">
        <v>78</v>
      </c>
      <c r="T85" s="859"/>
      <c r="U85" s="860">
        <f>ROUNDDOWN(SUM(S76:X76),-2)</f>
        <v>0</v>
      </c>
      <c r="V85" s="861"/>
      <c r="W85" s="861"/>
      <c r="Y85" s="858" t="s">
        <v>78</v>
      </c>
      <c r="Z85" s="859"/>
      <c r="AA85" s="860">
        <f>AE76-I85-O85-U85</f>
        <v>0</v>
      </c>
      <c r="AB85" s="861"/>
      <c r="AC85" s="861"/>
      <c r="AF85" s="10" t="s">
        <v>98</v>
      </c>
    </row>
    <row r="86" spans="1:32" ht="17.25" customHeight="1"/>
    <row r="87" spans="1:32" ht="17.25" customHeight="1"/>
    <row r="88" spans="1:32" ht="17.25" customHeight="1">
      <c r="A88" s="953" t="str">
        <f>$A$1</f>
        <v>様式第２号</v>
      </c>
      <c r="B88" s="953"/>
    </row>
    <row r="89" spans="1:32" ht="17.25" customHeight="1">
      <c r="A89" s="953"/>
      <c r="B89" s="953"/>
      <c r="Z89" s="939" t="str">
        <f>$Z$2</f>
        <v>令和</v>
      </c>
      <c r="AA89" s="939" t="str">
        <f>IF($AA$2="","",$AA$2)</f>
        <v/>
      </c>
      <c r="AB89" s="939" t="s">
        <v>8</v>
      </c>
      <c r="AC89" s="939" t="str">
        <f>IF($AC$2="","",$AC$2)</f>
        <v/>
      </c>
      <c r="AD89" s="939" t="s">
        <v>9</v>
      </c>
      <c r="AE89" s="939" t="str">
        <f>IF($AE$2="","",$AE$2)</f>
        <v/>
      </c>
      <c r="AF89" s="939" t="s">
        <v>10</v>
      </c>
    </row>
    <row r="90" spans="1:32" ht="17.25" customHeight="1">
      <c r="A90" s="939" t="s">
        <v>11</v>
      </c>
      <c r="B90" s="939"/>
      <c r="C90" s="939"/>
      <c r="D90" s="939"/>
      <c r="E90" s="939"/>
      <c r="F90" s="939"/>
      <c r="G90" s="939"/>
      <c r="H90" s="939"/>
      <c r="I90" s="939"/>
      <c r="L90" s="940" t="s">
        <v>12</v>
      </c>
      <c r="M90" s="940"/>
      <c r="N90" s="941">
        <v>4</v>
      </c>
      <c r="O90" s="941"/>
      <c r="P90" s="942" t="s">
        <v>13</v>
      </c>
      <c r="Q90" s="942"/>
      <c r="Z90" s="939"/>
      <c r="AA90" s="939"/>
      <c r="AB90" s="939"/>
      <c r="AC90" s="939"/>
      <c r="AD90" s="939"/>
      <c r="AE90" s="939"/>
      <c r="AF90" s="939"/>
    </row>
    <row r="91" spans="1:32" ht="17.25" customHeight="1">
      <c r="A91" s="939"/>
      <c r="B91" s="939"/>
      <c r="C91" s="939"/>
      <c r="D91" s="939"/>
      <c r="E91" s="939"/>
      <c r="F91" s="939"/>
      <c r="G91" s="939"/>
      <c r="H91" s="939"/>
      <c r="I91" s="939"/>
      <c r="L91" s="940"/>
      <c r="M91" s="940"/>
      <c r="N91" s="941"/>
      <c r="O91" s="941"/>
      <c r="P91" s="942"/>
      <c r="Q91" s="942"/>
    </row>
    <row r="92" spans="1:32" ht="17.25" customHeight="1">
      <c r="A92" s="939"/>
      <c r="B92" s="939"/>
      <c r="C92" s="939"/>
      <c r="D92" s="939"/>
      <c r="E92" s="939"/>
      <c r="F92" s="939"/>
      <c r="G92" s="939"/>
      <c r="H92" s="939"/>
      <c r="I92" s="939"/>
      <c r="L92" s="940"/>
      <c r="M92" s="940"/>
      <c r="N92" s="941"/>
      <c r="O92" s="941"/>
      <c r="P92" s="942"/>
      <c r="Q92" s="942"/>
    </row>
    <row r="93" spans="1:32" ht="17.25" customHeight="1" thickBot="1"/>
    <row r="94" spans="1:32" ht="42" customHeight="1" thickBot="1">
      <c r="A94" s="943" t="s">
        <v>81</v>
      </c>
      <c r="B94" s="944"/>
      <c r="C94" s="945" t="str">
        <f>IF($C$7="","",$C$7)</f>
        <v/>
      </c>
      <c r="D94" s="945"/>
      <c r="E94" s="945"/>
      <c r="F94" s="945"/>
      <c r="G94" s="945"/>
      <c r="H94" s="945"/>
      <c r="I94" s="946"/>
    </row>
    <row r="95" spans="1:32" ht="17.25" customHeight="1">
      <c r="C95" s="2"/>
      <c r="D95" s="2"/>
      <c r="E95" s="11"/>
      <c r="F95" s="2"/>
      <c r="G95" s="2"/>
      <c r="H95" s="2"/>
      <c r="I95" s="2"/>
      <c r="J95" s="2"/>
    </row>
    <row r="96" spans="1:32" ht="17.25" customHeight="1" thickBot="1"/>
    <row r="97" spans="1:32" ht="24" customHeight="1" thickBot="1">
      <c r="A97" s="947" t="s">
        <v>14</v>
      </c>
      <c r="B97" s="948"/>
      <c r="C97" s="948"/>
      <c r="D97" s="949"/>
      <c r="F97" s="3" t="s">
        <v>15</v>
      </c>
      <c r="G97" s="943" t="s">
        <v>16</v>
      </c>
      <c r="H97" s="944"/>
      <c r="I97" s="950" t="s">
        <v>17</v>
      </c>
      <c r="J97" s="944"/>
      <c r="K97" s="950" t="s">
        <v>18</v>
      </c>
      <c r="L97" s="951"/>
      <c r="M97" s="943" t="s">
        <v>19</v>
      </c>
      <c r="N97" s="944"/>
      <c r="O97" s="950" t="s">
        <v>20</v>
      </c>
      <c r="P97" s="944"/>
      <c r="Q97" s="950" t="s">
        <v>21</v>
      </c>
      <c r="R97" s="951"/>
      <c r="S97" s="943" t="s">
        <v>22</v>
      </c>
      <c r="T97" s="944"/>
      <c r="U97" s="950" t="s">
        <v>23</v>
      </c>
      <c r="V97" s="944"/>
      <c r="W97" s="950" t="s">
        <v>24</v>
      </c>
      <c r="X97" s="951"/>
      <c r="Y97" s="943" t="s">
        <v>25</v>
      </c>
      <c r="Z97" s="944"/>
      <c r="AA97" s="950" t="s">
        <v>26</v>
      </c>
      <c r="AB97" s="944"/>
      <c r="AC97" s="950" t="s">
        <v>27</v>
      </c>
      <c r="AD97" s="951"/>
      <c r="AE97" s="966" t="s">
        <v>28</v>
      </c>
      <c r="AF97" s="951"/>
    </row>
    <row r="98" spans="1:32" ht="37.5" customHeight="1">
      <c r="A98" s="932" t="s">
        <v>86</v>
      </c>
      <c r="B98" s="933"/>
      <c r="C98" s="934" t="str">
        <f>'【様式２】計画書（自動計算）（当初）'!C98:D98</f>
        <v/>
      </c>
      <c r="D98" s="935"/>
      <c r="F98" s="118" t="s">
        <v>71</v>
      </c>
      <c r="G98" s="919">
        <f>'【様式２】計画書（自動計算）（当初）'!G98:H98</f>
        <v>0</v>
      </c>
      <c r="H98" s="919"/>
      <c r="I98" s="919">
        <f>'【様式２】計画書（自動計算）（当初）'!I98:J98</f>
        <v>0</v>
      </c>
      <c r="J98" s="919"/>
      <c r="K98" s="919">
        <f>'【様式２】計画書（自動計算）（当初）'!K98:L98</f>
        <v>0</v>
      </c>
      <c r="L98" s="919"/>
      <c r="M98" s="919">
        <f>'【様式２】計画書（自動計算）（当初）'!M98:N98</f>
        <v>0</v>
      </c>
      <c r="N98" s="919"/>
      <c r="O98" s="919">
        <f>'【様式２】計画書（自動計算）（当初）'!O98:P98</f>
        <v>0</v>
      </c>
      <c r="P98" s="919"/>
      <c r="Q98" s="919">
        <f>'【様式２】計画書（自動計算）（当初）'!Q98:R98</f>
        <v>0</v>
      </c>
      <c r="R98" s="919"/>
      <c r="S98" s="919">
        <f>'【様式２】計画書（自動計算）（当初）'!S98:T98</f>
        <v>0</v>
      </c>
      <c r="T98" s="919"/>
      <c r="U98" s="919">
        <f>'【様式２】計画書（自動計算）（当初）'!U98:V98</f>
        <v>0</v>
      </c>
      <c r="V98" s="919"/>
      <c r="W98" s="919">
        <f>'【様式２】計画書（自動計算）（当初）'!W98:X98</f>
        <v>0</v>
      </c>
      <c r="X98" s="919"/>
      <c r="Y98" s="919">
        <f>'【様式２】計画書（自動計算）（当初）'!Y98:Z98</f>
        <v>0</v>
      </c>
      <c r="Z98" s="919"/>
      <c r="AA98" s="919">
        <f>'【様式２】計画書（自動計算）（当初）'!AA98:AB98</f>
        <v>0</v>
      </c>
      <c r="AB98" s="919"/>
      <c r="AC98" s="919">
        <f>'【様式２】計画書（自動計算）（当初）'!AC98:AD98</f>
        <v>0</v>
      </c>
      <c r="AD98" s="919"/>
      <c r="AE98" s="908">
        <f t="shared" ref="AE98:AE102" si="44">SUM(G98:AD98)</f>
        <v>0</v>
      </c>
      <c r="AF98" s="909"/>
    </row>
    <row r="99" spans="1:32" ht="37.5" customHeight="1">
      <c r="A99" s="936" t="s">
        <v>30</v>
      </c>
      <c r="B99" s="937"/>
      <c r="C99" s="922" t="str">
        <f>'【様式２】計画書（自動計算）（当初）'!C99:D100</f>
        <v/>
      </c>
      <c r="D99" s="923"/>
      <c r="F99" s="4" t="s">
        <v>72</v>
      </c>
      <c r="G99" s="926">
        <f>'【様式２】計画書（自動計算）（当初）'!G99:H99</f>
        <v>0</v>
      </c>
      <c r="H99" s="926"/>
      <c r="I99" s="926">
        <f>'【様式２】計画書（自動計算）（当初）'!I99:J99</f>
        <v>0</v>
      </c>
      <c r="J99" s="926"/>
      <c r="K99" s="926">
        <f>'【様式２】計画書（自動計算）（当初）'!K99:L99</f>
        <v>0</v>
      </c>
      <c r="L99" s="926"/>
      <c r="M99" s="926">
        <f>'【様式２】計画書（自動計算）（当初）'!M99:N99</f>
        <v>0</v>
      </c>
      <c r="N99" s="926"/>
      <c r="O99" s="926">
        <f>'【様式２】計画書（自動計算）（当初）'!O99:P99</f>
        <v>0</v>
      </c>
      <c r="P99" s="926"/>
      <c r="Q99" s="926">
        <f>'【様式２】計画書（自動計算）（当初）'!Q99:R99</f>
        <v>0</v>
      </c>
      <c r="R99" s="926"/>
      <c r="S99" s="926">
        <f>'【様式２】計画書（自動計算）（当初）'!S99:T99</f>
        <v>0</v>
      </c>
      <c r="T99" s="926"/>
      <c r="U99" s="926">
        <f>'【様式２】計画書（自動計算）（当初）'!U99:V99</f>
        <v>0</v>
      </c>
      <c r="V99" s="926"/>
      <c r="W99" s="926">
        <f>'【様式２】計画書（自動計算）（当初）'!W99:X99</f>
        <v>0</v>
      </c>
      <c r="X99" s="926"/>
      <c r="Y99" s="926">
        <f>'【様式２】計画書（自動計算）（当初）'!Y99:Z99</f>
        <v>0</v>
      </c>
      <c r="Z99" s="926"/>
      <c r="AA99" s="926">
        <f>'【様式２】計画書（自動計算）（当初）'!AA99:AB99</f>
        <v>0</v>
      </c>
      <c r="AB99" s="926"/>
      <c r="AC99" s="926">
        <f>'【様式２】計画書（自動計算）（当初）'!AC99:AD99</f>
        <v>0</v>
      </c>
      <c r="AD99" s="926"/>
      <c r="AE99" s="908">
        <f t="shared" si="44"/>
        <v>0</v>
      </c>
      <c r="AF99" s="909"/>
    </row>
    <row r="100" spans="1:32" ht="37.5" customHeight="1">
      <c r="A100" s="938"/>
      <c r="B100" s="937"/>
      <c r="C100" s="924"/>
      <c r="D100" s="925"/>
      <c r="F100" s="4" t="s">
        <v>73</v>
      </c>
      <c r="G100" s="926">
        <f>'【様式２】計画書（自動計算）（当初）'!G100:H100</f>
        <v>0</v>
      </c>
      <c r="H100" s="926"/>
      <c r="I100" s="926">
        <f>'【様式２】計画書（自動計算）（当初）'!I100:J100</f>
        <v>0</v>
      </c>
      <c r="J100" s="926"/>
      <c r="K100" s="926">
        <f>'【様式２】計画書（自動計算）（当初）'!K100:L100</f>
        <v>0</v>
      </c>
      <c r="L100" s="926"/>
      <c r="M100" s="926">
        <f>'【様式２】計画書（自動計算）（当初）'!M100:N100</f>
        <v>0</v>
      </c>
      <c r="N100" s="926"/>
      <c r="O100" s="926">
        <f>'【様式２】計画書（自動計算）（当初）'!O100:P100</f>
        <v>0</v>
      </c>
      <c r="P100" s="926"/>
      <c r="Q100" s="926">
        <f>'【様式２】計画書（自動計算）（当初）'!Q100:R100</f>
        <v>0</v>
      </c>
      <c r="R100" s="926"/>
      <c r="S100" s="926">
        <f>'【様式２】計画書（自動計算）（当初）'!S100:T100</f>
        <v>0</v>
      </c>
      <c r="T100" s="926"/>
      <c r="U100" s="926">
        <f>'【様式２】計画書（自動計算）（当初）'!U100:V100</f>
        <v>0</v>
      </c>
      <c r="V100" s="926"/>
      <c r="W100" s="926">
        <f>'【様式２】計画書（自動計算）（当初）'!W100:X100</f>
        <v>0</v>
      </c>
      <c r="X100" s="926"/>
      <c r="Y100" s="926">
        <f>'【様式２】計画書（自動計算）（当初）'!Y100:Z100</f>
        <v>0</v>
      </c>
      <c r="Z100" s="926"/>
      <c r="AA100" s="926">
        <f>'【様式２】計画書（自動計算）（当初）'!AA100:AB100</f>
        <v>0</v>
      </c>
      <c r="AB100" s="926"/>
      <c r="AC100" s="926">
        <f>'【様式２】計画書（自動計算）（当初）'!AC100:AD100</f>
        <v>0</v>
      </c>
      <c r="AD100" s="926"/>
      <c r="AE100" s="908">
        <f t="shared" si="44"/>
        <v>0</v>
      </c>
      <c r="AF100" s="909"/>
    </row>
    <row r="101" spans="1:32" ht="37.5" customHeight="1">
      <c r="A101" s="938"/>
      <c r="B101" s="937"/>
      <c r="C101" s="876" t="str">
        <f>'【様式２】計画書（自動計算）（当初）'!C101:D102</f>
        <v/>
      </c>
      <c r="D101" s="960"/>
      <c r="F101" s="5" t="s">
        <v>74</v>
      </c>
      <c r="G101" s="926">
        <v>0</v>
      </c>
      <c r="H101" s="926"/>
      <c r="I101" s="927">
        <v>0</v>
      </c>
      <c r="J101" s="928"/>
      <c r="K101" s="927">
        <v>0</v>
      </c>
      <c r="L101" s="928"/>
      <c r="M101" s="927">
        <v>0</v>
      </c>
      <c r="N101" s="928"/>
      <c r="O101" s="927">
        <v>0</v>
      </c>
      <c r="P101" s="928"/>
      <c r="Q101" s="927">
        <v>0</v>
      </c>
      <c r="R101" s="928"/>
      <c r="S101" s="927">
        <v>0</v>
      </c>
      <c r="T101" s="928"/>
      <c r="U101" s="927">
        <v>0</v>
      </c>
      <c r="V101" s="928"/>
      <c r="W101" s="927">
        <v>0</v>
      </c>
      <c r="X101" s="928"/>
      <c r="Y101" s="927">
        <v>0</v>
      </c>
      <c r="Z101" s="928"/>
      <c r="AA101" s="927">
        <v>0</v>
      </c>
      <c r="AB101" s="928"/>
      <c r="AC101" s="927">
        <v>0</v>
      </c>
      <c r="AD101" s="929"/>
      <c r="AE101" s="930">
        <f t="shared" si="44"/>
        <v>0</v>
      </c>
      <c r="AF101" s="931"/>
    </row>
    <row r="102" spans="1:32" ht="37.5" customHeight="1" thickBot="1">
      <c r="A102" s="938"/>
      <c r="B102" s="937"/>
      <c r="C102" s="879"/>
      <c r="D102" s="961"/>
      <c r="F102" s="6" t="s">
        <v>75</v>
      </c>
      <c r="G102" s="905">
        <f>'【様式２】計画書（自動計算）（当初）'!G102:H102</f>
        <v>0</v>
      </c>
      <c r="H102" s="906"/>
      <c r="I102" s="905">
        <f>'【様式２】計画書（自動計算）（当初）'!I102:J102</f>
        <v>0</v>
      </c>
      <c r="J102" s="906"/>
      <c r="K102" s="905">
        <f>'【様式２】計画書（自動計算）（当初）'!K102:L102</f>
        <v>0</v>
      </c>
      <c r="L102" s="906"/>
      <c r="M102" s="905">
        <f>'【様式２】計画書（自動計算）（当初）'!M102:N102</f>
        <v>0</v>
      </c>
      <c r="N102" s="906"/>
      <c r="O102" s="905">
        <f>'【様式２】計画書（自動計算）（当初）'!O102:P102</f>
        <v>0</v>
      </c>
      <c r="P102" s="906"/>
      <c r="Q102" s="905">
        <f>'【様式２】計画書（自動計算）（当初）'!Q102:R102</f>
        <v>0</v>
      </c>
      <c r="R102" s="906"/>
      <c r="S102" s="905">
        <f>'【様式２】計画書（自動計算）（当初）'!S102:T102</f>
        <v>0</v>
      </c>
      <c r="T102" s="906"/>
      <c r="U102" s="905">
        <f>'【様式２】計画書（自動計算）（当初）'!U102:V102</f>
        <v>0</v>
      </c>
      <c r="V102" s="906"/>
      <c r="W102" s="905">
        <f>'【様式２】計画書（自動計算）（当初）'!W102:X102</f>
        <v>0</v>
      </c>
      <c r="X102" s="906"/>
      <c r="Y102" s="905">
        <f>'【様式２】計画書（自動計算）（当初）'!Y102:Z102</f>
        <v>0</v>
      </c>
      <c r="Z102" s="906"/>
      <c r="AA102" s="905">
        <f>'【様式２】計画書（自動計算）（当初）'!AA102:AB102</f>
        <v>0</v>
      </c>
      <c r="AB102" s="906"/>
      <c r="AC102" s="905">
        <f>'【様式２】計画書（自動計算）（当初）'!AC102:AD102</f>
        <v>0</v>
      </c>
      <c r="AD102" s="906"/>
      <c r="AE102" s="908">
        <f t="shared" si="44"/>
        <v>0</v>
      </c>
      <c r="AF102" s="909"/>
    </row>
    <row r="103" spans="1:32" ht="37.5" customHeight="1" thickTop="1" thickBot="1">
      <c r="A103" s="910" t="s">
        <v>34</v>
      </c>
      <c r="B103" s="911"/>
      <c r="C103" s="954" t="str">
        <f>'【様式２】計画書（自動計算）（当初）'!C103:D103</f>
        <v/>
      </c>
      <c r="D103" s="955"/>
      <c r="F103" s="7" t="s">
        <v>76</v>
      </c>
      <c r="G103" s="912">
        <f>SUM(G98:H101)-G102</f>
        <v>0</v>
      </c>
      <c r="H103" s="913"/>
      <c r="I103" s="912">
        <f t="shared" ref="I103" si="45">SUM(I98:J101)-I102</f>
        <v>0</v>
      </c>
      <c r="J103" s="913"/>
      <c r="K103" s="912">
        <f t="shared" ref="K103" si="46">SUM(K98:L101)-K102</f>
        <v>0</v>
      </c>
      <c r="L103" s="914"/>
      <c r="M103" s="915">
        <f t="shared" ref="M103" si="47">SUM(M98:N101)-M102</f>
        <v>0</v>
      </c>
      <c r="N103" s="913"/>
      <c r="O103" s="912">
        <f t="shared" ref="O103" si="48">SUM(O98:P101)-O102</f>
        <v>0</v>
      </c>
      <c r="P103" s="913"/>
      <c r="Q103" s="912">
        <f t="shared" ref="Q103" si="49">SUM(Q98:R101)-Q102</f>
        <v>0</v>
      </c>
      <c r="R103" s="914"/>
      <c r="S103" s="915">
        <f t="shared" ref="S103" si="50">SUM(S98:T101)-S102</f>
        <v>0</v>
      </c>
      <c r="T103" s="913"/>
      <c r="U103" s="912">
        <f t="shared" ref="U103" si="51">SUM(U98:V101)-U102</f>
        <v>0</v>
      </c>
      <c r="V103" s="913"/>
      <c r="W103" s="912">
        <f t="shared" ref="W103" si="52">SUM(W98:X101)-W102</f>
        <v>0</v>
      </c>
      <c r="X103" s="914"/>
      <c r="Y103" s="915">
        <f t="shared" ref="Y103" si="53">SUM(Y98:Z101)-Y102</f>
        <v>0</v>
      </c>
      <c r="Z103" s="913"/>
      <c r="AA103" s="912">
        <f>SUM(AA98:AB101)-AA102</f>
        <v>0</v>
      </c>
      <c r="AB103" s="913"/>
      <c r="AC103" s="912">
        <f t="shared" ref="AC103" si="54">SUM(AC98:AD101)-AC102</f>
        <v>0</v>
      </c>
      <c r="AD103" s="916"/>
      <c r="AE103" s="917">
        <f>SUM(G103:AD103)</f>
        <v>0</v>
      </c>
      <c r="AF103" s="918"/>
    </row>
    <row r="104" spans="1:32" ht="50.25" customHeight="1" thickTop="1" thickBot="1">
      <c r="A104" s="889" t="s">
        <v>87</v>
      </c>
      <c r="B104" s="890"/>
      <c r="C104" s="954" t="str">
        <f>'【様式２】計画書（自動計算）（当初）'!C104:D104</f>
        <v/>
      </c>
      <c r="D104" s="955"/>
      <c r="F104" s="8" t="s">
        <v>77</v>
      </c>
      <c r="G104" s="893">
        <f>IF(入力用!O141=1,IF(AND(入力用!O147&gt;0,入力用!O147&lt;=4),IF(G103&gt;=65000,65000,G103),IF(G103&gt;=82000,82000,G103)),IF(G103&gt;=65000,65000,G103))</f>
        <v>0</v>
      </c>
      <c r="H104" s="894"/>
      <c r="I104" s="893">
        <f>IF(入力用!O141=1,IF(AND(入力用!O147&gt;0,入力用!O147&lt;=5),IF(I103&gt;=65000,65000,I103),IF(I103&gt;=82000,82000,I103)),IF(I103&gt;=65000,65000,I103))</f>
        <v>0</v>
      </c>
      <c r="J104" s="894"/>
      <c r="K104" s="893">
        <f>IF(入力用!O141=1,IF(AND(入力用!O147&gt;0,入力用!O147&lt;=6),IF(K103&gt;=65000,65000,K103),IF(K103&gt;=82000,82000,K103)),IF(K103&gt;=65000,65000,K103))</f>
        <v>0</v>
      </c>
      <c r="L104" s="894"/>
      <c r="M104" s="893">
        <f>IF(入力用!O141=1,IF(AND(入力用!O147&gt;0,入力用!O147&lt;=7),IF(M103&gt;=65000,65000,M103),IF(M103&gt;=82000,82000,M103)),IF(M103&gt;=65000,65000,M103))</f>
        <v>0</v>
      </c>
      <c r="N104" s="894"/>
      <c r="O104" s="893">
        <f>IF(入力用!O141=1,IF(AND(入力用!O147&gt;0,入力用!O147&lt;=8),IF(O103&gt;=65000,65000,O103),IF(O103&gt;=82000,82000,O103)),IF(O103&gt;=65000,65000,O103))</f>
        <v>0</v>
      </c>
      <c r="P104" s="894"/>
      <c r="Q104" s="893">
        <f>IF(入力用!O141=1,IF(AND(入力用!O147&gt;0,入力用!O147&lt;=9),IF(Q103&gt;=65000,65000,Q103),IF(Q103&gt;=82000,82000,Q103)),IF(Q103&gt;=65000,65000,Q103))</f>
        <v>0</v>
      </c>
      <c r="R104" s="894"/>
      <c r="S104" s="893">
        <f>IF(入力用!O141=1,IF(AND(入力用!O147&gt;0,入力用!O147&lt;=10),IF(S103&gt;=65000,65000,S103),IF(S103&gt;=82000,82000,S103)),IF(S103&gt;=65000,65000,S103))</f>
        <v>0</v>
      </c>
      <c r="T104" s="894"/>
      <c r="U104" s="893">
        <f>IF(入力用!O141=1,IF(AND(入力用!O147&gt;0,入力用!O147&lt;=11),IF(U103&gt;=65000,65000,U103),IF(U103&gt;=82000,82000,U103)),IF(U103&gt;=65000,65000,U103))</f>
        <v>0</v>
      </c>
      <c r="V104" s="894"/>
      <c r="W104" s="893">
        <f>IF(入力用!O141=1,IF(AND(入力用!O147&gt;0,入力用!O147&lt;=12),IF(W103&gt;=65000,65000,W103),IF(W103&gt;=82000,82000,W103)),IF(W103&gt;=65000,65000,W103))</f>
        <v>0</v>
      </c>
      <c r="X104" s="894"/>
      <c r="Y104" s="893">
        <f>IF(入力用!O141=1,IF(AND(入力用!O147&gt;0,入力用!O147&lt;=13),IF(Y103&gt;=65000,65000,Y103),IF(Y103&gt;=82000,82000,Y103)),IF(Y103&gt;=65000,65000,Y103))</f>
        <v>0</v>
      </c>
      <c r="Z104" s="894"/>
      <c r="AA104" s="893">
        <f>IF(入力用!O141=1,IF(AND(入力用!O147&gt;0,入力用!O147&lt;=14),IF(AA103&gt;=65000,65000,AA103),IF(AA103&gt;=82000,82000,AA103)),IF(AA103&gt;=65000,65000,AA103))</f>
        <v>0</v>
      </c>
      <c r="AB104" s="894"/>
      <c r="AC104" s="893">
        <f>IF(入力用!O141=1,IF(AND(入力用!O147&gt;0,入力用!O147&lt;=15),IF(AC103&gt;=65000,65000,AC103),IF(AC103&gt;=82000,82000,AC103)),IF(AC103&gt;=65000,65000,AC103))</f>
        <v>0</v>
      </c>
      <c r="AD104" s="958"/>
      <c r="AE104" s="895"/>
      <c r="AF104" s="896"/>
    </row>
    <row r="105" spans="1:32" ht="50.25" customHeight="1" thickBot="1">
      <c r="A105" s="897" t="s">
        <v>88</v>
      </c>
      <c r="B105" s="898"/>
      <c r="C105" s="956" t="str">
        <f>'【様式２】計画書（自動計算）（当初）'!C105:D105</f>
        <v/>
      </c>
      <c r="D105" s="957"/>
      <c r="F105" s="9" t="s">
        <v>228</v>
      </c>
      <c r="G105" s="899">
        <f>ROUNDDOWN(G104*3/4,0)</f>
        <v>0</v>
      </c>
      <c r="H105" s="899"/>
      <c r="I105" s="899">
        <f>ROUNDDOWN(I104*3/4,0)</f>
        <v>0</v>
      </c>
      <c r="J105" s="899"/>
      <c r="K105" s="899">
        <f>ROUNDDOWN(K104*3/4,0)</f>
        <v>0</v>
      </c>
      <c r="L105" s="900"/>
      <c r="M105" s="901">
        <f>ROUNDDOWN(M104*3/4,0)</f>
        <v>0</v>
      </c>
      <c r="N105" s="899"/>
      <c r="O105" s="899">
        <f>ROUNDDOWN(O104*3/4,0)</f>
        <v>0</v>
      </c>
      <c r="P105" s="899"/>
      <c r="Q105" s="899">
        <f>ROUNDDOWN(Q104*3/4,0)</f>
        <v>0</v>
      </c>
      <c r="R105" s="900"/>
      <c r="S105" s="901">
        <f>ROUNDDOWN(S104*3/4,0)</f>
        <v>0</v>
      </c>
      <c r="T105" s="899"/>
      <c r="U105" s="899">
        <f>ROUNDDOWN(U104*3/4,0)</f>
        <v>0</v>
      </c>
      <c r="V105" s="899"/>
      <c r="W105" s="899">
        <f>ROUNDDOWN(W104*3/4,0)</f>
        <v>0</v>
      </c>
      <c r="X105" s="900"/>
      <c r="Y105" s="901">
        <f>ROUNDDOWN(Y104*3/4,0)</f>
        <v>0</v>
      </c>
      <c r="Z105" s="899"/>
      <c r="AA105" s="899">
        <f>ROUNDDOWN(AA104*3/4,0)</f>
        <v>0</v>
      </c>
      <c r="AB105" s="899"/>
      <c r="AC105" s="899">
        <f>ROUNDDOWN(AC104*3/4,0)</f>
        <v>0</v>
      </c>
      <c r="AD105" s="902"/>
      <c r="AE105" s="903">
        <f>ROUNDDOWN(SUM(G105:AD105),-2)</f>
        <v>0</v>
      </c>
      <c r="AF105" s="904"/>
    </row>
    <row r="106" spans="1:32" ht="17.25" customHeight="1">
      <c r="A106" s="871" t="s">
        <v>85</v>
      </c>
      <c r="B106" s="873" t="str">
        <f>'【様式２】計画書（自動計算）（当初）'!B106:D110</f>
        <v/>
      </c>
      <c r="C106" s="874"/>
      <c r="D106" s="875"/>
    </row>
    <row r="107" spans="1:32" ht="33.75" customHeight="1">
      <c r="A107" s="872"/>
      <c r="B107" s="876"/>
      <c r="C107" s="877"/>
      <c r="D107" s="878"/>
      <c r="G107" s="882"/>
      <c r="H107" s="883"/>
      <c r="I107" s="884" t="s">
        <v>36</v>
      </c>
      <c r="J107" s="885"/>
      <c r="K107" s="886"/>
      <c r="M107" s="887"/>
      <c r="N107" s="887"/>
      <c r="O107" s="888" t="s">
        <v>37</v>
      </c>
      <c r="P107" s="887"/>
      <c r="Q107" s="887"/>
      <c r="S107" s="887"/>
      <c r="T107" s="887"/>
      <c r="U107" s="888" t="s">
        <v>38</v>
      </c>
      <c r="V107" s="887"/>
      <c r="W107" s="887"/>
      <c r="Y107" s="887"/>
      <c r="Z107" s="887"/>
      <c r="AA107" s="888" t="s">
        <v>39</v>
      </c>
      <c r="AB107" s="887"/>
      <c r="AC107" s="887"/>
    </row>
    <row r="108" spans="1:32" ht="27" customHeight="1">
      <c r="A108" s="872"/>
      <c r="B108" s="876"/>
      <c r="C108" s="877"/>
      <c r="D108" s="878"/>
      <c r="G108" s="869" t="s">
        <v>29</v>
      </c>
      <c r="H108" s="870"/>
      <c r="I108" s="855">
        <f t="shared" ref="I108:I113" si="55">SUM(G98:L98)</f>
        <v>0</v>
      </c>
      <c r="J108" s="856"/>
      <c r="K108" s="857"/>
      <c r="M108" s="869" t="s">
        <v>29</v>
      </c>
      <c r="N108" s="870"/>
      <c r="O108" s="855">
        <f t="shared" ref="O108:O113" si="56">SUM(M98:R98)</f>
        <v>0</v>
      </c>
      <c r="P108" s="856"/>
      <c r="Q108" s="857"/>
      <c r="S108" s="869" t="s">
        <v>29</v>
      </c>
      <c r="T108" s="870"/>
      <c r="U108" s="855">
        <f t="shared" ref="U108:U113" si="57">SUM(S98:X98)</f>
        <v>0</v>
      </c>
      <c r="V108" s="856"/>
      <c r="W108" s="857"/>
      <c r="Y108" s="869" t="s">
        <v>29</v>
      </c>
      <c r="Z108" s="870"/>
      <c r="AA108" s="855">
        <f t="shared" ref="AA108:AA113" si="58">SUM(Y98:AD98)</f>
        <v>0</v>
      </c>
      <c r="AB108" s="856"/>
      <c r="AC108" s="857"/>
    </row>
    <row r="109" spans="1:32" ht="27" customHeight="1">
      <c r="A109" s="872"/>
      <c r="B109" s="876"/>
      <c r="C109" s="877"/>
      <c r="D109" s="878"/>
      <c r="G109" s="862" t="s">
        <v>31</v>
      </c>
      <c r="H109" s="863"/>
      <c r="I109" s="855">
        <f t="shared" si="55"/>
        <v>0</v>
      </c>
      <c r="J109" s="856"/>
      <c r="K109" s="857"/>
      <c r="M109" s="862" t="s">
        <v>31</v>
      </c>
      <c r="N109" s="863"/>
      <c r="O109" s="855">
        <f t="shared" si="56"/>
        <v>0</v>
      </c>
      <c r="P109" s="856"/>
      <c r="Q109" s="857"/>
      <c r="S109" s="862" t="s">
        <v>31</v>
      </c>
      <c r="T109" s="863"/>
      <c r="U109" s="855">
        <f t="shared" si="57"/>
        <v>0</v>
      </c>
      <c r="V109" s="856"/>
      <c r="W109" s="857"/>
      <c r="Y109" s="862" t="s">
        <v>31</v>
      </c>
      <c r="Z109" s="863"/>
      <c r="AA109" s="855">
        <f t="shared" si="58"/>
        <v>0</v>
      </c>
      <c r="AB109" s="856"/>
      <c r="AC109" s="857"/>
    </row>
    <row r="110" spans="1:32" ht="27" customHeight="1">
      <c r="A110" s="872"/>
      <c r="B110" s="879"/>
      <c r="C110" s="880"/>
      <c r="D110" s="881"/>
      <c r="G110" s="862" t="s">
        <v>40</v>
      </c>
      <c r="H110" s="863"/>
      <c r="I110" s="855">
        <f t="shared" si="55"/>
        <v>0</v>
      </c>
      <c r="J110" s="856"/>
      <c r="K110" s="857"/>
      <c r="M110" s="862" t="s">
        <v>40</v>
      </c>
      <c r="N110" s="863"/>
      <c r="O110" s="855">
        <f t="shared" si="56"/>
        <v>0</v>
      </c>
      <c r="P110" s="856"/>
      <c r="Q110" s="857"/>
      <c r="S110" s="862" t="s">
        <v>40</v>
      </c>
      <c r="T110" s="863"/>
      <c r="U110" s="855">
        <f t="shared" si="57"/>
        <v>0</v>
      </c>
      <c r="V110" s="856"/>
      <c r="W110" s="857"/>
      <c r="Y110" s="862" t="s">
        <v>40</v>
      </c>
      <c r="Z110" s="863"/>
      <c r="AA110" s="855">
        <f t="shared" si="58"/>
        <v>0</v>
      </c>
      <c r="AB110" s="856"/>
      <c r="AC110" s="857"/>
    </row>
    <row r="111" spans="1:32" ht="27" customHeight="1">
      <c r="B111" s="864" t="str">
        <f>'【様式２】計画書（自動計算）（当初）'!B111:D111</f>
        <v>補助基準額上限：65000円</v>
      </c>
      <c r="C111" s="864"/>
      <c r="D111" s="864"/>
      <c r="G111" s="862" t="s">
        <v>32</v>
      </c>
      <c r="H111" s="863"/>
      <c r="I111" s="865">
        <f t="shared" si="55"/>
        <v>0</v>
      </c>
      <c r="J111" s="866"/>
      <c r="K111" s="867"/>
      <c r="M111" s="862" t="s">
        <v>32</v>
      </c>
      <c r="N111" s="863"/>
      <c r="O111" s="865">
        <f t="shared" si="56"/>
        <v>0</v>
      </c>
      <c r="P111" s="866"/>
      <c r="Q111" s="867"/>
      <c r="S111" s="862" t="s">
        <v>32</v>
      </c>
      <c r="T111" s="863"/>
      <c r="U111" s="865">
        <f t="shared" si="57"/>
        <v>0</v>
      </c>
      <c r="V111" s="866"/>
      <c r="W111" s="867"/>
      <c r="Y111" s="862" t="s">
        <v>32</v>
      </c>
      <c r="Z111" s="863"/>
      <c r="AA111" s="865">
        <f t="shared" si="58"/>
        <v>0</v>
      </c>
      <c r="AB111" s="866"/>
      <c r="AC111" s="867"/>
    </row>
    <row r="112" spans="1:32" ht="27" customHeight="1">
      <c r="B112" s="868" t="str">
        <f>'【様式２】計画書（自動計算）（当初）'!B112:D112</f>
        <v/>
      </c>
      <c r="C112" s="868"/>
      <c r="D112" s="868"/>
      <c r="G112" s="869" t="s">
        <v>33</v>
      </c>
      <c r="H112" s="870"/>
      <c r="I112" s="855">
        <f t="shared" si="55"/>
        <v>0</v>
      </c>
      <c r="J112" s="856"/>
      <c r="K112" s="857"/>
      <c r="M112" s="869" t="s">
        <v>33</v>
      </c>
      <c r="N112" s="870"/>
      <c r="O112" s="855">
        <f t="shared" si="56"/>
        <v>0</v>
      </c>
      <c r="P112" s="856"/>
      <c r="Q112" s="857"/>
      <c r="S112" s="869" t="s">
        <v>33</v>
      </c>
      <c r="T112" s="870"/>
      <c r="U112" s="855">
        <f t="shared" si="57"/>
        <v>0</v>
      </c>
      <c r="V112" s="856"/>
      <c r="W112" s="857"/>
      <c r="Y112" s="869" t="s">
        <v>33</v>
      </c>
      <c r="Z112" s="870"/>
      <c r="AA112" s="855">
        <f t="shared" si="58"/>
        <v>0</v>
      </c>
      <c r="AB112" s="856"/>
      <c r="AC112" s="857"/>
    </row>
    <row r="113" spans="1:32" ht="27" customHeight="1" thickBot="1">
      <c r="G113" s="850" t="s">
        <v>35</v>
      </c>
      <c r="H113" s="851"/>
      <c r="I113" s="852">
        <f t="shared" si="55"/>
        <v>0</v>
      </c>
      <c r="J113" s="853"/>
      <c r="K113" s="854"/>
      <c r="M113" s="850" t="s">
        <v>35</v>
      </c>
      <c r="N113" s="851"/>
      <c r="O113" s="855">
        <f t="shared" si="56"/>
        <v>0</v>
      </c>
      <c r="P113" s="856"/>
      <c r="Q113" s="857"/>
      <c r="S113" s="850" t="s">
        <v>35</v>
      </c>
      <c r="T113" s="851"/>
      <c r="U113" s="855">
        <f t="shared" si="57"/>
        <v>0</v>
      </c>
      <c r="V113" s="856"/>
      <c r="W113" s="857"/>
      <c r="Y113" s="850" t="s">
        <v>35</v>
      </c>
      <c r="Z113" s="851"/>
      <c r="AA113" s="855">
        <f t="shared" si="58"/>
        <v>0</v>
      </c>
      <c r="AB113" s="856"/>
      <c r="AC113" s="857"/>
    </row>
    <row r="114" spans="1:32" ht="45" customHeight="1" thickBot="1">
      <c r="G114" s="858" t="s">
        <v>78</v>
      </c>
      <c r="H114" s="859"/>
      <c r="I114" s="860">
        <f>ROUNDDOWN(SUM(G105:L105),-2)</f>
        <v>0</v>
      </c>
      <c r="J114" s="861"/>
      <c r="K114" s="861"/>
      <c r="M114" s="858" t="s">
        <v>78</v>
      </c>
      <c r="N114" s="859"/>
      <c r="O114" s="860">
        <f>ROUNDDOWN(SUM(M105:R105),-2)</f>
        <v>0</v>
      </c>
      <c r="P114" s="861"/>
      <c r="Q114" s="861"/>
      <c r="S114" s="858" t="s">
        <v>78</v>
      </c>
      <c r="T114" s="859"/>
      <c r="U114" s="860">
        <f>ROUNDDOWN(SUM(S105:X105),-2)</f>
        <v>0</v>
      </c>
      <c r="V114" s="861"/>
      <c r="W114" s="861"/>
      <c r="Y114" s="858" t="s">
        <v>78</v>
      </c>
      <c r="Z114" s="859"/>
      <c r="AA114" s="860">
        <f>AE105-I114-O114-U114</f>
        <v>0</v>
      </c>
      <c r="AB114" s="861"/>
      <c r="AC114" s="861"/>
      <c r="AF114" s="10" t="s">
        <v>97</v>
      </c>
    </row>
    <row r="115" spans="1:32" ht="17.25" customHeight="1"/>
    <row r="116" spans="1:32" ht="17.25" customHeight="1"/>
    <row r="117" spans="1:32" ht="17.25" customHeight="1">
      <c r="A117" s="953" t="str">
        <f>$A$1</f>
        <v>様式第２号</v>
      </c>
      <c r="B117" s="953"/>
    </row>
    <row r="118" spans="1:32" ht="17.25" customHeight="1">
      <c r="A118" s="953"/>
      <c r="B118" s="953"/>
      <c r="Z118" s="939" t="str">
        <f>$Z$2</f>
        <v>令和</v>
      </c>
      <c r="AA118" s="939" t="str">
        <f>IF($AA$2="","",$AA$2)</f>
        <v/>
      </c>
      <c r="AB118" s="939" t="s">
        <v>8</v>
      </c>
      <c r="AC118" s="939" t="str">
        <f>IF($AC$2="","",$AC$2)</f>
        <v/>
      </c>
      <c r="AD118" s="939" t="s">
        <v>9</v>
      </c>
      <c r="AE118" s="939" t="str">
        <f>IF($AE$2="","",$AE$2)</f>
        <v/>
      </c>
      <c r="AF118" s="939" t="s">
        <v>10</v>
      </c>
    </row>
    <row r="119" spans="1:32" ht="17.25" customHeight="1">
      <c r="A119" s="939" t="s">
        <v>11</v>
      </c>
      <c r="B119" s="939"/>
      <c r="C119" s="939"/>
      <c r="D119" s="939"/>
      <c r="E119" s="939"/>
      <c r="F119" s="939"/>
      <c r="G119" s="939"/>
      <c r="H119" s="939"/>
      <c r="I119" s="939"/>
      <c r="L119" s="940" t="s">
        <v>12</v>
      </c>
      <c r="M119" s="940"/>
      <c r="N119" s="941">
        <v>5</v>
      </c>
      <c r="O119" s="941"/>
      <c r="P119" s="942" t="s">
        <v>13</v>
      </c>
      <c r="Q119" s="942"/>
      <c r="Z119" s="939"/>
      <c r="AA119" s="939"/>
      <c r="AB119" s="939"/>
      <c r="AC119" s="939"/>
      <c r="AD119" s="939"/>
      <c r="AE119" s="939"/>
      <c r="AF119" s="939"/>
    </row>
    <row r="120" spans="1:32" ht="17.25" customHeight="1">
      <c r="A120" s="939"/>
      <c r="B120" s="939"/>
      <c r="C120" s="939"/>
      <c r="D120" s="939"/>
      <c r="E120" s="939"/>
      <c r="F120" s="939"/>
      <c r="G120" s="939"/>
      <c r="H120" s="939"/>
      <c r="I120" s="939"/>
      <c r="L120" s="940"/>
      <c r="M120" s="940"/>
      <c r="N120" s="941"/>
      <c r="O120" s="941"/>
      <c r="P120" s="942"/>
      <c r="Q120" s="942"/>
    </row>
    <row r="121" spans="1:32" ht="17.25" customHeight="1">
      <c r="A121" s="939"/>
      <c r="B121" s="939"/>
      <c r="C121" s="939"/>
      <c r="D121" s="939"/>
      <c r="E121" s="939"/>
      <c r="F121" s="939"/>
      <c r="G121" s="939"/>
      <c r="H121" s="939"/>
      <c r="I121" s="939"/>
      <c r="L121" s="940"/>
      <c r="M121" s="940"/>
      <c r="N121" s="941"/>
      <c r="O121" s="941"/>
      <c r="P121" s="942"/>
      <c r="Q121" s="942"/>
    </row>
    <row r="122" spans="1:32" ht="17.25" customHeight="1" thickBot="1">
      <c r="P122" s="12"/>
    </row>
    <row r="123" spans="1:32" ht="42" customHeight="1" thickBot="1">
      <c r="A123" s="943" t="s">
        <v>81</v>
      </c>
      <c r="B123" s="944"/>
      <c r="C123" s="945" t="str">
        <f>IF($C$7="","",$C$7)</f>
        <v/>
      </c>
      <c r="D123" s="945"/>
      <c r="E123" s="945"/>
      <c r="F123" s="945"/>
      <c r="G123" s="945"/>
      <c r="H123" s="945"/>
      <c r="I123" s="946"/>
    </row>
    <row r="124" spans="1:32" ht="17.25" customHeight="1">
      <c r="C124" s="2"/>
      <c r="D124" s="2"/>
      <c r="E124" s="11"/>
      <c r="F124" s="2"/>
      <c r="G124" s="2"/>
      <c r="H124" s="2"/>
      <c r="I124" s="2"/>
      <c r="J124" s="2"/>
    </row>
    <row r="125" spans="1:32" ht="17.25" customHeight="1" thickBot="1"/>
    <row r="126" spans="1:32" ht="24" customHeight="1" thickBot="1">
      <c r="A126" s="947" t="s">
        <v>14</v>
      </c>
      <c r="B126" s="948"/>
      <c r="C126" s="948"/>
      <c r="D126" s="949"/>
      <c r="F126" s="3" t="s">
        <v>15</v>
      </c>
      <c r="G126" s="943" t="s">
        <v>16</v>
      </c>
      <c r="H126" s="944"/>
      <c r="I126" s="950" t="s">
        <v>17</v>
      </c>
      <c r="J126" s="944"/>
      <c r="K126" s="950" t="s">
        <v>18</v>
      </c>
      <c r="L126" s="951"/>
      <c r="M126" s="943" t="s">
        <v>19</v>
      </c>
      <c r="N126" s="944"/>
      <c r="O126" s="950" t="s">
        <v>20</v>
      </c>
      <c r="P126" s="944"/>
      <c r="Q126" s="950" t="s">
        <v>21</v>
      </c>
      <c r="R126" s="951"/>
      <c r="S126" s="943" t="s">
        <v>22</v>
      </c>
      <c r="T126" s="944"/>
      <c r="U126" s="950" t="s">
        <v>23</v>
      </c>
      <c r="V126" s="944"/>
      <c r="W126" s="950" t="s">
        <v>24</v>
      </c>
      <c r="X126" s="951"/>
      <c r="Y126" s="943" t="s">
        <v>25</v>
      </c>
      <c r="Z126" s="944"/>
      <c r="AA126" s="950" t="s">
        <v>26</v>
      </c>
      <c r="AB126" s="944"/>
      <c r="AC126" s="950" t="s">
        <v>27</v>
      </c>
      <c r="AD126" s="951"/>
      <c r="AE126" s="966" t="s">
        <v>28</v>
      </c>
      <c r="AF126" s="951"/>
    </row>
    <row r="127" spans="1:32" ht="37.5" customHeight="1">
      <c r="A127" s="932" t="s">
        <v>86</v>
      </c>
      <c r="B127" s="933"/>
      <c r="C127" s="934" t="str">
        <f>'【様式２】計画書（自動計算）（当初）'!C127:D127</f>
        <v/>
      </c>
      <c r="D127" s="935"/>
      <c r="F127" s="118" t="s">
        <v>71</v>
      </c>
      <c r="G127" s="919">
        <f>'【様式２】計画書（自動計算）（当初）'!G127:H127</f>
        <v>0</v>
      </c>
      <c r="H127" s="919"/>
      <c r="I127" s="919">
        <f>'【様式２】計画書（自動計算）（当初）'!I127:J127</f>
        <v>0</v>
      </c>
      <c r="J127" s="919"/>
      <c r="K127" s="919">
        <f>'【様式２】計画書（自動計算）（当初）'!K127:L127</f>
        <v>0</v>
      </c>
      <c r="L127" s="919"/>
      <c r="M127" s="919">
        <f>'【様式２】計画書（自動計算）（当初）'!M127:N127</f>
        <v>0</v>
      </c>
      <c r="N127" s="919"/>
      <c r="O127" s="919">
        <f>'【様式２】計画書（自動計算）（当初）'!O127:P127</f>
        <v>0</v>
      </c>
      <c r="P127" s="919"/>
      <c r="Q127" s="919">
        <f>'【様式２】計画書（自動計算）（当初）'!Q127:R127</f>
        <v>0</v>
      </c>
      <c r="R127" s="919"/>
      <c r="S127" s="919">
        <f>'【様式２】計画書（自動計算）（当初）'!S127:T127</f>
        <v>0</v>
      </c>
      <c r="T127" s="919"/>
      <c r="U127" s="919">
        <f>'【様式２】計画書（自動計算）（当初）'!U127:V127</f>
        <v>0</v>
      </c>
      <c r="V127" s="919"/>
      <c r="W127" s="919">
        <f>'【様式２】計画書（自動計算）（当初）'!W127:X127</f>
        <v>0</v>
      </c>
      <c r="X127" s="919"/>
      <c r="Y127" s="919">
        <f>'【様式２】計画書（自動計算）（当初）'!Y127:Z127</f>
        <v>0</v>
      </c>
      <c r="Z127" s="919"/>
      <c r="AA127" s="919">
        <f>'【様式２】計画書（自動計算）（当初）'!AA127:AB127</f>
        <v>0</v>
      </c>
      <c r="AB127" s="919"/>
      <c r="AC127" s="919">
        <f>'【様式２】計画書（自動計算）（当初）'!AC127:AD127</f>
        <v>0</v>
      </c>
      <c r="AD127" s="919"/>
      <c r="AE127" s="908">
        <f t="shared" ref="AE127:AE131" si="59">SUM(G127:AD127)</f>
        <v>0</v>
      </c>
      <c r="AF127" s="909"/>
    </row>
    <row r="128" spans="1:32" ht="37.5" customHeight="1">
      <c r="A128" s="936" t="s">
        <v>30</v>
      </c>
      <c r="B128" s="937"/>
      <c r="C128" s="922" t="str">
        <f>'【様式２】計画書（自動計算）（当初）'!C128:D129</f>
        <v/>
      </c>
      <c r="D128" s="923"/>
      <c r="F128" s="4" t="s">
        <v>72</v>
      </c>
      <c r="G128" s="926">
        <f>'【様式２】計画書（自動計算）（当初）'!G128:H128</f>
        <v>0</v>
      </c>
      <c r="H128" s="926"/>
      <c r="I128" s="926">
        <f>'【様式２】計画書（自動計算）（当初）'!I128:J128</f>
        <v>0</v>
      </c>
      <c r="J128" s="926"/>
      <c r="K128" s="926">
        <f>'【様式２】計画書（自動計算）（当初）'!K128:L128</f>
        <v>0</v>
      </c>
      <c r="L128" s="926"/>
      <c r="M128" s="926">
        <f>'【様式２】計画書（自動計算）（当初）'!M128:N128</f>
        <v>0</v>
      </c>
      <c r="N128" s="926"/>
      <c r="O128" s="926">
        <f>'【様式２】計画書（自動計算）（当初）'!O128:P128</f>
        <v>0</v>
      </c>
      <c r="P128" s="926"/>
      <c r="Q128" s="926">
        <f>'【様式２】計画書（自動計算）（当初）'!Q128:R128</f>
        <v>0</v>
      </c>
      <c r="R128" s="926"/>
      <c r="S128" s="926">
        <f>'【様式２】計画書（自動計算）（当初）'!S128:T128</f>
        <v>0</v>
      </c>
      <c r="T128" s="926"/>
      <c r="U128" s="926">
        <f>'【様式２】計画書（自動計算）（当初）'!U128:V128</f>
        <v>0</v>
      </c>
      <c r="V128" s="926"/>
      <c r="W128" s="926">
        <f>'【様式２】計画書（自動計算）（当初）'!W128:X128</f>
        <v>0</v>
      </c>
      <c r="X128" s="926"/>
      <c r="Y128" s="926">
        <f>'【様式２】計画書（自動計算）（当初）'!Y128:Z128</f>
        <v>0</v>
      </c>
      <c r="Z128" s="926"/>
      <c r="AA128" s="926">
        <f>'【様式２】計画書（自動計算）（当初）'!AA128:AB128</f>
        <v>0</v>
      </c>
      <c r="AB128" s="926"/>
      <c r="AC128" s="926">
        <f>'【様式２】計画書（自動計算）（当初）'!AC128:AD128</f>
        <v>0</v>
      </c>
      <c r="AD128" s="926"/>
      <c r="AE128" s="908">
        <f t="shared" si="59"/>
        <v>0</v>
      </c>
      <c r="AF128" s="909"/>
    </row>
    <row r="129" spans="1:32" ht="37.5" customHeight="1">
      <c r="A129" s="938"/>
      <c r="B129" s="937"/>
      <c r="C129" s="924"/>
      <c r="D129" s="925"/>
      <c r="F129" s="4" t="s">
        <v>73</v>
      </c>
      <c r="G129" s="926">
        <f>'【様式２】計画書（自動計算）（当初）'!G129:H129</f>
        <v>0</v>
      </c>
      <c r="H129" s="926"/>
      <c r="I129" s="926">
        <f>'【様式２】計画書（自動計算）（当初）'!I129:J129</f>
        <v>0</v>
      </c>
      <c r="J129" s="926"/>
      <c r="K129" s="926">
        <f>'【様式２】計画書（自動計算）（当初）'!K129:L129</f>
        <v>0</v>
      </c>
      <c r="L129" s="926"/>
      <c r="M129" s="926">
        <f>'【様式２】計画書（自動計算）（当初）'!M129:N129</f>
        <v>0</v>
      </c>
      <c r="N129" s="926"/>
      <c r="O129" s="926">
        <f>'【様式２】計画書（自動計算）（当初）'!O129:P129</f>
        <v>0</v>
      </c>
      <c r="P129" s="926"/>
      <c r="Q129" s="926">
        <f>'【様式２】計画書（自動計算）（当初）'!Q129:R129</f>
        <v>0</v>
      </c>
      <c r="R129" s="926"/>
      <c r="S129" s="926">
        <f>'【様式２】計画書（自動計算）（当初）'!S129:T129</f>
        <v>0</v>
      </c>
      <c r="T129" s="926"/>
      <c r="U129" s="926">
        <f>'【様式２】計画書（自動計算）（当初）'!U129:V129</f>
        <v>0</v>
      </c>
      <c r="V129" s="926"/>
      <c r="W129" s="926">
        <f>'【様式２】計画書（自動計算）（当初）'!W129:X129</f>
        <v>0</v>
      </c>
      <c r="X129" s="926"/>
      <c r="Y129" s="926">
        <f>'【様式２】計画書（自動計算）（当初）'!Y129:Z129</f>
        <v>0</v>
      </c>
      <c r="Z129" s="926"/>
      <c r="AA129" s="926">
        <f>'【様式２】計画書（自動計算）（当初）'!AA129:AB129</f>
        <v>0</v>
      </c>
      <c r="AB129" s="926"/>
      <c r="AC129" s="926">
        <f>'【様式２】計画書（自動計算）（当初）'!AC129:AD129</f>
        <v>0</v>
      </c>
      <c r="AD129" s="926"/>
      <c r="AE129" s="908">
        <f t="shared" si="59"/>
        <v>0</v>
      </c>
      <c r="AF129" s="909"/>
    </row>
    <row r="130" spans="1:32" ht="37.5" customHeight="1">
      <c r="A130" s="938"/>
      <c r="B130" s="937"/>
      <c r="C130" s="876" t="str">
        <f>'【様式２】計画書（自動計算）（当初）'!C130:D131</f>
        <v/>
      </c>
      <c r="D130" s="960"/>
      <c r="F130" s="5" t="s">
        <v>74</v>
      </c>
      <c r="G130" s="926">
        <v>0</v>
      </c>
      <c r="H130" s="926"/>
      <c r="I130" s="927">
        <v>0</v>
      </c>
      <c r="J130" s="928"/>
      <c r="K130" s="927">
        <v>0</v>
      </c>
      <c r="L130" s="928"/>
      <c r="M130" s="927">
        <v>0</v>
      </c>
      <c r="N130" s="928"/>
      <c r="O130" s="927">
        <v>0</v>
      </c>
      <c r="P130" s="928"/>
      <c r="Q130" s="927">
        <v>0</v>
      </c>
      <c r="R130" s="928"/>
      <c r="S130" s="927">
        <v>0</v>
      </c>
      <c r="T130" s="928"/>
      <c r="U130" s="927">
        <v>0</v>
      </c>
      <c r="V130" s="928"/>
      <c r="W130" s="927">
        <v>0</v>
      </c>
      <c r="X130" s="928"/>
      <c r="Y130" s="927">
        <v>0</v>
      </c>
      <c r="Z130" s="928"/>
      <c r="AA130" s="927">
        <v>0</v>
      </c>
      <c r="AB130" s="928"/>
      <c r="AC130" s="927">
        <v>0</v>
      </c>
      <c r="AD130" s="929"/>
      <c r="AE130" s="930">
        <f t="shared" si="59"/>
        <v>0</v>
      </c>
      <c r="AF130" s="931"/>
    </row>
    <row r="131" spans="1:32" ht="37.5" customHeight="1" thickBot="1">
      <c r="A131" s="938"/>
      <c r="B131" s="937"/>
      <c r="C131" s="879"/>
      <c r="D131" s="961"/>
      <c r="F131" s="6" t="s">
        <v>75</v>
      </c>
      <c r="G131" s="905">
        <f>'【様式２】計画書（自動計算）（当初）'!G131:H131</f>
        <v>0</v>
      </c>
      <c r="H131" s="906"/>
      <c r="I131" s="905">
        <f>'【様式２】計画書（自動計算）（当初）'!I131:J131</f>
        <v>0</v>
      </c>
      <c r="J131" s="906"/>
      <c r="K131" s="905">
        <f>'【様式２】計画書（自動計算）（当初）'!K131:L131</f>
        <v>0</v>
      </c>
      <c r="L131" s="906"/>
      <c r="M131" s="905">
        <f>'【様式２】計画書（自動計算）（当初）'!M131:N131</f>
        <v>0</v>
      </c>
      <c r="N131" s="906"/>
      <c r="O131" s="905">
        <f>'【様式２】計画書（自動計算）（当初）'!O131:P131</f>
        <v>0</v>
      </c>
      <c r="P131" s="906"/>
      <c r="Q131" s="905">
        <f>'【様式２】計画書（自動計算）（当初）'!Q131:R131</f>
        <v>0</v>
      </c>
      <c r="R131" s="906"/>
      <c r="S131" s="905">
        <f>'【様式２】計画書（自動計算）（当初）'!S131:T131</f>
        <v>0</v>
      </c>
      <c r="T131" s="906"/>
      <c r="U131" s="905">
        <f>'【様式２】計画書（自動計算）（当初）'!U131:V131</f>
        <v>0</v>
      </c>
      <c r="V131" s="906"/>
      <c r="W131" s="905">
        <f>'【様式２】計画書（自動計算）（当初）'!W131:X131</f>
        <v>0</v>
      </c>
      <c r="X131" s="906"/>
      <c r="Y131" s="905">
        <f>'【様式２】計画書（自動計算）（当初）'!Y131:Z131</f>
        <v>0</v>
      </c>
      <c r="Z131" s="906"/>
      <c r="AA131" s="905">
        <f>'【様式２】計画書（自動計算）（当初）'!AA131:AB131</f>
        <v>0</v>
      </c>
      <c r="AB131" s="906"/>
      <c r="AC131" s="905">
        <f>'【様式２】計画書（自動計算）（当初）'!AC131:AD131</f>
        <v>0</v>
      </c>
      <c r="AD131" s="906"/>
      <c r="AE131" s="908">
        <f t="shared" si="59"/>
        <v>0</v>
      </c>
      <c r="AF131" s="909"/>
    </row>
    <row r="132" spans="1:32" ht="37.5" customHeight="1" thickTop="1" thickBot="1">
      <c r="A132" s="910" t="s">
        <v>34</v>
      </c>
      <c r="B132" s="911"/>
      <c r="C132" s="954" t="str">
        <f>'【様式２】計画書（自動計算）（当初）'!C132:D132</f>
        <v/>
      </c>
      <c r="D132" s="955"/>
      <c r="F132" s="7" t="s">
        <v>76</v>
      </c>
      <c r="G132" s="912">
        <f>SUM(G127:H130)-G131</f>
        <v>0</v>
      </c>
      <c r="H132" s="913"/>
      <c r="I132" s="912">
        <f t="shared" ref="I132" si="60">SUM(I127:J130)-I131</f>
        <v>0</v>
      </c>
      <c r="J132" s="913"/>
      <c r="K132" s="912">
        <f t="shared" ref="K132" si="61">SUM(K127:L130)-K131</f>
        <v>0</v>
      </c>
      <c r="L132" s="914"/>
      <c r="M132" s="915">
        <f t="shared" ref="M132" si="62">SUM(M127:N130)-M131</f>
        <v>0</v>
      </c>
      <c r="N132" s="913"/>
      <c r="O132" s="912">
        <f t="shared" ref="O132" si="63">SUM(O127:P130)-O131</f>
        <v>0</v>
      </c>
      <c r="P132" s="913"/>
      <c r="Q132" s="912">
        <f t="shared" ref="Q132" si="64">SUM(Q127:R130)-Q131</f>
        <v>0</v>
      </c>
      <c r="R132" s="914"/>
      <c r="S132" s="915">
        <f t="shared" ref="S132" si="65">SUM(S127:T130)-S131</f>
        <v>0</v>
      </c>
      <c r="T132" s="913"/>
      <c r="U132" s="912">
        <f t="shared" ref="U132" si="66">SUM(U127:V130)-U131</f>
        <v>0</v>
      </c>
      <c r="V132" s="913"/>
      <c r="W132" s="912">
        <f t="shared" ref="W132" si="67">SUM(W127:X130)-W131</f>
        <v>0</v>
      </c>
      <c r="X132" s="914"/>
      <c r="Y132" s="915">
        <f t="shared" ref="Y132" si="68">SUM(Y127:Z130)-Y131</f>
        <v>0</v>
      </c>
      <c r="Z132" s="913"/>
      <c r="AA132" s="912">
        <f>SUM(AA127:AB130)-AA131</f>
        <v>0</v>
      </c>
      <c r="AB132" s="913"/>
      <c r="AC132" s="912">
        <f t="shared" ref="AC132" si="69">SUM(AC127:AD130)-AC131</f>
        <v>0</v>
      </c>
      <c r="AD132" s="916"/>
      <c r="AE132" s="917">
        <f>SUM(G132:AD132)</f>
        <v>0</v>
      </c>
      <c r="AF132" s="918"/>
    </row>
    <row r="133" spans="1:32" ht="50.25" customHeight="1" thickTop="1" thickBot="1">
      <c r="A133" s="889" t="s">
        <v>87</v>
      </c>
      <c r="B133" s="890"/>
      <c r="C133" s="954" t="str">
        <f>'【様式２】計画書（自動計算）（当初）'!C133:D133</f>
        <v/>
      </c>
      <c r="D133" s="955"/>
      <c r="F133" s="8" t="s">
        <v>77</v>
      </c>
      <c r="G133" s="893">
        <f>IF(入力用!O180=1,IF(AND(入力用!O186&gt;0,入力用!O186&lt;=4),IF(G132&gt;=65000,65000,G132),IF(G132&gt;=82000,82000,G132)),IF(G132&gt;=65000,65000,G132))</f>
        <v>0</v>
      </c>
      <c r="H133" s="894"/>
      <c r="I133" s="893">
        <f>IF(入力用!O180=1,IF(AND(入力用!O186&gt;0,入力用!O186&lt;=5),IF(I132&gt;=65000,65000,I132),IF(I132&gt;=82000,82000,I132)),IF(I132&gt;=65000,65000,I132))</f>
        <v>0</v>
      </c>
      <c r="J133" s="894"/>
      <c r="K133" s="893">
        <f>IF(入力用!O180=1,IF(AND(入力用!O186&gt;0,入力用!O186&lt;=6),IF(K132&gt;=65000,65000,K132),IF(K132&gt;=82000,82000,K132)),IF(K132&gt;=65000,65000,K132))</f>
        <v>0</v>
      </c>
      <c r="L133" s="894"/>
      <c r="M133" s="893">
        <f>IF(入力用!O180=1,IF(AND(入力用!O186&gt;0,入力用!O186&lt;=7),IF(M132&gt;=65000,65000,M132),IF(M132&gt;=82000,82000,M132)),IF(M132&gt;=65000,65000,M132))</f>
        <v>0</v>
      </c>
      <c r="N133" s="894"/>
      <c r="O133" s="893">
        <f>IF(入力用!O180=1,IF(AND(入力用!O186&gt;0,入力用!O186&lt;=8),IF(O132&gt;=65000,65000,O132),IF(O132&gt;=82000,82000,O132)),IF(O132&gt;=65000,65000,O132))</f>
        <v>0</v>
      </c>
      <c r="P133" s="894"/>
      <c r="Q133" s="893">
        <f>IF(入力用!O180=1,IF(AND(入力用!O186&gt;0,入力用!O186&lt;=9),IF(Q132&gt;=65000,65000,Q132),IF(Q132&gt;=82000,82000,Q132)),IF(Q132&gt;=65000,65000,Q132))</f>
        <v>0</v>
      </c>
      <c r="R133" s="894"/>
      <c r="S133" s="893">
        <f>IF(入力用!O180=1,IF(AND(入力用!O186&gt;0,入力用!O186&lt;=10),IF(S132&gt;=65000,65000,S132),IF(S132&gt;=82000,82000,S132)),IF(S132&gt;=65000,65000,S132))</f>
        <v>0</v>
      </c>
      <c r="T133" s="894"/>
      <c r="U133" s="893">
        <f>IF(入力用!O180=1,IF(AND(入力用!O186&gt;0,入力用!O186&lt;=11),IF(U132&gt;=65000,65000,U132),IF(U132&gt;=82000,82000,U132)),IF(U132&gt;=65000,65000,U132))</f>
        <v>0</v>
      </c>
      <c r="V133" s="894"/>
      <c r="W133" s="893">
        <f>IF(入力用!O180=1,IF(AND(入力用!O186&gt;0,入力用!O186&lt;=12),IF(W132&gt;=65000,65000,W132),IF(W132&gt;=82000,82000,W132)),IF(W132&gt;=65000,65000,W132))</f>
        <v>0</v>
      </c>
      <c r="X133" s="894"/>
      <c r="Y133" s="893">
        <f>IF(入力用!O180=1,IF(AND(入力用!O186&gt;0,入力用!O186&lt;=13),IF(Y132&gt;=65000,65000,Y132),IF(Y132&gt;=82000,82000,Y132)),IF(Y132&gt;=65000,65000,Y132))</f>
        <v>0</v>
      </c>
      <c r="Z133" s="894"/>
      <c r="AA133" s="893">
        <f>IF(入力用!O180=1,IF(AND(入力用!O186&gt;0,入力用!O186&lt;=14),IF(AA132&gt;=65000,65000,AA132),IF(AA132&gt;=82000,82000,AA132)),IF(AA132&gt;=65000,65000,AA132))</f>
        <v>0</v>
      </c>
      <c r="AB133" s="894"/>
      <c r="AC133" s="893">
        <f>IF(入力用!O180=1,IF(AND(入力用!O186&gt;0,入力用!O186&lt;=15),IF(AC132&gt;=65000,65000,AC132),IF(AC132&gt;=82000,82000,AC132)),IF(AC132&gt;=65000,65000,AC132))</f>
        <v>0</v>
      </c>
      <c r="AD133" s="958"/>
      <c r="AE133" s="895"/>
      <c r="AF133" s="896"/>
    </row>
    <row r="134" spans="1:32" ht="50.25" customHeight="1" thickBot="1">
      <c r="A134" s="897" t="s">
        <v>88</v>
      </c>
      <c r="B134" s="898"/>
      <c r="C134" s="956" t="str">
        <f>'【様式２】計画書（自動計算）（当初）'!C134:D134</f>
        <v/>
      </c>
      <c r="D134" s="957"/>
      <c r="F134" s="9" t="s">
        <v>228</v>
      </c>
      <c r="G134" s="899">
        <f>ROUNDDOWN(G133*3/4,0)</f>
        <v>0</v>
      </c>
      <c r="H134" s="899"/>
      <c r="I134" s="899">
        <f>ROUNDDOWN(I133*3/4,0)</f>
        <v>0</v>
      </c>
      <c r="J134" s="899"/>
      <c r="K134" s="899">
        <f>ROUNDDOWN(K133*3/4,0)</f>
        <v>0</v>
      </c>
      <c r="L134" s="900"/>
      <c r="M134" s="901">
        <f>ROUNDDOWN(M133*3/4,0)</f>
        <v>0</v>
      </c>
      <c r="N134" s="899"/>
      <c r="O134" s="899">
        <f>ROUNDDOWN(O133*3/4,0)</f>
        <v>0</v>
      </c>
      <c r="P134" s="899"/>
      <c r="Q134" s="899">
        <f>ROUNDDOWN(Q133*3/4,0)</f>
        <v>0</v>
      </c>
      <c r="R134" s="900"/>
      <c r="S134" s="901">
        <f>ROUNDDOWN(S133*3/4,0)</f>
        <v>0</v>
      </c>
      <c r="T134" s="899"/>
      <c r="U134" s="899">
        <f>ROUNDDOWN(U133*3/4,0)</f>
        <v>0</v>
      </c>
      <c r="V134" s="899"/>
      <c r="W134" s="899">
        <f>ROUNDDOWN(W133*3/4,0)</f>
        <v>0</v>
      </c>
      <c r="X134" s="900"/>
      <c r="Y134" s="901">
        <f>ROUNDDOWN(Y133*3/4,0)</f>
        <v>0</v>
      </c>
      <c r="Z134" s="899"/>
      <c r="AA134" s="899">
        <f>ROUNDDOWN(AA133*3/4,0)</f>
        <v>0</v>
      </c>
      <c r="AB134" s="899"/>
      <c r="AC134" s="899">
        <f>ROUNDDOWN(AC133*3/4,0)</f>
        <v>0</v>
      </c>
      <c r="AD134" s="902"/>
      <c r="AE134" s="903">
        <f>ROUNDDOWN(SUM(G134:AD134),-2)</f>
        <v>0</v>
      </c>
      <c r="AF134" s="904"/>
    </row>
    <row r="135" spans="1:32" ht="17.25" customHeight="1">
      <c r="A135" s="871" t="s">
        <v>85</v>
      </c>
      <c r="B135" s="873" t="str">
        <f>'【様式２】計画書（自動計算）（当初）'!B135:D139</f>
        <v/>
      </c>
      <c r="C135" s="874"/>
      <c r="D135" s="875"/>
    </row>
    <row r="136" spans="1:32" ht="33.75" customHeight="1">
      <c r="A136" s="872"/>
      <c r="B136" s="876"/>
      <c r="C136" s="877"/>
      <c r="D136" s="878"/>
      <c r="G136" s="882"/>
      <c r="H136" s="883"/>
      <c r="I136" s="884" t="s">
        <v>36</v>
      </c>
      <c r="J136" s="885"/>
      <c r="K136" s="886"/>
      <c r="M136" s="887"/>
      <c r="N136" s="887"/>
      <c r="O136" s="888" t="s">
        <v>37</v>
      </c>
      <c r="P136" s="887"/>
      <c r="Q136" s="887"/>
      <c r="S136" s="887"/>
      <c r="T136" s="887"/>
      <c r="U136" s="888" t="s">
        <v>38</v>
      </c>
      <c r="V136" s="887"/>
      <c r="W136" s="887"/>
      <c r="Y136" s="887"/>
      <c r="Z136" s="887"/>
      <c r="AA136" s="888" t="s">
        <v>39</v>
      </c>
      <c r="AB136" s="887"/>
      <c r="AC136" s="887"/>
    </row>
    <row r="137" spans="1:32" ht="27" customHeight="1">
      <c r="A137" s="872"/>
      <c r="B137" s="876"/>
      <c r="C137" s="877"/>
      <c r="D137" s="878"/>
      <c r="G137" s="869" t="s">
        <v>29</v>
      </c>
      <c r="H137" s="870"/>
      <c r="I137" s="855">
        <f t="shared" ref="I137:I142" si="70">SUM(G127:L127)</f>
        <v>0</v>
      </c>
      <c r="J137" s="856"/>
      <c r="K137" s="857"/>
      <c r="M137" s="869" t="s">
        <v>29</v>
      </c>
      <c r="N137" s="870"/>
      <c r="O137" s="855">
        <f t="shared" ref="O137:O142" si="71">SUM(M127:R127)</f>
        <v>0</v>
      </c>
      <c r="P137" s="856"/>
      <c r="Q137" s="857"/>
      <c r="S137" s="869" t="s">
        <v>29</v>
      </c>
      <c r="T137" s="870"/>
      <c r="U137" s="855">
        <f t="shared" ref="U137:U142" si="72">SUM(S127:X127)</f>
        <v>0</v>
      </c>
      <c r="V137" s="856"/>
      <c r="W137" s="857"/>
      <c r="Y137" s="869" t="s">
        <v>29</v>
      </c>
      <c r="Z137" s="870"/>
      <c r="AA137" s="855">
        <f t="shared" ref="AA137:AA142" si="73">SUM(Y127:AD127)</f>
        <v>0</v>
      </c>
      <c r="AB137" s="856"/>
      <c r="AC137" s="857"/>
    </row>
    <row r="138" spans="1:32" ht="27" customHeight="1">
      <c r="A138" s="872"/>
      <c r="B138" s="876"/>
      <c r="C138" s="877"/>
      <c r="D138" s="878"/>
      <c r="G138" s="862" t="s">
        <v>31</v>
      </c>
      <c r="H138" s="863"/>
      <c r="I138" s="855">
        <f t="shared" si="70"/>
        <v>0</v>
      </c>
      <c r="J138" s="856"/>
      <c r="K138" s="857"/>
      <c r="M138" s="862" t="s">
        <v>31</v>
      </c>
      <c r="N138" s="863"/>
      <c r="O138" s="855">
        <f t="shared" si="71"/>
        <v>0</v>
      </c>
      <c r="P138" s="856"/>
      <c r="Q138" s="857"/>
      <c r="S138" s="862" t="s">
        <v>31</v>
      </c>
      <c r="T138" s="863"/>
      <c r="U138" s="855">
        <f t="shared" si="72"/>
        <v>0</v>
      </c>
      <c r="V138" s="856"/>
      <c r="W138" s="857"/>
      <c r="Y138" s="862" t="s">
        <v>31</v>
      </c>
      <c r="Z138" s="863"/>
      <c r="AA138" s="855">
        <f t="shared" si="73"/>
        <v>0</v>
      </c>
      <c r="AB138" s="856"/>
      <c r="AC138" s="857"/>
    </row>
    <row r="139" spans="1:32" ht="27" customHeight="1">
      <c r="A139" s="872"/>
      <c r="B139" s="879"/>
      <c r="C139" s="880"/>
      <c r="D139" s="881"/>
      <c r="G139" s="862" t="s">
        <v>40</v>
      </c>
      <c r="H139" s="863"/>
      <c r="I139" s="855">
        <f t="shared" si="70"/>
        <v>0</v>
      </c>
      <c r="J139" s="856"/>
      <c r="K139" s="857"/>
      <c r="M139" s="862" t="s">
        <v>40</v>
      </c>
      <c r="N139" s="863"/>
      <c r="O139" s="855">
        <f t="shared" si="71"/>
        <v>0</v>
      </c>
      <c r="P139" s="856"/>
      <c r="Q139" s="857"/>
      <c r="S139" s="862" t="s">
        <v>40</v>
      </c>
      <c r="T139" s="863"/>
      <c r="U139" s="855">
        <f t="shared" si="72"/>
        <v>0</v>
      </c>
      <c r="V139" s="856"/>
      <c r="W139" s="857"/>
      <c r="Y139" s="862" t="s">
        <v>40</v>
      </c>
      <c r="Z139" s="863"/>
      <c r="AA139" s="855">
        <f t="shared" si="73"/>
        <v>0</v>
      </c>
      <c r="AB139" s="856"/>
      <c r="AC139" s="857"/>
    </row>
    <row r="140" spans="1:32" ht="27" customHeight="1">
      <c r="B140" s="864" t="str">
        <f>'【様式２】計画書（自動計算）（当初）'!B140:D140</f>
        <v>補助基準額上限：65000円</v>
      </c>
      <c r="C140" s="864"/>
      <c r="D140" s="864"/>
      <c r="G140" s="862" t="s">
        <v>32</v>
      </c>
      <c r="H140" s="863"/>
      <c r="I140" s="865">
        <f t="shared" si="70"/>
        <v>0</v>
      </c>
      <c r="J140" s="866"/>
      <c r="K140" s="867"/>
      <c r="M140" s="862" t="s">
        <v>32</v>
      </c>
      <c r="N140" s="863"/>
      <c r="O140" s="865">
        <f t="shared" si="71"/>
        <v>0</v>
      </c>
      <c r="P140" s="866"/>
      <c r="Q140" s="867"/>
      <c r="S140" s="862" t="s">
        <v>32</v>
      </c>
      <c r="T140" s="863"/>
      <c r="U140" s="865">
        <f t="shared" si="72"/>
        <v>0</v>
      </c>
      <c r="V140" s="866"/>
      <c r="W140" s="867"/>
      <c r="Y140" s="862" t="s">
        <v>32</v>
      </c>
      <c r="Z140" s="863"/>
      <c r="AA140" s="865">
        <f t="shared" si="73"/>
        <v>0</v>
      </c>
      <c r="AB140" s="866"/>
      <c r="AC140" s="867"/>
    </row>
    <row r="141" spans="1:32" ht="27" customHeight="1">
      <c r="B141" s="868" t="str">
        <f>'【様式２】計画書（自動計算）（当初）'!B141:D141</f>
        <v/>
      </c>
      <c r="C141" s="868"/>
      <c r="D141" s="868"/>
      <c r="G141" s="869" t="s">
        <v>33</v>
      </c>
      <c r="H141" s="870"/>
      <c r="I141" s="855">
        <f t="shared" si="70"/>
        <v>0</v>
      </c>
      <c r="J141" s="856"/>
      <c r="K141" s="857"/>
      <c r="M141" s="869" t="s">
        <v>33</v>
      </c>
      <c r="N141" s="870"/>
      <c r="O141" s="855">
        <f t="shared" si="71"/>
        <v>0</v>
      </c>
      <c r="P141" s="856"/>
      <c r="Q141" s="857"/>
      <c r="S141" s="869" t="s">
        <v>33</v>
      </c>
      <c r="T141" s="870"/>
      <c r="U141" s="855">
        <f t="shared" si="72"/>
        <v>0</v>
      </c>
      <c r="V141" s="856"/>
      <c r="W141" s="857"/>
      <c r="Y141" s="869" t="s">
        <v>33</v>
      </c>
      <c r="Z141" s="870"/>
      <c r="AA141" s="855">
        <f t="shared" si="73"/>
        <v>0</v>
      </c>
      <c r="AB141" s="856"/>
      <c r="AC141" s="857"/>
    </row>
    <row r="142" spans="1:32" ht="27" customHeight="1" thickBot="1">
      <c r="G142" s="850" t="s">
        <v>35</v>
      </c>
      <c r="H142" s="851"/>
      <c r="I142" s="852">
        <f t="shared" si="70"/>
        <v>0</v>
      </c>
      <c r="J142" s="853"/>
      <c r="K142" s="854"/>
      <c r="M142" s="850" t="s">
        <v>35</v>
      </c>
      <c r="N142" s="851"/>
      <c r="O142" s="855">
        <f t="shared" si="71"/>
        <v>0</v>
      </c>
      <c r="P142" s="856"/>
      <c r="Q142" s="857"/>
      <c r="S142" s="850" t="s">
        <v>35</v>
      </c>
      <c r="T142" s="851"/>
      <c r="U142" s="855">
        <f t="shared" si="72"/>
        <v>0</v>
      </c>
      <c r="V142" s="856"/>
      <c r="W142" s="857"/>
      <c r="Y142" s="850" t="s">
        <v>35</v>
      </c>
      <c r="Z142" s="851"/>
      <c r="AA142" s="855">
        <f t="shared" si="73"/>
        <v>0</v>
      </c>
      <c r="AB142" s="856"/>
      <c r="AC142" s="857"/>
    </row>
    <row r="143" spans="1:32" ht="45" customHeight="1" thickBot="1">
      <c r="G143" s="858" t="s">
        <v>78</v>
      </c>
      <c r="H143" s="859"/>
      <c r="I143" s="860">
        <f>ROUNDDOWN(SUM(G134:L134),-2)</f>
        <v>0</v>
      </c>
      <c r="J143" s="861"/>
      <c r="K143" s="861"/>
      <c r="M143" s="858" t="s">
        <v>78</v>
      </c>
      <c r="N143" s="859"/>
      <c r="O143" s="860">
        <f>ROUNDDOWN(SUM(M134:R134),-2)</f>
        <v>0</v>
      </c>
      <c r="P143" s="861"/>
      <c r="Q143" s="861"/>
      <c r="S143" s="858" t="s">
        <v>78</v>
      </c>
      <c r="T143" s="859"/>
      <c r="U143" s="860">
        <f>ROUNDDOWN(SUM(S134:X134),-2)</f>
        <v>0</v>
      </c>
      <c r="V143" s="861"/>
      <c r="W143" s="861"/>
      <c r="Y143" s="858" t="s">
        <v>78</v>
      </c>
      <c r="Z143" s="859"/>
      <c r="AA143" s="860">
        <f>AE134-I143-O143-U143</f>
        <v>0</v>
      </c>
      <c r="AB143" s="861"/>
      <c r="AC143" s="861"/>
      <c r="AF143" s="10" t="s">
        <v>96</v>
      </c>
    </row>
    <row r="144" spans="1:32" ht="17.25" customHeight="1"/>
    <row r="145" spans="1:32" ht="17.25" customHeight="1"/>
    <row r="146" spans="1:32" ht="17.25" customHeight="1">
      <c r="A146" s="953" t="str">
        <f>$A$1</f>
        <v>様式第２号</v>
      </c>
      <c r="B146" s="953"/>
    </row>
    <row r="147" spans="1:32" ht="17.25" customHeight="1">
      <c r="A147" s="953"/>
      <c r="B147" s="953"/>
      <c r="Z147" s="939" t="str">
        <f>$Z$2</f>
        <v>令和</v>
      </c>
      <c r="AA147" s="939" t="str">
        <f>IF($AA$2="","",$AA$2)</f>
        <v/>
      </c>
      <c r="AB147" s="939" t="s">
        <v>8</v>
      </c>
      <c r="AC147" s="939" t="str">
        <f>IF($AC$2="","",$AC$2)</f>
        <v/>
      </c>
      <c r="AD147" s="939" t="s">
        <v>9</v>
      </c>
      <c r="AE147" s="939" t="str">
        <f>IF($AE$2="","",$AE$2)</f>
        <v/>
      </c>
      <c r="AF147" s="939" t="s">
        <v>10</v>
      </c>
    </row>
    <row r="148" spans="1:32" ht="17.25" customHeight="1">
      <c r="A148" s="939" t="s">
        <v>11</v>
      </c>
      <c r="B148" s="939"/>
      <c r="C148" s="939"/>
      <c r="D148" s="939"/>
      <c r="E148" s="939"/>
      <c r="F148" s="939"/>
      <c r="G148" s="939"/>
      <c r="H148" s="939"/>
      <c r="I148" s="939"/>
      <c r="L148" s="940" t="s">
        <v>12</v>
      </c>
      <c r="M148" s="940"/>
      <c r="N148" s="941">
        <v>6</v>
      </c>
      <c r="O148" s="941"/>
      <c r="P148" s="942" t="s">
        <v>13</v>
      </c>
      <c r="Q148" s="942"/>
      <c r="Z148" s="939"/>
      <c r="AA148" s="939"/>
      <c r="AB148" s="939"/>
      <c r="AC148" s="939"/>
      <c r="AD148" s="939"/>
      <c r="AE148" s="939"/>
      <c r="AF148" s="939"/>
    </row>
    <row r="149" spans="1:32" ht="17.25" customHeight="1">
      <c r="A149" s="939"/>
      <c r="B149" s="939"/>
      <c r="C149" s="939"/>
      <c r="D149" s="939"/>
      <c r="E149" s="939"/>
      <c r="F149" s="939"/>
      <c r="G149" s="939"/>
      <c r="H149" s="939"/>
      <c r="I149" s="939"/>
      <c r="L149" s="940"/>
      <c r="M149" s="940"/>
      <c r="N149" s="941"/>
      <c r="O149" s="941"/>
      <c r="P149" s="942"/>
      <c r="Q149" s="942"/>
    </row>
    <row r="150" spans="1:32" ht="17.25" customHeight="1">
      <c r="A150" s="939"/>
      <c r="B150" s="939"/>
      <c r="C150" s="939"/>
      <c r="D150" s="939"/>
      <c r="E150" s="939"/>
      <c r="F150" s="939"/>
      <c r="G150" s="939"/>
      <c r="H150" s="939"/>
      <c r="I150" s="939"/>
      <c r="L150" s="940"/>
      <c r="M150" s="940"/>
      <c r="N150" s="941"/>
      <c r="O150" s="941"/>
      <c r="P150" s="942"/>
      <c r="Q150" s="942"/>
    </row>
    <row r="151" spans="1:32" ht="17.25" customHeight="1" thickBot="1"/>
    <row r="152" spans="1:32" ht="42" customHeight="1" thickBot="1">
      <c r="A152" s="943" t="s">
        <v>81</v>
      </c>
      <c r="B152" s="944"/>
      <c r="C152" s="945" t="str">
        <f>IF($C$7="","",$C$7)</f>
        <v/>
      </c>
      <c r="D152" s="945"/>
      <c r="E152" s="945"/>
      <c r="F152" s="945"/>
      <c r="G152" s="945"/>
      <c r="H152" s="945"/>
      <c r="I152" s="946"/>
    </row>
    <row r="153" spans="1:32" ht="17.25" customHeight="1">
      <c r="C153" s="2"/>
      <c r="D153" s="2"/>
      <c r="E153" s="11"/>
      <c r="F153" s="2"/>
      <c r="G153" s="2"/>
      <c r="H153" s="2"/>
      <c r="I153" s="2"/>
      <c r="J153" s="2"/>
    </row>
    <row r="154" spans="1:32" ht="17.25" customHeight="1" thickBot="1"/>
    <row r="155" spans="1:32" ht="24" customHeight="1" thickBot="1">
      <c r="A155" s="947" t="s">
        <v>14</v>
      </c>
      <c r="B155" s="948"/>
      <c r="C155" s="948"/>
      <c r="D155" s="949"/>
      <c r="F155" s="3" t="s">
        <v>15</v>
      </c>
      <c r="G155" s="943" t="s">
        <v>16</v>
      </c>
      <c r="H155" s="944"/>
      <c r="I155" s="950" t="s">
        <v>17</v>
      </c>
      <c r="J155" s="944"/>
      <c r="K155" s="950" t="s">
        <v>18</v>
      </c>
      <c r="L155" s="951"/>
      <c r="M155" s="943" t="s">
        <v>19</v>
      </c>
      <c r="N155" s="944"/>
      <c r="O155" s="950" t="s">
        <v>20</v>
      </c>
      <c r="P155" s="944"/>
      <c r="Q155" s="950" t="s">
        <v>21</v>
      </c>
      <c r="R155" s="951"/>
      <c r="S155" s="943" t="s">
        <v>22</v>
      </c>
      <c r="T155" s="944"/>
      <c r="U155" s="950" t="s">
        <v>23</v>
      </c>
      <c r="V155" s="944"/>
      <c r="W155" s="950" t="s">
        <v>24</v>
      </c>
      <c r="X155" s="951"/>
      <c r="Y155" s="943" t="s">
        <v>25</v>
      </c>
      <c r="Z155" s="944"/>
      <c r="AA155" s="950" t="s">
        <v>26</v>
      </c>
      <c r="AB155" s="944"/>
      <c r="AC155" s="950" t="s">
        <v>27</v>
      </c>
      <c r="AD155" s="951"/>
      <c r="AE155" s="966" t="s">
        <v>28</v>
      </c>
      <c r="AF155" s="951"/>
    </row>
    <row r="156" spans="1:32" ht="37.5" customHeight="1">
      <c r="A156" s="932" t="s">
        <v>86</v>
      </c>
      <c r="B156" s="933"/>
      <c r="C156" s="934" t="str">
        <f>'【様式２】計画書（自動計算）（当初）'!C156:D156</f>
        <v/>
      </c>
      <c r="D156" s="935"/>
      <c r="F156" s="118" t="s">
        <v>71</v>
      </c>
      <c r="G156" s="919">
        <f>'【様式２】計画書（自動計算）（当初）'!G156:H156</f>
        <v>0</v>
      </c>
      <c r="H156" s="919"/>
      <c r="I156" s="919">
        <f>'【様式２】計画書（自動計算）（当初）'!I156:J156</f>
        <v>0</v>
      </c>
      <c r="J156" s="919"/>
      <c r="K156" s="919">
        <f>'【様式２】計画書（自動計算）（当初）'!K156:L156</f>
        <v>0</v>
      </c>
      <c r="L156" s="919"/>
      <c r="M156" s="919">
        <f>'【様式２】計画書（自動計算）（当初）'!M156:N156</f>
        <v>0</v>
      </c>
      <c r="N156" s="919"/>
      <c r="O156" s="919">
        <f>'【様式２】計画書（自動計算）（当初）'!O156:P156</f>
        <v>0</v>
      </c>
      <c r="P156" s="919"/>
      <c r="Q156" s="919">
        <f>'【様式２】計画書（自動計算）（当初）'!Q156:R156</f>
        <v>0</v>
      </c>
      <c r="R156" s="919"/>
      <c r="S156" s="919">
        <f>'【様式２】計画書（自動計算）（当初）'!S156:T156</f>
        <v>0</v>
      </c>
      <c r="T156" s="919"/>
      <c r="U156" s="919">
        <f>'【様式２】計画書（自動計算）（当初）'!U156:V156</f>
        <v>0</v>
      </c>
      <c r="V156" s="919"/>
      <c r="W156" s="919">
        <f>'【様式２】計画書（自動計算）（当初）'!W156:X156</f>
        <v>0</v>
      </c>
      <c r="X156" s="919"/>
      <c r="Y156" s="919">
        <f>'【様式２】計画書（自動計算）（当初）'!Y156:Z156</f>
        <v>0</v>
      </c>
      <c r="Z156" s="919"/>
      <c r="AA156" s="919">
        <f>'【様式２】計画書（自動計算）（当初）'!AA156:AB156</f>
        <v>0</v>
      </c>
      <c r="AB156" s="919"/>
      <c r="AC156" s="919">
        <f>'【様式２】計画書（自動計算）（当初）'!AC156:AD156</f>
        <v>0</v>
      </c>
      <c r="AD156" s="919"/>
      <c r="AE156" s="908">
        <f t="shared" ref="AE156:AE160" si="74">SUM(G156:AD156)</f>
        <v>0</v>
      </c>
      <c r="AF156" s="909"/>
    </row>
    <row r="157" spans="1:32" ht="37.5" customHeight="1">
      <c r="A157" s="936" t="s">
        <v>30</v>
      </c>
      <c r="B157" s="937"/>
      <c r="C157" s="922" t="str">
        <f>'【様式２】計画書（自動計算）（当初）'!C157:D158</f>
        <v/>
      </c>
      <c r="D157" s="923"/>
      <c r="F157" s="4" t="s">
        <v>72</v>
      </c>
      <c r="G157" s="926">
        <f>'【様式２】計画書（自動計算）（当初）'!G157:H157</f>
        <v>0</v>
      </c>
      <c r="H157" s="926"/>
      <c r="I157" s="926">
        <f>'【様式２】計画書（自動計算）（当初）'!I157:J157</f>
        <v>0</v>
      </c>
      <c r="J157" s="926"/>
      <c r="K157" s="926">
        <f>'【様式２】計画書（自動計算）（当初）'!K157:L157</f>
        <v>0</v>
      </c>
      <c r="L157" s="926"/>
      <c r="M157" s="926">
        <f>'【様式２】計画書（自動計算）（当初）'!M157:N157</f>
        <v>0</v>
      </c>
      <c r="N157" s="926"/>
      <c r="O157" s="926">
        <f>'【様式２】計画書（自動計算）（当初）'!O157:P157</f>
        <v>0</v>
      </c>
      <c r="P157" s="926"/>
      <c r="Q157" s="926">
        <f>'【様式２】計画書（自動計算）（当初）'!Q157:R157</f>
        <v>0</v>
      </c>
      <c r="R157" s="926"/>
      <c r="S157" s="926">
        <f>'【様式２】計画書（自動計算）（当初）'!S157:T157</f>
        <v>0</v>
      </c>
      <c r="T157" s="926"/>
      <c r="U157" s="926">
        <f>'【様式２】計画書（自動計算）（当初）'!U157:V157</f>
        <v>0</v>
      </c>
      <c r="V157" s="926"/>
      <c r="W157" s="926">
        <f>'【様式２】計画書（自動計算）（当初）'!W157:X157</f>
        <v>0</v>
      </c>
      <c r="X157" s="926"/>
      <c r="Y157" s="926">
        <f>'【様式２】計画書（自動計算）（当初）'!Y157:Z157</f>
        <v>0</v>
      </c>
      <c r="Z157" s="926"/>
      <c r="AA157" s="926">
        <f>'【様式２】計画書（自動計算）（当初）'!AA157:AB157</f>
        <v>0</v>
      </c>
      <c r="AB157" s="926"/>
      <c r="AC157" s="926">
        <f>'【様式２】計画書（自動計算）（当初）'!AC157:AD157</f>
        <v>0</v>
      </c>
      <c r="AD157" s="926"/>
      <c r="AE157" s="908">
        <f t="shared" si="74"/>
        <v>0</v>
      </c>
      <c r="AF157" s="909"/>
    </row>
    <row r="158" spans="1:32" ht="37.5" customHeight="1">
      <c r="A158" s="938"/>
      <c r="B158" s="937"/>
      <c r="C158" s="924"/>
      <c r="D158" s="925"/>
      <c r="F158" s="4" t="s">
        <v>73</v>
      </c>
      <c r="G158" s="926">
        <f>'【様式２】計画書（自動計算）（当初）'!G158:H158</f>
        <v>0</v>
      </c>
      <c r="H158" s="926"/>
      <c r="I158" s="926">
        <f>'【様式２】計画書（自動計算）（当初）'!I158:J158</f>
        <v>0</v>
      </c>
      <c r="J158" s="926"/>
      <c r="K158" s="926">
        <f>'【様式２】計画書（自動計算）（当初）'!K158:L158</f>
        <v>0</v>
      </c>
      <c r="L158" s="926"/>
      <c r="M158" s="926">
        <f>'【様式２】計画書（自動計算）（当初）'!M158:N158</f>
        <v>0</v>
      </c>
      <c r="N158" s="926"/>
      <c r="O158" s="926">
        <f>'【様式２】計画書（自動計算）（当初）'!O158:P158</f>
        <v>0</v>
      </c>
      <c r="P158" s="926"/>
      <c r="Q158" s="926">
        <f>'【様式２】計画書（自動計算）（当初）'!Q158:R158</f>
        <v>0</v>
      </c>
      <c r="R158" s="926"/>
      <c r="S158" s="926">
        <f>'【様式２】計画書（自動計算）（当初）'!S158:T158</f>
        <v>0</v>
      </c>
      <c r="T158" s="926"/>
      <c r="U158" s="926">
        <f>'【様式２】計画書（自動計算）（当初）'!U158:V158</f>
        <v>0</v>
      </c>
      <c r="V158" s="926"/>
      <c r="W158" s="926">
        <f>'【様式２】計画書（自動計算）（当初）'!W158:X158</f>
        <v>0</v>
      </c>
      <c r="X158" s="926"/>
      <c r="Y158" s="926">
        <f>'【様式２】計画書（自動計算）（当初）'!Y158:Z158</f>
        <v>0</v>
      </c>
      <c r="Z158" s="926"/>
      <c r="AA158" s="926">
        <f>'【様式２】計画書（自動計算）（当初）'!AA158:AB158</f>
        <v>0</v>
      </c>
      <c r="AB158" s="926"/>
      <c r="AC158" s="926">
        <f>'【様式２】計画書（自動計算）（当初）'!AC158:AD158</f>
        <v>0</v>
      </c>
      <c r="AD158" s="926"/>
      <c r="AE158" s="908">
        <f t="shared" si="74"/>
        <v>0</v>
      </c>
      <c r="AF158" s="909"/>
    </row>
    <row r="159" spans="1:32" ht="37.5" customHeight="1">
      <c r="A159" s="938"/>
      <c r="B159" s="937"/>
      <c r="C159" s="876" t="str">
        <f>'【様式２】計画書（自動計算）（当初）'!C159:D160</f>
        <v/>
      </c>
      <c r="D159" s="960"/>
      <c r="F159" s="5" t="s">
        <v>74</v>
      </c>
      <c r="G159" s="926">
        <v>0</v>
      </c>
      <c r="H159" s="926"/>
      <c r="I159" s="927">
        <v>0</v>
      </c>
      <c r="J159" s="928"/>
      <c r="K159" s="927">
        <v>0</v>
      </c>
      <c r="L159" s="928"/>
      <c r="M159" s="927">
        <v>0</v>
      </c>
      <c r="N159" s="928"/>
      <c r="O159" s="927">
        <v>0</v>
      </c>
      <c r="P159" s="928"/>
      <c r="Q159" s="927">
        <v>0</v>
      </c>
      <c r="R159" s="928"/>
      <c r="S159" s="927">
        <v>0</v>
      </c>
      <c r="T159" s="928"/>
      <c r="U159" s="927">
        <v>0</v>
      </c>
      <c r="V159" s="928"/>
      <c r="W159" s="927">
        <v>0</v>
      </c>
      <c r="X159" s="928"/>
      <c r="Y159" s="927">
        <v>0</v>
      </c>
      <c r="Z159" s="928"/>
      <c r="AA159" s="927">
        <v>0</v>
      </c>
      <c r="AB159" s="928"/>
      <c r="AC159" s="927">
        <v>0</v>
      </c>
      <c r="AD159" s="929"/>
      <c r="AE159" s="930">
        <f t="shared" si="74"/>
        <v>0</v>
      </c>
      <c r="AF159" s="931"/>
    </row>
    <row r="160" spans="1:32" ht="37.5" customHeight="1" thickBot="1">
      <c r="A160" s="938"/>
      <c r="B160" s="937"/>
      <c r="C160" s="879"/>
      <c r="D160" s="961"/>
      <c r="F160" s="6" t="s">
        <v>75</v>
      </c>
      <c r="G160" s="905">
        <f>'【様式２】計画書（自動計算）（当初）'!G160:H160</f>
        <v>0</v>
      </c>
      <c r="H160" s="906"/>
      <c r="I160" s="905">
        <f>'【様式２】計画書（自動計算）（当初）'!I160:J160</f>
        <v>0</v>
      </c>
      <c r="J160" s="906"/>
      <c r="K160" s="905">
        <f>'【様式２】計画書（自動計算）（当初）'!K160:L160</f>
        <v>0</v>
      </c>
      <c r="L160" s="906"/>
      <c r="M160" s="905">
        <f>'【様式２】計画書（自動計算）（当初）'!M160:N160</f>
        <v>0</v>
      </c>
      <c r="N160" s="906"/>
      <c r="O160" s="905">
        <f>'【様式２】計画書（自動計算）（当初）'!O160:P160</f>
        <v>0</v>
      </c>
      <c r="P160" s="906"/>
      <c r="Q160" s="905">
        <f>'【様式２】計画書（自動計算）（当初）'!Q160:R160</f>
        <v>0</v>
      </c>
      <c r="R160" s="906"/>
      <c r="S160" s="905">
        <f>'【様式２】計画書（自動計算）（当初）'!S160:T160</f>
        <v>0</v>
      </c>
      <c r="T160" s="906"/>
      <c r="U160" s="905">
        <f>'【様式２】計画書（自動計算）（当初）'!U160:V160</f>
        <v>0</v>
      </c>
      <c r="V160" s="906"/>
      <c r="W160" s="905">
        <f>'【様式２】計画書（自動計算）（当初）'!W160:X160</f>
        <v>0</v>
      </c>
      <c r="X160" s="906"/>
      <c r="Y160" s="905">
        <f>'【様式２】計画書（自動計算）（当初）'!Y160:Z160</f>
        <v>0</v>
      </c>
      <c r="Z160" s="906"/>
      <c r="AA160" s="905">
        <f>'【様式２】計画書（自動計算）（当初）'!AA160:AB160</f>
        <v>0</v>
      </c>
      <c r="AB160" s="906"/>
      <c r="AC160" s="905">
        <f>'【様式２】計画書（自動計算）（当初）'!AC160:AD160</f>
        <v>0</v>
      </c>
      <c r="AD160" s="906"/>
      <c r="AE160" s="908">
        <f t="shared" si="74"/>
        <v>0</v>
      </c>
      <c r="AF160" s="909"/>
    </row>
    <row r="161" spans="1:32" ht="37.5" customHeight="1" thickTop="1" thickBot="1">
      <c r="A161" s="910" t="s">
        <v>34</v>
      </c>
      <c r="B161" s="911"/>
      <c r="C161" s="954" t="str">
        <f>'【様式２】計画書（自動計算）（当初）'!C161:D161</f>
        <v/>
      </c>
      <c r="D161" s="955"/>
      <c r="F161" s="7" t="s">
        <v>76</v>
      </c>
      <c r="G161" s="912">
        <f>SUM(G156:H159)-G160</f>
        <v>0</v>
      </c>
      <c r="H161" s="913"/>
      <c r="I161" s="912">
        <f t="shared" ref="I161" si="75">SUM(I156:J159)-I160</f>
        <v>0</v>
      </c>
      <c r="J161" s="913"/>
      <c r="K161" s="912">
        <f t="shared" ref="K161" si="76">SUM(K156:L159)-K160</f>
        <v>0</v>
      </c>
      <c r="L161" s="914"/>
      <c r="M161" s="915">
        <f t="shared" ref="M161" si="77">SUM(M156:N159)-M160</f>
        <v>0</v>
      </c>
      <c r="N161" s="913"/>
      <c r="O161" s="912">
        <f t="shared" ref="O161" si="78">SUM(O156:P159)-O160</f>
        <v>0</v>
      </c>
      <c r="P161" s="913"/>
      <c r="Q161" s="912">
        <f t="shared" ref="Q161" si="79">SUM(Q156:R159)-Q160</f>
        <v>0</v>
      </c>
      <c r="R161" s="914"/>
      <c r="S161" s="915">
        <f t="shared" ref="S161" si="80">SUM(S156:T159)-S160</f>
        <v>0</v>
      </c>
      <c r="T161" s="913"/>
      <c r="U161" s="912">
        <f t="shared" ref="U161" si="81">SUM(U156:V159)-U160</f>
        <v>0</v>
      </c>
      <c r="V161" s="913"/>
      <c r="W161" s="912">
        <f t="shared" ref="W161" si="82">SUM(W156:X159)-W160</f>
        <v>0</v>
      </c>
      <c r="X161" s="914"/>
      <c r="Y161" s="915">
        <f t="shared" ref="Y161" si="83">SUM(Y156:Z159)-Y160</f>
        <v>0</v>
      </c>
      <c r="Z161" s="913"/>
      <c r="AA161" s="912">
        <f>SUM(AA156:AB159)-AA160</f>
        <v>0</v>
      </c>
      <c r="AB161" s="913"/>
      <c r="AC161" s="912">
        <f t="shared" ref="AC161" si="84">SUM(AC156:AD159)-AC160</f>
        <v>0</v>
      </c>
      <c r="AD161" s="916"/>
      <c r="AE161" s="917">
        <f>SUM(G161:AD161)</f>
        <v>0</v>
      </c>
      <c r="AF161" s="918"/>
    </row>
    <row r="162" spans="1:32" ht="50.25" customHeight="1" thickTop="1" thickBot="1">
      <c r="A162" s="889" t="s">
        <v>87</v>
      </c>
      <c r="B162" s="890"/>
      <c r="C162" s="954" t="str">
        <f>'【様式２】計画書（自動計算）（当初）'!C162:D162</f>
        <v/>
      </c>
      <c r="D162" s="955"/>
      <c r="F162" s="8" t="s">
        <v>77</v>
      </c>
      <c r="G162" s="893">
        <f>IF(入力用!O219=1,IF(AND(入力用!O225&gt;0,入力用!O225&lt;=4),IF(G161&gt;=65000,65000,G161),IF(G161&gt;=82000,82000,G161)),IF(G161&gt;=65000,65000,G161))</f>
        <v>0</v>
      </c>
      <c r="H162" s="894"/>
      <c r="I162" s="893">
        <f>IF(入力用!O219=1,IF(AND(入力用!O225&gt;0,入力用!O225&lt;=5),IF(I161&gt;=65000,65000,I161),IF(I161&gt;=82000,82000,I161)),IF(I161&gt;=65000,65000,I161))</f>
        <v>0</v>
      </c>
      <c r="J162" s="894"/>
      <c r="K162" s="893">
        <f>IF(入力用!O219=1,IF(AND(入力用!O225&gt;0,入力用!O225&lt;=6),IF(K161&gt;=65000,65000,K161),IF(K161&gt;=82000,82000,K161)),IF(K161&gt;=65000,65000,K161))</f>
        <v>0</v>
      </c>
      <c r="L162" s="894"/>
      <c r="M162" s="893">
        <f>IF(入力用!O219=1,IF(AND(入力用!O225&gt;0,入力用!O225&lt;=7),IF(M161&gt;=65000,65000,M161),IF(M161&gt;=82000,82000,M161)),IF(M161&gt;=65000,65000,M161))</f>
        <v>0</v>
      </c>
      <c r="N162" s="894"/>
      <c r="O162" s="893">
        <f>IF(入力用!O219=1,IF(AND(入力用!O225&gt;0,入力用!O225&lt;=8),IF(O161&gt;=65000,65000,O161),IF(O161&gt;=82000,82000,O161)),IF(O161&gt;=65000,65000,O161))</f>
        <v>0</v>
      </c>
      <c r="P162" s="894"/>
      <c r="Q162" s="893">
        <f>IF(入力用!O219=1,IF(AND(入力用!O225&gt;0,入力用!O225&lt;=9),IF(Q161&gt;=65000,65000,Q161),IF(Q161&gt;=82000,82000,Q161)),IF(Q161&gt;=65000,65000,Q161))</f>
        <v>0</v>
      </c>
      <c r="R162" s="894"/>
      <c r="S162" s="893">
        <f>IF(入力用!O219=1,IF(AND(入力用!O225&gt;0,入力用!O225&lt;=10),IF(S161&gt;=65000,65000,S161),IF(S161&gt;=82000,82000,S161)),IF(S161&gt;=65000,65000,S161))</f>
        <v>0</v>
      </c>
      <c r="T162" s="894"/>
      <c r="U162" s="893">
        <f>IF(入力用!O219=1,IF(AND(入力用!O225&gt;0,入力用!O225&lt;=11),IF(U161&gt;=65000,65000,U161),IF(U161&gt;=82000,82000,U161)),IF(U161&gt;=65000,65000,U161))</f>
        <v>0</v>
      </c>
      <c r="V162" s="894"/>
      <c r="W162" s="893">
        <f>IF(入力用!O219=1,IF(AND(入力用!O225&gt;0,入力用!O225&lt;=12),IF(W161&gt;=65000,65000,W161),IF(W161&gt;=82000,82000,W161)),IF(W161&gt;=65000,65000,W161))</f>
        <v>0</v>
      </c>
      <c r="X162" s="894"/>
      <c r="Y162" s="893">
        <f>IF(入力用!O219=1,IF(AND(入力用!O225&gt;0,入力用!O225&lt;=13),IF(Y161&gt;=65000,65000,Y161),IF(Y161&gt;=82000,82000,Y161)),IF(Y161&gt;=65000,65000,Y161))</f>
        <v>0</v>
      </c>
      <c r="Z162" s="894"/>
      <c r="AA162" s="893">
        <f>IF(入力用!O219=1,IF(AND(入力用!O225&gt;0,入力用!O225&lt;=14),IF(AA161&gt;=65000,65000,AA161),IF(AA161&gt;=82000,82000,AA161)),IF(AA161&gt;=65000,65000,AA161))</f>
        <v>0</v>
      </c>
      <c r="AB162" s="894"/>
      <c r="AC162" s="893">
        <f>IF(入力用!O219=1,IF(AND(入力用!O225&gt;0,入力用!O225&lt;=15),IF(AC161&gt;=65000,65000,AC161),IF(AC161&gt;=82000,82000,AC161)),IF(AC161&gt;=65000,65000,AC161))</f>
        <v>0</v>
      </c>
      <c r="AD162" s="958"/>
      <c r="AE162" s="895"/>
      <c r="AF162" s="896"/>
    </row>
    <row r="163" spans="1:32" ht="50.25" customHeight="1" thickBot="1">
      <c r="A163" s="897" t="s">
        <v>88</v>
      </c>
      <c r="B163" s="898"/>
      <c r="C163" s="956" t="str">
        <f>'【様式２】計画書（自動計算）（当初）'!C163:D163</f>
        <v/>
      </c>
      <c r="D163" s="957"/>
      <c r="F163" s="9" t="s">
        <v>228</v>
      </c>
      <c r="G163" s="899">
        <f>ROUNDDOWN(G162*3/4,0)</f>
        <v>0</v>
      </c>
      <c r="H163" s="899"/>
      <c r="I163" s="899">
        <f>ROUNDDOWN(I162*3/4,0)</f>
        <v>0</v>
      </c>
      <c r="J163" s="899"/>
      <c r="K163" s="899">
        <f>ROUNDDOWN(K162*3/4,0)</f>
        <v>0</v>
      </c>
      <c r="L163" s="900"/>
      <c r="M163" s="901">
        <f>ROUNDDOWN(M162*3/4,0)</f>
        <v>0</v>
      </c>
      <c r="N163" s="899"/>
      <c r="O163" s="899">
        <f>ROUNDDOWN(O162*3/4,0)</f>
        <v>0</v>
      </c>
      <c r="P163" s="899"/>
      <c r="Q163" s="899">
        <f>ROUNDDOWN(Q162*3/4,0)</f>
        <v>0</v>
      </c>
      <c r="R163" s="900"/>
      <c r="S163" s="901">
        <f>ROUNDDOWN(S162*3/4,0)</f>
        <v>0</v>
      </c>
      <c r="T163" s="899"/>
      <c r="U163" s="899">
        <f>ROUNDDOWN(U162*3/4,0)</f>
        <v>0</v>
      </c>
      <c r="V163" s="899"/>
      <c r="W163" s="899">
        <f>ROUNDDOWN(W162*3/4,0)</f>
        <v>0</v>
      </c>
      <c r="X163" s="900"/>
      <c r="Y163" s="901">
        <f>ROUNDDOWN(Y162*3/4,0)</f>
        <v>0</v>
      </c>
      <c r="Z163" s="899"/>
      <c r="AA163" s="899">
        <f>ROUNDDOWN(AA162*3/4,0)</f>
        <v>0</v>
      </c>
      <c r="AB163" s="899"/>
      <c r="AC163" s="899">
        <f>ROUNDDOWN(AC162*3/4,0)</f>
        <v>0</v>
      </c>
      <c r="AD163" s="902"/>
      <c r="AE163" s="903">
        <f>ROUNDDOWN(SUM(G163:AD163),-2)</f>
        <v>0</v>
      </c>
      <c r="AF163" s="904"/>
    </row>
    <row r="164" spans="1:32" ht="17.25" customHeight="1">
      <c r="A164" s="871" t="s">
        <v>85</v>
      </c>
      <c r="B164" s="873" t="str">
        <f>'【様式２】計画書（自動計算）（当初）'!B164:D168</f>
        <v/>
      </c>
      <c r="C164" s="874"/>
      <c r="D164" s="875"/>
    </row>
    <row r="165" spans="1:32" ht="33.75" customHeight="1">
      <c r="A165" s="872"/>
      <c r="B165" s="876"/>
      <c r="C165" s="877"/>
      <c r="D165" s="878"/>
      <c r="G165" s="882"/>
      <c r="H165" s="883"/>
      <c r="I165" s="884" t="s">
        <v>36</v>
      </c>
      <c r="J165" s="885"/>
      <c r="K165" s="886"/>
      <c r="M165" s="887"/>
      <c r="N165" s="887"/>
      <c r="O165" s="888" t="s">
        <v>37</v>
      </c>
      <c r="P165" s="887"/>
      <c r="Q165" s="887"/>
      <c r="S165" s="887"/>
      <c r="T165" s="887"/>
      <c r="U165" s="888" t="s">
        <v>38</v>
      </c>
      <c r="V165" s="887"/>
      <c r="W165" s="887"/>
      <c r="Y165" s="887"/>
      <c r="Z165" s="887"/>
      <c r="AA165" s="888" t="s">
        <v>39</v>
      </c>
      <c r="AB165" s="887"/>
      <c r="AC165" s="887"/>
    </row>
    <row r="166" spans="1:32" ht="27" customHeight="1">
      <c r="A166" s="872"/>
      <c r="B166" s="876"/>
      <c r="C166" s="877"/>
      <c r="D166" s="878"/>
      <c r="G166" s="869" t="s">
        <v>29</v>
      </c>
      <c r="H166" s="870"/>
      <c r="I166" s="855">
        <f t="shared" ref="I166:I171" si="85">SUM(G156:L156)</f>
        <v>0</v>
      </c>
      <c r="J166" s="856"/>
      <c r="K166" s="857"/>
      <c r="M166" s="869" t="s">
        <v>29</v>
      </c>
      <c r="N166" s="870"/>
      <c r="O166" s="855">
        <f t="shared" ref="O166:O171" si="86">SUM(M156:R156)</f>
        <v>0</v>
      </c>
      <c r="P166" s="856"/>
      <c r="Q166" s="857"/>
      <c r="S166" s="869" t="s">
        <v>29</v>
      </c>
      <c r="T166" s="870"/>
      <c r="U166" s="855">
        <f t="shared" ref="U166:U171" si="87">SUM(S156:X156)</f>
        <v>0</v>
      </c>
      <c r="V166" s="856"/>
      <c r="W166" s="857"/>
      <c r="Y166" s="869" t="s">
        <v>29</v>
      </c>
      <c r="Z166" s="870"/>
      <c r="AA166" s="855">
        <f t="shared" ref="AA166:AA171" si="88">SUM(Y156:AD156)</f>
        <v>0</v>
      </c>
      <c r="AB166" s="856"/>
      <c r="AC166" s="857"/>
    </row>
    <row r="167" spans="1:32" ht="27" customHeight="1">
      <c r="A167" s="872"/>
      <c r="B167" s="876"/>
      <c r="C167" s="877"/>
      <c r="D167" s="878"/>
      <c r="G167" s="862" t="s">
        <v>31</v>
      </c>
      <c r="H167" s="863"/>
      <c r="I167" s="855">
        <f t="shared" si="85"/>
        <v>0</v>
      </c>
      <c r="J167" s="856"/>
      <c r="K167" s="857"/>
      <c r="M167" s="862" t="s">
        <v>31</v>
      </c>
      <c r="N167" s="863"/>
      <c r="O167" s="855">
        <f t="shared" si="86"/>
        <v>0</v>
      </c>
      <c r="P167" s="856"/>
      <c r="Q167" s="857"/>
      <c r="S167" s="862" t="s">
        <v>31</v>
      </c>
      <c r="T167" s="863"/>
      <c r="U167" s="855">
        <f t="shared" si="87"/>
        <v>0</v>
      </c>
      <c r="V167" s="856"/>
      <c r="W167" s="857"/>
      <c r="Y167" s="862" t="s">
        <v>31</v>
      </c>
      <c r="Z167" s="863"/>
      <c r="AA167" s="855">
        <f t="shared" si="88"/>
        <v>0</v>
      </c>
      <c r="AB167" s="856"/>
      <c r="AC167" s="857"/>
    </row>
    <row r="168" spans="1:32" ht="27" customHeight="1">
      <c r="A168" s="872"/>
      <c r="B168" s="879"/>
      <c r="C168" s="880"/>
      <c r="D168" s="881"/>
      <c r="G168" s="862" t="s">
        <v>40</v>
      </c>
      <c r="H168" s="863"/>
      <c r="I168" s="855">
        <f t="shared" si="85"/>
        <v>0</v>
      </c>
      <c r="J168" s="856"/>
      <c r="K168" s="857"/>
      <c r="M168" s="862" t="s">
        <v>40</v>
      </c>
      <c r="N168" s="863"/>
      <c r="O168" s="855">
        <f t="shared" si="86"/>
        <v>0</v>
      </c>
      <c r="P168" s="856"/>
      <c r="Q168" s="857"/>
      <c r="S168" s="862" t="s">
        <v>40</v>
      </c>
      <c r="T168" s="863"/>
      <c r="U168" s="855">
        <f t="shared" si="87"/>
        <v>0</v>
      </c>
      <c r="V168" s="856"/>
      <c r="W168" s="857"/>
      <c r="Y168" s="862" t="s">
        <v>40</v>
      </c>
      <c r="Z168" s="863"/>
      <c r="AA168" s="855">
        <f t="shared" si="88"/>
        <v>0</v>
      </c>
      <c r="AB168" s="856"/>
      <c r="AC168" s="857"/>
    </row>
    <row r="169" spans="1:32" ht="27" customHeight="1">
      <c r="B169" s="864" t="str">
        <f>'【様式２】計画書（自動計算）（当初）'!B169:D169</f>
        <v>補助基準額上限：65000円</v>
      </c>
      <c r="C169" s="864"/>
      <c r="D169" s="864"/>
      <c r="G169" s="862" t="s">
        <v>32</v>
      </c>
      <c r="H169" s="863"/>
      <c r="I169" s="865">
        <f t="shared" si="85"/>
        <v>0</v>
      </c>
      <c r="J169" s="866"/>
      <c r="K169" s="867"/>
      <c r="M169" s="862" t="s">
        <v>32</v>
      </c>
      <c r="N169" s="863"/>
      <c r="O169" s="865">
        <f t="shared" si="86"/>
        <v>0</v>
      </c>
      <c r="P169" s="866"/>
      <c r="Q169" s="867"/>
      <c r="S169" s="862" t="s">
        <v>32</v>
      </c>
      <c r="T169" s="863"/>
      <c r="U169" s="865">
        <f t="shared" si="87"/>
        <v>0</v>
      </c>
      <c r="V169" s="866"/>
      <c r="W169" s="867"/>
      <c r="Y169" s="862" t="s">
        <v>32</v>
      </c>
      <c r="Z169" s="863"/>
      <c r="AA169" s="865">
        <f t="shared" si="88"/>
        <v>0</v>
      </c>
      <c r="AB169" s="866"/>
      <c r="AC169" s="867"/>
    </row>
    <row r="170" spans="1:32" ht="27" customHeight="1">
      <c r="B170" s="868" t="str">
        <f>'【様式２】計画書（自動計算）（当初）'!B170:D170</f>
        <v/>
      </c>
      <c r="C170" s="868"/>
      <c r="D170" s="868"/>
      <c r="G170" s="869" t="s">
        <v>33</v>
      </c>
      <c r="H170" s="870"/>
      <c r="I170" s="855">
        <f t="shared" si="85"/>
        <v>0</v>
      </c>
      <c r="J170" s="856"/>
      <c r="K170" s="857"/>
      <c r="M170" s="869" t="s">
        <v>33</v>
      </c>
      <c r="N170" s="870"/>
      <c r="O170" s="855">
        <f t="shared" si="86"/>
        <v>0</v>
      </c>
      <c r="P170" s="856"/>
      <c r="Q170" s="857"/>
      <c r="S170" s="869" t="s">
        <v>33</v>
      </c>
      <c r="T170" s="870"/>
      <c r="U170" s="855">
        <f t="shared" si="87"/>
        <v>0</v>
      </c>
      <c r="V170" s="856"/>
      <c r="W170" s="857"/>
      <c r="Y170" s="869" t="s">
        <v>33</v>
      </c>
      <c r="Z170" s="870"/>
      <c r="AA170" s="855">
        <f t="shared" si="88"/>
        <v>0</v>
      </c>
      <c r="AB170" s="856"/>
      <c r="AC170" s="857"/>
    </row>
    <row r="171" spans="1:32" ht="27" customHeight="1" thickBot="1">
      <c r="G171" s="850" t="s">
        <v>35</v>
      </c>
      <c r="H171" s="851"/>
      <c r="I171" s="852">
        <f t="shared" si="85"/>
        <v>0</v>
      </c>
      <c r="J171" s="853"/>
      <c r="K171" s="854"/>
      <c r="M171" s="850" t="s">
        <v>35</v>
      </c>
      <c r="N171" s="851"/>
      <c r="O171" s="855">
        <f t="shared" si="86"/>
        <v>0</v>
      </c>
      <c r="P171" s="856"/>
      <c r="Q171" s="857"/>
      <c r="S171" s="850" t="s">
        <v>35</v>
      </c>
      <c r="T171" s="851"/>
      <c r="U171" s="855">
        <f t="shared" si="87"/>
        <v>0</v>
      </c>
      <c r="V171" s="856"/>
      <c r="W171" s="857"/>
      <c r="Y171" s="850" t="s">
        <v>35</v>
      </c>
      <c r="Z171" s="851"/>
      <c r="AA171" s="855">
        <f t="shared" si="88"/>
        <v>0</v>
      </c>
      <c r="AB171" s="856"/>
      <c r="AC171" s="857"/>
    </row>
    <row r="172" spans="1:32" ht="45" customHeight="1" thickBot="1">
      <c r="G172" s="858" t="s">
        <v>78</v>
      </c>
      <c r="H172" s="859"/>
      <c r="I172" s="860">
        <f>ROUNDDOWN(SUM(G163:L163),-2)</f>
        <v>0</v>
      </c>
      <c r="J172" s="861"/>
      <c r="K172" s="861"/>
      <c r="M172" s="858" t="s">
        <v>78</v>
      </c>
      <c r="N172" s="859"/>
      <c r="O172" s="860">
        <f>ROUNDDOWN(SUM(M163:R163),-2)</f>
        <v>0</v>
      </c>
      <c r="P172" s="861"/>
      <c r="Q172" s="861"/>
      <c r="S172" s="858" t="s">
        <v>78</v>
      </c>
      <c r="T172" s="859"/>
      <c r="U172" s="860">
        <f>ROUNDDOWN(SUM(S163:X163),-2)</f>
        <v>0</v>
      </c>
      <c r="V172" s="861"/>
      <c r="W172" s="861"/>
      <c r="Y172" s="858" t="s">
        <v>78</v>
      </c>
      <c r="Z172" s="859"/>
      <c r="AA172" s="860">
        <f>AE163-I172-O172-U172</f>
        <v>0</v>
      </c>
      <c r="AB172" s="861"/>
      <c r="AC172" s="861"/>
      <c r="AF172" s="10" t="s">
        <v>95</v>
      </c>
    </row>
    <row r="173" spans="1:32" ht="17.25" customHeight="1"/>
    <row r="174" spans="1:32" ht="17.25" customHeight="1"/>
    <row r="175" spans="1:32" ht="17.25" customHeight="1">
      <c r="A175" s="953" t="str">
        <f>$A$1</f>
        <v>様式第２号</v>
      </c>
      <c r="B175" s="953"/>
    </row>
    <row r="176" spans="1:32" ht="17.25" customHeight="1">
      <c r="A176" s="953"/>
      <c r="B176" s="953"/>
      <c r="Z176" s="939" t="str">
        <f>$Z$2</f>
        <v>令和</v>
      </c>
      <c r="AA176" s="939" t="str">
        <f>IF($AA$2="","",$AA$2)</f>
        <v/>
      </c>
      <c r="AB176" s="939" t="s">
        <v>8</v>
      </c>
      <c r="AC176" s="939" t="str">
        <f>IF($AC$2="","",$AC$2)</f>
        <v/>
      </c>
      <c r="AD176" s="939" t="s">
        <v>9</v>
      </c>
      <c r="AE176" s="939" t="str">
        <f>IF($AE$2="","",$AE$2)</f>
        <v/>
      </c>
      <c r="AF176" s="939" t="s">
        <v>10</v>
      </c>
    </row>
    <row r="177" spans="1:32" ht="17.25" customHeight="1">
      <c r="A177" s="939" t="s">
        <v>11</v>
      </c>
      <c r="B177" s="939"/>
      <c r="C177" s="939"/>
      <c r="D177" s="939"/>
      <c r="E177" s="939"/>
      <c r="F177" s="939"/>
      <c r="G177" s="939"/>
      <c r="H177" s="939"/>
      <c r="I177" s="939"/>
      <c r="L177" s="940" t="s">
        <v>12</v>
      </c>
      <c r="M177" s="940"/>
      <c r="N177" s="941">
        <v>7</v>
      </c>
      <c r="O177" s="941"/>
      <c r="P177" s="942" t="s">
        <v>13</v>
      </c>
      <c r="Q177" s="942"/>
      <c r="Z177" s="939"/>
      <c r="AA177" s="939"/>
      <c r="AB177" s="939"/>
      <c r="AC177" s="939"/>
      <c r="AD177" s="939"/>
      <c r="AE177" s="939"/>
      <c r="AF177" s="939"/>
    </row>
    <row r="178" spans="1:32" ht="17.25" customHeight="1">
      <c r="A178" s="939"/>
      <c r="B178" s="939"/>
      <c r="C178" s="939"/>
      <c r="D178" s="939"/>
      <c r="E178" s="939"/>
      <c r="F178" s="939"/>
      <c r="G178" s="939"/>
      <c r="H178" s="939"/>
      <c r="I178" s="939"/>
      <c r="L178" s="940"/>
      <c r="M178" s="940"/>
      <c r="N178" s="941"/>
      <c r="O178" s="941"/>
      <c r="P178" s="942"/>
      <c r="Q178" s="942"/>
    </row>
    <row r="179" spans="1:32" ht="17.25" customHeight="1">
      <c r="A179" s="939"/>
      <c r="B179" s="939"/>
      <c r="C179" s="939"/>
      <c r="D179" s="939"/>
      <c r="E179" s="939"/>
      <c r="F179" s="939"/>
      <c r="G179" s="939"/>
      <c r="H179" s="939"/>
      <c r="I179" s="939"/>
      <c r="L179" s="940"/>
      <c r="M179" s="940"/>
      <c r="N179" s="941"/>
      <c r="O179" s="941"/>
      <c r="P179" s="942"/>
      <c r="Q179" s="942"/>
    </row>
    <row r="180" spans="1:32" ht="17.25" customHeight="1" thickBot="1"/>
    <row r="181" spans="1:32" ht="42" customHeight="1" thickBot="1">
      <c r="A181" s="943" t="s">
        <v>81</v>
      </c>
      <c r="B181" s="944"/>
      <c r="C181" s="945" t="str">
        <f>IF($C$7="","",$C$7)</f>
        <v/>
      </c>
      <c r="D181" s="945"/>
      <c r="E181" s="945"/>
      <c r="F181" s="945"/>
      <c r="G181" s="945"/>
      <c r="H181" s="945"/>
      <c r="I181" s="946"/>
    </row>
    <row r="182" spans="1:32" ht="17.25" customHeight="1">
      <c r="C182" s="2"/>
      <c r="D182" s="2"/>
      <c r="E182" s="11"/>
      <c r="F182" s="2"/>
      <c r="G182" s="2"/>
      <c r="H182" s="2"/>
      <c r="I182" s="2"/>
      <c r="J182" s="2"/>
    </row>
    <row r="183" spans="1:32" ht="17.25" customHeight="1" thickBot="1"/>
    <row r="184" spans="1:32" ht="23.25" customHeight="1" thickBot="1">
      <c r="A184" s="947" t="s">
        <v>14</v>
      </c>
      <c r="B184" s="948"/>
      <c r="C184" s="948"/>
      <c r="D184" s="949"/>
      <c r="F184" s="3" t="s">
        <v>15</v>
      </c>
      <c r="G184" s="943" t="s">
        <v>16</v>
      </c>
      <c r="H184" s="944"/>
      <c r="I184" s="950" t="s">
        <v>17</v>
      </c>
      <c r="J184" s="944"/>
      <c r="K184" s="950" t="s">
        <v>18</v>
      </c>
      <c r="L184" s="951"/>
      <c r="M184" s="943" t="s">
        <v>19</v>
      </c>
      <c r="N184" s="944"/>
      <c r="O184" s="950" t="s">
        <v>20</v>
      </c>
      <c r="P184" s="944"/>
      <c r="Q184" s="950" t="s">
        <v>21</v>
      </c>
      <c r="R184" s="951"/>
      <c r="S184" s="943" t="s">
        <v>22</v>
      </c>
      <c r="T184" s="944"/>
      <c r="U184" s="950" t="s">
        <v>23</v>
      </c>
      <c r="V184" s="944"/>
      <c r="W184" s="950" t="s">
        <v>24</v>
      </c>
      <c r="X184" s="951"/>
      <c r="Y184" s="943" t="s">
        <v>25</v>
      </c>
      <c r="Z184" s="944"/>
      <c r="AA184" s="950" t="s">
        <v>26</v>
      </c>
      <c r="AB184" s="944"/>
      <c r="AC184" s="950" t="s">
        <v>27</v>
      </c>
      <c r="AD184" s="951"/>
      <c r="AE184" s="966" t="s">
        <v>28</v>
      </c>
      <c r="AF184" s="951"/>
    </row>
    <row r="185" spans="1:32" ht="37.5" customHeight="1">
      <c r="A185" s="932" t="s">
        <v>86</v>
      </c>
      <c r="B185" s="933"/>
      <c r="C185" s="934" t="str">
        <f>'【様式２】計画書（自動計算）（当初）'!C185:D185</f>
        <v/>
      </c>
      <c r="D185" s="935"/>
      <c r="F185" s="118" t="s">
        <v>71</v>
      </c>
      <c r="G185" s="919">
        <f>'【様式２】計画書（自動計算）（当初）'!G185:H185</f>
        <v>0</v>
      </c>
      <c r="H185" s="919"/>
      <c r="I185" s="919">
        <f>'【様式２】計画書（自動計算）（当初）'!I185:J185</f>
        <v>0</v>
      </c>
      <c r="J185" s="919"/>
      <c r="K185" s="919">
        <f>'【様式２】計画書（自動計算）（当初）'!K185:L185</f>
        <v>0</v>
      </c>
      <c r="L185" s="919"/>
      <c r="M185" s="919">
        <f>'【様式２】計画書（自動計算）（当初）'!M185:N185</f>
        <v>0</v>
      </c>
      <c r="N185" s="919"/>
      <c r="O185" s="919">
        <f>'【様式２】計画書（自動計算）（当初）'!O185:P185</f>
        <v>0</v>
      </c>
      <c r="P185" s="919"/>
      <c r="Q185" s="919">
        <f>'【様式２】計画書（自動計算）（当初）'!Q185:R185</f>
        <v>0</v>
      </c>
      <c r="R185" s="919"/>
      <c r="S185" s="919">
        <f>'【様式２】計画書（自動計算）（当初）'!S185:T185</f>
        <v>0</v>
      </c>
      <c r="T185" s="919"/>
      <c r="U185" s="919">
        <f>'【様式２】計画書（自動計算）（当初）'!U185:V185</f>
        <v>0</v>
      </c>
      <c r="V185" s="919"/>
      <c r="W185" s="919">
        <f>'【様式２】計画書（自動計算）（当初）'!W185:X185</f>
        <v>0</v>
      </c>
      <c r="X185" s="919"/>
      <c r="Y185" s="919">
        <f>'【様式２】計画書（自動計算）（当初）'!Y185:Z185</f>
        <v>0</v>
      </c>
      <c r="Z185" s="919"/>
      <c r="AA185" s="919">
        <f>'【様式２】計画書（自動計算）（当初）'!AA185:AB185</f>
        <v>0</v>
      </c>
      <c r="AB185" s="919"/>
      <c r="AC185" s="919">
        <f>'【様式２】計画書（自動計算）（当初）'!AC185:AD185</f>
        <v>0</v>
      </c>
      <c r="AD185" s="919"/>
      <c r="AE185" s="908">
        <f t="shared" ref="AE185:AE189" si="89">SUM(G185:AD185)</f>
        <v>0</v>
      </c>
      <c r="AF185" s="909"/>
    </row>
    <row r="186" spans="1:32" ht="37.5" customHeight="1">
      <c r="A186" s="936" t="s">
        <v>30</v>
      </c>
      <c r="B186" s="937"/>
      <c r="C186" s="922" t="str">
        <f>'【様式２】計画書（自動計算）（当初）'!C186:D187</f>
        <v/>
      </c>
      <c r="D186" s="923"/>
      <c r="F186" s="4" t="s">
        <v>72</v>
      </c>
      <c r="G186" s="926">
        <f>'【様式２】計画書（自動計算）（当初）'!G186:H186</f>
        <v>0</v>
      </c>
      <c r="H186" s="926"/>
      <c r="I186" s="926">
        <f>'【様式２】計画書（自動計算）（当初）'!I186:J186</f>
        <v>0</v>
      </c>
      <c r="J186" s="926"/>
      <c r="K186" s="926">
        <f>'【様式２】計画書（自動計算）（当初）'!K186:L186</f>
        <v>0</v>
      </c>
      <c r="L186" s="926"/>
      <c r="M186" s="926">
        <f>'【様式２】計画書（自動計算）（当初）'!M186:N186</f>
        <v>0</v>
      </c>
      <c r="N186" s="926"/>
      <c r="O186" s="926">
        <f>'【様式２】計画書（自動計算）（当初）'!O186:P186</f>
        <v>0</v>
      </c>
      <c r="P186" s="926"/>
      <c r="Q186" s="926">
        <f>'【様式２】計画書（自動計算）（当初）'!Q186:R186</f>
        <v>0</v>
      </c>
      <c r="R186" s="926"/>
      <c r="S186" s="926">
        <f>'【様式２】計画書（自動計算）（当初）'!S186:T186</f>
        <v>0</v>
      </c>
      <c r="T186" s="926"/>
      <c r="U186" s="926">
        <f>'【様式２】計画書（自動計算）（当初）'!U186:V186</f>
        <v>0</v>
      </c>
      <c r="V186" s="926"/>
      <c r="W186" s="926">
        <f>'【様式２】計画書（自動計算）（当初）'!W186:X186</f>
        <v>0</v>
      </c>
      <c r="X186" s="926"/>
      <c r="Y186" s="926">
        <f>'【様式２】計画書（自動計算）（当初）'!Y186:Z186</f>
        <v>0</v>
      </c>
      <c r="Z186" s="926"/>
      <c r="AA186" s="926">
        <f>'【様式２】計画書（自動計算）（当初）'!AA186:AB186</f>
        <v>0</v>
      </c>
      <c r="AB186" s="926"/>
      <c r="AC186" s="926">
        <f>'【様式２】計画書（自動計算）（当初）'!AC186:AD186</f>
        <v>0</v>
      </c>
      <c r="AD186" s="926"/>
      <c r="AE186" s="908">
        <f t="shared" si="89"/>
        <v>0</v>
      </c>
      <c r="AF186" s="909"/>
    </row>
    <row r="187" spans="1:32" ht="37.5" customHeight="1">
      <c r="A187" s="938"/>
      <c r="B187" s="937"/>
      <c r="C187" s="924"/>
      <c r="D187" s="925"/>
      <c r="F187" s="4" t="s">
        <v>73</v>
      </c>
      <c r="G187" s="926">
        <f>'【様式２】計画書（自動計算）（当初）'!G187:H187</f>
        <v>0</v>
      </c>
      <c r="H187" s="926"/>
      <c r="I187" s="926">
        <f>'【様式２】計画書（自動計算）（当初）'!I187:J187</f>
        <v>0</v>
      </c>
      <c r="J187" s="926"/>
      <c r="K187" s="926">
        <f>'【様式２】計画書（自動計算）（当初）'!K187:L187</f>
        <v>0</v>
      </c>
      <c r="L187" s="926"/>
      <c r="M187" s="926">
        <f>'【様式２】計画書（自動計算）（当初）'!M187:N187</f>
        <v>0</v>
      </c>
      <c r="N187" s="926"/>
      <c r="O187" s="926">
        <f>'【様式２】計画書（自動計算）（当初）'!O187:P187</f>
        <v>0</v>
      </c>
      <c r="P187" s="926"/>
      <c r="Q187" s="926">
        <f>'【様式２】計画書（自動計算）（当初）'!Q187:R187</f>
        <v>0</v>
      </c>
      <c r="R187" s="926"/>
      <c r="S187" s="926">
        <f>'【様式２】計画書（自動計算）（当初）'!S187:T187</f>
        <v>0</v>
      </c>
      <c r="T187" s="926"/>
      <c r="U187" s="926">
        <f>'【様式２】計画書（自動計算）（当初）'!U187:V187</f>
        <v>0</v>
      </c>
      <c r="V187" s="926"/>
      <c r="W187" s="926">
        <f>'【様式２】計画書（自動計算）（当初）'!W187:X187</f>
        <v>0</v>
      </c>
      <c r="X187" s="926"/>
      <c r="Y187" s="926">
        <f>'【様式２】計画書（自動計算）（当初）'!Y187:Z187</f>
        <v>0</v>
      </c>
      <c r="Z187" s="926"/>
      <c r="AA187" s="926">
        <f>'【様式２】計画書（自動計算）（当初）'!AA187:AB187</f>
        <v>0</v>
      </c>
      <c r="AB187" s="926"/>
      <c r="AC187" s="926">
        <f>'【様式２】計画書（自動計算）（当初）'!AC187:AD187</f>
        <v>0</v>
      </c>
      <c r="AD187" s="926"/>
      <c r="AE187" s="908">
        <f t="shared" si="89"/>
        <v>0</v>
      </c>
      <c r="AF187" s="909"/>
    </row>
    <row r="188" spans="1:32" ht="37.5" customHeight="1">
      <c r="A188" s="938"/>
      <c r="B188" s="937"/>
      <c r="C188" s="876" t="str">
        <f>'【様式２】計画書（自動計算）（当初）'!C188:D189</f>
        <v/>
      </c>
      <c r="D188" s="960"/>
      <c r="F188" s="5" t="s">
        <v>74</v>
      </c>
      <c r="G188" s="926">
        <v>0</v>
      </c>
      <c r="H188" s="926"/>
      <c r="I188" s="927">
        <v>0</v>
      </c>
      <c r="J188" s="928"/>
      <c r="K188" s="927">
        <v>0</v>
      </c>
      <c r="L188" s="928"/>
      <c r="M188" s="927">
        <v>0</v>
      </c>
      <c r="N188" s="928"/>
      <c r="O188" s="927">
        <v>0</v>
      </c>
      <c r="P188" s="928"/>
      <c r="Q188" s="927">
        <v>0</v>
      </c>
      <c r="R188" s="928"/>
      <c r="S188" s="927">
        <v>0</v>
      </c>
      <c r="T188" s="928"/>
      <c r="U188" s="927">
        <v>0</v>
      </c>
      <c r="V188" s="928"/>
      <c r="W188" s="927">
        <v>0</v>
      </c>
      <c r="X188" s="928"/>
      <c r="Y188" s="927">
        <v>0</v>
      </c>
      <c r="Z188" s="928"/>
      <c r="AA188" s="927">
        <v>0</v>
      </c>
      <c r="AB188" s="928"/>
      <c r="AC188" s="927">
        <v>0</v>
      </c>
      <c r="AD188" s="929"/>
      <c r="AE188" s="930">
        <f t="shared" si="89"/>
        <v>0</v>
      </c>
      <c r="AF188" s="931"/>
    </row>
    <row r="189" spans="1:32" ht="37.5" customHeight="1" thickBot="1">
      <c r="A189" s="938"/>
      <c r="B189" s="937"/>
      <c r="C189" s="879"/>
      <c r="D189" s="961"/>
      <c r="F189" s="6" t="s">
        <v>75</v>
      </c>
      <c r="G189" s="905">
        <f>'【様式２】計画書（自動計算）（当初）'!G189:H189</f>
        <v>0</v>
      </c>
      <c r="H189" s="906"/>
      <c r="I189" s="905">
        <f>'【様式２】計画書（自動計算）（当初）'!I189:J189</f>
        <v>0</v>
      </c>
      <c r="J189" s="906"/>
      <c r="K189" s="905">
        <f>'【様式２】計画書（自動計算）（当初）'!K189:L189</f>
        <v>0</v>
      </c>
      <c r="L189" s="906"/>
      <c r="M189" s="905">
        <f>'【様式２】計画書（自動計算）（当初）'!M189:N189</f>
        <v>0</v>
      </c>
      <c r="N189" s="906"/>
      <c r="O189" s="905">
        <f>'【様式２】計画書（自動計算）（当初）'!O189:P189</f>
        <v>0</v>
      </c>
      <c r="P189" s="906"/>
      <c r="Q189" s="905">
        <f>'【様式２】計画書（自動計算）（当初）'!Q189:R189</f>
        <v>0</v>
      </c>
      <c r="R189" s="906"/>
      <c r="S189" s="905">
        <f>'【様式２】計画書（自動計算）（当初）'!S189:T189</f>
        <v>0</v>
      </c>
      <c r="T189" s="906"/>
      <c r="U189" s="905">
        <f>'【様式２】計画書（自動計算）（当初）'!U189:V189</f>
        <v>0</v>
      </c>
      <c r="V189" s="906"/>
      <c r="W189" s="905">
        <f>'【様式２】計画書（自動計算）（当初）'!W189:X189</f>
        <v>0</v>
      </c>
      <c r="X189" s="906"/>
      <c r="Y189" s="905">
        <f>'【様式２】計画書（自動計算）（当初）'!Y189:Z189</f>
        <v>0</v>
      </c>
      <c r="Z189" s="906"/>
      <c r="AA189" s="905">
        <f>'【様式２】計画書（自動計算）（当初）'!AA189:AB189</f>
        <v>0</v>
      </c>
      <c r="AB189" s="906"/>
      <c r="AC189" s="905">
        <f>'【様式２】計画書（自動計算）（当初）'!AC189:AD189</f>
        <v>0</v>
      </c>
      <c r="AD189" s="906"/>
      <c r="AE189" s="908">
        <f t="shared" si="89"/>
        <v>0</v>
      </c>
      <c r="AF189" s="909"/>
    </row>
    <row r="190" spans="1:32" ht="37.5" customHeight="1" thickTop="1" thickBot="1">
      <c r="A190" s="910" t="s">
        <v>34</v>
      </c>
      <c r="B190" s="911"/>
      <c r="C190" s="954" t="str">
        <f>'【様式２】計画書（自動計算）（当初）'!C190:D190</f>
        <v/>
      </c>
      <c r="D190" s="955"/>
      <c r="F190" s="7" t="s">
        <v>76</v>
      </c>
      <c r="G190" s="912">
        <f>SUM(G185:H188)-G189</f>
        <v>0</v>
      </c>
      <c r="H190" s="913"/>
      <c r="I190" s="912">
        <f t="shared" ref="I190" si="90">SUM(I185:J188)-I189</f>
        <v>0</v>
      </c>
      <c r="J190" s="913"/>
      <c r="K190" s="912">
        <f t="shared" ref="K190" si="91">SUM(K185:L188)-K189</f>
        <v>0</v>
      </c>
      <c r="L190" s="914"/>
      <c r="M190" s="915">
        <f t="shared" ref="M190" si="92">SUM(M185:N188)-M189</f>
        <v>0</v>
      </c>
      <c r="N190" s="913"/>
      <c r="O190" s="912">
        <f t="shared" ref="O190" si="93">SUM(O185:P188)-O189</f>
        <v>0</v>
      </c>
      <c r="P190" s="913"/>
      <c r="Q190" s="912">
        <f t="shared" ref="Q190" si="94">SUM(Q185:R188)-Q189</f>
        <v>0</v>
      </c>
      <c r="R190" s="914"/>
      <c r="S190" s="915">
        <f t="shared" ref="S190" si="95">SUM(S185:T188)-S189</f>
        <v>0</v>
      </c>
      <c r="T190" s="913"/>
      <c r="U190" s="912">
        <f t="shared" ref="U190" si="96">SUM(U185:V188)-U189</f>
        <v>0</v>
      </c>
      <c r="V190" s="913"/>
      <c r="W190" s="912">
        <f t="shared" ref="W190" si="97">SUM(W185:X188)-W189</f>
        <v>0</v>
      </c>
      <c r="X190" s="914"/>
      <c r="Y190" s="915">
        <f t="shared" ref="Y190" si="98">SUM(Y185:Z188)-Y189</f>
        <v>0</v>
      </c>
      <c r="Z190" s="913"/>
      <c r="AA190" s="912">
        <f>SUM(AA185:AB188)-AA189</f>
        <v>0</v>
      </c>
      <c r="AB190" s="913"/>
      <c r="AC190" s="912">
        <f t="shared" ref="AC190" si="99">SUM(AC185:AD188)-AC189</f>
        <v>0</v>
      </c>
      <c r="AD190" s="916"/>
      <c r="AE190" s="917">
        <f>SUM(G190:AD190)</f>
        <v>0</v>
      </c>
      <c r="AF190" s="918"/>
    </row>
    <row r="191" spans="1:32" ht="50.25" customHeight="1" thickTop="1" thickBot="1">
      <c r="A191" s="889" t="s">
        <v>87</v>
      </c>
      <c r="B191" s="890"/>
      <c r="C191" s="954" t="str">
        <f>'【様式２】計画書（自動計算）（当初）'!C191:D191</f>
        <v/>
      </c>
      <c r="D191" s="955"/>
      <c r="F191" s="8" t="s">
        <v>77</v>
      </c>
      <c r="G191" s="893">
        <f>IF(入力用!O258=1,IF(AND(入力用!O264&gt;0,入力用!O264&lt;=4),IF(G190&gt;=65000,65000,G190),IF(G190&gt;=82000,82000,G190)),IF(G190&gt;=65000,65000,G190))</f>
        <v>0</v>
      </c>
      <c r="H191" s="894"/>
      <c r="I191" s="893">
        <f>IF(入力用!O258=1,IF(AND(入力用!O264&gt;0,入力用!O264&lt;=5),IF(I190&gt;=65000,65000,I190),IF(I190&gt;=82000,82000,I190)),IF(I190&gt;=65000,65000,I190))</f>
        <v>0</v>
      </c>
      <c r="J191" s="894"/>
      <c r="K191" s="893">
        <f>IF(入力用!O258=1,IF(AND(入力用!O264&gt;0,入力用!O264&lt;=6),IF(K190&gt;=65000,65000,K190),IF(K190&gt;=82000,82000,K190)),IF(K190&gt;=65000,65000,K190))</f>
        <v>0</v>
      </c>
      <c r="L191" s="894"/>
      <c r="M191" s="893">
        <f>IF(入力用!O258=1,IF(AND(入力用!O264&gt;0,入力用!O264&lt;=7),IF(M190&gt;=65000,65000,M190),IF(M190&gt;=82000,82000,M190)),IF(M190&gt;=65000,65000,M190))</f>
        <v>0</v>
      </c>
      <c r="N191" s="894"/>
      <c r="O191" s="893">
        <f>IF(入力用!O258=1,IF(AND(入力用!O264&gt;0,入力用!O264&lt;=8),IF(O190&gt;=65000,65000,O190),IF(O190&gt;=82000,82000,O190)),IF(O190&gt;=65000,65000,O190))</f>
        <v>0</v>
      </c>
      <c r="P191" s="894"/>
      <c r="Q191" s="893">
        <f>IF(入力用!O258=1,IF(AND(入力用!O264&gt;0,入力用!O264&lt;=9),IF(Q190&gt;=65000,65000,Q190),IF(Q190&gt;=82000,82000,Q190)),IF(Q190&gt;=65000,65000,Q190))</f>
        <v>0</v>
      </c>
      <c r="R191" s="894"/>
      <c r="S191" s="893">
        <f>IF(入力用!O258=1,IF(AND(入力用!O264&gt;0,入力用!O264&lt;=10),IF(S190&gt;=65000,65000,S190),IF(S190&gt;=82000,82000,S190)),IF(S190&gt;=65000,65000,S190))</f>
        <v>0</v>
      </c>
      <c r="T191" s="894"/>
      <c r="U191" s="893">
        <f>IF(入力用!O258=1,IF(AND(入力用!O264&gt;0,入力用!O264&lt;=11),IF(U190&gt;=65000,65000,U190),IF(U190&gt;=82000,82000,U190)),IF(U190&gt;=65000,65000,U190))</f>
        <v>0</v>
      </c>
      <c r="V191" s="894"/>
      <c r="W191" s="893">
        <f>IF(入力用!O258=1,IF(AND(入力用!O264&gt;0,入力用!O264&lt;=12),IF(W190&gt;=65000,65000,W190),IF(W190&gt;=82000,82000,W190)),IF(W190&gt;=65000,65000,W190))</f>
        <v>0</v>
      </c>
      <c r="X191" s="894"/>
      <c r="Y191" s="893">
        <f>IF(入力用!O258=1,IF(AND(入力用!O264&gt;0,入力用!O264&lt;=13),IF(Y190&gt;=65000,65000,Y190),IF(Y190&gt;=82000,82000,Y190)),IF(Y190&gt;=65000,65000,Y190))</f>
        <v>0</v>
      </c>
      <c r="Z191" s="894"/>
      <c r="AA191" s="893">
        <f>IF(入力用!O258=1,IF(AND(入力用!O264&gt;0,入力用!O264&lt;=14),IF(AA190&gt;=65000,65000,AA190),IF(AA190&gt;=82000,82000,AA190)),IF(AA190&gt;=65000,65000,AA190))</f>
        <v>0</v>
      </c>
      <c r="AB191" s="894"/>
      <c r="AC191" s="893">
        <f>IF(入力用!O258=1,IF(AND(入力用!O264&gt;0,入力用!O264&lt;=15),IF(AC190&gt;=65000,65000,AC190),IF(AC190&gt;=82000,82000,AC190)),IF(AC190&gt;=65000,65000,AC190))</f>
        <v>0</v>
      </c>
      <c r="AD191" s="958"/>
      <c r="AE191" s="895"/>
      <c r="AF191" s="896"/>
    </row>
    <row r="192" spans="1:32" ht="50.25" customHeight="1" thickBot="1">
      <c r="A192" s="897" t="s">
        <v>88</v>
      </c>
      <c r="B192" s="898"/>
      <c r="C192" s="956" t="str">
        <f>'【様式２】計画書（自動計算）（当初）'!C192:D192</f>
        <v/>
      </c>
      <c r="D192" s="957"/>
      <c r="F192" s="9" t="s">
        <v>228</v>
      </c>
      <c r="G192" s="899">
        <f>ROUNDDOWN(G191*3/4,0)</f>
        <v>0</v>
      </c>
      <c r="H192" s="899"/>
      <c r="I192" s="899">
        <f>ROUNDDOWN(I191*3/4,0)</f>
        <v>0</v>
      </c>
      <c r="J192" s="899"/>
      <c r="K192" s="899">
        <f>ROUNDDOWN(K191*3/4,0)</f>
        <v>0</v>
      </c>
      <c r="L192" s="900"/>
      <c r="M192" s="901">
        <f>ROUNDDOWN(M191*3/4,0)</f>
        <v>0</v>
      </c>
      <c r="N192" s="899"/>
      <c r="O192" s="899">
        <f>ROUNDDOWN(O191*3/4,0)</f>
        <v>0</v>
      </c>
      <c r="P192" s="899"/>
      <c r="Q192" s="899">
        <f>ROUNDDOWN(Q191*3/4,0)</f>
        <v>0</v>
      </c>
      <c r="R192" s="900"/>
      <c r="S192" s="901">
        <f>ROUNDDOWN(S191*3/4,0)</f>
        <v>0</v>
      </c>
      <c r="T192" s="899"/>
      <c r="U192" s="899">
        <f>ROUNDDOWN(U191*3/4,0)</f>
        <v>0</v>
      </c>
      <c r="V192" s="899"/>
      <c r="W192" s="899">
        <f>ROUNDDOWN(W191*3/4,0)</f>
        <v>0</v>
      </c>
      <c r="X192" s="900"/>
      <c r="Y192" s="901">
        <f>ROUNDDOWN(Y191*3/4,0)</f>
        <v>0</v>
      </c>
      <c r="Z192" s="899"/>
      <c r="AA192" s="899">
        <f>ROUNDDOWN(AA191*3/4,0)</f>
        <v>0</v>
      </c>
      <c r="AB192" s="899"/>
      <c r="AC192" s="899">
        <f>ROUNDDOWN(AC191*3/4,0)</f>
        <v>0</v>
      </c>
      <c r="AD192" s="902"/>
      <c r="AE192" s="903">
        <f>ROUNDDOWN(SUM(G192:AD192),-2)</f>
        <v>0</v>
      </c>
      <c r="AF192" s="904"/>
    </row>
    <row r="193" spans="1:32" ht="17.25" customHeight="1">
      <c r="A193" s="871" t="s">
        <v>85</v>
      </c>
      <c r="B193" s="873" t="str">
        <f>'【様式２】計画書（自動計算）（当初）'!B193:D197</f>
        <v/>
      </c>
      <c r="C193" s="874"/>
      <c r="D193" s="875"/>
    </row>
    <row r="194" spans="1:32" ht="34.5" customHeight="1">
      <c r="A194" s="872"/>
      <c r="B194" s="876"/>
      <c r="C194" s="877"/>
      <c r="D194" s="878"/>
      <c r="G194" s="882"/>
      <c r="H194" s="883"/>
      <c r="I194" s="884" t="s">
        <v>36</v>
      </c>
      <c r="J194" s="885"/>
      <c r="K194" s="886"/>
      <c r="M194" s="887"/>
      <c r="N194" s="887"/>
      <c r="O194" s="888" t="s">
        <v>37</v>
      </c>
      <c r="P194" s="887"/>
      <c r="Q194" s="887"/>
      <c r="S194" s="887"/>
      <c r="T194" s="887"/>
      <c r="U194" s="888" t="s">
        <v>38</v>
      </c>
      <c r="V194" s="887"/>
      <c r="W194" s="887"/>
      <c r="Y194" s="887"/>
      <c r="Z194" s="887"/>
      <c r="AA194" s="888" t="s">
        <v>39</v>
      </c>
      <c r="AB194" s="887"/>
      <c r="AC194" s="887"/>
    </row>
    <row r="195" spans="1:32" ht="27" customHeight="1">
      <c r="A195" s="872"/>
      <c r="B195" s="876"/>
      <c r="C195" s="877"/>
      <c r="D195" s="878"/>
      <c r="G195" s="869" t="s">
        <v>29</v>
      </c>
      <c r="H195" s="870"/>
      <c r="I195" s="855">
        <f>SUM(G185:L185)</f>
        <v>0</v>
      </c>
      <c r="J195" s="856"/>
      <c r="K195" s="857"/>
      <c r="M195" s="869" t="s">
        <v>29</v>
      </c>
      <c r="N195" s="870"/>
      <c r="O195" s="855">
        <f t="shared" ref="O195:O200" si="100">SUM(M185:R185)</f>
        <v>0</v>
      </c>
      <c r="P195" s="856"/>
      <c r="Q195" s="857"/>
      <c r="S195" s="869" t="s">
        <v>29</v>
      </c>
      <c r="T195" s="870"/>
      <c r="U195" s="855">
        <f t="shared" ref="U195:U200" si="101">SUM(S185:X185)</f>
        <v>0</v>
      </c>
      <c r="V195" s="856"/>
      <c r="W195" s="857"/>
      <c r="Y195" s="869" t="s">
        <v>29</v>
      </c>
      <c r="Z195" s="870"/>
      <c r="AA195" s="855">
        <f t="shared" ref="AA195:AA200" si="102">SUM(Y185:AD185)</f>
        <v>0</v>
      </c>
      <c r="AB195" s="856"/>
      <c r="AC195" s="857"/>
    </row>
    <row r="196" spans="1:32" ht="27" customHeight="1">
      <c r="A196" s="872"/>
      <c r="B196" s="876"/>
      <c r="C196" s="877"/>
      <c r="D196" s="878"/>
      <c r="G196" s="862" t="s">
        <v>31</v>
      </c>
      <c r="H196" s="863"/>
      <c r="I196" s="855">
        <f t="shared" ref="I196:I200" si="103">SUM(G186:L186)</f>
        <v>0</v>
      </c>
      <c r="J196" s="856"/>
      <c r="K196" s="857"/>
      <c r="M196" s="862" t="s">
        <v>31</v>
      </c>
      <c r="N196" s="863"/>
      <c r="O196" s="855">
        <f t="shared" si="100"/>
        <v>0</v>
      </c>
      <c r="P196" s="856"/>
      <c r="Q196" s="857"/>
      <c r="S196" s="862" t="s">
        <v>31</v>
      </c>
      <c r="T196" s="863"/>
      <c r="U196" s="855">
        <f t="shared" si="101"/>
        <v>0</v>
      </c>
      <c r="V196" s="856"/>
      <c r="W196" s="857"/>
      <c r="Y196" s="862" t="s">
        <v>31</v>
      </c>
      <c r="Z196" s="863"/>
      <c r="AA196" s="855">
        <f t="shared" si="102"/>
        <v>0</v>
      </c>
      <c r="AB196" s="856"/>
      <c r="AC196" s="857"/>
    </row>
    <row r="197" spans="1:32" ht="27" customHeight="1">
      <c r="A197" s="872"/>
      <c r="B197" s="879"/>
      <c r="C197" s="880"/>
      <c r="D197" s="881"/>
      <c r="G197" s="862" t="s">
        <v>40</v>
      </c>
      <c r="H197" s="863"/>
      <c r="I197" s="855">
        <f t="shared" si="103"/>
        <v>0</v>
      </c>
      <c r="J197" s="856"/>
      <c r="K197" s="857"/>
      <c r="M197" s="862" t="s">
        <v>40</v>
      </c>
      <c r="N197" s="863"/>
      <c r="O197" s="855">
        <f t="shared" si="100"/>
        <v>0</v>
      </c>
      <c r="P197" s="856"/>
      <c r="Q197" s="857"/>
      <c r="S197" s="862" t="s">
        <v>40</v>
      </c>
      <c r="T197" s="863"/>
      <c r="U197" s="855">
        <f t="shared" si="101"/>
        <v>0</v>
      </c>
      <c r="V197" s="856"/>
      <c r="W197" s="857"/>
      <c r="Y197" s="862" t="s">
        <v>40</v>
      </c>
      <c r="Z197" s="863"/>
      <c r="AA197" s="855">
        <f t="shared" si="102"/>
        <v>0</v>
      </c>
      <c r="AB197" s="856"/>
      <c r="AC197" s="857"/>
    </row>
    <row r="198" spans="1:32" ht="27" customHeight="1">
      <c r="B198" s="864" t="str">
        <f>'【様式２】計画書（自動計算）（当初）'!B198:D198</f>
        <v>補助基準額上限：65000円</v>
      </c>
      <c r="C198" s="864"/>
      <c r="D198" s="864"/>
      <c r="G198" s="862" t="s">
        <v>32</v>
      </c>
      <c r="H198" s="863"/>
      <c r="I198" s="865">
        <f t="shared" si="103"/>
        <v>0</v>
      </c>
      <c r="J198" s="866"/>
      <c r="K198" s="867"/>
      <c r="M198" s="862" t="s">
        <v>32</v>
      </c>
      <c r="N198" s="863"/>
      <c r="O198" s="865">
        <f t="shared" si="100"/>
        <v>0</v>
      </c>
      <c r="P198" s="866"/>
      <c r="Q198" s="867"/>
      <c r="S198" s="862" t="s">
        <v>32</v>
      </c>
      <c r="T198" s="863"/>
      <c r="U198" s="865">
        <f t="shared" si="101"/>
        <v>0</v>
      </c>
      <c r="V198" s="866"/>
      <c r="W198" s="867"/>
      <c r="Y198" s="862" t="s">
        <v>32</v>
      </c>
      <c r="Z198" s="863"/>
      <c r="AA198" s="865">
        <f t="shared" si="102"/>
        <v>0</v>
      </c>
      <c r="AB198" s="866"/>
      <c r="AC198" s="867"/>
    </row>
    <row r="199" spans="1:32" ht="27" customHeight="1">
      <c r="B199" s="868" t="str">
        <f>'【様式２】計画書（自動計算）（当初）'!B199:D199</f>
        <v/>
      </c>
      <c r="C199" s="868"/>
      <c r="D199" s="868"/>
      <c r="G199" s="869" t="s">
        <v>33</v>
      </c>
      <c r="H199" s="870"/>
      <c r="I199" s="855">
        <f t="shared" si="103"/>
        <v>0</v>
      </c>
      <c r="J199" s="856"/>
      <c r="K199" s="857"/>
      <c r="M199" s="869" t="s">
        <v>33</v>
      </c>
      <c r="N199" s="870"/>
      <c r="O199" s="855">
        <f t="shared" si="100"/>
        <v>0</v>
      </c>
      <c r="P199" s="856"/>
      <c r="Q199" s="857"/>
      <c r="S199" s="869" t="s">
        <v>33</v>
      </c>
      <c r="T199" s="870"/>
      <c r="U199" s="855">
        <f t="shared" si="101"/>
        <v>0</v>
      </c>
      <c r="V199" s="856"/>
      <c r="W199" s="857"/>
      <c r="Y199" s="869" t="s">
        <v>33</v>
      </c>
      <c r="Z199" s="870"/>
      <c r="AA199" s="855">
        <f t="shared" si="102"/>
        <v>0</v>
      </c>
      <c r="AB199" s="856"/>
      <c r="AC199" s="857"/>
    </row>
    <row r="200" spans="1:32" ht="27" customHeight="1" thickBot="1">
      <c r="G200" s="850" t="s">
        <v>35</v>
      </c>
      <c r="H200" s="851"/>
      <c r="I200" s="852">
        <f t="shared" si="103"/>
        <v>0</v>
      </c>
      <c r="J200" s="853"/>
      <c r="K200" s="854"/>
      <c r="M200" s="850" t="s">
        <v>35</v>
      </c>
      <c r="N200" s="851"/>
      <c r="O200" s="855">
        <f t="shared" si="100"/>
        <v>0</v>
      </c>
      <c r="P200" s="856"/>
      <c r="Q200" s="857"/>
      <c r="S200" s="850" t="s">
        <v>35</v>
      </c>
      <c r="T200" s="851"/>
      <c r="U200" s="855">
        <f t="shared" si="101"/>
        <v>0</v>
      </c>
      <c r="V200" s="856"/>
      <c r="W200" s="857"/>
      <c r="Y200" s="850" t="s">
        <v>35</v>
      </c>
      <c r="Z200" s="851"/>
      <c r="AA200" s="855">
        <f t="shared" si="102"/>
        <v>0</v>
      </c>
      <c r="AB200" s="856"/>
      <c r="AC200" s="857"/>
    </row>
    <row r="201" spans="1:32" ht="45" customHeight="1" thickBot="1">
      <c r="G201" s="858" t="s">
        <v>78</v>
      </c>
      <c r="H201" s="859"/>
      <c r="I201" s="860">
        <f>ROUNDDOWN(SUM(G192:L192),-2)</f>
        <v>0</v>
      </c>
      <c r="J201" s="861"/>
      <c r="K201" s="861"/>
      <c r="M201" s="858" t="s">
        <v>78</v>
      </c>
      <c r="N201" s="859"/>
      <c r="O201" s="860">
        <f>ROUNDDOWN(SUM(M192:R192),-2)</f>
        <v>0</v>
      </c>
      <c r="P201" s="861"/>
      <c r="Q201" s="861"/>
      <c r="S201" s="858" t="s">
        <v>78</v>
      </c>
      <c r="T201" s="859"/>
      <c r="U201" s="860">
        <f>ROUNDDOWN(SUM(S192:X192),-2)</f>
        <v>0</v>
      </c>
      <c r="V201" s="861"/>
      <c r="W201" s="861"/>
      <c r="Y201" s="858" t="s">
        <v>78</v>
      </c>
      <c r="Z201" s="859"/>
      <c r="AA201" s="860">
        <f>AE192-I201-O201-U201</f>
        <v>0</v>
      </c>
      <c r="AB201" s="861"/>
      <c r="AC201" s="861"/>
      <c r="AF201" s="10" t="s">
        <v>94</v>
      </c>
    </row>
    <row r="202" spans="1:32" ht="17.25" customHeight="1"/>
    <row r="203" spans="1:32" ht="17.25" customHeight="1"/>
    <row r="204" spans="1:32" ht="17.25" customHeight="1">
      <c r="A204" s="953" t="str">
        <f>$A$1</f>
        <v>様式第２号</v>
      </c>
      <c r="B204" s="953"/>
    </row>
    <row r="205" spans="1:32" ht="17.25" customHeight="1">
      <c r="A205" s="953"/>
      <c r="B205" s="953"/>
      <c r="Z205" s="939" t="str">
        <f>$Z$2</f>
        <v>令和</v>
      </c>
      <c r="AA205" s="939" t="str">
        <f>IF($AA$2="","",$AA$2)</f>
        <v/>
      </c>
      <c r="AB205" s="939" t="s">
        <v>8</v>
      </c>
      <c r="AC205" s="939" t="str">
        <f>IF($AC$2="","",$AC$2)</f>
        <v/>
      </c>
      <c r="AD205" s="939" t="s">
        <v>9</v>
      </c>
      <c r="AE205" s="939" t="str">
        <f>IF($AE$2="","",$AE$2)</f>
        <v/>
      </c>
      <c r="AF205" s="939" t="s">
        <v>10</v>
      </c>
    </row>
    <row r="206" spans="1:32" ht="17.25" customHeight="1">
      <c r="A206" s="939" t="s">
        <v>11</v>
      </c>
      <c r="B206" s="939"/>
      <c r="C206" s="939"/>
      <c r="D206" s="939"/>
      <c r="E206" s="939"/>
      <c r="F206" s="939"/>
      <c r="G206" s="939"/>
      <c r="H206" s="939"/>
      <c r="I206" s="939"/>
      <c r="L206" s="940" t="s">
        <v>12</v>
      </c>
      <c r="M206" s="940"/>
      <c r="N206" s="941">
        <v>8</v>
      </c>
      <c r="O206" s="941"/>
      <c r="P206" s="942" t="s">
        <v>13</v>
      </c>
      <c r="Q206" s="942"/>
      <c r="Z206" s="939"/>
      <c r="AA206" s="939"/>
      <c r="AB206" s="939"/>
      <c r="AC206" s="939"/>
      <c r="AD206" s="939"/>
      <c r="AE206" s="939"/>
      <c r="AF206" s="939"/>
    </row>
    <row r="207" spans="1:32" ht="17.25" customHeight="1">
      <c r="A207" s="939"/>
      <c r="B207" s="939"/>
      <c r="C207" s="939"/>
      <c r="D207" s="939"/>
      <c r="E207" s="939"/>
      <c r="F207" s="939"/>
      <c r="G207" s="939"/>
      <c r="H207" s="939"/>
      <c r="I207" s="939"/>
      <c r="L207" s="940"/>
      <c r="M207" s="940"/>
      <c r="N207" s="941"/>
      <c r="O207" s="941"/>
      <c r="P207" s="942"/>
      <c r="Q207" s="942"/>
    </row>
    <row r="208" spans="1:32" ht="17.25" customHeight="1">
      <c r="A208" s="939"/>
      <c r="B208" s="939"/>
      <c r="C208" s="939"/>
      <c r="D208" s="939"/>
      <c r="E208" s="939"/>
      <c r="F208" s="939"/>
      <c r="G208" s="939"/>
      <c r="H208" s="939"/>
      <c r="I208" s="939"/>
      <c r="L208" s="940"/>
      <c r="M208" s="940"/>
      <c r="N208" s="941"/>
      <c r="O208" s="941"/>
      <c r="P208" s="942"/>
      <c r="Q208" s="942"/>
    </row>
    <row r="209" spans="1:32" ht="17.25" customHeight="1" thickBot="1"/>
    <row r="210" spans="1:32" ht="42" customHeight="1" thickBot="1">
      <c r="A210" s="943" t="s">
        <v>81</v>
      </c>
      <c r="B210" s="944"/>
      <c r="C210" s="945" t="str">
        <f>IF($C$7="","",$C$7)</f>
        <v/>
      </c>
      <c r="D210" s="945"/>
      <c r="E210" s="945"/>
      <c r="F210" s="945"/>
      <c r="G210" s="945"/>
      <c r="H210" s="945"/>
      <c r="I210" s="946"/>
    </row>
    <row r="211" spans="1:32" ht="17.25" customHeight="1">
      <c r="C211" s="2"/>
      <c r="D211" s="2"/>
      <c r="E211" s="11"/>
      <c r="F211" s="2"/>
      <c r="G211" s="2"/>
      <c r="H211" s="2"/>
      <c r="I211" s="2"/>
      <c r="J211" s="2"/>
    </row>
    <row r="212" spans="1:32" ht="17.25" customHeight="1" thickBot="1"/>
    <row r="213" spans="1:32" ht="23.25" customHeight="1" thickBot="1">
      <c r="A213" s="947" t="s">
        <v>14</v>
      </c>
      <c r="B213" s="948"/>
      <c r="C213" s="948"/>
      <c r="D213" s="949"/>
      <c r="F213" s="3" t="s">
        <v>15</v>
      </c>
      <c r="G213" s="943" t="s">
        <v>16</v>
      </c>
      <c r="H213" s="944"/>
      <c r="I213" s="950" t="s">
        <v>17</v>
      </c>
      <c r="J213" s="944"/>
      <c r="K213" s="950" t="s">
        <v>18</v>
      </c>
      <c r="L213" s="951"/>
      <c r="M213" s="943" t="s">
        <v>19</v>
      </c>
      <c r="N213" s="944"/>
      <c r="O213" s="950" t="s">
        <v>20</v>
      </c>
      <c r="P213" s="944"/>
      <c r="Q213" s="950" t="s">
        <v>21</v>
      </c>
      <c r="R213" s="951"/>
      <c r="S213" s="943" t="s">
        <v>22</v>
      </c>
      <c r="T213" s="944"/>
      <c r="U213" s="950" t="s">
        <v>23</v>
      </c>
      <c r="V213" s="944"/>
      <c r="W213" s="950" t="s">
        <v>24</v>
      </c>
      <c r="X213" s="951"/>
      <c r="Y213" s="943" t="s">
        <v>25</v>
      </c>
      <c r="Z213" s="944"/>
      <c r="AA213" s="950" t="s">
        <v>26</v>
      </c>
      <c r="AB213" s="944"/>
      <c r="AC213" s="950" t="s">
        <v>27</v>
      </c>
      <c r="AD213" s="951"/>
      <c r="AE213" s="966" t="s">
        <v>28</v>
      </c>
      <c r="AF213" s="951"/>
    </row>
    <row r="214" spans="1:32" ht="37.5" customHeight="1">
      <c r="A214" s="932" t="s">
        <v>86</v>
      </c>
      <c r="B214" s="933"/>
      <c r="C214" s="934" t="str">
        <f>'【様式２】計画書（自動計算）（当初）'!C214:D214</f>
        <v/>
      </c>
      <c r="D214" s="935"/>
      <c r="F214" s="118" t="s">
        <v>71</v>
      </c>
      <c r="G214" s="919">
        <f>'【様式２】計画書（自動計算）（当初）'!G214:H214</f>
        <v>0</v>
      </c>
      <c r="H214" s="919"/>
      <c r="I214" s="919">
        <f>'【様式２】計画書（自動計算）（当初）'!I214:J214</f>
        <v>0</v>
      </c>
      <c r="J214" s="919"/>
      <c r="K214" s="919">
        <f>'【様式２】計画書（自動計算）（当初）'!K214:L214</f>
        <v>0</v>
      </c>
      <c r="L214" s="919"/>
      <c r="M214" s="919">
        <f>'【様式２】計画書（自動計算）（当初）'!M214:N214</f>
        <v>0</v>
      </c>
      <c r="N214" s="919"/>
      <c r="O214" s="919">
        <f>'【様式２】計画書（自動計算）（当初）'!O214:P214</f>
        <v>0</v>
      </c>
      <c r="P214" s="919"/>
      <c r="Q214" s="919">
        <f>'【様式２】計画書（自動計算）（当初）'!Q214:R214</f>
        <v>0</v>
      </c>
      <c r="R214" s="919"/>
      <c r="S214" s="919">
        <f>'【様式２】計画書（自動計算）（当初）'!S214:T214</f>
        <v>0</v>
      </c>
      <c r="T214" s="919"/>
      <c r="U214" s="919">
        <f>'【様式２】計画書（自動計算）（当初）'!U214:V214</f>
        <v>0</v>
      </c>
      <c r="V214" s="919"/>
      <c r="W214" s="919">
        <f>'【様式２】計画書（自動計算）（当初）'!W214:X214</f>
        <v>0</v>
      </c>
      <c r="X214" s="919"/>
      <c r="Y214" s="919">
        <f>'【様式２】計画書（自動計算）（当初）'!Y214:Z214</f>
        <v>0</v>
      </c>
      <c r="Z214" s="919"/>
      <c r="AA214" s="919">
        <f>'【様式２】計画書（自動計算）（当初）'!AA214:AB214</f>
        <v>0</v>
      </c>
      <c r="AB214" s="919"/>
      <c r="AC214" s="919">
        <f>'【様式２】計画書（自動計算）（当初）'!AC214:AD214</f>
        <v>0</v>
      </c>
      <c r="AD214" s="919"/>
      <c r="AE214" s="908">
        <f t="shared" ref="AE214:AE218" si="104">SUM(G214:AD214)</f>
        <v>0</v>
      </c>
      <c r="AF214" s="909"/>
    </row>
    <row r="215" spans="1:32" ht="37.5" customHeight="1">
      <c r="A215" s="936" t="s">
        <v>30</v>
      </c>
      <c r="B215" s="937"/>
      <c r="C215" s="922" t="str">
        <f>'【様式２】計画書（自動計算）（当初）'!C215:D216</f>
        <v/>
      </c>
      <c r="D215" s="923"/>
      <c r="F215" s="4" t="s">
        <v>72</v>
      </c>
      <c r="G215" s="926">
        <f>'【様式２】計画書（自動計算）（当初）'!G215:H215</f>
        <v>0</v>
      </c>
      <c r="H215" s="926"/>
      <c r="I215" s="926">
        <f>'【様式２】計画書（自動計算）（当初）'!I215:J215</f>
        <v>0</v>
      </c>
      <c r="J215" s="926"/>
      <c r="K215" s="926">
        <f>'【様式２】計画書（自動計算）（当初）'!K215:L215</f>
        <v>0</v>
      </c>
      <c r="L215" s="926"/>
      <c r="M215" s="926">
        <f>'【様式２】計画書（自動計算）（当初）'!M215:N215</f>
        <v>0</v>
      </c>
      <c r="N215" s="926"/>
      <c r="O215" s="926">
        <f>'【様式２】計画書（自動計算）（当初）'!O215:P215</f>
        <v>0</v>
      </c>
      <c r="P215" s="926"/>
      <c r="Q215" s="926">
        <f>'【様式２】計画書（自動計算）（当初）'!Q215:R215</f>
        <v>0</v>
      </c>
      <c r="R215" s="926"/>
      <c r="S215" s="926">
        <f>'【様式２】計画書（自動計算）（当初）'!S215:T215</f>
        <v>0</v>
      </c>
      <c r="T215" s="926"/>
      <c r="U215" s="926">
        <f>'【様式２】計画書（自動計算）（当初）'!U215:V215</f>
        <v>0</v>
      </c>
      <c r="V215" s="926"/>
      <c r="W215" s="926">
        <f>'【様式２】計画書（自動計算）（当初）'!W215:X215</f>
        <v>0</v>
      </c>
      <c r="X215" s="926"/>
      <c r="Y215" s="926">
        <f>'【様式２】計画書（自動計算）（当初）'!Y215:Z215</f>
        <v>0</v>
      </c>
      <c r="Z215" s="926"/>
      <c r="AA215" s="926">
        <f>'【様式２】計画書（自動計算）（当初）'!AA215:AB215</f>
        <v>0</v>
      </c>
      <c r="AB215" s="926"/>
      <c r="AC215" s="926">
        <f>'【様式２】計画書（自動計算）（当初）'!AC215:AD215</f>
        <v>0</v>
      </c>
      <c r="AD215" s="926"/>
      <c r="AE215" s="908">
        <f t="shared" si="104"/>
        <v>0</v>
      </c>
      <c r="AF215" s="909"/>
    </row>
    <row r="216" spans="1:32" ht="37.5" customHeight="1">
      <c r="A216" s="938"/>
      <c r="B216" s="937"/>
      <c r="C216" s="924"/>
      <c r="D216" s="925"/>
      <c r="F216" s="4" t="s">
        <v>73</v>
      </c>
      <c r="G216" s="926">
        <f>'【様式２】計画書（自動計算）（当初）'!G216:H216</f>
        <v>0</v>
      </c>
      <c r="H216" s="926"/>
      <c r="I216" s="926">
        <f>'【様式２】計画書（自動計算）（当初）'!I216:J216</f>
        <v>0</v>
      </c>
      <c r="J216" s="926"/>
      <c r="K216" s="926">
        <f>'【様式２】計画書（自動計算）（当初）'!K216:L216</f>
        <v>0</v>
      </c>
      <c r="L216" s="926"/>
      <c r="M216" s="926">
        <f>'【様式２】計画書（自動計算）（当初）'!M216:N216</f>
        <v>0</v>
      </c>
      <c r="N216" s="926"/>
      <c r="O216" s="926">
        <f>'【様式２】計画書（自動計算）（当初）'!O216:P216</f>
        <v>0</v>
      </c>
      <c r="P216" s="926"/>
      <c r="Q216" s="926">
        <f>'【様式２】計画書（自動計算）（当初）'!Q216:R216</f>
        <v>0</v>
      </c>
      <c r="R216" s="926"/>
      <c r="S216" s="926">
        <f>'【様式２】計画書（自動計算）（当初）'!S216:T216</f>
        <v>0</v>
      </c>
      <c r="T216" s="926"/>
      <c r="U216" s="926">
        <f>'【様式２】計画書（自動計算）（当初）'!U216:V216</f>
        <v>0</v>
      </c>
      <c r="V216" s="926"/>
      <c r="W216" s="926">
        <f>'【様式２】計画書（自動計算）（当初）'!W216:X216</f>
        <v>0</v>
      </c>
      <c r="X216" s="926"/>
      <c r="Y216" s="926">
        <f>'【様式２】計画書（自動計算）（当初）'!Y216:Z216</f>
        <v>0</v>
      </c>
      <c r="Z216" s="926"/>
      <c r="AA216" s="926">
        <f>'【様式２】計画書（自動計算）（当初）'!AA216:AB216</f>
        <v>0</v>
      </c>
      <c r="AB216" s="926"/>
      <c r="AC216" s="926">
        <f>'【様式２】計画書（自動計算）（当初）'!AC216:AD216</f>
        <v>0</v>
      </c>
      <c r="AD216" s="926"/>
      <c r="AE216" s="908">
        <f t="shared" si="104"/>
        <v>0</v>
      </c>
      <c r="AF216" s="909"/>
    </row>
    <row r="217" spans="1:32" ht="37.5" customHeight="1">
      <c r="A217" s="938"/>
      <c r="B217" s="937"/>
      <c r="C217" s="876" t="str">
        <f>'【様式２】計画書（自動計算）（当初）'!C217:D218</f>
        <v/>
      </c>
      <c r="D217" s="960"/>
      <c r="F217" s="5" t="s">
        <v>74</v>
      </c>
      <c r="G217" s="926">
        <v>0</v>
      </c>
      <c r="H217" s="926"/>
      <c r="I217" s="927">
        <v>0</v>
      </c>
      <c r="J217" s="928"/>
      <c r="K217" s="927">
        <v>0</v>
      </c>
      <c r="L217" s="928"/>
      <c r="M217" s="927">
        <v>0</v>
      </c>
      <c r="N217" s="928"/>
      <c r="O217" s="927">
        <v>0</v>
      </c>
      <c r="P217" s="928"/>
      <c r="Q217" s="927">
        <v>0</v>
      </c>
      <c r="R217" s="928"/>
      <c r="S217" s="927">
        <v>0</v>
      </c>
      <c r="T217" s="928"/>
      <c r="U217" s="927">
        <v>0</v>
      </c>
      <c r="V217" s="928"/>
      <c r="W217" s="927">
        <v>0</v>
      </c>
      <c r="X217" s="928"/>
      <c r="Y217" s="927">
        <v>0</v>
      </c>
      <c r="Z217" s="928"/>
      <c r="AA217" s="927">
        <v>0</v>
      </c>
      <c r="AB217" s="928"/>
      <c r="AC217" s="927">
        <v>0</v>
      </c>
      <c r="AD217" s="929"/>
      <c r="AE217" s="930">
        <f t="shared" si="104"/>
        <v>0</v>
      </c>
      <c r="AF217" s="931"/>
    </row>
    <row r="218" spans="1:32" ht="37.5" customHeight="1" thickBot="1">
      <c r="A218" s="938"/>
      <c r="B218" s="937"/>
      <c r="C218" s="879"/>
      <c r="D218" s="961"/>
      <c r="F218" s="6" t="s">
        <v>75</v>
      </c>
      <c r="G218" s="905">
        <f>'【様式２】計画書（自動計算）（当初）'!G218:H218</f>
        <v>0</v>
      </c>
      <c r="H218" s="906"/>
      <c r="I218" s="905">
        <f>'【様式２】計画書（自動計算）（当初）'!I218:J218</f>
        <v>0</v>
      </c>
      <c r="J218" s="906"/>
      <c r="K218" s="905">
        <f>'【様式２】計画書（自動計算）（当初）'!K218:L218</f>
        <v>0</v>
      </c>
      <c r="L218" s="906"/>
      <c r="M218" s="905">
        <f>'【様式２】計画書（自動計算）（当初）'!M218:N218</f>
        <v>0</v>
      </c>
      <c r="N218" s="906"/>
      <c r="O218" s="905">
        <f>'【様式２】計画書（自動計算）（当初）'!O218:P218</f>
        <v>0</v>
      </c>
      <c r="P218" s="906"/>
      <c r="Q218" s="905">
        <f>'【様式２】計画書（自動計算）（当初）'!Q218:R218</f>
        <v>0</v>
      </c>
      <c r="R218" s="906"/>
      <c r="S218" s="905">
        <f>'【様式２】計画書（自動計算）（当初）'!S218:T218</f>
        <v>0</v>
      </c>
      <c r="T218" s="906"/>
      <c r="U218" s="905">
        <f>'【様式２】計画書（自動計算）（当初）'!U218:V218</f>
        <v>0</v>
      </c>
      <c r="V218" s="906"/>
      <c r="W218" s="905">
        <f>'【様式２】計画書（自動計算）（当初）'!W218:X218</f>
        <v>0</v>
      </c>
      <c r="X218" s="906"/>
      <c r="Y218" s="905">
        <f>'【様式２】計画書（自動計算）（当初）'!Y218:Z218</f>
        <v>0</v>
      </c>
      <c r="Z218" s="906"/>
      <c r="AA218" s="905">
        <f>'【様式２】計画書（自動計算）（当初）'!AA218:AB218</f>
        <v>0</v>
      </c>
      <c r="AB218" s="906"/>
      <c r="AC218" s="905">
        <f>'【様式２】計画書（自動計算）（当初）'!AC218:AD218</f>
        <v>0</v>
      </c>
      <c r="AD218" s="906"/>
      <c r="AE218" s="908">
        <f t="shared" si="104"/>
        <v>0</v>
      </c>
      <c r="AF218" s="909"/>
    </row>
    <row r="219" spans="1:32" ht="37.5" customHeight="1" thickTop="1" thickBot="1">
      <c r="A219" s="910" t="s">
        <v>34</v>
      </c>
      <c r="B219" s="911"/>
      <c r="C219" s="954" t="str">
        <f>'【様式２】計画書（自動計算）（当初）'!C219:D219</f>
        <v/>
      </c>
      <c r="D219" s="955"/>
      <c r="F219" s="7" t="s">
        <v>76</v>
      </c>
      <c r="G219" s="912">
        <f>SUM(G214:H217)-G218</f>
        <v>0</v>
      </c>
      <c r="H219" s="913"/>
      <c r="I219" s="912">
        <f t="shared" ref="I219" si="105">SUM(I214:J217)-I218</f>
        <v>0</v>
      </c>
      <c r="J219" s="913"/>
      <c r="K219" s="912">
        <f t="shared" ref="K219" si="106">SUM(K214:L217)-K218</f>
        <v>0</v>
      </c>
      <c r="L219" s="914"/>
      <c r="M219" s="915">
        <f t="shared" ref="M219" si="107">SUM(M214:N217)-M218</f>
        <v>0</v>
      </c>
      <c r="N219" s="913"/>
      <c r="O219" s="912">
        <f t="shared" ref="O219" si="108">SUM(O214:P217)-O218</f>
        <v>0</v>
      </c>
      <c r="P219" s="913"/>
      <c r="Q219" s="912">
        <f t="shared" ref="Q219" si="109">SUM(Q214:R217)-Q218</f>
        <v>0</v>
      </c>
      <c r="R219" s="914"/>
      <c r="S219" s="915">
        <f t="shared" ref="S219" si="110">SUM(S214:T217)-S218</f>
        <v>0</v>
      </c>
      <c r="T219" s="913"/>
      <c r="U219" s="912">
        <f t="shared" ref="U219" si="111">SUM(U214:V217)-U218</f>
        <v>0</v>
      </c>
      <c r="V219" s="913"/>
      <c r="W219" s="912">
        <f t="shared" ref="W219" si="112">SUM(W214:X217)-W218</f>
        <v>0</v>
      </c>
      <c r="X219" s="914"/>
      <c r="Y219" s="915">
        <f t="shared" ref="Y219" si="113">SUM(Y214:Z217)-Y218</f>
        <v>0</v>
      </c>
      <c r="Z219" s="913"/>
      <c r="AA219" s="912">
        <f>SUM(AA214:AB217)-AA218</f>
        <v>0</v>
      </c>
      <c r="AB219" s="913"/>
      <c r="AC219" s="912">
        <f t="shared" ref="AC219" si="114">SUM(AC214:AD217)-AC218</f>
        <v>0</v>
      </c>
      <c r="AD219" s="916"/>
      <c r="AE219" s="917">
        <f>SUM(G219:AD219)</f>
        <v>0</v>
      </c>
      <c r="AF219" s="918"/>
    </row>
    <row r="220" spans="1:32" ht="50.25" customHeight="1" thickTop="1" thickBot="1">
      <c r="A220" s="889" t="s">
        <v>87</v>
      </c>
      <c r="B220" s="890"/>
      <c r="C220" s="954" t="str">
        <f>'【様式２】計画書（自動計算）（当初）'!C220:D220</f>
        <v/>
      </c>
      <c r="D220" s="955"/>
      <c r="F220" s="8" t="s">
        <v>77</v>
      </c>
      <c r="G220" s="893">
        <f>IF(入力用!O297=1,IF(AND(入力用!O303&gt;0,入力用!O303&lt;=4),IF(G219&gt;=65000,65000,G219),IF(G219&gt;=82000,82000,G219)),IF(G219&gt;=65000,65000,G219))</f>
        <v>0</v>
      </c>
      <c r="H220" s="894"/>
      <c r="I220" s="893">
        <f>IF(入力用!O297=1,IF(AND(入力用!O303&gt;0,入力用!O303&lt;=5),IF(I219&gt;=65000,65000,I219),IF(I219&gt;=82000,82000,I219)),IF(I219&gt;=65000,65000,I219))</f>
        <v>0</v>
      </c>
      <c r="J220" s="894"/>
      <c r="K220" s="893">
        <f>IF(入力用!O297=1,IF(AND(入力用!O303&gt;0,入力用!O303&lt;=6),IF(K219&gt;=65000,65000,K219),IF(K219&gt;=82000,82000,K219)),IF(K219&gt;=65000,65000,K219))</f>
        <v>0</v>
      </c>
      <c r="L220" s="894"/>
      <c r="M220" s="893">
        <f>IF(入力用!O297=1,IF(AND(入力用!O303&gt;0,入力用!O303&lt;=7),IF(M219&gt;=65000,65000,M219),IF(M219&gt;=82000,82000,M219)),IF(M219&gt;=65000,65000,M219))</f>
        <v>0</v>
      </c>
      <c r="N220" s="894"/>
      <c r="O220" s="893">
        <f>IF(入力用!O297=1,IF(AND(入力用!O303&gt;0,入力用!O303&lt;=8),IF(O219&gt;=65000,65000,O219),IF(O219&gt;=82000,82000,O219)),IF(O219&gt;=65000,65000,O219))</f>
        <v>0</v>
      </c>
      <c r="P220" s="894"/>
      <c r="Q220" s="893">
        <f>IF(入力用!O297=1,IF(AND(入力用!O303&gt;0,入力用!O303&lt;=9),IF(Q219&gt;=65000,65000,Q219),IF(Q219&gt;=82000,82000,Q219)),IF(Q219&gt;=65000,65000,Q219))</f>
        <v>0</v>
      </c>
      <c r="R220" s="894"/>
      <c r="S220" s="893">
        <f>IF(入力用!O297=1,IF(AND(入力用!O303&gt;0,入力用!O303&lt;=10),IF(S219&gt;=65000,65000,S219),IF(S219&gt;=82000,82000,S219)),IF(S219&gt;=65000,65000,S219))</f>
        <v>0</v>
      </c>
      <c r="T220" s="894"/>
      <c r="U220" s="893">
        <f>IF(入力用!O297=1,IF(AND(入力用!O303&gt;0,入力用!O303&lt;=11),IF(U219&gt;=65000,65000,U219),IF(U219&gt;=82000,82000,U219)),IF(U219&gt;=65000,65000,U219))</f>
        <v>0</v>
      </c>
      <c r="V220" s="894"/>
      <c r="W220" s="893">
        <f>IF(入力用!O297=1,IF(AND(入力用!O303&gt;0,入力用!O303&lt;=12),IF(W219&gt;=65000,65000,W219),IF(W219&gt;=82000,82000,W219)),IF(W219&gt;=65000,65000,W219))</f>
        <v>0</v>
      </c>
      <c r="X220" s="894"/>
      <c r="Y220" s="893">
        <f>IF(入力用!O297=1,IF(AND(入力用!O303&gt;0,入力用!O303&lt;=13),IF(Y219&gt;=65000,65000,Y219),IF(Y219&gt;=82000,82000,Y219)),IF(Y219&gt;=65000,65000,Y219))</f>
        <v>0</v>
      </c>
      <c r="Z220" s="894"/>
      <c r="AA220" s="893">
        <f>IF(入力用!O297=1,IF(AND(入力用!O303&gt;0,入力用!O303&lt;=14),IF(AA219&gt;=65000,65000,AA219),IF(AA219&gt;=82000,82000,AA219)),IF(AA219&gt;=65000,65000,AA219))</f>
        <v>0</v>
      </c>
      <c r="AB220" s="894"/>
      <c r="AC220" s="893">
        <f>IF(入力用!O297=1,IF(AND(入力用!O303&gt;0,入力用!O303&lt;=15),IF(AC219&gt;=65000,65000,AC219),IF(AC219&gt;=82000,82000,AC219)),IF(AC219&gt;=65000,65000,AC219))</f>
        <v>0</v>
      </c>
      <c r="AD220" s="958"/>
      <c r="AE220" s="895"/>
      <c r="AF220" s="896"/>
    </row>
    <row r="221" spans="1:32" ht="50.25" customHeight="1" thickBot="1">
      <c r="A221" s="897" t="s">
        <v>88</v>
      </c>
      <c r="B221" s="898"/>
      <c r="C221" s="956" t="str">
        <f>'【様式２】計画書（自動計算）（当初）'!C221:D221</f>
        <v/>
      </c>
      <c r="D221" s="957"/>
      <c r="F221" s="9" t="s">
        <v>228</v>
      </c>
      <c r="G221" s="899">
        <f>ROUNDDOWN(G220*3/4,0)</f>
        <v>0</v>
      </c>
      <c r="H221" s="899"/>
      <c r="I221" s="899">
        <f>ROUNDDOWN(I220*3/4,0)</f>
        <v>0</v>
      </c>
      <c r="J221" s="899"/>
      <c r="K221" s="899">
        <f>ROUNDDOWN(K220*3/4,0)</f>
        <v>0</v>
      </c>
      <c r="L221" s="900"/>
      <c r="M221" s="901">
        <f>ROUNDDOWN(M220*3/4,0)</f>
        <v>0</v>
      </c>
      <c r="N221" s="899"/>
      <c r="O221" s="899">
        <f>ROUNDDOWN(O220*3/4,0)</f>
        <v>0</v>
      </c>
      <c r="P221" s="899"/>
      <c r="Q221" s="899">
        <f>ROUNDDOWN(Q220*3/4,0)</f>
        <v>0</v>
      </c>
      <c r="R221" s="900"/>
      <c r="S221" s="901">
        <f>ROUNDDOWN(S220*3/4,0)</f>
        <v>0</v>
      </c>
      <c r="T221" s="899"/>
      <c r="U221" s="899">
        <f>ROUNDDOWN(U220*3/4,0)</f>
        <v>0</v>
      </c>
      <c r="V221" s="899"/>
      <c r="W221" s="899">
        <f>ROUNDDOWN(W220*3/4,0)</f>
        <v>0</v>
      </c>
      <c r="X221" s="900"/>
      <c r="Y221" s="901">
        <f>ROUNDDOWN(Y220*3/4,0)</f>
        <v>0</v>
      </c>
      <c r="Z221" s="899"/>
      <c r="AA221" s="899">
        <f>ROUNDDOWN(AA220*3/4,0)</f>
        <v>0</v>
      </c>
      <c r="AB221" s="899"/>
      <c r="AC221" s="899">
        <f>ROUNDDOWN(AC220*3/4,0)</f>
        <v>0</v>
      </c>
      <c r="AD221" s="902"/>
      <c r="AE221" s="903">
        <f>ROUNDDOWN(SUM(G221:AD221),-2)</f>
        <v>0</v>
      </c>
      <c r="AF221" s="904"/>
    </row>
    <row r="222" spans="1:32" ht="17.25" customHeight="1">
      <c r="A222" s="871" t="s">
        <v>85</v>
      </c>
      <c r="B222" s="873" t="str">
        <f>'【様式２】計画書（自動計算）（当初）'!B222:D226</f>
        <v/>
      </c>
      <c r="C222" s="874"/>
      <c r="D222" s="875"/>
    </row>
    <row r="223" spans="1:32" ht="34.5" customHeight="1">
      <c r="A223" s="872"/>
      <c r="B223" s="876"/>
      <c r="C223" s="877"/>
      <c r="D223" s="878"/>
      <c r="G223" s="882"/>
      <c r="H223" s="883"/>
      <c r="I223" s="884" t="s">
        <v>36</v>
      </c>
      <c r="J223" s="885"/>
      <c r="K223" s="886"/>
      <c r="M223" s="887"/>
      <c r="N223" s="887"/>
      <c r="O223" s="888" t="s">
        <v>37</v>
      </c>
      <c r="P223" s="887"/>
      <c r="Q223" s="887"/>
      <c r="S223" s="887"/>
      <c r="T223" s="887"/>
      <c r="U223" s="888" t="s">
        <v>38</v>
      </c>
      <c r="V223" s="887"/>
      <c r="W223" s="887"/>
      <c r="Y223" s="887"/>
      <c r="Z223" s="887"/>
      <c r="AA223" s="888" t="s">
        <v>39</v>
      </c>
      <c r="AB223" s="887"/>
      <c r="AC223" s="887"/>
    </row>
    <row r="224" spans="1:32" ht="27" customHeight="1">
      <c r="A224" s="872"/>
      <c r="B224" s="876"/>
      <c r="C224" s="877"/>
      <c r="D224" s="878"/>
      <c r="G224" s="869" t="s">
        <v>29</v>
      </c>
      <c r="H224" s="870"/>
      <c r="I224" s="855">
        <f t="shared" ref="I224:I229" si="115">SUM(G214:L214)</f>
        <v>0</v>
      </c>
      <c r="J224" s="856"/>
      <c r="K224" s="857"/>
      <c r="M224" s="869" t="s">
        <v>29</v>
      </c>
      <c r="N224" s="870"/>
      <c r="O224" s="855">
        <f t="shared" ref="O224:O229" si="116">SUM(M214:R214)</f>
        <v>0</v>
      </c>
      <c r="P224" s="856"/>
      <c r="Q224" s="857"/>
      <c r="S224" s="869" t="s">
        <v>29</v>
      </c>
      <c r="T224" s="870"/>
      <c r="U224" s="855">
        <f t="shared" ref="U224:U229" si="117">SUM(S214:X214)</f>
        <v>0</v>
      </c>
      <c r="V224" s="856"/>
      <c r="W224" s="857"/>
      <c r="Y224" s="869" t="s">
        <v>29</v>
      </c>
      <c r="Z224" s="870"/>
      <c r="AA224" s="855">
        <f t="shared" ref="AA224:AA229" si="118">SUM(Y214:AD214)</f>
        <v>0</v>
      </c>
      <c r="AB224" s="856"/>
      <c r="AC224" s="857"/>
    </row>
    <row r="225" spans="1:32" ht="27" customHeight="1">
      <c r="A225" s="872"/>
      <c r="B225" s="876"/>
      <c r="C225" s="877"/>
      <c r="D225" s="878"/>
      <c r="G225" s="862" t="s">
        <v>31</v>
      </c>
      <c r="H225" s="863"/>
      <c r="I225" s="855">
        <f t="shared" si="115"/>
        <v>0</v>
      </c>
      <c r="J225" s="856"/>
      <c r="K225" s="857"/>
      <c r="M225" s="862" t="s">
        <v>31</v>
      </c>
      <c r="N225" s="863"/>
      <c r="O225" s="855">
        <f t="shared" si="116"/>
        <v>0</v>
      </c>
      <c r="P225" s="856"/>
      <c r="Q225" s="857"/>
      <c r="S225" s="862" t="s">
        <v>31</v>
      </c>
      <c r="T225" s="863"/>
      <c r="U225" s="855">
        <f t="shared" si="117"/>
        <v>0</v>
      </c>
      <c r="V225" s="856"/>
      <c r="W225" s="857"/>
      <c r="Y225" s="862" t="s">
        <v>31</v>
      </c>
      <c r="Z225" s="863"/>
      <c r="AA225" s="855">
        <f t="shared" si="118"/>
        <v>0</v>
      </c>
      <c r="AB225" s="856"/>
      <c r="AC225" s="857"/>
    </row>
    <row r="226" spans="1:32" ht="27" customHeight="1">
      <c r="A226" s="872"/>
      <c r="B226" s="879"/>
      <c r="C226" s="880"/>
      <c r="D226" s="881"/>
      <c r="G226" s="862" t="s">
        <v>40</v>
      </c>
      <c r="H226" s="863"/>
      <c r="I226" s="855">
        <f t="shared" si="115"/>
        <v>0</v>
      </c>
      <c r="J226" s="856"/>
      <c r="K226" s="857"/>
      <c r="M226" s="862" t="s">
        <v>40</v>
      </c>
      <c r="N226" s="863"/>
      <c r="O226" s="855">
        <f t="shared" si="116"/>
        <v>0</v>
      </c>
      <c r="P226" s="856"/>
      <c r="Q226" s="857"/>
      <c r="S226" s="862" t="s">
        <v>40</v>
      </c>
      <c r="T226" s="863"/>
      <c r="U226" s="855">
        <f t="shared" si="117"/>
        <v>0</v>
      </c>
      <c r="V226" s="856"/>
      <c r="W226" s="857"/>
      <c r="Y226" s="862" t="s">
        <v>40</v>
      </c>
      <c r="Z226" s="863"/>
      <c r="AA226" s="855">
        <f t="shared" si="118"/>
        <v>0</v>
      </c>
      <c r="AB226" s="856"/>
      <c r="AC226" s="857"/>
    </row>
    <row r="227" spans="1:32" ht="27" customHeight="1">
      <c r="B227" s="864" t="str">
        <f>'【様式２】計画書（自動計算）（当初）'!B227:D227</f>
        <v>補助基準額上限：65000円</v>
      </c>
      <c r="C227" s="864"/>
      <c r="D227" s="864"/>
      <c r="G227" s="862" t="s">
        <v>32</v>
      </c>
      <c r="H227" s="863"/>
      <c r="I227" s="865">
        <f t="shared" si="115"/>
        <v>0</v>
      </c>
      <c r="J227" s="866"/>
      <c r="K227" s="867"/>
      <c r="M227" s="862" t="s">
        <v>32</v>
      </c>
      <c r="N227" s="863"/>
      <c r="O227" s="865">
        <f t="shared" si="116"/>
        <v>0</v>
      </c>
      <c r="P227" s="866"/>
      <c r="Q227" s="867"/>
      <c r="S227" s="862" t="s">
        <v>32</v>
      </c>
      <c r="T227" s="863"/>
      <c r="U227" s="865">
        <f t="shared" si="117"/>
        <v>0</v>
      </c>
      <c r="V227" s="866"/>
      <c r="W227" s="867"/>
      <c r="Y227" s="862" t="s">
        <v>32</v>
      </c>
      <c r="Z227" s="863"/>
      <c r="AA227" s="865">
        <f t="shared" si="118"/>
        <v>0</v>
      </c>
      <c r="AB227" s="866"/>
      <c r="AC227" s="867"/>
    </row>
    <row r="228" spans="1:32" ht="27" customHeight="1">
      <c r="B228" s="868" t="str">
        <f>'【様式２】計画書（自動計算）（当初）'!B228:D228</f>
        <v/>
      </c>
      <c r="C228" s="868"/>
      <c r="D228" s="868"/>
      <c r="G228" s="869" t="s">
        <v>33</v>
      </c>
      <c r="H228" s="870"/>
      <c r="I228" s="855">
        <f t="shared" si="115"/>
        <v>0</v>
      </c>
      <c r="J228" s="856"/>
      <c r="K228" s="857"/>
      <c r="M228" s="869" t="s">
        <v>33</v>
      </c>
      <c r="N228" s="870"/>
      <c r="O228" s="855">
        <f t="shared" si="116"/>
        <v>0</v>
      </c>
      <c r="P228" s="856"/>
      <c r="Q228" s="857"/>
      <c r="S228" s="869" t="s">
        <v>33</v>
      </c>
      <c r="T228" s="870"/>
      <c r="U228" s="855">
        <f t="shared" si="117"/>
        <v>0</v>
      </c>
      <c r="V228" s="856"/>
      <c r="W228" s="857"/>
      <c r="Y228" s="869" t="s">
        <v>33</v>
      </c>
      <c r="Z228" s="870"/>
      <c r="AA228" s="855">
        <f t="shared" si="118"/>
        <v>0</v>
      </c>
      <c r="AB228" s="856"/>
      <c r="AC228" s="857"/>
    </row>
    <row r="229" spans="1:32" ht="27" customHeight="1" thickBot="1">
      <c r="G229" s="850" t="s">
        <v>35</v>
      </c>
      <c r="H229" s="851"/>
      <c r="I229" s="852">
        <f t="shared" si="115"/>
        <v>0</v>
      </c>
      <c r="J229" s="853"/>
      <c r="K229" s="854"/>
      <c r="M229" s="850" t="s">
        <v>35</v>
      </c>
      <c r="N229" s="851"/>
      <c r="O229" s="855">
        <f t="shared" si="116"/>
        <v>0</v>
      </c>
      <c r="P229" s="856"/>
      <c r="Q229" s="857"/>
      <c r="S229" s="850" t="s">
        <v>35</v>
      </c>
      <c r="T229" s="851"/>
      <c r="U229" s="855">
        <f t="shared" si="117"/>
        <v>0</v>
      </c>
      <c r="V229" s="856"/>
      <c r="W229" s="857"/>
      <c r="Y229" s="850" t="s">
        <v>35</v>
      </c>
      <c r="Z229" s="851"/>
      <c r="AA229" s="855">
        <f t="shared" si="118"/>
        <v>0</v>
      </c>
      <c r="AB229" s="856"/>
      <c r="AC229" s="857"/>
    </row>
    <row r="230" spans="1:32" ht="45" customHeight="1" thickBot="1">
      <c r="G230" s="858" t="s">
        <v>78</v>
      </c>
      <c r="H230" s="859"/>
      <c r="I230" s="860">
        <f>ROUNDDOWN(SUM(G221:L221),-2)</f>
        <v>0</v>
      </c>
      <c r="J230" s="861"/>
      <c r="K230" s="861"/>
      <c r="M230" s="858" t="s">
        <v>78</v>
      </c>
      <c r="N230" s="859"/>
      <c r="O230" s="860">
        <f>ROUNDDOWN(SUM(M221:R221),-2)</f>
        <v>0</v>
      </c>
      <c r="P230" s="861"/>
      <c r="Q230" s="861"/>
      <c r="S230" s="858" t="s">
        <v>78</v>
      </c>
      <c r="T230" s="859"/>
      <c r="U230" s="860">
        <f>ROUNDDOWN(SUM(S221:X221),-2)</f>
        <v>0</v>
      </c>
      <c r="V230" s="861"/>
      <c r="W230" s="861"/>
      <c r="Y230" s="858" t="s">
        <v>78</v>
      </c>
      <c r="Z230" s="859"/>
      <c r="AA230" s="860">
        <f>AE221-I230-O230-U230</f>
        <v>0</v>
      </c>
      <c r="AB230" s="861"/>
      <c r="AC230" s="861"/>
      <c r="AF230" s="10" t="s">
        <v>93</v>
      </c>
    </row>
    <row r="231" spans="1:32" ht="17.25" customHeight="1"/>
    <row r="232" spans="1:32" ht="17.25" customHeight="1"/>
    <row r="233" spans="1:32" ht="17.25" customHeight="1">
      <c r="A233" s="953" t="str">
        <f>$A$1</f>
        <v>様式第２号</v>
      </c>
      <c r="B233" s="953"/>
    </row>
    <row r="234" spans="1:32" ht="17.25" customHeight="1">
      <c r="A234" s="953"/>
      <c r="B234" s="953"/>
      <c r="Z234" s="939" t="str">
        <f>$Z$2</f>
        <v>令和</v>
      </c>
      <c r="AA234" s="939" t="str">
        <f>IF($AA$2="","",$AA$2)</f>
        <v/>
      </c>
      <c r="AB234" s="939" t="s">
        <v>8</v>
      </c>
      <c r="AC234" s="939" t="str">
        <f>IF($AC$2="","",$AC$2)</f>
        <v/>
      </c>
      <c r="AD234" s="939" t="s">
        <v>9</v>
      </c>
      <c r="AE234" s="939" t="str">
        <f>IF($AE$2="","",$AE$2)</f>
        <v/>
      </c>
      <c r="AF234" s="939" t="s">
        <v>10</v>
      </c>
    </row>
    <row r="235" spans="1:32" ht="17.25" customHeight="1">
      <c r="A235" s="939" t="s">
        <v>11</v>
      </c>
      <c r="B235" s="939"/>
      <c r="C235" s="939"/>
      <c r="D235" s="939"/>
      <c r="E235" s="939"/>
      <c r="F235" s="939"/>
      <c r="G235" s="939"/>
      <c r="H235" s="939"/>
      <c r="I235" s="939"/>
      <c r="L235" s="940" t="s">
        <v>12</v>
      </c>
      <c r="M235" s="940"/>
      <c r="N235" s="941">
        <v>9</v>
      </c>
      <c r="O235" s="941"/>
      <c r="P235" s="942" t="s">
        <v>13</v>
      </c>
      <c r="Q235" s="942"/>
      <c r="Z235" s="939"/>
      <c r="AA235" s="939"/>
      <c r="AB235" s="939"/>
      <c r="AC235" s="939"/>
      <c r="AD235" s="939"/>
      <c r="AE235" s="939"/>
      <c r="AF235" s="939"/>
    </row>
    <row r="236" spans="1:32" ht="17.25" customHeight="1">
      <c r="A236" s="939"/>
      <c r="B236" s="939"/>
      <c r="C236" s="939"/>
      <c r="D236" s="939"/>
      <c r="E236" s="939"/>
      <c r="F236" s="939"/>
      <c r="G236" s="939"/>
      <c r="H236" s="939"/>
      <c r="I236" s="939"/>
      <c r="L236" s="940"/>
      <c r="M236" s="940"/>
      <c r="N236" s="941"/>
      <c r="O236" s="941"/>
      <c r="P236" s="942"/>
      <c r="Q236" s="942"/>
    </row>
    <row r="237" spans="1:32" ht="17.25" customHeight="1">
      <c r="A237" s="939"/>
      <c r="B237" s="939"/>
      <c r="C237" s="939"/>
      <c r="D237" s="939"/>
      <c r="E237" s="939"/>
      <c r="F237" s="939"/>
      <c r="G237" s="939"/>
      <c r="H237" s="939"/>
      <c r="I237" s="939"/>
      <c r="L237" s="940"/>
      <c r="M237" s="940"/>
      <c r="N237" s="941"/>
      <c r="O237" s="941"/>
      <c r="P237" s="942"/>
      <c r="Q237" s="942"/>
    </row>
    <row r="238" spans="1:32" ht="17.25" customHeight="1" thickBot="1"/>
    <row r="239" spans="1:32" ht="42" customHeight="1" thickBot="1">
      <c r="A239" s="943" t="s">
        <v>81</v>
      </c>
      <c r="B239" s="944"/>
      <c r="C239" s="945" t="str">
        <f>IF($C$7="","",$C$7)</f>
        <v/>
      </c>
      <c r="D239" s="945"/>
      <c r="E239" s="945"/>
      <c r="F239" s="945"/>
      <c r="G239" s="945"/>
      <c r="H239" s="945"/>
      <c r="I239" s="946"/>
    </row>
    <row r="240" spans="1:32" ht="17.25" customHeight="1">
      <c r="C240" s="2"/>
      <c r="D240" s="2"/>
      <c r="E240" s="11"/>
      <c r="F240" s="2"/>
      <c r="G240" s="2"/>
      <c r="H240" s="2"/>
      <c r="I240" s="2"/>
      <c r="J240" s="2"/>
    </row>
    <row r="241" spans="1:32" ht="17.25" customHeight="1" thickBot="1"/>
    <row r="242" spans="1:32" ht="23.25" customHeight="1" thickBot="1">
      <c r="A242" s="947" t="s">
        <v>14</v>
      </c>
      <c r="B242" s="948"/>
      <c r="C242" s="948"/>
      <c r="D242" s="949"/>
      <c r="F242" s="3" t="s">
        <v>15</v>
      </c>
      <c r="G242" s="943" t="s">
        <v>16</v>
      </c>
      <c r="H242" s="944"/>
      <c r="I242" s="950" t="s">
        <v>17</v>
      </c>
      <c r="J242" s="944"/>
      <c r="K242" s="950" t="s">
        <v>18</v>
      </c>
      <c r="L242" s="951"/>
      <c r="M242" s="943" t="s">
        <v>19</v>
      </c>
      <c r="N242" s="944"/>
      <c r="O242" s="950" t="s">
        <v>20</v>
      </c>
      <c r="P242" s="944"/>
      <c r="Q242" s="950" t="s">
        <v>21</v>
      </c>
      <c r="R242" s="951"/>
      <c r="S242" s="943" t="s">
        <v>22</v>
      </c>
      <c r="T242" s="944"/>
      <c r="U242" s="950" t="s">
        <v>23</v>
      </c>
      <c r="V242" s="944"/>
      <c r="W242" s="950" t="s">
        <v>24</v>
      </c>
      <c r="X242" s="951"/>
      <c r="Y242" s="943" t="s">
        <v>25</v>
      </c>
      <c r="Z242" s="944"/>
      <c r="AA242" s="950" t="s">
        <v>26</v>
      </c>
      <c r="AB242" s="944"/>
      <c r="AC242" s="950" t="s">
        <v>27</v>
      </c>
      <c r="AD242" s="951"/>
      <c r="AE242" s="966" t="s">
        <v>28</v>
      </c>
      <c r="AF242" s="951"/>
    </row>
    <row r="243" spans="1:32" ht="37.5" customHeight="1">
      <c r="A243" s="932" t="s">
        <v>86</v>
      </c>
      <c r="B243" s="933"/>
      <c r="C243" s="934" t="str">
        <f>'【様式２】計画書（自動計算）（当初）'!C243:D243</f>
        <v/>
      </c>
      <c r="D243" s="935"/>
      <c r="F243" s="118" t="s">
        <v>71</v>
      </c>
      <c r="G243" s="919">
        <f>'【様式２】計画書（自動計算）（当初）'!G243:H243</f>
        <v>0</v>
      </c>
      <c r="H243" s="919"/>
      <c r="I243" s="919">
        <f>'【様式２】計画書（自動計算）（当初）'!I243:J243</f>
        <v>0</v>
      </c>
      <c r="J243" s="919"/>
      <c r="K243" s="919">
        <f>'【様式２】計画書（自動計算）（当初）'!K243:L243</f>
        <v>0</v>
      </c>
      <c r="L243" s="919"/>
      <c r="M243" s="919">
        <f>'【様式２】計画書（自動計算）（当初）'!M243:N243</f>
        <v>0</v>
      </c>
      <c r="N243" s="919"/>
      <c r="O243" s="919">
        <f>'【様式２】計画書（自動計算）（当初）'!O243:P243</f>
        <v>0</v>
      </c>
      <c r="P243" s="919"/>
      <c r="Q243" s="919">
        <f>'【様式２】計画書（自動計算）（当初）'!Q243:R243</f>
        <v>0</v>
      </c>
      <c r="R243" s="919"/>
      <c r="S243" s="919">
        <f>'【様式２】計画書（自動計算）（当初）'!S243:T243</f>
        <v>0</v>
      </c>
      <c r="T243" s="919"/>
      <c r="U243" s="919">
        <f>'【様式２】計画書（自動計算）（当初）'!U243:V243</f>
        <v>0</v>
      </c>
      <c r="V243" s="919"/>
      <c r="W243" s="919">
        <f>'【様式２】計画書（自動計算）（当初）'!W243:X243</f>
        <v>0</v>
      </c>
      <c r="X243" s="919"/>
      <c r="Y243" s="919">
        <f>'【様式２】計画書（自動計算）（当初）'!Y243:Z243</f>
        <v>0</v>
      </c>
      <c r="Z243" s="919"/>
      <c r="AA243" s="919">
        <f>'【様式２】計画書（自動計算）（当初）'!AA243:AB243</f>
        <v>0</v>
      </c>
      <c r="AB243" s="919"/>
      <c r="AC243" s="919">
        <f>'【様式２】計画書（自動計算）（当初）'!AC243:AD243</f>
        <v>0</v>
      </c>
      <c r="AD243" s="919"/>
      <c r="AE243" s="908">
        <f t="shared" ref="AE243:AE247" si="119">SUM(G243:AD243)</f>
        <v>0</v>
      </c>
      <c r="AF243" s="909"/>
    </row>
    <row r="244" spans="1:32" ht="37.5" customHeight="1">
      <c r="A244" s="936" t="s">
        <v>30</v>
      </c>
      <c r="B244" s="937"/>
      <c r="C244" s="922" t="str">
        <f>'【様式２】計画書（自動計算）（当初）'!C244:D245</f>
        <v/>
      </c>
      <c r="D244" s="923"/>
      <c r="F244" s="4" t="s">
        <v>72</v>
      </c>
      <c r="G244" s="926">
        <f>'【様式２】計画書（自動計算）（当初）'!G244:H244</f>
        <v>0</v>
      </c>
      <c r="H244" s="926"/>
      <c r="I244" s="926">
        <f>'【様式２】計画書（自動計算）（当初）'!I244:J244</f>
        <v>0</v>
      </c>
      <c r="J244" s="926"/>
      <c r="K244" s="926">
        <f>'【様式２】計画書（自動計算）（当初）'!K244:L244</f>
        <v>0</v>
      </c>
      <c r="L244" s="926"/>
      <c r="M244" s="926">
        <f>'【様式２】計画書（自動計算）（当初）'!M244:N244</f>
        <v>0</v>
      </c>
      <c r="N244" s="926"/>
      <c r="O244" s="926">
        <f>'【様式２】計画書（自動計算）（当初）'!O244:P244</f>
        <v>0</v>
      </c>
      <c r="P244" s="926"/>
      <c r="Q244" s="926">
        <f>'【様式２】計画書（自動計算）（当初）'!Q244:R244</f>
        <v>0</v>
      </c>
      <c r="R244" s="926"/>
      <c r="S244" s="926">
        <f>'【様式２】計画書（自動計算）（当初）'!S244:T244</f>
        <v>0</v>
      </c>
      <c r="T244" s="926"/>
      <c r="U244" s="926">
        <f>'【様式２】計画書（自動計算）（当初）'!U244:V244</f>
        <v>0</v>
      </c>
      <c r="V244" s="926"/>
      <c r="W244" s="926">
        <f>'【様式２】計画書（自動計算）（当初）'!W244:X244</f>
        <v>0</v>
      </c>
      <c r="X244" s="926"/>
      <c r="Y244" s="926">
        <f>'【様式２】計画書（自動計算）（当初）'!Y244:Z244</f>
        <v>0</v>
      </c>
      <c r="Z244" s="926"/>
      <c r="AA244" s="926">
        <f>'【様式２】計画書（自動計算）（当初）'!AA244:AB244</f>
        <v>0</v>
      </c>
      <c r="AB244" s="926"/>
      <c r="AC244" s="926">
        <f>'【様式２】計画書（自動計算）（当初）'!AC244:AD244</f>
        <v>0</v>
      </c>
      <c r="AD244" s="926"/>
      <c r="AE244" s="908">
        <f t="shared" si="119"/>
        <v>0</v>
      </c>
      <c r="AF244" s="909"/>
    </row>
    <row r="245" spans="1:32" ht="37.5" customHeight="1">
      <c r="A245" s="938"/>
      <c r="B245" s="937"/>
      <c r="C245" s="924"/>
      <c r="D245" s="925"/>
      <c r="F245" s="4" t="s">
        <v>73</v>
      </c>
      <c r="G245" s="926">
        <f>'【様式２】計画書（自動計算）（当初）'!G245:H245</f>
        <v>0</v>
      </c>
      <c r="H245" s="926"/>
      <c r="I245" s="926">
        <f>'【様式２】計画書（自動計算）（当初）'!I245:J245</f>
        <v>0</v>
      </c>
      <c r="J245" s="926"/>
      <c r="K245" s="926">
        <f>'【様式２】計画書（自動計算）（当初）'!K245:L245</f>
        <v>0</v>
      </c>
      <c r="L245" s="926"/>
      <c r="M245" s="926">
        <f>'【様式２】計画書（自動計算）（当初）'!M245:N245</f>
        <v>0</v>
      </c>
      <c r="N245" s="926"/>
      <c r="O245" s="926">
        <f>'【様式２】計画書（自動計算）（当初）'!O245:P245</f>
        <v>0</v>
      </c>
      <c r="P245" s="926"/>
      <c r="Q245" s="926">
        <f>'【様式２】計画書（自動計算）（当初）'!Q245:R245</f>
        <v>0</v>
      </c>
      <c r="R245" s="926"/>
      <c r="S245" s="926">
        <f>'【様式２】計画書（自動計算）（当初）'!S245:T245</f>
        <v>0</v>
      </c>
      <c r="T245" s="926"/>
      <c r="U245" s="926">
        <f>'【様式２】計画書（自動計算）（当初）'!U245:V245</f>
        <v>0</v>
      </c>
      <c r="V245" s="926"/>
      <c r="W245" s="926">
        <f>'【様式２】計画書（自動計算）（当初）'!W245:X245</f>
        <v>0</v>
      </c>
      <c r="X245" s="926"/>
      <c r="Y245" s="926">
        <f>'【様式２】計画書（自動計算）（当初）'!Y245:Z245</f>
        <v>0</v>
      </c>
      <c r="Z245" s="926"/>
      <c r="AA245" s="926">
        <f>'【様式２】計画書（自動計算）（当初）'!AA245:AB245</f>
        <v>0</v>
      </c>
      <c r="AB245" s="926"/>
      <c r="AC245" s="926">
        <f>'【様式２】計画書（自動計算）（当初）'!AC245:AD245</f>
        <v>0</v>
      </c>
      <c r="AD245" s="926"/>
      <c r="AE245" s="908">
        <f t="shared" si="119"/>
        <v>0</v>
      </c>
      <c r="AF245" s="909"/>
    </row>
    <row r="246" spans="1:32" ht="37.5" customHeight="1">
      <c r="A246" s="938"/>
      <c r="B246" s="937"/>
      <c r="C246" s="876" t="str">
        <f>'【様式２】計画書（自動計算）（当初）'!C246:D247</f>
        <v/>
      </c>
      <c r="D246" s="960"/>
      <c r="F246" s="5" t="s">
        <v>74</v>
      </c>
      <c r="G246" s="926">
        <v>0</v>
      </c>
      <c r="H246" s="926"/>
      <c r="I246" s="927">
        <v>0</v>
      </c>
      <c r="J246" s="928"/>
      <c r="K246" s="927">
        <v>0</v>
      </c>
      <c r="L246" s="928"/>
      <c r="M246" s="927">
        <v>0</v>
      </c>
      <c r="N246" s="928"/>
      <c r="O246" s="927">
        <v>0</v>
      </c>
      <c r="P246" s="928"/>
      <c r="Q246" s="927">
        <v>0</v>
      </c>
      <c r="R246" s="928"/>
      <c r="S246" s="927">
        <v>0</v>
      </c>
      <c r="T246" s="928"/>
      <c r="U246" s="927">
        <v>0</v>
      </c>
      <c r="V246" s="928"/>
      <c r="W246" s="927">
        <v>0</v>
      </c>
      <c r="X246" s="928"/>
      <c r="Y246" s="927">
        <v>0</v>
      </c>
      <c r="Z246" s="928"/>
      <c r="AA246" s="927">
        <v>0</v>
      </c>
      <c r="AB246" s="928"/>
      <c r="AC246" s="927">
        <v>0</v>
      </c>
      <c r="AD246" s="929"/>
      <c r="AE246" s="930">
        <f t="shared" si="119"/>
        <v>0</v>
      </c>
      <c r="AF246" s="931"/>
    </row>
    <row r="247" spans="1:32" ht="37.5" customHeight="1" thickBot="1">
      <c r="A247" s="938"/>
      <c r="B247" s="937"/>
      <c r="C247" s="879"/>
      <c r="D247" s="961"/>
      <c r="F247" s="6" t="s">
        <v>75</v>
      </c>
      <c r="G247" s="905">
        <f>'【様式２】計画書（自動計算）（当初）'!G247:H247</f>
        <v>0</v>
      </c>
      <c r="H247" s="906"/>
      <c r="I247" s="905">
        <f>'【様式２】計画書（自動計算）（当初）'!I247:J247</f>
        <v>0</v>
      </c>
      <c r="J247" s="906"/>
      <c r="K247" s="905">
        <f>'【様式２】計画書（自動計算）（当初）'!K247:L247</f>
        <v>0</v>
      </c>
      <c r="L247" s="906"/>
      <c r="M247" s="905">
        <f>'【様式２】計画書（自動計算）（当初）'!M247:N247</f>
        <v>0</v>
      </c>
      <c r="N247" s="906"/>
      <c r="O247" s="905">
        <f>'【様式２】計画書（自動計算）（当初）'!O247:P247</f>
        <v>0</v>
      </c>
      <c r="P247" s="906"/>
      <c r="Q247" s="905">
        <f>'【様式２】計画書（自動計算）（当初）'!Q247:R247</f>
        <v>0</v>
      </c>
      <c r="R247" s="906"/>
      <c r="S247" s="905">
        <f>'【様式２】計画書（自動計算）（当初）'!S247:T247</f>
        <v>0</v>
      </c>
      <c r="T247" s="906"/>
      <c r="U247" s="905">
        <f>'【様式２】計画書（自動計算）（当初）'!U247:V247</f>
        <v>0</v>
      </c>
      <c r="V247" s="906"/>
      <c r="W247" s="905">
        <f>'【様式２】計画書（自動計算）（当初）'!W247:X247</f>
        <v>0</v>
      </c>
      <c r="X247" s="906"/>
      <c r="Y247" s="905">
        <f>'【様式２】計画書（自動計算）（当初）'!Y247:Z247</f>
        <v>0</v>
      </c>
      <c r="Z247" s="906"/>
      <c r="AA247" s="905">
        <f>'【様式２】計画書（自動計算）（当初）'!AA247:AB247</f>
        <v>0</v>
      </c>
      <c r="AB247" s="906"/>
      <c r="AC247" s="905">
        <f>'【様式２】計画書（自動計算）（当初）'!AC247:AD247</f>
        <v>0</v>
      </c>
      <c r="AD247" s="906"/>
      <c r="AE247" s="908">
        <f t="shared" si="119"/>
        <v>0</v>
      </c>
      <c r="AF247" s="909"/>
    </row>
    <row r="248" spans="1:32" ht="37.5" customHeight="1" thickTop="1" thickBot="1">
      <c r="A248" s="910" t="s">
        <v>34</v>
      </c>
      <c r="B248" s="911"/>
      <c r="C248" s="954" t="str">
        <f>'【様式２】計画書（自動計算）（当初）'!C248:D248</f>
        <v/>
      </c>
      <c r="D248" s="955"/>
      <c r="F248" s="7" t="s">
        <v>76</v>
      </c>
      <c r="G248" s="912">
        <f>SUM(G243:H246)-G247</f>
        <v>0</v>
      </c>
      <c r="H248" s="913"/>
      <c r="I248" s="912">
        <f t="shared" ref="I248" si="120">SUM(I243:J246)-I247</f>
        <v>0</v>
      </c>
      <c r="J248" s="913"/>
      <c r="K248" s="912">
        <f t="shared" ref="K248" si="121">SUM(K243:L246)-K247</f>
        <v>0</v>
      </c>
      <c r="L248" s="914"/>
      <c r="M248" s="915">
        <f t="shared" ref="M248" si="122">SUM(M243:N246)-M247</f>
        <v>0</v>
      </c>
      <c r="N248" s="913"/>
      <c r="O248" s="912">
        <f t="shared" ref="O248" si="123">SUM(O243:P246)-O247</f>
        <v>0</v>
      </c>
      <c r="P248" s="913"/>
      <c r="Q248" s="912">
        <f t="shared" ref="Q248" si="124">SUM(Q243:R246)-Q247</f>
        <v>0</v>
      </c>
      <c r="R248" s="914"/>
      <c r="S248" s="915">
        <f t="shared" ref="S248" si="125">SUM(S243:T246)-S247</f>
        <v>0</v>
      </c>
      <c r="T248" s="913"/>
      <c r="U248" s="912">
        <f t="shared" ref="U248" si="126">SUM(U243:V246)-U247</f>
        <v>0</v>
      </c>
      <c r="V248" s="913"/>
      <c r="W248" s="912">
        <f t="shared" ref="W248" si="127">SUM(W243:X246)-W247</f>
        <v>0</v>
      </c>
      <c r="X248" s="914"/>
      <c r="Y248" s="915">
        <f t="shared" ref="Y248" si="128">SUM(Y243:Z246)-Y247</f>
        <v>0</v>
      </c>
      <c r="Z248" s="913"/>
      <c r="AA248" s="912">
        <f>SUM(AA243:AB246)-AA247</f>
        <v>0</v>
      </c>
      <c r="AB248" s="913"/>
      <c r="AC248" s="912">
        <f t="shared" ref="AC248" si="129">SUM(AC243:AD246)-AC247</f>
        <v>0</v>
      </c>
      <c r="AD248" s="916"/>
      <c r="AE248" s="917">
        <f>SUM(G248:AD248)</f>
        <v>0</v>
      </c>
      <c r="AF248" s="918"/>
    </row>
    <row r="249" spans="1:32" ht="50.25" customHeight="1" thickTop="1" thickBot="1">
      <c r="A249" s="889" t="s">
        <v>87</v>
      </c>
      <c r="B249" s="890"/>
      <c r="C249" s="954" t="str">
        <f>'【様式２】計画書（自動計算）（当初）'!C249:D249</f>
        <v/>
      </c>
      <c r="D249" s="955"/>
      <c r="F249" s="8" t="s">
        <v>77</v>
      </c>
      <c r="G249" s="893">
        <f>IF(入力用!O336=1,IF(AND(入力用!O342&gt;0,入力用!O342&lt;=4),IF(G248&gt;=65000,65000,G248),IF(G248&gt;=82000,82000,G248)),IF(G248&gt;=65000,65000,G248))</f>
        <v>0</v>
      </c>
      <c r="H249" s="894"/>
      <c r="I249" s="893">
        <f>IF(入力用!O336=1,IF(AND(入力用!O342&gt;0,入力用!O342&lt;=5),IF(I248&gt;=65000,65000,I248),IF(I248&gt;=82000,82000,I248)),IF(I248&gt;=65000,65000,I248))</f>
        <v>0</v>
      </c>
      <c r="J249" s="894"/>
      <c r="K249" s="893">
        <f>IF(入力用!O336=1,IF(AND(入力用!O342&gt;0,入力用!O342&lt;=6),IF(K248&gt;=65000,65000,K248),IF(K248&gt;=82000,82000,K248)),IF(K248&gt;=65000,65000,K248))</f>
        <v>0</v>
      </c>
      <c r="L249" s="894"/>
      <c r="M249" s="893">
        <f>IF(入力用!O336=1,IF(AND(入力用!O342&gt;0,入力用!O342&lt;=7),IF(M248&gt;=65000,65000,M248),IF(M248&gt;=82000,82000,M248)),IF(M248&gt;=65000,65000,M248))</f>
        <v>0</v>
      </c>
      <c r="N249" s="894"/>
      <c r="O249" s="893">
        <f>IF(入力用!O336=1,IF(AND(入力用!O342&gt;0,入力用!O342&lt;=8),IF(O248&gt;=65000,65000,O248),IF(O248&gt;=82000,82000,O248)),IF(O248&gt;=65000,65000,O248))</f>
        <v>0</v>
      </c>
      <c r="P249" s="894"/>
      <c r="Q249" s="893">
        <f>IF(入力用!O336=1,IF(AND(入力用!O342&gt;0,入力用!O342&lt;=9),IF(Q248&gt;=65000,65000,Q248),IF(Q248&gt;=82000,82000,Q248)),IF(Q248&gt;=65000,65000,Q248))</f>
        <v>0</v>
      </c>
      <c r="R249" s="894"/>
      <c r="S249" s="893">
        <f>IF(入力用!O336=1,IF(AND(入力用!O342&gt;0,入力用!O342&lt;=10),IF(S248&gt;=65000,65000,S248),IF(S248&gt;=82000,82000,S248)),IF(S248&gt;=65000,65000,S248))</f>
        <v>0</v>
      </c>
      <c r="T249" s="894"/>
      <c r="U249" s="893">
        <f>IF(入力用!O336=1,IF(AND(入力用!O342&gt;0,入力用!O342&lt;=11),IF(U248&gt;=65000,65000,U248),IF(U248&gt;=82000,82000,U248)),IF(U248&gt;=65000,65000,U248))</f>
        <v>0</v>
      </c>
      <c r="V249" s="894"/>
      <c r="W249" s="893">
        <f>IF(入力用!O336=1,IF(AND(入力用!O342&gt;0,入力用!O342&lt;=12),IF(W248&gt;=65000,65000,W248),IF(W248&gt;=82000,82000,W248)),IF(W248&gt;=65000,65000,W248))</f>
        <v>0</v>
      </c>
      <c r="X249" s="894"/>
      <c r="Y249" s="893">
        <f>IF(入力用!O336=1,IF(AND(入力用!O342&gt;0,入力用!O342&lt;=13),IF(Y248&gt;=65000,65000,Y248),IF(Y248&gt;=82000,82000,Y248)),IF(Y248&gt;=65000,65000,Y248))</f>
        <v>0</v>
      </c>
      <c r="Z249" s="894"/>
      <c r="AA249" s="893">
        <f>IF(入力用!O336=1,IF(AND(入力用!O342&gt;0,入力用!O342&lt;=14),IF(AA248&gt;=65000,65000,AA248),IF(AA248&gt;=82000,82000,AA248)),IF(AA248&gt;=65000,65000,AA248))</f>
        <v>0</v>
      </c>
      <c r="AB249" s="894"/>
      <c r="AC249" s="893">
        <f>IF(入力用!O336=1,IF(AND(入力用!O342&gt;0,入力用!O342&lt;=15),IF(AC248&gt;=65000,65000,AC248),IF(AC248&gt;=82000,82000,AC248)),IF(AC248&gt;=65000,65000,AC248))</f>
        <v>0</v>
      </c>
      <c r="AD249" s="958"/>
      <c r="AE249" s="895"/>
      <c r="AF249" s="896"/>
    </row>
    <row r="250" spans="1:32" ht="50.25" customHeight="1" thickBot="1">
      <c r="A250" s="897" t="s">
        <v>88</v>
      </c>
      <c r="B250" s="898"/>
      <c r="C250" s="956" t="str">
        <f>'【様式２】計画書（自動計算）（当初）'!C250:D250</f>
        <v/>
      </c>
      <c r="D250" s="957"/>
      <c r="F250" s="9" t="s">
        <v>228</v>
      </c>
      <c r="G250" s="899">
        <f>ROUNDDOWN(G249*3/4,0)</f>
        <v>0</v>
      </c>
      <c r="H250" s="899"/>
      <c r="I250" s="899">
        <f>ROUNDDOWN(I249*3/4,0)</f>
        <v>0</v>
      </c>
      <c r="J250" s="899"/>
      <c r="K250" s="899">
        <f>ROUNDDOWN(K249*3/4,0)</f>
        <v>0</v>
      </c>
      <c r="L250" s="900"/>
      <c r="M250" s="901">
        <f>ROUNDDOWN(M249*3/4,0)</f>
        <v>0</v>
      </c>
      <c r="N250" s="899"/>
      <c r="O250" s="899">
        <f>ROUNDDOWN(O249*3/4,0)</f>
        <v>0</v>
      </c>
      <c r="P250" s="899"/>
      <c r="Q250" s="899">
        <f>ROUNDDOWN(Q249*3/4,0)</f>
        <v>0</v>
      </c>
      <c r="R250" s="900"/>
      <c r="S250" s="901">
        <f>ROUNDDOWN(S249*3/4,0)</f>
        <v>0</v>
      </c>
      <c r="T250" s="899"/>
      <c r="U250" s="899">
        <f>ROUNDDOWN(U249*3/4,0)</f>
        <v>0</v>
      </c>
      <c r="V250" s="899"/>
      <c r="W250" s="899">
        <f>ROUNDDOWN(W249*3/4,0)</f>
        <v>0</v>
      </c>
      <c r="X250" s="900"/>
      <c r="Y250" s="901">
        <f>ROUNDDOWN(Y249*3/4,0)</f>
        <v>0</v>
      </c>
      <c r="Z250" s="899"/>
      <c r="AA250" s="899">
        <f>ROUNDDOWN(AA249*3/4,0)</f>
        <v>0</v>
      </c>
      <c r="AB250" s="899"/>
      <c r="AC250" s="899">
        <f>ROUNDDOWN(AC249*3/4,0)</f>
        <v>0</v>
      </c>
      <c r="AD250" s="902"/>
      <c r="AE250" s="903">
        <f>ROUNDDOWN(SUM(G250:AD250),-2)</f>
        <v>0</v>
      </c>
      <c r="AF250" s="904"/>
    </row>
    <row r="251" spans="1:32" ht="17.25" customHeight="1">
      <c r="A251" s="871" t="s">
        <v>85</v>
      </c>
      <c r="B251" s="873" t="str">
        <f>'【様式２】計画書（自動計算）（当初）'!B251:D255</f>
        <v/>
      </c>
      <c r="C251" s="874"/>
      <c r="D251" s="875"/>
    </row>
    <row r="252" spans="1:32" ht="34.5" customHeight="1">
      <c r="A252" s="872"/>
      <c r="B252" s="876"/>
      <c r="C252" s="877"/>
      <c r="D252" s="878"/>
      <c r="G252" s="882"/>
      <c r="H252" s="883"/>
      <c r="I252" s="884" t="s">
        <v>36</v>
      </c>
      <c r="J252" s="885"/>
      <c r="K252" s="886"/>
      <c r="M252" s="887"/>
      <c r="N252" s="887"/>
      <c r="O252" s="888" t="s">
        <v>37</v>
      </c>
      <c r="P252" s="887"/>
      <c r="Q252" s="887"/>
      <c r="S252" s="887"/>
      <c r="T252" s="887"/>
      <c r="U252" s="888" t="s">
        <v>38</v>
      </c>
      <c r="V252" s="887"/>
      <c r="W252" s="887"/>
      <c r="Y252" s="887"/>
      <c r="Z252" s="887"/>
      <c r="AA252" s="888" t="s">
        <v>39</v>
      </c>
      <c r="AB252" s="887"/>
      <c r="AC252" s="887"/>
    </row>
    <row r="253" spans="1:32" ht="27" customHeight="1">
      <c r="A253" s="872"/>
      <c r="B253" s="876"/>
      <c r="C253" s="877"/>
      <c r="D253" s="878"/>
      <c r="G253" s="869" t="s">
        <v>29</v>
      </c>
      <c r="H253" s="870"/>
      <c r="I253" s="855">
        <f t="shared" ref="I253:I258" si="130">SUM(G243:L243)</f>
        <v>0</v>
      </c>
      <c r="J253" s="856"/>
      <c r="K253" s="857"/>
      <c r="M253" s="869" t="s">
        <v>29</v>
      </c>
      <c r="N253" s="870"/>
      <c r="O253" s="855">
        <f t="shared" ref="O253:O258" si="131">SUM(M243:R243)</f>
        <v>0</v>
      </c>
      <c r="P253" s="856"/>
      <c r="Q253" s="857"/>
      <c r="S253" s="869" t="s">
        <v>29</v>
      </c>
      <c r="T253" s="870"/>
      <c r="U253" s="855">
        <f t="shared" ref="U253:U258" si="132">SUM(S243:X243)</f>
        <v>0</v>
      </c>
      <c r="V253" s="856"/>
      <c r="W253" s="857"/>
      <c r="Y253" s="869" t="s">
        <v>29</v>
      </c>
      <c r="Z253" s="870"/>
      <c r="AA253" s="855">
        <f t="shared" ref="AA253:AA258" si="133">SUM(Y243:AD243)</f>
        <v>0</v>
      </c>
      <c r="AB253" s="856"/>
      <c r="AC253" s="857"/>
    </row>
    <row r="254" spans="1:32" ht="27" customHeight="1">
      <c r="A254" s="872"/>
      <c r="B254" s="876"/>
      <c r="C254" s="877"/>
      <c r="D254" s="878"/>
      <c r="G254" s="862" t="s">
        <v>31</v>
      </c>
      <c r="H254" s="863"/>
      <c r="I254" s="855">
        <f t="shared" si="130"/>
        <v>0</v>
      </c>
      <c r="J254" s="856"/>
      <c r="K254" s="857"/>
      <c r="M254" s="862" t="s">
        <v>31</v>
      </c>
      <c r="N254" s="863"/>
      <c r="O254" s="855">
        <f t="shared" si="131"/>
        <v>0</v>
      </c>
      <c r="P254" s="856"/>
      <c r="Q254" s="857"/>
      <c r="S254" s="862" t="s">
        <v>31</v>
      </c>
      <c r="T254" s="863"/>
      <c r="U254" s="855">
        <f t="shared" si="132"/>
        <v>0</v>
      </c>
      <c r="V254" s="856"/>
      <c r="W254" s="857"/>
      <c r="Y254" s="862" t="s">
        <v>31</v>
      </c>
      <c r="Z254" s="863"/>
      <c r="AA254" s="855">
        <f t="shared" si="133"/>
        <v>0</v>
      </c>
      <c r="AB254" s="856"/>
      <c r="AC254" s="857"/>
    </row>
    <row r="255" spans="1:32" ht="27" customHeight="1">
      <c r="A255" s="872"/>
      <c r="B255" s="879"/>
      <c r="C255" s="880"/>
      <c r="D255" s="881"/>
      <c r="G255" s="862" t="s">
        <v>40</v>
      </c>
      <c r="H255" s="863"/>
      <c r="I255" s="855">
        <f t="shared" si="130"/>
        <v>0</v>
      </c>
      <c r="J255" s="856"/>
      <c r="K255" s="857"/>
      <c r="M255" s="862" t="s">
        <v>40</v>
      </c>
      <c r="N255" s="863"/>
      <c r="O255" s="855">
        <f t="shared" si="131"/>
        <v>0</v>
      </c>
      <c r="P255" s="856"/>
      <c r="Q255" s="857"/>
      <c r="S255" s="862" t="s">
        <v>40</v>
      </c>
      <c r="T255" s="863"/>
      <c r="U255" s="855">
        <f t="shared" si="132"/>
        <v>0</v>
      </c>
      <c r="V255" s="856"/>
      <c r="W255" s="857"/>
      <c r="Y255" s="862" t="s">
        <v>40</v>
      </c>
      <c r="Z255" s="863"/>
      <c r="AA255" s="855">
        <f t="shared" si="133"/>
        <v>0</v>
      </c>
      <c r="AB255" s="856"/>
      <c r="AC255" s="857"/>
    </row>
    <row r="256" spans="1:32" ht="27" customHeight="1">
      <c r="B256" s="864" t="str">
        <f>'【様式２】計画書（自動計算）（当初）'!B256:D256</f>
        <v>補助基準額上限：65000円</v>
      </c>
      <c r="C256" s="864"/>
      <c r="D256" s="864"/>
      <c r="G256" s="862" t="s">
        <v>32</v>
      </c>
      <c r="H256" s="863"/>
      <c r="I256" s="865">
        <f t="shared" si="130"/>
        <v>0</v>
      </c>
      <c r="J256" s="866"/>
      <c r="K256" s="867"/>
      <c r="M256" s="862" t="s">
        <v>32</v>
      </c>
      <c r="N256" s="863"/>
      <c r="O256" s="865">
        <f t="shared" si="131"/>
        <v>0</v>
      </c>
      <c r="P256" s="866"/>
      <c r="Q256" s="867"/>
      <c r="S256" s="862" t="s">
        <v>32</v>
      </c>
      <c r="T256" s="863"/>
      <c r="U256" s="865">
        <f t="shared" si="132"/>
        <v>0</v>
      </c>
      <c r="V256" s="866"/>
      <c r="W256" s="867"/>
      <c r="Y256" s="862" t="s">
        <v>32</v>
      </c>
      <c r="Z256" s="863"/>
      <c r="AA256" s="865">
        <f t="shared" si="133"/>
        <v>0</v>
      </c>
      <c r="AB256" s="866"/>
      <c r="AC256" s="867"/>
    </row>
    <row r="257" spans="1:32" ht="27" customHeight="1">
      <c r="B257" s="868" t="str">
        <f>'【様式２】計画書（自動計算）（当初）'!B257:D257</f>
        <v/>
      </c>
      <c r="C257" s="868"/>
      <c r="D257" s="868"/>
      <c r="G257" s="869" t="s">
        <v>33</v>
      </c>
      <c r="H257" s="870"/>
      <c r="I257" s="855">
        <f t="shared" si="130"/>
        <v>0</v>
      </c>
      <c r="J257" s="856"/>
      <c r="K257" s="857"/>
      <c r="M257" s="869" t="s">
        <v>33</v>
      </c>
      <c r="N257" s="870"/>
      <c r="O257" s="855">
        <f t="shared" si="131"/>
        <v>0</v>
      </c>
      <c r="P257" s="856"/>
      <c r="Q257" s="857"/>
      <c r="S257" s="869" t="s">
        <v>33</v>
      </c>
      <c r="T257" s="870"/>
      <c r="U257" s="855">
        <f t="shared" si="132"/>
        <v>0</v>
      </c>
      <c r="V257" s="856"/>
      <c r="W257" s="857"/>
      <c r="Y257" s="869" t="s">
        <v>33</v>
      </c>
      <c r="Z257" s="870"/>
      <c r="AA257" s="855">
        <f t="shared" si="133"/>
        <v>0</v>
      </c>
      <c r="AB257" s="856"/>
      <c r="AC257" s="857"/>
    </row>
    <row r="258" spans="1:32" ht="27" customHeight="1" thickBot="1">
      <c r="G258" s="850" t="s">
        <v>35</v>
      </c>
      <c r="H258" s="851"/>
      <c r="I258" s="852">
        <f t="shared" si="130"/>
        <v>0</v>
      </c>
      <c r="J258" s="853"/>
      <c r="K258" s="854"/>
      <c r="M258" s="850" t="s">
        <v>35</v>
      </c>
      <c r="N258" s="851"/>
      <c r="O258" s="855">
        <f t="shared" si="131"/>
        <v>0</v>
      </c>
      <c r="P258" s="856"/>
      <c r="Q258" s="857"/>
      <c r="S258" s="850" t="s">
        <v>35</v>
      </c>
      <c r="T258" s="851"/>
      <c r="U258" s="855">
        <f t="shared" si="132"/>
        <v>0</v>
      </c>
      <c r="V258" s="856"/>
      <c r="W258" s="857"/>
      <c r="Y258" s="850" t="s">
        <v>35</v>
      </c>
      <c r="Z258" s="851"/>
      <c r="AA258" s="855">
        <f t="shared" si="133"/>
        <v>0</v>
      </c>
      <c r="AB258" s="856"/>
      <c r="AC258" s="857"/>
    </row>
    <row r="259" spans="1:32" ht="45" customHeight="1" thickBot="1">
      <c r="G259" s="858" t="s">
        <v>78</v>
      </c>
      <c r="H259" s="859"/>
      <c r="I259" s="860">
        <f>ROUNDDOWN(SUM(G250:L250),-2)</f>
        <v>0</v>
      </c>
      <c r="J259" s="861"/>
      <c r="K259" s="861"/>
      <c r="M259" s="858" t="s">
        <v>78</v>
      </c>
      <c r="N259" s="859"/>
      <c r="O259" s="860">
        <f>ROUNDDOWN(SUM(M250:R250),-2)</f>
        <v>0</v>
      </c>
      <c r="P259" s="861"/>
      <c r="Q259" s="861"/>
      <c r="S259" s="858" t="s">
        <v>78</v>
      </c>
      <c r="T259" s="859"/>
      <c r="U259" s="860">
        <f>ROUNDDOWN(SUM(S250:X250),-2)</f>
        <v>0</v>
      </c>
      <c r="V259" s="861"/>
      <c r="W259" s="861"/>
      <c r="Y259" s="858" t="s">
        <v>78</v>
      </c>
      <c r="Z259" s="859"/>
      <c r="AA259" s="860">
        <f>AE250-I259-O259-U259</f>
        <v>0</v>
      </c>
      <c r="AB259" s="861"/>
      <c r="AC259" s="861"/>
      <c r="AF259" s="10" t="s">
        <v>92</v>
      </c>
    </row>
    <row r="260" spans="1:32" ht="17.25" customHeight="1"/>
    <row r="261" spans="1:32" ht="17.25" customHeight="1"/>
    <row r="262" spans="1:32" ht="17.25" customHeight="1">
      <c r="A262" s="953" t="str">
        <f>$A$1</f>
        <v>様式第２号</v>
      </c>
      <c r="B262" s="953"/>
    </row>
    <row r="263" spans="1:32" ht="17.25" customHeight="1">
      <c r="A263" s="953"/>
      <c r="B263" s="953"/>
      <c r="Z263" s="939" t="str">
        <f>$Z$2</f>
        <v>令和</v>
      </c>
      <c r="AA263" s="939" t="str">
        <f>IF($AA$2="","",$AA$2)</f>
        <v/>
      </c>
      <c r="AB263" s="939" t="s">
        <v>8</v>
      </c>
      <c r="AC263" s="939" t="str">
        <f>IF($AC$2="","",$AC$2)</f>
        <v/>
      </c>
      <c r="AD263" s="939" t="s">
        <v>9</v>
      </c>
      <c r="AE263" s="939" t="str">
        <f>IF($AE$2="","",$AE$2)</f>
        <v/>
      </c>
      <c r="AF263" s="939" t="s">
        <v>10</v>
      </c>
    </row>
    <row r="264" spans="1:32" ht="17.25" customHeight="1">
      <c r="A264" s="939" t="s">
        <v>11</v>
      </c>
      <c r="B264" s="939"/>
      <c r="C264" s="939"/>
      <c r="D264" s="939"/>
      <c r="E264" s="939"/>
      <c r="F264" s="939"/>
      <c r="G264" s="939"/>
      <c r="H264" s="939"/>
      <c r="I264" s="939"/>
      <c r="L264" s="940" t="s">
        <v>12</v>
      </c>
      <c r="M264" s="940"/>
      <c r="N264" s="941">
        <v>10</v>
      </c>
      <c r="O264" s="941"/>
      <c r="P264" s="942" t="s">
        <v>13</v>
      </c>
      <c r="Q264" s="942"/>
      <c r="Z264" s="939"/>
      <c r="AA264" s="939"/>
      <c r="AB264" s="939"/>
      <c r="AC264" s="939"/>
      <c r="AD264" s="939"/>
      <c r="AE264" s="939"/>
      <c r="AF264" s="939"/>
    </row>
    <row r="265" spans="1:32" ht="17.25" customHeight="1">
      <c r="A265" s="939"/>
      <c r="B265" s="939"/>
      <c r="C265" s="939"/>
      <c r="D265" s="939"/>
      <c r="E265" s="939"/>
      <c r="F265" s="939"/>
      <c r="G265" s="939"/>
      <c r="H265" s="939"/>
      <c r="I265" s="939"/>
      <c r="L265" s="940"/>
      <c r="M265" s="940"/>
      <c r="N265" s="941"/>
      <c r="O265" s="941"/>
      <c r="P265" s="942"/>
      <c r="Q265" s="942"/>
    </row>
    <row r="266" spans="1:32" ht="17.25" customHeight="1">
      <c r="A266" s="939"/>
      <c r="B266" s="939"/>
      <c r="C266" s="939"/>
      <c r="D266" s="939"/>
      <c r="E266" s="939"/>
      <c r="F266" s="939"/>
      <c r="G266" s="939"/>
      <c r="H266" s="939"/>
      <c r="I266" s="939"/>
      <c r="L266" s="940"/>
      <c r="M266" s="940"/>
      <c r="N266" s="941"/>
      <c r="O266" s="941"/>
      <c r="P266" s="942"/>
      <c r="Q266" s="942"/>
    </row>
    <row r="267" spans="1:32" ht="17.25" customHeight="1" thickBot="1"/>
    <row r="268" spans="1:32" ht="42" customHeight="1" thickBot="1">
      <c r="A268" s="943" t="s">
        <v>81</v>
      </c>
      <c r="B268" s="944"/>
      <c r="C268" s="945" t="str">
        <f>IF($C$7="","",$C$7)</f>
        <v/>
      </c>
      <c r="D268" s="945"/>
      <c r="E268" s="945"/>
      <c r="F268" s="945"/>
      <c r="G268" s="945"/>
      <c r="H268" s="945"/>
      <c r="I268" s="946"/>
    </row>
    <row r="269" spans="1:32" ht="17.25" customHeight="1">
      <c r="C269" s="2"/>
      <c r="D269" s="2"/>
      <c r="E269" s="11"/>
      <c r="F269" s="2"/>
      <c r="G269" s="2"/>
      <c r="H269" s="2"/>
      <c r="I269" s="2"/>
      <c r="J269" s="2"/>
    </row>
    <row r="270" spans="1:32" ht="17.25" customHeight="1" thickBot="1"/>
    <row r="271" spans="1:32" ht="24" customHeight="1" thickBot="1">
      <c r="A271" s="947" t="s">
        <v>14</v>
      </c>
      <c r="B271" s="948"/>
      <c r="C271" s="948"/>
      <c r="D271" s="949"/>
      <c r="F271" s="123" t="s">
        <v>15</v>
      </c>
      <c r="G271" s="943" t="s">
        <v>16</v>
      </c>
      <c r="H271" s="944"/>
      <c r="I271" s="950" t="s">
        <v>17</v>
      </c>
      <c r="J271" s="944"/>
      <c r="K271" s="950" t="s">
        <v>18</v>
      </c>
      <c r="L271" s="951"/>
      <c r="M271" s="943" t="s">
        <v>19</v>
      </c>
      <c r="N271" s="944"/>
      <c r="O271" s="950" t="s">
        <v>20</v>
      </c>
      <c r="P271" s="944"/>
      <c r="Q271" s="950" t="s">
        <v>21</v>
      </c>
      <c r="R271" s="951"/>
      <c r="S271" s="943" t="s">
        <v>22</v>
      </c>
      <c r="T271" s="944"/>
      <c r="U271" s="950" t="s">
        <v>23</v>
      </c>
      <c r="V271" s="944"/>
      <c r="W271" s="950" t="s">
        <v>24</v>
      </c>
      <c r="X271" s="951"/>
      <c r="Y271" s="943" t="s">
        <v>25</v>
      </c>
      <c r="Z271" s="944"/>
      <c r="AA271" s="950" t="s">
        <v>26</v>
      </c>
      <c r="AB271" s="944"/>
      <c r="AC271" s="950" t="s">
        <v>27</v>
      </c>
      <c r="AD271" s="951"/>
      <c r="AE271" s="952" t="s">
        <v>28</v>
      </c>
      <c r="AF271" s="951"/>
    </row>
    <row r="272" spans="1:32" ht="37.5" customHeight="1">
      <c r="A272" s="932" t="s">
        <v>86</v>
      </c>
      <c r="B272" s="933"/>
      <c r="C272" s="934" t="str">
        <f>'【様式２】計画書（自動計算）（当初）'!C272:D272</f>
        <v/>
      </c>
      <c r="D272" s="935"/>
      <c r="F272" s="118" t="s">
        <v>71</v>
      </c>
      <c r="G272" s="919">
        <f>'【様式２】計画書（自動計算）（当初）'!G272:H272</f>
        <v>0</v>
      </c>
      <c r="H272" s="919"/>
      <c r="I272" s="919">
        <f>'【様式２】計画書（自動計算）（当初）'!I272:J272</f>
        <v>0</v>
      </c>
      <c r="J272" s="919"/>
      <c r="K272" s="919">
        <f>'【様式２】計画書（自動計算）（当初）'!K272:L272</f>
        <v>0</v>
      </c>
      <c r="L272" s="919"/>
      <c r="M272" s="919">
        <f>'【様式２】計画書（自動計算）（当初）'!M272:N272</f>
        <v>0</v>
      </c>
      <c r="N272" s="919"/>
      <c r="O272" s="919">
        <f>'【様式２】計画書（自動計算）（当初）'!O272:P272</f>
        <v>0</v>
      </c>
      <c r="P272" s="919"/>
      <c r="Q272" s="919">
        <f>'【様式２】計画書（自動計算）（当初）'!Q272:R272</f>
        <v>0</v>
      </c>
      <c r="R272" s="919"/>
      <c r="S272" s="919">
        <f>'【様式２】計画書（自動計算）（当初）'!S272:T272</f>
        <v>0</v>
      </c>
      <c r="T272" s="919"/>
      <c r="U272" s="919">
        <f>'【様式２】計画書（自動計算）（当初）'!U272:V272</f>
        <v>0</v>
      </c>
      <c r="V272" s="919"/>
      <c r="W272" s="919">
        <f>'【様式２】計画書（自動計算）（当初）'!W272:X272</f>
        <v>0</v>
      </c>
      <c r="X272" s="919"/>
      <c r="Y272" s="919">
        <f>'【様式２】計画書（自動計算）（当初）'!Y272:Z272</f>
        <v>0</v>
      </c>
      <c r="Z272" s="919"/>
      <c r="AA272" s="919">
        <f>'【様式２】計画書（自動計算）（当初）'!AA272:AB272</f>
        <v>0</v>
      </c>
      <c r="AB272" s="919"/>
      <c r="AC272" s="919">
        <f>'【様式２】計画書（自動計算）（当初）'!AC272:AD272</f>
        <v>0</v>
      </c>
      <c r="AD272" s="919"/>
      <c r="AE272" s="908">
        <f t="shared" ref="AE272:AE276" si="134">SUM(G272:AD272)</f>
        <v>0</v>
      </c>
      <c r="AF272" s="909"/>
    </row>
    <row r="273" spans="1:32" ht="37.5" customHeight="1">
      <c r="A273" s="936" t="s">
        <v>30</v>
      </c>
      <c r="B273" s="937"/>
      <c r="C273" s="922" t="str">
        <f>'【様式２】計画書（自動計算）（当初）'!C273:D274</f>
        <v/>
      </c>
      <c r="D273" s="923"/>
      <c r="F273" s="4" t="s">
        <v>72</v>
      </c>
      <c r="G273" s="926">
        <f>'【様式２】計画書（自動計算）（当初）'!G273:H273</f>
        <v>0</v>
      </c>
      <c r="H273" s="926"/>
      <c r="I273" s="926">
        <f>'【様式２】計画書（自動計算）（当初）'!I273:J273</f>
        <v>0</v>
      </c>
      <c r="J273" s="926"/>
      <c r="K273" s="926">
        <f>'【様式２】計画書（自動計算）（当初）'!K273:L273</f>
        <v>0</v>
      </c>
      <c r="L273" s="926"/>
      <c r="M273" s="926">
        <f>'【様式２】計画書（自動計算）（当初）'!M273:N273</f>
        <v>0</v>
      </c>
      <c r="N273" s="926"/>
      <c r="O273" s="926">
        <f>'【様式２】計画書（自動計算）（当初）'!O273:P273</f>
        <v>0</v>
      </c>
      <c r="P273" s="926"/>
      <c r="Q273" s="926">
        <f>'【様式２】計画書（自動計算）（当初）'!Q273:R273</f>
        <v>0</v>
      </c>
      <c r="R273" s="926"/>
      <c r="S273" s="926">
        <f>'【様式２】計画書（自動計算）（当初）'!S273:T273</f>
        <v>0</v>
      </c>
      <c r="T273" s="926"/>
      <c r="U273" s="926">
        <f>'【様式２】計画書（自動計算）（当初）'!U273:V273</f>
        <v>0</v>
      </c>
      <c r="V273" s="926"/>
      <c r="W273" s="926">
        <f>'【様式２】計画書（自動計算）（当初）'!W273:X273</f>
        <v>0</v>
      </c>
      <c r="X273" s="926"/>
      <c r="Y273" s="926">
        <f>'【様式２】計画書（自動計算）（当初）'!Y273:Z273</f>
        <v>0</v>
      </c>
      <c r="Z273" s="926"/>
      <c r="AA273" s="926">
        <f>'【様式２】計画書（自動計算）（当初）'!AA273:AB273</f>
        <v>0</v>
      </c>
      <c r="AB273" s="926"/>
      <c r="AC273" s="926">
        <f>'【様式２】計画書（自動計算）（当初）'!AC273:AD273</f>
        <v>0</v>
      </c>
      <c r="AD273" s="926"/>
      <c r="AE273" s="908">
        <f t="shared" si="134"/>
        <v>0</v>
      </c>
      <c r="AF273" s="909"/>
    </row>
    <row r="274" spans="1:32" ht="37.5" customHeight="1">
      <c r="A274" s="938"/>
      <c r="B274" s="937"/>
      <c r="C274" s="924"/>
      <c r="D274" s="925"/>
      <c r="F274" s="4" t="s">
        <v>73</v>
      </c>
      <c r="G274" s="926">
        <f>'【様式２】計画書（自動計算）（当初）'!G274:H274</f>
        <v>0</v>
      </c>
      <c r="H274" s="926"/>
      <c r="I274" s="926">
        <f>'【様式２】計画書（自動計算）（当初）'!I274:J274</f>
        <v>0</v>
      </c>
      <c r="J274" s="926"/>
      <c r="K274" s="926">
        <f>'【様式２】計画書（自動計算）（当初）'!K274:L274</f>
        <v>0</v>
      </c>
      <c r="L274" s="926"/>
      <c r="M274" s="926">
        <f>'【様式２】計画書（自動計算）（当初）'!M274:N274</f>
        <v>0</v>
      </c>
      <c r="N274" s="926"/>
      <c r="O274" s="926">
        <f>'【様式２】計画書（自動計算）（当初）'!O274:P274</f>
        <v>0</v>
      </c>
      <c r="P274" s="926"/>
      <c r="Q274" s="926">
        <f>'【様式２】計画書（自動計算）（当初）'!Q274:R274</f>
        <v>0</v>
      </c>
      <c r="R274" s="926"/>
      <c r="S274" s="926">
        <f>'【様式２】計画書（自動計算）（当初）'!S274:T274</f>
        <v>0</v>
      </c>
      <c r="T274" s="926"/>
      <c r="U274" s="926">
        <f>'【様式２】計画書（自動計算）（当初）'!U274:V274</f>
        <v>0</v>
      </c>
      <c r="V274" s="926"/>
      <c r="W274" s="926">
        <f>'【様式２】計画書（自動計算）（当初）'!W274:X274</f>
        <v>0</v>
      </c>
      <c r="X274" s="926"/>
      <c r="Y274" s="926">
        <f>'【様式２】計画書（自動計算）（当初）'!Y274:Z274</f>
        <v>0</v>
      </c>
      <c r="Z274" s="926"/>
      <c r="AA274" s="926">
        <f>'【様式２】計画書（自動計算）（当初）'!AA274:AB274</f>
        <v>0</v>
      </c>
      <c r="AB274" s="926"/>
      <c r="AC274" s="926">
        <f>'【様式２】計画書（自動計算）（当初）'!AC274:AD274</f>
        <v>0</v>
      </c>
      <c r="AD274" s="926"/>
      <c r="AE274" s="908">
        <f t="shared" si="134"/>
        <v>0</v>
      </c>
      <c r="AF274" s="909"/>
    </row>
    <row r="275" spans="1:32" ht="37.5" customHeight="1">
      <c r="A275" s="938"/>
      <c r="B275" s="937"/>
      <c r="C275" s="876" t="str">
        <f>'【様式２】計画書（自動計算）（当初）'!C275:D276</f>
        <v/>
      </c>
      <c r="D275" s="960"/>
      <c r="F275" s="5" t="s">
        <v>74</v>
      </c>
      <c r="G275" s="926">
        <v>0</v>
      </c>
      <c r="H275" s="926"/>
      <c r="I275" s="927">
        <v>0</v>
      </c>
      <c r="J275" s="928"/>
      <c r="K275" s="927">
        <v>0</v>
      </c>
      <c r="L275" s="928"/>
      <c r="M275" s="927">
        <v>0</v>
      </c>
      <c r="N275" s="928"/>
      <c r="O275" s="927">
        <v>0</v>
      </c>
      <c r="P275" s="928"/>
      <c r="Q275" s="927">
        <v>0</v>
      </c>
      <c r="R275" s="928"/>
      <c r="S275" s="927">
        <v>0</v>
      </c>
      <c r="T275" s="928"/>
      <c r="U275" s="927">
        <v>0</v>
      </c>
      <c r="V275" s="928"/>
      <c r="W275" s="927">
        <v>0</v>
      </c>
      <c r="X275" s="928"/>
      <c r="Y275" s="927">
        <v>0</v>
      </c>
      <c r="Z275" s="928"/>
      <c r="AA275" s="927">
        <v>0</v>
      </c>
      <c r="AB275" s="928"/>
      <c r="AC275" s="927">
        <v>0</v>
      </c>
      <c r="AD275" s="929"/>
      <c r="AE275" s="930">
        <f t="shared" si="134"/>
        <v>0</v>
      </c>
      <c r="AF275" s="931"/>
    </row>
    <row r="276" spans="1:32" ht="37.5" customHeight="1" thickBot="1">
      <c r="A276" s="938"/>
      <c r="B276" s="937"/>
      <c r="C276" s="879"/>
      <c r="D276" s="961"/>
      <c r="F276" s="6" t="s">
        <v>75</v>
      </c>
      <c r="G276" s="905">
        <f>'【様式２】計画書（自動計算）（当初）'!G276:H276</f>
        <v>0</v>
      </c>
      <c r="H276" s="906"/>
      <c r="I276" s="905">
        <f>'【様式２】計画書（自動計算）（当初）'!I276:J276</f>
        <v>0</v>
      </c>
      <c r="J276" s="906"/>
      <c r="K276" s="905">
        <f>'【様式２】計画書（自動計算）（当初）'!K276:L276</f>
        <v>0</v>
      </c>
      <c r="L276" s="906"/>
      <c r="M276" s="905">
        <f>'【様式２】計画書（自動計算）（当初）'!M276:N276</f>
        <v>0</v>
      </c>
      <c r="N276" s="906"/>
      <c r="O276" s="905">
        <f>'【様式２】計画書（自動計算）（当初）'!O276:P276</f>
        <v>0</v>
      </c>
      <c r="P276" s="906"/>
      <c r="Q276" s="905">
        <f>'【様式２】計画書（自動計算）（当初）'!Q276:R276</f>
        <v>0</v>
      </c>
      <c r="R276" s="906"/>
      <c r="S276" s="905">
        <f>'【様式２】計画書（自動計算）（当初）'!S276:T276</f>
        <v>0</v>
      </c>
      <c r="T276" s="906"/>
      <c r="U276" s="905">
        <f>'【様式２】計画書（自動計算）（当初）'!U276:V276</f>
        <v>0</v>
      </c>
      <c r="V276" s="906"/>
      <c r="W276" s="905">
        <f>'【様式２】計画書（自動計算）（当初）'!W276:X276</f>
        <v>0</v>
      </c>
      <c r="X276" s="906"/>
      <c r="Y276" s="905">
        <f>'【様式２】計画書（自動計算）（当初）'!Y276:Z276</f>
        <v>0</v>
      </c>
      <c r="Z276" s="906"/>
      <c r="AA276" s="905">
        <f>'【様式２】計画書（自動計算）（当初）'!AA276:AB276</f>
        <v>0</v>
      </c>
      <c r="AB276" s="906"/>
      <c r="AC276" s="905">
        <f>'【様式２】計画書（自動計算）（当初）'!AC276:AD276</f>
        <v>0</v>
      </c>
      <c r="AD276" s="906"/>
      <c r="AE276" s="908">
        <f t="shared" si="134"/>
        <v>0</v>
      </c>
      <c r="AF276" s="909"/>
    </row>
    <row r="277" spans="1:32" ht="37.5" customHeight="1" thickTop="1" thickBot="1">
      <c r="A277" s="910" t="s">
        <v>34</v>
      </c>
      <c r="B277" s="911"/>
      <c r="C277" s="954" t="str">
        <f>'【様式２】計画書（自動計算）（当初）'!C277:D277</f>
        <v/>
      </c>
      <c r="D277" s="955"/>
      <c r="F277" s="7" t="s">
        <v>76</v>
      </c>
      <c r="G277" s="912">
        <f>SUM(G272:H275)-G276</f>
        <v>0</v>
      </c>
      <c r="H277" s="913"/>
      <c r="I277" s="912">
        <f t="shared" ref="I277" si="135">SUM(I272:J275)-I276</f>
        <v>0</v>
      </c>
      <c r="J277" s="913"/>
      <c r="K277" s="912">
        <f t="shared" ref="K277" si="136">SUM(K272:L275)-K276</f>
        <v>0</v>
      </c>
      <c r="L277" s="914"/>
      <c r="M277" s="915">
        <f t="shared" ref="M277" si="137">SUM(M272:N275)-M276</f>
        <v>0</v>
      </c>
      <c r="N277" s="913"/>
      <c r="O277" s="912">
        <f t="shared" ref="O277" si="138">SUM(O272:P275)-O276</f>
        <v>0</v>
      </c>
      <c r="P277" s="913"/>
      <c r="Q277" s="912">
        <f t="shared" ref="Q277" si="139">SUM(Q272:R275)-Q276</f>
        <v>0</v>
      </c>
      <c r="R277" s="914"/>
      <c r="S277" s="915">
        <f t="shared" ref="S277" si="140">SUM(S272:T275)-S276</f>
        <v>0</v>
      </c>
      <c r="T277" s="913"/>
      <c r="U277" s="912">
        <f t="shared" ref="U277" si="141">SUM(U272:V275)-U276</f>
        <v>0</v>
      </c>
      <c r="V277" s="913"/>
      <c r="W277" s="912">
        <f t="shared" ref="W277" si="142">SUM(W272:X275)-W276</f>
        <v>0</v>
      </c>
      <c r="X277" s="914"/>
      <c r="Y277" s="915">
        <f t="shared" ref="Y277" si="143">SUM(Y272:Z275)-Y276</f>
        <v>0</v>
      </c>
      <c r="Z277" s="913"/>
      <c r="AA277" s="912">
        <f>SUM(AA272:AB275)-AA276</f>
        <v>0</v>
      </c>
      <c r="AB277" s="913"/>
      <c r="AC277" s="912">
        <f t="shared" ref="AC277" si="144">SUM(AC272:AD275)-AC276</f>
        <v>0</v>
      </c>
      <c r="AD277" s="916"/>
      <c r="AE277" s="917">
        <f>SUM(G277:AD277)</f>
        <v>0</v>
      </c>
      <c r="AF277" s="918"/>
    </row>
    <row r="278" spans="1:32" ht="50.25" customHeight="1" thickTop="1" thickBot="1">
      <c r="A278" s="889" t="s">
        <v>87</v>
      </c>
      <c r="B278" s="890"/>
      <c r="C278" s="954" t="str">
        <f>'【様式２】計画書（自動計算）（当初）'!C278:D278</f>
        <v/>
      </c>
      <c r="D278" s="955"/>
      <c r="F278" s="8" t="s">
        <v>77</v>
      </c>
      <c r="G278" s="893">
        <f>IF(入力用!O375=1,IF(AND(入力用!O381&gt;0,入力用!O381&lt;=4),IF(G277&gt;=65000,65000,G277),IF(G277&gt;=82000,82000,G277)),IF(G277&gt;=65000,65000,G277))</f>
        <v>0</v>
      </c>
      <c r="H278" s="894"/>
      <c r="I278" s="893">
        <f>IF(入力用!O375=1,IF(AND(入力用!O381&gt;0,入力用!O381&lt;=5),IF(I277&gt;=65000,65000,I277),IF(I277&gt;=82000,82000,I277)),IF(I277&gt;=65000,65000,I277))</f>
        <v>0</v>
      </c>
      <c r="J278" s="894"/>
      <c r="K278" s="893">
        <f>IF(入力用!O375=1,IF(AND(入力用!O381&gt;0,入力用!O381&lt;=6),IF(K277&gt;=65000,65000,K277),IF(K277&gt;=82000,82000,K277)),IF(K277&gt;=65000,65000,K277))</f>
        <v>0</v>
      </c>
      <c r="L278" s="894"/>
      <c r="M278" s="893">
        <f>IF(入力用!O375=1,IF(AND(入力用!O381&gt;0,入力用!O381&lt;=7),IF(M277&gt;=65000,65000,M277),IF(M277&gt;=82000,82000,M277)),IF(M277&gt;=65000,65000,M277))</f>
        <v>0</v>
      </c>
      <c r="N278" s="894"/>
      <c r="O278" s="893">
        <f>IF(入力用!O375=1,IF(AND(入力用!O381&gt;0,入力用!O381&lt;=8),IF(O277&gt;=65000,65000,O277),IF(O277&gt;=82000,82000,O277)),IF(O277&gt;=65000,65000,O277))</f>
        <v>0</v>
      </c>
      <c r="P278" s="894"/>
      <c r="Q278" s="893">
        <f>IF(入力用!O375=1,IF(AND(入力用!O381&gt;0,入力用!O381&lt;=9),IF(Q277&gt;=65000,65000,Q277),IF(Q277&gt;=82000,82000,Q277)),IF(Q277&gt;=65000,65000,Q277))</f>
        <v>0</v>
      </c>
      <c r="R278" s="894"/>
      <c r="S278" s="893">
        <f>IF(入力用!O375=1,IF(AND(入力用!O381&gt;0,入力用!O381&lt;=10),IF(S277&gt;=65000,65000,S277),IF(S277&gt;=82000,82000,S277)),IF(S277&gt;=65000,65000,S277))</f>
        <v>0</v>
      </c>
      <c r="T278" s="894"/>
      <c r="U278" s="893">
        <f>IF(入力用!O375=1,IF(AND(入力用!O381&gt;0,入力用!O381&lt;=11),IF(U277&gt;=65000,65000,U277),IF(U277&gt;=82000,82000,U277)),IF(U277&gt;=65000,65000,U277))</f>
        <v>0</v>
      </c>
      <c r="V278" s="894"/>
      <c r="W278" s="893">
        <f>IF(入力用!O375=1,IF(AND(入力用!O381&gt;0,入力用!O381&lt;=12),IF(W277&gt;=65000,65000,W277),IF(W277&gt;=82000,82000,W277)),IF(W277&gt;=65000,65000,W277))</f>
        <v>0</v>
      </c>
      <c r="X278" s="894"/>
      <c r="Y278" s="893">
        <f>IF(入力用!O375=1,IF(AND(入力用!O381&gt;0,入力用!O381&lt;=13),IF(Y277&gt;=65000,65000,Y277),IF(Y277&gt;=82000,82000,Y277)),IF(Y277&gt;=65000,65000,Y277))</f>
        <v>0</v>
      </c>
      <c r="Z278" s="894"/>
      <c r="AA278" s="893">
        <f>IF(入力用!O375=1,IF(AND(入力用!O381&gt;0,入力用!O381&lt;=14),IF(AA277&gt;=65000,65000,AA277),IF(AA277&gt;=82000,82000,AA277)),IF(AA277&gt;=65000,65000,AA277))</f>
        <v>0</v>
      </c>
      <c r="AB278" s="894"/>
      <c r="AC278" s="893">
        <f>IF(入力用!O375=1,IF(AND(入力用!O381&gt;0,入力用!O381&lt;=15),IF(AC277&gt;=65000,65000,AC277),IF(AC277&gt;=82000,82000,AC277)),IF(AC277&gt;=65000,65000,AC277))</f>
        <v>0</v>
      </c>
      <c r="AD278" s="958"/>
      <c r="AE278" s="895"/>
      <c r="AF278" s="896"/>
    </row>
    <row r="279" spans="1:32" ht="50.25" customHeight="1" thickBot="1">
      <c r="A279" s="897" t="s">
        <v>88</v>
      </c>
      <c r="B279" s="898"/>
      <c r="C279" s="956" t="str">
        <f>'【様式２】計画書（自動計算）（当初）'!C279:D279</f>
        <v/>
      </c>
      <c r="D279" s="957"/>
      <c r="F279" s="9" t="s">
        <v>228</v>
      </c>
      <c r="G279" s="899">
        <f>ROUNDDOWN(G278*3/4,0)</f>
        <v>0</v>
      </c>
      <c r="H279" s="899"/>
      <c r="I279" s="899">
        <f>ROUNDDOWN(I278*3/4,0)</f>
        <v>0</v>
      </c>
      <c r="J279" s="899"/>
      <c r="K279" s="899">
        <f>ROUNDDOWN(K278*3/4,0)</f>
        <v>0</v>
      </c>
      <c r="L279" s="900"/>
      <c r="M279" s="901">
        <f>ROUNDDOWN(M278*3/4,0)</f>
        <v>0</v>
      </c>
      <c r="N279" s="899"/>
      <c r="O279" s="899">
        <f>ROUNDDOWN(O278*3/4,0)</f>
        <v>0</v>
      </c>
      <c r="P279" s="899"/>
      <c r="Q279" s="899">
        <f>ROUNDDOWN(Q278*3/4,0)</f>
        <v>0</v>
      </c>
      <c r="R279" s="900"/>
      <c r="S279" s="901">
        <f>ROUNDDOWN(S278*3/4,0)</f>
        <v>0</v>
      </c>
      <c r="T279" s="899"/>
      <c r="U279" s="899">
        <f>ROUNDDOWN(U278*3/4,0)</f>
        <v>0</v>
      </c>
      <c r="V279" s="899"/>
      <c r="W279" s="899">
        <f>ROUNDDOWN(W278*3/4,0)</f>
        <v>0</v>
      </c>
      <c r="X279" s="900"/>
      <c r="Y279" s="901">
        <f>ROUNDDOWN(Y278*3/4,0)</f>
        <v>0</v>
      </c>
      <c r="Z279" s="899"/>
      <c r="AA279" s="899">
        <f>ROUNDDOWN(AA278*3/4,0)</f>
        <v>0</v>
      </c>
      <c r="AB279" s="899"/>
      <c r="AC279" s="899">
        <f>ROUNDDOWN(AC278*3/4,0)</f>
        <v>0</v>
      </c>
      <c r="AD279" s="902"/>
      <c r="AE279" s="903">
        <f>ROUNDDOWN(SUM(G279:AD279),-2)</f>
        <v>0</v>
      </c>
      <c r="AF279" s="904"/>
    </row>
    <row r="280" spans="1:32" ht="17.25" customHeight="1">
      <c r="A280" s="871" t="s">
        <v>85</v>
      </c>
      <c r="B280" s="873" t="str">
        <f>'【様式２】計画書（自動計算）（当初）'!B280:D284</f>
        <v/>
      </c>
      <c r="C280" s="874"/>
      <c r="D280" s="875"/>
    </row>
    <row r="281" spans="1:32" ht="34.5" customHeight="1">
      <c r="A281" s="872"/>
      <c r="B281" s="876"/>
      <c r="C281" s="877"/>
      <c r="D281" s="878"/>
      <c r="G281" s="882"/>
      <c r="H281" s="883"/>
      <c r="I281" s="884" t="s">
        <v>36</v>
      </c>
      <c r="J281" s="885"/>
      <c r="K281" s="886"/>
      <c r="M281" s="887"/>
      <c r="N281" s="887"/>
      <c r="O281" s="888" t="s">
        <v>37</v>
      </c>
      <c r="P281" s="887"/>
      <c r="Q281" s="887"/>
      <c r="S281" s="887"/>
      <c r="T281" s="887"/>
      <c r="U281" s="888" t="s">
        <v>38</v>
      </c>
      <c r="V281" s="887"/>
      <c r="W281" s="887"/>
      <c r="Y281" s="887"/>
      <c r="Z281" s="887"/>
      <c r="AA281" s="888" t="s">
        <v>39</v>
      </c>
      <c r="AB281" s="887"/>
      <c r="AC281" s="887"/>
    </row>
    <row r="282" spans="1:32" ht="27" customHeight="1">
      <c r="A282" s="872"/>
      <c r="B282" s="876"/>
      <c r="C282" s="877"/>
      <c r="D282" s="878"/>
      <c r="G282" s="869" t="s">
        <v>29</v>
      </c>
      <c r="H282" s="870"/>
      <c r="I282" s="855">
        <f t="shared" ref="I282:I287" si="145">SUM(G272:L272)</f>
        <v>0</v>
      </c>
      <c r="J282" s="856"/>
      <c r="K282" s="857"/>
      <c r="M282" s="869" t="s">
        <v>29</v>
      </c>
      <c r="N282" s="870"/>
      <c r="O282" s="855">
        <f t="shared" ref="O282:O287" si="146">SUM(M272:R272)</f>
        <v>0</v>
      </c>
      <c r="P282" s="856"/>
      <c r="Q282" s="857"/>
      <c r="S282" s="869" t="s">
        <v>29</v>
      </c>
      <c r="T282" s="870"/>
      <c r="U282" s="855">
        <f t="shared" ref="U282:U287" si="147">SUM(S272:X272)</f>
        <v>0</v>
      </c>
      <c r="V282" s="856"/>
      <c r="W282" s="857"/>
      <c r="Y282" s="869" t="s">
        <v>29</v>
      </c>
      <c r="Z282" s="870"/>
      <c r="AA282" s="855">
        <f t="shared" ref="AA282:AA287" si="148">SUM(Y272:AD272)</f>
        <v>0</v>
      </c>
      <c r="AB282" s="856"/>
      <c r="AC282" s="857"/>
    </row>
    <row r="283" spans="1:32" ht="27" customHeight="1">
      <c r="A283" s="872"/>
      <c r="B283" s="876"/>
      <c r="C283" s="877"/>
      <c r="D283" s="878"/>
      <c r="G283" s="862" t="s">
        <v>31</v>
      </c>
      <c r="H283" s="863"/>
      <c r="I283" s="855">
        <f t="shared" si="145"/>
        <v>0</v>
      </c>
      <c r="J283" s="856"/>
      <c r="K283" s="857"/>
      <c r="M283" s="862" t="s">
        <v>31</v>
      </c>
      <c r="N283" s="863"/>
      <c r="O283" s="855">
        <f t="shared" si="146"/>
        <v>0</v>
      </c>
      <c r="P283" s="856"/>
      <c r="Q283" s="857"/>
      <c r="S283" s="862" t="s">
        <v>31</v>
      </c>
      <c r="T283" s="863"/>
      <c r="U283" s="855">
        <f t="shared" si="147"/>
        <v>0</v>
      </c>
      <c r="V283" s="856"/>
      <c r="W283" s="857"/>
      <c r="Y283" s="862" t="s">
        <v>31</v>
      </c>
      <c r="Z283" s="863"/>
      <c r="AA283" s="855">
        <f t="shared" si="148"/>
        <v>0</v>
      </c>
      <c r="AB283" s="856"/>
      <c r="AC283" s="857"/>
    </row>
    <row r="284" spans="1:32" ht="27" customHeight="1">
      <c r="A284" s="872"/>
      <c r="B284" s="879"/>
      <c r="C284" s="880"/>
      <c r="D284" s="881"/>
      <c r="G284" s="862" t="s">
        <v>40</v>
      </c>
      <c r="H284" s="863"/>
      <c r="I284" s="855">
        <f t="shared" si="145"/>
        <v>0</v>
      </c>
      <c r="J284" s="856"/>
      <c r="K284" s="857"/>
      <c r="M284" s="862" t="s">
        <v>40</v>
      </c>
      <c r="N284" s="863"/>
      <c r="O284" s="855">
        <f t="shared" si="146"/>
        <v>0</v>
      </c>
      <c r="P284" s="856"/>
      <c r="Q284" s="857"/>
      <c r="S284" s="862" t="s">
        <v>40</v>
      </c>
      <c r="T284" s="863"/>
      <c r="U284" s="855">
        <f t="shared" si="147"/>
        <v>0</v>
      </c>
      <c r="V284" s="856"/>
      <c r="W284" s="857"/>
      <c r="Y284" s="862" t="s">
        <v>40</v>
      </c>
      <c r="Z284" s="863"/>
      <c r="AA284" s="855">
        <f t="shared" si="148"/>
        <v>0</v>
      </c>
      <c r="AB284" s="856"/>
      <c r="AC284" s="857"/>
    </row>
    <row r="285" spans="1:32" ht="27" customHeight="1">
      <c r="B285" s="864" t="str">
        <f>'【様式２】計画書（自動計算）（当初）'!B285:D285</f>
        <v>補助基準額上限：65000円</v>
      </c>
      <c r="C285" s="864"/>
      <c r="D285" s="864"/>
      <c r="G285" s="862" t="s">
        <v>32</v>
      </c>
      <c r="H285" s="863"/>
      <c r="I285" s="865">
        <f t="shared" si="145"/>
        <v>0</v>
      </c>
      <c r="J285" s="866"/>
      <c r="K285" s="867"/>
      <c r="M285" s="862" t="s">
        <v>32</v>
      </c>
      <c r="N285" s="863"/>
      <c r="O285" s="865">
        <f t="shared" si="146"/>
        <v>0</v>
      </c>
      <c r="P285" s="866"/>
      <c r="Q285" s="867"/>
      <c r="S285" s="862" t="s">
        <v>32</v>
      </c>
      <c r="T285" s="863"/>
      <c r="U285" s="865">
        <f t="shared" si="147"/>
        <v>0</v>
      </c>
      <c r="V285" s="866"/>
      <c r="W285" s="867"/>
      <c r="Y285" s="862" t="s">
        <v>32</v>
      </c>
      <c r="Z285" s="863"/>
      <c r="AA285" s="865">
        <f t="shared" si="148"/>
        <v>0</v>
      </c>
      <c r="AB285" s="866"/>
      <c r="AC285" s="867"/>
    </row>
    <row r="286" spans="1:32" ht="27" customHeight="1">
      <c r="B286" s="868" t="str">
        <f>'【様式２】計画書（自動計算）（当初）'!B286:D286</f>
        <v/>
      </c>
      <c r="C286" s="868"/>
      <c r="D286" s="868"/>
      <c r="G286" s="869" t="s">
        <v>33</v>
      </c>
      <c r="H286" s="870"/>
      <c r="I286" s="855">
        <f t="shared" si="145"/>
        <v>0</v>
      </c>
      <c r="J286" s="856"/>
      <c r="K286" s="857"/>
      <c r="M286" s="869" t="s">
        <v>33</v>
      </c>
      <c r="N286" s="870"/>
      <c r="O286" s="855">
        <f t="shared" si="146"/>
        <v>0</v>
      </c>
      <c r="P286" s="856"/>
      <c r="Q286" s="857"/>
      <c r="S286" s="869" t="s">
        <v>33</v>
      </c>
      <c r="T286" s="870"/>
      <c r="U286" s="855">
        <f t="shared" si="147"/>
        <v>0</v>
      </c>
      <c r="V286" s="856"/>
      <c r="W286" s="857"/>
      <c r="Y286" s="869" t="s">
        <v>33</v>
      </c>
      <c r="Z286" s="870"/>
      <c r="AA286" s="855">
        <f t="shared" si="148"/>
        <v>0</v>
      </c>
      <c r="AB286" s="856"/>
      <c r="AC286" s="857"/>
    </row>
    <row r="287" spans="1:32" ht="27" customHeight="1" thickBot="1">
      <c r="G287" s="850" t="s">
        <v>35</v>
      </c>
      <c r="H287" s="851"/>
      <c r="I287" s="852">
        <f t="shared" si="145"/>
        <v>0</v>
      </c>
      <c r="J287" s="853"/>
      <c r="K287" s="854"/>
      <c r="M287" s="850" t="s">
        <v>35</v>
      </c>
      <c r="N287" s="851"/>
      <c r="O287" s="855">
        <f t="shared" si="146"/>
        <v>0</v>
      </c>
      <c r="P287" s="856"/>
      <c r="Q287" s="857"/>
      <c r="S287" s="850" t="s">
        <v>35</v>
      </c>
      <c r="T287" s="851"/>
      <c r="U287" s="855">
        <f t="shared" si="147"/>
        <v>0</v>
      </c>
      <c r="V287" s="856"/>
      <c r="W287" s="857"/>
      <c r="Y287" s="850" t="s">
        <v>35</v>
      </c>
      <c r="Z287" s="851"/>
      <c r="AA287" s="855">
        <f t="shared" si="148"/>
        <v>0</v>
      </c>
      <c r="AB287" s="856"/>
      <c r="AC287" s="857"/>
    </row>
    <row r="288" spans="1:32" ht="45" customHeight="1" thickBot="1">
      <c r="G288" s="858" t="s">
        <v>78</v>
      </c>
      <c r="H288" s="859"/>
      <c r="I288" s="860">
        <f>ROUNDDOWN(SUM(G279:L279),-2)</f>
        <v>0</v>
      </c>
      <c r="J288" s="861"/>
      <c r="K288" s="861"/>
      <c r="M288" s="858" t="s">
        <v>78</v>
      </c>
      <c r="N288" s="859"/>
      <c r="O288" s="860">
        <f>ROUNDDOWN(SUM(M279:R279),-2)</f>
        <v>0</v>
      </c>
      <c r="P288" s="861"/>
      <c r="Q288" s="861"/>
      <c r="S288" s="858" t="s">
        <v>78</v>
      </c>
      <c r="T288" s="859"/>
      <c r="U288" s="860">
        <f>ROUNDDOWN(SUM(S279:X279),-2)</f>
        <v>0</v>
      </c>
      <c r="V288" s="861"/>
      <c r="W288" s="861"/>
      <c r="Y288" s="858" t="s">
        <v>78</v>
      </c>
      <c r="Z288" s="859"/>
      <c r="AA288" s="860">
        <f>AE279-I288-O288-U288</f>
        <v>0</v>
      </c>
      <c r="AB288" s="861"/>
      <c r="AC288" s="861"/>
      <c r="AF288" s="10" t="s">
        <v>91</v>
      </c>
    </row>
    <row r="289" spans="1:32" s="1" customFormat="1" ht="17.25" customHeight="1"/>
    <row r="290" spans="1:32" s="1" customFormat="1" ht="17.25" customHeight="1"/>
    <row r="291" spans="1:32" ht="17.25" customHeight="1">
      <c r="A291" s="953" t="str">
        <f>$A$1</f>
        <v>様式第２号</v>
      </c>
      <c r="B291" s="953"/>
    </row>
    <row r="292" spans="1:32" ht="17.25" customHeight="1">
      <c r="A292" s="953"/>
      <c r="B292" s="953"/>
      <c r="Z292" s="939" t="str">
        <f>$Z$2</f>
        <v>令和</v>
      </c>
      <c r="AA292" s="939" t="str">
        <f>IF($AA$2="","",$AA$2)</f>
        <v/>
      </c>
      <c r="AB292" s="939" t="s">
        <v>8</v>
      </c>
      <c r="AC292" s="939" t="str">
        <f>IF($AC$2="","",$AC$2)</f>
        <v/>
      </c>
      <c r="AD292" s="939" t="s">
        <v>9</v>
      </c>
      <c r="AE292" s="939" t="str">
        <f>IF($AE$2="","",$AE$2)</f>
        <v/>
      </c>
      <c r="AF292" s="939" t="s">
        <v>10</v>
      </c>
    </row>
    <row r="293" spans="1:32" ht="17.25" customHeight="1">
      <c r="A293" s="939" t="s">
        <v>11</v>
      </c>
      <c r="B293" s="939"/>
      <c r="C293" s="939"/>
      <c r="D293" s="939"/>
      <c r="E293" s="939"/>
      <c r="F293" s="939"/>
      <c r="G293" s="939"/>
      <c r="H293" s="939"/>
      <c r="I293" s="939"/>
      <c r="L293" s="940" t="s">
        <v>12</v>
      </c>
      <c r="M293" s="940"/>
      <c r="N293" s="941">
        <v>11</v>
      </c>
      <c r="O293" s="941"/>
      <c r="P293" s="942" t="s">
        <v>13</v>
      </c>
      <c r="Q293" s="942"/>
      <c r="Z293" s="939"/>
      <c r="AA293" s="939"/>
      <c r="AB293" s="939"/>
      <c r="AC293" s="939"/>
      <c r="AD293" s="939"/>
      <c r="AE293" s="939"/>
      <c r="AF293" s="939"/>
    </row>
    <row r="294" spans="1:32" ht="17.25" customHeight="1">
      <c r="A294" s="939"/>
      <c r="B294" s="939"/>
      <c r="C294" s="939"/>
      <c r="D294" s="939"/>
      <c r="E294" s="939"/>
      <c r="F294" s="939"/>
      <c r="G294" s="939"/>
      <c r="H294" s="939"/>
      <c r="I294" s="939"/>
      <c r="L294" s="940"/>
      <c r="M294" s="940"/>
      <c r="N294" s="941"/>
      <c r="O294" s="941"/>
      <c r="P294" s="942"/>
      <c r="Q294" s="942"/>
    </row>
    <row r="295" spans="1:32" ht="17.25" customHeight="1">
      <c r="A295" s="939"/>
      <c r="B295" s="939"/>
      <c r="C295" s="939"/>
      <c r="D295" s="939"/>
      <c r="E295" s="939"/>
      <c r="F295" s="939"/>
      <c r="G295" s="939"/>
      <c r="H295" s="939"/>
      <c r="I295" s="939"/>
      <c r="L295" s="940"/>
      <c r="M295" s="940"/>
      <c r="N295" s="941"/>
      <c r="O295" s="941"/>
      <c r="P295" s="942"/>
      <c r="Q295" s="942"/>
    </row>
    <row r="296" spans="1:32" ht="17.25" customHeight="1" thickBot="1"/>
    <row r="297" spans="1:32" ht="42" customHeight="1" thickBot="1">
      <c r="A297" s="943" t="s">
        <v>81</v>
      </c>
      <c r="B297" s="944"/>
      <c r="C297" s="945" t="str">
        <f>IF($C$7="","",$C$7)</f>
        <v/>
      </c>
      <c r="D297" s="945"/>
      <c r="E297" s="945"/>
      <c r="F297" s="945"/>
      <c r="G297" s="945"/>
      <c r="H297" s="945"/>
      <c r="I297" s="946"/>
    </row>
    <row r="298" spans="1:32" ht="17.25" customHeight="1">
      <c r="C298" s="2"/>
      <c r="D298" s="2"/>
      <c r="E298" s="11"/>
      <c r="F298" s="2"/>
      <c r="G298" s="2"/>
      <c r="H298" s="2"/>
      <c r="I298" s="2"/>
      <c r="J298" s="2"/>
    </row>
    <row r="299" spans="1:32" ht="17.25" customHeight="1" thickBot="1"/>
    <row r="300" spans="1:32" ht="24" customHeight="1" thickBot="1">
      <c r="A300" s="947" t="s">
        <v>14</v>
      </c>
      <c r="B300" s="948"/>
      <c r="C300" s="948"/>
      <c r="D300" s="949"/>
      <c r="F300" s="123" t="s">
        <v>15</v>
      </c>
      <c r="G300" s="943" t="s">
        <v>16</v>
      </c>
      <c r="H300" s="944"/>
      <c r="I300" s="950" t="s">
        <v>17</v>
      </c>
      <c r="J300" s="944"/>
      <c r="K300" s="950" t="s">
        <v>18</v>
      </c>
      <c r="L300" s="951"/>
      <c r="M300" s="943" t="s">
        <v>19</v>
      </c>
      <c r="N300" s="944"/>
      <c r="O300" s="950" t="s">
        <v>20</v>
      </c>
      <c r="P300" s="944"/>
      <c r="Q300" s="950" t="s">
        <v>21</v>
      </c>
      <c r="R300" s="951"/>
      <c r="S300" s="943" t="s">
        <v>22</v>
      </c>
      <c r="T300" s="944"/>
      <c r="U300" s="950" t="s">
        <v>23</v>
      </c>
      <c r="V300" s="944"/>
      <c r="W300" s="950" t="s">
        <v>24</v>
      </c>
      <c r="X300" s="951"/>
      <c r="Y300" s="943" t="s">
        <v>25</v>
      </c>
      <c r="Z300" s="944"/>
      <c r="AA300" s="950" t="s">
        <v>26</v>
      </c>
      <c r="AB300" s="944"/>
      <c r="AC300" s="950" t="s">
        <v>27</v>
      </c>
      <c r="AD300" s="951"/>
      <c r="AE300" s="952" t="s">
        <v>28</v>
      </c>
      <c r="AF300" s="951"/>
    </row>
    <row r="301" spans="1:32" ht="37.5" customHeight="1">
      <c r="A301" s="932" t="s">
        <v>86</v>
      </c>
      <c r="B301" s="933"/>
      <c r="C301" s="934" t="str">
        <f>'【様式２】計画書（自動計算）（当初）'!C301:D301</f>
        <v/>
      </c>
      <c r="D301" s="935"/>
      <c r="F301" s="118" t="s">
        <v>71</v>
      </c>
      <c r="G301" s="919">
        <f>'【様式２】計画書（自動計算）（当初）'!G301:H301</f>
        <v>0</v>
      </c>
      <c r="H301" s="919"/>
      <c r="I301" s="919">
        <f>'【様式２】計画書（自動計算）（当初）'!I301:J301</f>
        <v>0</v>
      </c>
      <c r="J301" s="919"/>
      <c r="K301" s="919">
        <f>'【様式２】計画書（自動計算）（当初）'!K301:L301</f>
        <v>0</v>
      </c>
      <c r="L301" s="919"/>
      <c r="M301" s="919">
        <f>'【様式２】計画書（自動計算）（当初）'!M301:N301</f>
        <v>0</v>
      </c>
      <c r="N301" s="919"/>
      <c r="O301" s="919">
        <f>'【様式２】計画書（自動計算）（当初）'!O301:P301</f>
        <v>0</v>
      </c>
      <c r="P301" s="919"/>
      <c r="Q301" s="919">
        <f>'【様式２】計画書（自動計算）（当初）'!Q301:R301</f>
        <v>0</v>
      </c>
      <c r="R301" s="919"/>
      <c r="S301" s="919">
        <f>'【様式２】計画書（自動計算）（当初）'!S301:T301</f>
        <v>0</v>
      </c>
      <c r="T301" s="919"/>
      <c r="U301" s="919">
        <f>'【様式２】計画書（自動計算）（当初）'!U301:V301</f>
        <v>0</v>
      </c>
      <c r="V301" s="919"/>
      <c r="W301" s="919">
        <f>'【様式２】計画書（自動計算）（当初）'!W301:X301</f>
        <v>0</v>
      </c>
      <c r="X301" s="919"/>
      <c r="Y301" s="919">
        <f>'【様式２】計画書（自動計算）（当初）'!Y301:Z301</f>
        <v>0</v>
      </c>
      <c r="Z301" s="919"/>
      <c r="AA301" s="919">
        <f>'【様式２】計画書（自動計算）（当初）'!AA301:AB301</f>
        <v>0</v>
      </c>
      <c r="AB301" s="919"/>
      <c r="AC301" s="919">
        <f>'【様式２】計画書（自動計算）（当初）'!AC301:AD301</f>
        <v>0</v>
      </c>
      <c r="AD301" s="919"/>
      <c r="AE301" s="908">
        <f t="shared" ref="AE301:AE305" si="149">SUM(G301:AD301)</f>
        <v>0</v>
      </c>
      <c r="AF301" s="909"/>
    </row>
    <row r="302" spans="1:32" ht="37.5" customHeight="1">
      <c r="A302" s="936" t="s">
        <v>30</v>
      </c>
      <c r="B302" s="937"/>
      <c r="C302" s="922" t="str">
        <f>'【様式２】計画書（自動計算）（当初）'!C302:D303</f>
        <v/>
      </c>
      <c r="D302" s="923"/>
      <c r="F302" s="4" t="s">
        <v>72</v>
      </c>
      <c r="G302" s="926">
        <f>'【様式２】計画書（自動計算）（当初）'!G302:H302</f>
        <v>0</v>
      </c>
      <c r="H302" s="926"/>
      <c r="I302" s="926">
        <f>'【様式２】計画書（自動計算）（当初）'!I302:J302</f>
        <v>0</v>
      </c>
      <c r="J302" s="926"/>
      <c r="K302" s="926">
        <f>'【様式２】計画書（自動計算）（当初）'!K302:L302</f>
        <v>0</v>
      </c>
      <c r="L302" s="926"/>
      <c r="M302" s="926">
        <f>'【様式２】計画書（自動計算）（当初）'!M302:N302</f>
        <v>0</v>
      </c>
      <c r="N302" s="926"/>
      <c r="O302" s="926">
        <f>'【様式２】計画書（自動計算）（当初）'!O302:P302</f>
        <v>0</v>
      </c>
      <c r="P302" s="926"/>
      <c r="Q302" s="926">
        <f>'【様式２】計画書（自動計算）（当初）'!Q302:R302</f>
        <v>0</v>
      </c>
      <c r="R302" s="926"/>
      <c r="S302" s="926">
        <f>'【様式２】計画書（自動計算）（当初）'!S302:T302</f>
        <v>0</v>
      </c>
      <c r="T302" s="926"/>
      <c r="U302" s="926">
        <f>'【様式２】計画書（自動計算）（当初）'!U302:V302</f>
        <v>0</v>
      </c>
      <c r="V302" s="926"/>
      <c r="W302" s="926">
        <f>'【様式２】計画書（自動計算）（当初）'!W302:X302</f>
        <v>0</v>
      </c>
      <c r="X302" s="926"/>
      <c r="Y302" s="926">
        <f>'【様式２】計画書（自動計算）（当初）'!Y302:Z302</f>
        <v>0</v>
      </c>
      <c r="Z302" s="926"/>
      <c r="AA302" s="926">
        <f>'【様式２】計画書（自動計算）（当初）'!AA302:AB302</f>
        <v>0</v>
      </c>
      <c r="AB302" s="926"/>
      <c r="AC302" s="926">
        <f>'【様式２】計画書（自動計算）（当初）'!AC302:AD302</f>
        <v>0</v>
      </c>
      <c r="AD302" s="926"/>
      <c r="AE302" s="908">
        <f t="shared" si="149"/>
        <v>0</v>
      </c>
      <c r="AF302" s="909"/>
    </row>
    <row r="303" spans="1:32" ht="37.5" customHeight="1">
      <c r="A303" s="938"/>
      <c r="B303" s="937"/>
      <c r="C303" s="924"/>
      <c r="D303" s="925"/>
      <c r="F303" s="4" t="s">
        <v>73</v>
      </c>
      <c r="G303" s="926">
        <f>'【様式２】計画書（自動計算）（当初）'!G303:H303</f>
        <v>0</v>
      </c>
      <c r="H303" s="926"/>
      <c r="I303" s="926">
        <f>'【様式２】計画書（自動計算）（当初）'!I303:J303</f>
        <v>0</v>
      </c>
      <c r="J303" s="926"/>
      <c r="K303" s="926">
        <f>'【様式２】計画書（自動計算）（当初）'!K303:L303</f>
        <v>0</v>
      </c>
      <c r="L303" s="926"/>
      <c r="M303" s="926">
        <f>'【様式２】計画書（自動計算）（当初）'!M303:N303</f>
        <v>0</v>
      </c>
      <c r="N303" s="926"/>
      <c r="O303" s="926">
        <f>'【様式２】計画書（自動計算）（当初）'!O303:P303</f>
        <v>0</v>
      </c>
      <c r="P303" s="926"/>
      <c r="Q303" s="926">
        <f>'【様式２】計画書（自動計算）（当初）'!Q303:R303</f>
        <v>0</v>
      </c>
      <c r="R303" s="926"/>
      <c r="S303" s="926">
        <f>'【様式２】計画書（自動計算）（当初）'!S303:T303</f>
        <v>0</v>
      </c>
      <c r="T303" s="926"/>
      <c r="U303" s="926">
        <f>'【様式２】計画書（自動計算）（当初）'!U303:V303</f>
        <v>0</v>
      </c>
      <c r="V303" s="926"/>
      <c r="W303" s="926">
        <f>'【様式２】計画書（自動計算）（当初）'!W303:X303</f>
        <v>0</v>
      </c>
      <c r="X303" s="926"/>
      <c r="Y303" s="926">
        <f>'【様式２】計画書（自動計算）（当初）'!Y303:Z303</f>
        <v>0</v>
      </c>
      <c r="Z303" s="926"/>
      <c r="AA303" s="926">
        <f>'【様式２】計画書（自動計算）（当初）'!AA303:AB303</f>
        <v>0</v>
      </c>
      <c r="AB303" s="926"/>
      <c r="AC303" s="926">
        <f>'【様式２】計画書（自動計算）（当初）'!AC303:AD303</f>
        <v>0</v>
      </c>
      <c r="AD303" s="926"/>
      <c r="AE303" s="908">
        <f t="shared" si="149"/>
        <v>0</v>
      </c>
      <c r="AF303" s="909"/>
    </row>
    <row r="304" spans="1:32" ht="37.5" customHeight="1">
      <c r="A304" s="938"/>
      <c r="B304" s="937"/>
      <c r="C304" s="876" t="str">
        <f>'【様式２】計画書（自動計算）（当初）'!C304:D305</f>
        <v/>
      </c>
      <c r="D304" s="960"/>
      <c r="F304" s="5" t="s">
        <v>74</v>
      </c>
      <c r="G304" s="926">
        <v>0</v>
      </c>
      <c r="H304" s="926"/>
      <c r="I304" s="927">
        <v>0</v>
      </c>
      <c r="J304" s="928"/>
      <c r="K304" s="927">
        <v>0</v>
      </c>
      <c r="L304" s="928"/>
      <c r="M304" s="927">
        <v>0</v>
      </c>
      <c r="N304" s="928"/>
      <c r="O304" s="927">
        <v>0</v>
      </c>
      <c r="P304" s="928"/>
      <c r="Q304" s="927">
        <v>0</v>
      </c>
      <c r="R304" s="928"/>
      <c r="S304" s="927">
        <v>0</v>
      </c>
      <c r="T304" s="928"/>
      <c r="U304" s="927">
        <v>0</v>
      </c>
      <c r="V304" s="928"/>
      <c r="W304" s="927">
        <v>0</v>
      </c>
      <c r="X304" s="928"/>
      <c r="Y304" s="927">
        <v>0</v>
      </c>
      <c r="Z304" s="928"/>
      <c r="AA304" s="927">
        <v>0</v>
      </c>
      <c r="AB304" s="928"/>
      <c r="AC304" s="927">
        <v>0</v>
      </c>
      <c r="AD304" s="929"/>
      <c r="AE304" s="930">
        <f t="shared" si="149"/>
        <v>0</v>
      </c>
      <c r="AF304" s="931"/>
    </row>
    <row r="305" spans="1:32" ht="37.5" customHeight="1" thickBot="1">
      <c r="A305" s="938"/>
      <c r="B305" s="937"/>
      <c r="C305" s="879"/>
      <c r="D305" s="961"/>
      <c r="F305" s="6" t="s">
        <v>75</v>
      </c>
      <c r="G305" s="905">
        <f>'【様式２】計画書（自動計算）（当初）'!G305:H305</f>
        <v>0</v>
      </c>
      <c r="H305" s="906"/>
      <c r="I305" s="905">
        <f>'【様式２】計画書（自動計算）（当初）'!I305:J305</f>
        <v>0</v>
      </c>
      <c r="J305" s="906"/>
      <c r="K305" s="905">
        <f>'【様式２】計画書（自動計算）（当初）'!K305:L305</f>
        <v>0</v>
      </c>
      <c r="L305" s="906"/>
      <c r="M305" s="905">
        <f>'【様式２】計画書（自動計算）（当初）'!M305:N305</f>
        <v>0</v>
      </c>
      <c r="N305" s="906"/>
      <c r="O305" s="905">
        <f>'【様式２】計画書（自動計算）（当初）'!O305:P305</f>
        <v>0</v>
      </c>
      <c r="P305" s="906"/>
      <c r="Q305" s="905">
        <f>'【様式２】計画書（自動計算）（当初）'!Q305:R305</f>
        <v>0</v>
      </c>
      <c r="R305" s="906"/>
      <c r="S305" s="905">
        <f>'【様式２】計画書（自動計算）（当初）'!S305:T305</f>
        <v>0</v>
      </c>
      <c r="T305" s="906"/>
      <c r="U305" s="905">
        <f>'【様式２】計画書（自動計算）（当初）'!U305:V305</f>
        <v>0</v>
      </c>
      <c r="V305" s="906"/>
      <c r="W305" s="905">
        <f>'【様式２】計画書（自動計算）（当初）'!W305:X305</f>
        <v>0</v>
      </c>
      <c r="X305" s="906"/>
      <c r="Y305" s="905">
        <f>'【様式２】計画書（自動計算）（当初）'!Y305:Z305</f>
        <v>0</v>
      </c>
      <c r="Z305" s="906"/>
      <c r="AA305" s="905">
        <f>'【様式２】計画書（自動計算）（当初）'!AA305:AB305</f>
        <v>0</v>
      </c>
      <c r="AB305" s="906"/>
      <c r="AC305" s="905">
        <f>'【様式２】計画書（自動計算）（当初）'!AC305:AD305</f>
        <v>0</v>
      </c>
      <c r="AD305" s="906"/>
      <c r="AE305" s="908">
        <f t="shared" si="149"/>
        <v>0</v>
      </c>
      <c r="AF305" s="909"/>
    </row>
    <row r="306" spans="1:32" ht="37.5" customHeight="1" thickTop="1" thickBot="1">
      <c r="A306" s="910" t="s">
        <v>34</v>
      </c>
      <c r="B306" s="911"/>
      <c r="C306" s="954" t="str">
        <f>'【様式２】計画書（自動計算）（当初）'!C306:D306</f>
        <v/>
      </c>
      <c r="D306" s="955"/>
      <c r="F306" s="7" t="s">
        <v>76</v>
      </c>
      <c r="G306" s="912">
        <f>SUM(G301:H304)-G305</f>
        <v>0</v>
      </c>
      <c r="H306" s="913"/>
      <c r="I306" s="912">
        <f t="shared" ref="I306" si="150">SUM(I301:J304)-I305</f>
        <v>0</v>
      </c>
      <c r="J306" s="913"/>
      <c r="K306" s="912">
        <f t="shared" ref="K306" si="151">SUM(K301:L304)-K305</f>
        <v>0</v>
      </c>
      <c r="L306" s="914"/>
      <c r="M306" s="915">
        <f t="shared" ref="M306" si="152">SUM(M301:N304)-M305</f>
        <v>0</v>
      </c>
      <c r="N306" s="913"/>
      <c r="O306" s="912">
        <f t="shared" ref="O306" si="153">SUM(O301:P304)-O305</f>
        <v>0</v>
      </c>
      <c r="P306" s="913"/>
      <c r="Q306" s="912">
        <f t="shared" ref="Q306" si="154">SUM(Q301:R304)-Q305</f>
        <v>0</v>
      </c>
      <c r="R306" s="914"/>
      <c r="S306" s="915">
        <f t="shared" ref="S306" si="155">SUM(S301:T304)-S305</f>
        <v>0</v>
      </c>
      <c r="T306" s="913"/>
      <c r="U306" s="912">
        <f t="shared" ref="U306" si="156">SUM(U301:V304)-U305</f>
        <v>0</v>
      </c>
      <c r="V306" s="913"/>
      <c r="W306" s="912">
        <f t="shared" ref="W306" si="157">SUM(W301:X304)-W305</f>
        <v>0</v>
      </c>
      <c r="X306" s="914"/>
      <c r="Y306" s="915">
        <f t="shared" ref="Y306" si="158">SUM(Y301:Z304)-Y305</f>
        <v>0</v>
      </c>
      <c r="Z306" s="913"/>
      <c r="AA306" s="912">
        <f>SUM(AA301:AB304)-AA305</f>
        <v>0</v>
      </c>
      <c r="AB306" s="913"/>
      <c r="AC306" s="912">
        <f t="shared" ref="AC306" si="159">SUM(AC301:AD304)-AC305</f>
        <v>0</v>
      </c>
      <c r="AD306" s="916"/>
      <c r="AE306" s="917">
        <f>SUM(G306:AD306)</f>
        <v>0</v>
      </c>
      <c r="AF306" s="918"/>
    </row>
    <row r="307" spans="1:32" ht="50.25" customHeight="1" thickTop="1" thickBot="1">
      <c r="A307" s="889" t="s">
        <v>87</v>
      </c>
      <c r="B307" s="890"/>
      <c r="C307" s="954" t="str">
        <f>'【様式２】計画書（自動計算）（当初）'!C307:D307</f>
        <v/>
      </c>
      <c r="D307" s="955"/>
      <c r="F307" s="8" t="s">
        <v>77</v>
      </c>
      <c r="G307" s="893">
        <f>IF(入力用!O414=1,IF(AND(入力用!O420&gt;0,入力用!O420&lt;=4),IF(G306&gt;=65000,65000,G306),IF(G306&gt;=82000,82000,G306)),IF(G306&gt;=65000,65000,G306))</f>
        <v>0</v>
      </c>
      <c r="H307" s="894"/>
      <c r="I307" s="893">
        <f>IF(入力用!O414=1,IF(AND(入力用!O420&gt;0,入力用!O420&lt;=5),IF(I306&gt;=65000,65000,I306),IF(I306&gt;=82000,82000,I306)),IF(I306&gt;=65000,65000,I306))</f>
        <v>0</v>
      </c>
      <c r="J307" s="894"/>
      <c r="K307" s="893">
        <f>IF(入力用!O414=1,IF(AND(入力用!O420&gt;0,入力用!O420&lt;=6),IF(K306&gt;=65000,65000,K306),IF(K306&gt;=82000,82000,K306)),IF(K306&gt;=65000,65000,K306))</f>
        <v>0</v>
      </c>
      <c r="L307" s="894"/>
      <c r="M307" s="893">
        <f>IF(入力用!O414=1,IF(AND(入力用!O420&gt;0,入力用!O420&lt;=7),IF(M306&gt;=65000,65000,M306),IF(M306&gt;=82000,82000,M306)),IF(M306&gt;=65000,65000,M306))</f>
        <v>0</v>
      </c>
      <c r="N307" s="894"/>
      <c r="O307" s="893">
        <f>IF(入力用!O414=1,IF(AND(入力用!O420&gt;0,入力用!O420&lt;=8),IF(O306&gt;=65000,65000,O306),IF(O306&gt;=82000,82000,O306)),IF(O306&gt;=65000,65000,O306))</f>
        <v>0</v>
      </c>
      <c r="P307" s="894"/>
      <c r="Q307" s="893">
        <f>IF(入力用!O414=1,IF(AND(入力用!O420&gt;0,入力用!O420&lt;=9),IF(Q306&gt;=65000,65000,Q306),IF(Q306&gt;=82000,82000,Q306)),IF(Q306&gt;=65000,65000,Q306))</f>
        <v>0</v>
      </c>
      <c r="R307" s="894"/>
      <c r="S307" s="893">
        <f>IF(入力用!O414=1,IF(AND(入力用!O420&gt;0,入力用!O420&lt;=10),IF(S306&gt;=65000,65000,S306),IF(S306&gt;=82000,82000,S306)),IF(S306&gt;=65000,65000,S306))</f>
        <v>0</v>
      </c>
      <c r="T307" s="894"/>
      <c r="U307" s="893">
        <f>IF(入力用!O414=1,IF(AND(入力用!O420&gt;0,入力用!O420&lt;=11),IF(U306&gt;=65000,65000,U306),IF(U306&gt;=82000,82000,U306)),IF(U306&gt;=65000,65000,U306))</f>
        <v>0</v>
      </c>
      <c r="V307" s="894"/>
      <c r="W307" s="893">
        <f>IF(入力用!O414=1,IF(AND(入力用!O420&gt;0,入力用!O420&lt;=12),IF(W306&gt;=65000,65000,W306),IF(W306&gt;=82000,82000,W306)),IF(W306&gt;=65000,65000,W306))</f>
        <v>0</v>
      </c>
      <c r="X307" s="894"/>
      <c r="Y307" s="893">
        <f>IF(入力用!O414=1,IF(AND(入力用!O420&gt;0,入力用!O420&lt;=13),IF(Y306&gt;=65000,65000,Y306),IF(Y306&gt;=82000,82000,Y306)),IF(Y306&gt;=65000,65000,Y306))</f>
        <v>0</v>
      </c>
      <c r="Z307" s="894"/>
      <c r="AA307" s="893">
        <f>IF(入力用!O414=1,IF(AND(入力用!O420&gt;0,入力用!O420&lt;=14),IF(AA306&gt;=65000,65000,AA306),IF(AA306&gt;=82000,82000,AA306)),IF(AA306&gt;=65000,65000,AA306))</f>
        <v>0</v>
      </c>
      <c r="AB307" s="894"/>
      <c r="AC307" s="893">
        <f>IF(入力用!O414=1,IF(AND(入力用!O420&gt;0,入力用!O420&lt;=15),IF(AC306&gt;=65000,65000,AC306),IF(AC306&gt;=82000,82000,AC306)),IF(AC306&gt;=65000,65000,AC306))</f>
        <v>0</v>
      </c>
      <c r="AD307" s="958"/>
      <c r="AE307" s="895"/>
      <c r="AF307" s="896"/>
    </row>
    <row r="308" spans="1:32" ht="50.25" customHeight="1" thickBot="1">
      <c r="A308" s="897" t="s">
        <v>88</v>
      </c>
      <c r="B308" s="898"/>
      <c r="C308" s="956" t="str">
        <f>'【様式２】計画書（自動計算）（当初）'!C308:D308</f>
        <v/>
      </c>
      <c r="D308" s="957"/>
      <c r="F308" s="9" t="s">
        <v>228</v>
      </c>
      <c r="G308" s="899">
        <f>ROUNDDOWN(G307*3/4,0)</f>
        <v>0</v>
      </c>
      <c r="H308" s="899"/>
      <c r="I308" s="899">
        <f>ROUNDDOWN(I307*3/4,0)</f>
        <v>0</v>
      </c>
      <c r="J308" s="899"/>
      <c r="K308" s="899">
        <f>ROUNDDOWN(K307*3/4,0)</f>
        <v>0</v>
      </c>
      <c r="L308" s="900"/>
      <c r="M308" s="901">
        <f>ROUNDDOWN(M307*3/4,0)</f>
        <v>0</v>
      </c>
      <c r="N308" s="899"/>
      <c r="O308" s="899">
        <f>ROUNDDOWN(O307*3/4,0)</f>
        <v>0</v>
      </c>
      <c r="P308" s="899"/>
      <c r="Q308" s="899">
        <f>ROUNDDOWN(Q307*3/4,0)</f>
        <v>0</v>
      </c>
      <c r="R308" s="900"/>
      <c r="S308" s="901">
        <f>ROUNDDOWN(S307*3/4,0)</f>
        <v>0</v>
      </c>
      <c r="T308" s="899"/>
      <c r="U308" s="899">
        <f>ROUNDDOWN(U307*3/4,0)</f>
        <v>0</v>
      </c>
      <c r="V308" s="899"/>
      <c r="W308" s="899">
        <f>ROUNDDOWN(W307*3/4,0)</f>
        <v>0</v>
      </c>
      <c r="X308" s="900"/>
      <c r="Y308" s="901">
        <f>ROUNDDOWN(Y307*3/4,0)</f>
        <v>0</v>
      </c>
      <c r="Z308" s="899"/>
      <c r="AA308" s="899">
        <f>ROUNDDOWN(AA307*3/4,0)</f>
        <v>0</v>
      </c>
      <c r="AB308" s="899"/>
      <c r="AC308" s="899">
        <f>ROUNDDOWN(AC307*3/4,0)</f>
        <v>0</v>
      </c>
      <c r="AD308" s="902"/>
      <c r="AE308" s="903">
        <f>ROUNDDOWN(SUM(G308:AD308),-2)</f>
        <v>0</v>
      </c>
      <c r="AF308" s="904"/>
    </row>
    <row r="309" spans="1:32" ht="17.25" customHeight="1">
      <c r="A309" s="871" t="s">
        <v>85</v>
      </c>
      <c r="B309" s="873" t="str">
        <f>'【様式２】計画書（自動計算）（当初）'!B309:D313</f>
        <v/>
      </c>
      <c r="C309" s="874"/>
      <c r="D309" s="875"/>
    </row>
    <row r="310" spans="1:32" ht="34.5" customHeight="1">
      <c r="A310" s="872"/>
      <c r="B310" s="876"/>
      <c r="C310" s="877"/>
      <c r="D310" s="878"/>
      <c r="G310" s="882"/>
      <c r="H310" s="883"/>
      <c r="I310" s="884" t="s">
        <v>36</v>
      </c>
      <c r="J310" s="885"/>
      <c r="K310" s="886"/>
      <c r="M310" s="887"/>
      <c r="N310" s="887"/>
      <c r="O310" s="888" t="s">
        <v>37</v>
      </c>
      <c r="P310" s="887"/>
      <c r="Q310" s="887"/>
      <c r="S310" s="887"/>
      <c r="T310" s="887"/>
      <c r="U310" s="888" t="s">
        <v>38</v>
      </c>
      <c r="V310" s="887"/>
      <c r="W310" s="887"/>
      <c r="Y310" s="887"/>
      <c r="Z310" s="887"/>
      <c r="AA310" s="888" t="s">
        <v>39</v>
      </c>
      <c r="AB310" s="887"/>
      <c r="AC310" s="887"/>
    </row>
    <row r="311" spans="1:32" ht="27" customHeight="1">
      <c r="A311" s="872"/>
      <c r="B311" s="876"/>
      <c r="C311" s="877"/>
      <c r="D311" s="878"/>
      <c r="G311" s="869" t="s">
        <v>29</v>
      </c>
      <c r="H311" s="870"/>
      <c r="I311" s="855">
        <f t="shared" ref="I311:I316" si="160">SUM(G301:L301)</f>
        <v>0</v>
      </c>
      <c r="J311" s="856"/>
      <c r="K311" s="857"/>
      <c r="M311" s="869" t="s">
        <v>29</v>
      </c>
      <c r="N311" s="870"/>
      <c r="O311" s="855">
        <f t="shared" ref="O311:O316" si="161">SUM(M301:R301)</f>
        <v>0</v>
      </c>
      <c r="P311" s="856"/>
      <c r="Q311" s="857"/>
      <c r="S311" s="869" t="s">
        <v>29</v>
      </c>
      <c r="T311" s="870"/>
      <c r="U311" s="855">
        <f t="shared" ref="U311:U316" si="162">SUM(S301:X301)</f>
        <v>0</v>
      </c>
      <c r="V311" s="856"/>
      <c r="W311" s="857"/>
      <c r="Y311" s="869" t="s">
        <v>29</v>
      </c>
      <c r="Z311" s="870"/>
      <c r="AA311" s="855">
        <f t="shared" ref="AA311:AA316" si="163">SUM(Y301:AD301)</f>
        <v>0</v>
      </c>
      <c r="AB311" s="856"/>
      <c r="AC311" s="857"/>
    </row>
    <row r="312" spans="1:32" ht="27" customHeight="1">
      <c r="A312" s="872"/>
      <c r="B312" s="876"/>
      <c r="C312" s="877"/>
      <c r="D312" s="878"/>
      <c r="G312" s="862" t="s">
        <v>31</v>
      </c>
      <c r="H312" s="863"/>
      <c r="I312" s="855">
        <f t="shared" si="160"/>
        <v>0</v>
      </c>
      <c r="J312" s="856"/>
      <c r="K312" s="857"/>
      <c r="M312" s="862" t="s">
        <v>31</v>
      </c>
      <c r="N312" s="863"/>
      <c r="O312" s="855">
        <f t="shared" si="161"/>
        <v>0</v>
      </c>
      <c r="P312" s="856"/>
      <c r="Q312" s="857"/>
      <c r="S312" s="862" t="s">
        <v>31</v>
      </c>
      <c r="T312" s="863"/>
      <c r="U312" s="855">
        <f t="shared" si="162"/>
        <v>0</v>
      </c>
      <c r="V312" s="856"/>
      <c r="W312" s="857"/>
      <c r="Y312" s="862" t="s">
        <v>31</v>
      </c>
      <c r="Z312" s="863"/>
      <c r="AA312" s="855">
        <f t="shared" si="163"/>
        <v>0</v>
      </c>
      <c r="AB312" s="856"/>
      <c r="AC312" s="857"/>
    </row>
    <row r="313" spans="1:32" ht="27" customHeight="1">
      <c r="A313" s="872"/>
      <c r="B313" s="879"/>
      <c r="C313" s="880"/>
      <c r="D313" s="881"/>
      <c r="G313" s="862" t="s">
        <v>40</v>
      </c>
      <c r="H313" s="863"/>
      <c r="I313" s="855">
        <f t="shared" si="160"/>
        <v>0</v>
      </c>
      <c r="J313" s="856"/>
      <c r="K313" s="857"/>
      <c r="M313" s="862" t="s">
        <v>40</v>
      </c>
      <c r="N313" s="863"/>
      <c r="O313" s="855">
        <f t="shared" si="161"/>
        <v>0</v>
      </c>
      <c r="P313" s="856"/>
      <c r="Q313" s="857"/>
      <c r="S313" s="862" t="s">
        <v>40</v>
      </c>
      <c r="T313" s="863"/>
      <c r="U313" s="855">
        <f t="shared" si="162"/>
        <v>0</v>
      </c>
      <c r="V313" s="856"/>
      <c r="W313" s="857"/>
      <c r="Y313" s="862" t="s">
        <v>40</v>
      </c>
      <c r="Z313" s="863"/>
      <c r="AA313" s="855">
        <f t="shared" si="163"/>
        <v>0</v>
      </c>
      <c r="AB313" s="856"/>
      <c r="AC313" s="857"/>
    </row>
    <row r="314" spans="1:32" ht="27" customHeight="1">
      <c r="B314" s="864" t="str">
        <f>'【様式２】計画書（自動計算）（当初）'!B314:D314</f>
        <v>補助基準額上限：65000円</v>
      </c>
      <c r="C314" s="864"/>
      <c r="D314" s="864"/>
      <c r="G314" s="862" t="s">
        <v>32</v>
      </c>
      <c r="H314" s="863"/>
      <c r="I314" s="865">
        <f t="shared" si="160"/>
        <v>0</v>
      </c>
      <c r="J314" s="866"/>
      <c r="K314" s="867"/>
      <c r="M314" s="862" t="s">
        <v>32</v>
      </c>
      <c r="N314" s="863"/>
      <c r="O314" s="865">
        <f t="shared" si="161"/>
        <v>0</v>
      </c>
      <c r="P314" s="866"/>
      <c r="Q314" s="867"/>
      <c r="S314" s="862" t="s">
        <v>32</v>
      </c>
      <c r="T314" s="863"/>
      <c r="U314" s="865">
        <f t="shared" si="162"/>
        <v>0</v>
      </c>
      <c r="V314" s="866"/>
      <c r="W314" s="867"/>
      <c r="Y314" s="862" t="s">
        <v>32</v>
      </c>
      <c r="Z314" s="863"/>
      <c r="AA314" s="865">
        <f t="shared" si="163"/>
        <v>0</v>
      </c>
      <c r="AB314" s="866"/>
      <c r="AC314" s="867"/>
    </row>
    <row r="315" spans="1:32" ht="27" customHeight="1">
      <c r="B315" s="868" t="str">
        <f>'【様式２】計画書（自動計算）（当初）'!B315:D315</f>
        <v/>
      </c>
      <c r="C315" s="868"/>
      <c r="D315" s="868"/>
      <c r="G315" s="869" t="s">
        <v>33</v>
      </c>
      <c r="H315" s="870"/>
      <c r="I315" s="855">
        <f t="shared" si="160"/>
        <v>0</v>
      </c>
      <c r="J315" s="856"/>
      <c r="K315" s="857"/>
      <c r="M315" s="869" t="s">
        <v>33</v>
      </c>
      <c r="N315" s="870"/>
      <c r="O315" s="855">
        <f t="shared" si="161"/>
        <v>0</v>
      </c>
      <c r="P315" s="856"/>
      <c r="Q315" s="857"/>
      <c r="S315" s="869" t="s">
        <v>33</v>
      </c>
      <c r="T315" s="870"/>
      <c r="U315" s="855">
        <f t="shared" si="162"/>
        <v>0</v>
      </c>
      <c r="V315" s="856"/>
      <c r="W315" s="857"/>
      <c r="Y315" s="869" t="s">
        <v>33</v>
      </c>
      <c r="Z315" s="870"/>
      <c r="AA315" s="855">
        <f t="shared" si="163"/>
        <v>0</v>
      </c>
      <c r="AB315" s="856"/>
      <c r="AC315" s="857"/>
    </row>
    <row r="316" spans="1:32" ht="27" customHeight="1" thickBot="1">
      <c r="G316" s="850" t="s">
        <v>35</v>
      </c>
      <c r="H316" s="851"/>
      <c r="I316" s="852">
        <f t="shared" si="160"/>
        <v>0</v>
      </c>
      <c r="J316" s="853"/>
      <c r="K316" s="854"/>
      <c r="M316" s="850" t="s">
        <v>35</v>
      </c>
      <c r="N316" s="851"/>
      <c r="O316" s="855">
        <f t="shared" si="161"/>
        <v>0</v>
      </c>
      <c r="P316" s="856"/>
      <c r="Q316" s="857"/>
      <c r="S316" s="850" t="s">
        <v>35</v>
      </c>
      <c r="T316" s="851"/>
      <c r="U316" s="855">
        <f t="shared" si="162"/>
        <v>0</v>
      </c>
      <c r="V316" s="856"/>
      <c r="W316" s="857"/>
      <c r="Y316" s="850" t="s">
        <v>35</v>
      </c>
      <c r="Z316" s="851"/>
      <c r="AA316" s="855">
        <f t="shared" si="163"/>
        <v>0</v>
      </c>
      <c r="AB316" s="856"/>
      <c r="AC316" s="857"/>
    </row>
    <row r="317" spans="1:32" ht="45" customHeight="1" thickBot="1">
      <c r="G317" s="858" t="s">
        <v>78</v>
      </c>
      <c r="H317" s="859"/>
      <c r="I317" s="860">
        <f>ROUNDDOWN(SUM(G308:L308),-2)</f>
        <v>0</v>
      </c>
      <c r="J317" s="861"/>
      <c r="K317" s="861"/>
      <c r="M317" s="858" t="s">
        <v>78</v>
      </c>
      <c r="N317" s="859"/>
      <c r="O317" s="860">
        <f>ROUNDDOWN(SUM(M308:R308),-2)</f>
        <v>0</v>
      </c>
      <c r="P317" s="861"/>
      <c r="Q317" s="861"/>
      <c r="S317" s="858" t="s">
        <v>78</v>
      </c>
      <c r="T317" s="859"/>
      <c r="U317" s="860">
        <f>ROUNDDOWN(SUM(S308:X308),-2)</f>
        <v>0</v>
      </c>
      <c r="V317" s="861"/>
      <c r="W317" s="861"/>
      <c r="Y317" s="858" t="s">
        <v>78</v>
      </c>
      <c r="Z317" s="859"/>
      <c r="AA317" s="860">
        <f>AE308-I317-O317-U317</f>
        <v>0</v>
      </c>
      <c r="AB317" s="861"/>
      <c r="AC317" s="861"/>
      <c r="AF317" s="10" t="s">
        <v>350</v>
      </c>
    </row>
    <row r="318" spans="1:32" s="1" customFormat="1" ht="17.25" customHeight="1"/>
    <row r="319" spans="1:32" s="1" customFormat="1" ht="17.25" customHeight="1"/>
    <row r="320" spans="1:32" ht="17.25" customHeight="1">
      <c r="A320" s="953" t="str">
        <f>$A$1</f>
        <v>様式第２号</v>
      </c>
      <c r="B320" s="953"/>
    </row>
    <row r="321" spans="1:32" ht="17.25" customHeight="1">
      <c r="A321" s="953"/>
      <c r="B321" s="953"/>
      <c r="Z321" s="939" t="str">
        <f>$Z$2</f>
        <v>令和</v>
      </c>
      <c r="AA321" s="939" t="str">
        <f>IF($AA$2="","",$AA$2)</f>
        <v/>
      </c>
      <c r="AB321" s="939" t="s">
        <v>8</v>
      </c>
      <c r="AC321" s="939" t="str">
        <f>IF($AC$2="","",$AC$2)</f>
        <v/>
      </c>
      <c r="AD321" s="939" t="s">
        <v>9</v>
      </c>
      <c r="AE321" s="939" t="str">
        <f>IF($AE$2="","",$AE$2)</f>
        <v/>
      </c>
      <c r="AF321" s="939" t="s">
        <v>10</v>
      </c>
    </row>
    <row r="322" spans="1:32" ht="17.25" customHeight="1">
      <c r="A322" s="939" t="s">
        <v>11</v>
      </c>
      <c r="B322" s="939"/>
      <c r="C322" s="939"/>
      <c r="D322" s="939"/>
      <c r="E322" s="939"/>
      <c r="F322" s="939"/>
      <c r="G322" s="939"/>
      <c r="H322" s="939"/>
      <c r="I322" s="939"/>
      <c r="L322" s="940" t="s">
        <v>12</v>
      </c>
      <c r="M322" s="940"/>
      <c r="N322" s="941">
        <v>12</v>
      </c>
      <c r="O322" s="941"/>
      <c r="P322" s="942" t="s">
        <v>13</v>
      </c>
      <c r="Q322" s="942"/>
      <c r="Z322" s="939"/>
      <c r="AA322" s="939"/>
      <c r="AB322" s="939"/>
      <c r="AC322" s="939"/>
      <c r="AD322" s="939"/>
      <c r="AE322" s="939"/>
      <c r="AF322" s="939"/>
    </row>
    <row r="323" spans="1:32" ht="17.25" customHeight="1">
      <c r="A323" s="939"/>
      <c r="B323" s="939"/>
      <c r="C323" s="939"/>
      <c r="D323" s="939"/>
      <c r="E323" s="939"/>
      <c r="F323" s="939"/>
      <c r="G323" s="939"/>
      <c r="H323" s="939"/>
      <c r="I323" s="939"/>
      <c r="L323" s="940"/>
      <c r="M323" s="940"/>
      <c r="N323" s="941"/>
      <c r="O323" s="941"/>
      <c r="P323" s="942"/>
      <c r="Q323" s="942"/>
    </row>
    <row r="324" spans="1:32" ht="17.25" customHeight="1">
      <c r="A324" s="939"/>
      <c r="B324" s="939"/>
      <c r="C324" s="939"/>
      <c r="D324" s="939"/>
      <c r="E324" s="939"/>
      <c r="F324" s="939"/>
      <c r="G324" s="939"/>
      <c r="H324" s="939"/>
      <c r="I324" s="939"/>
      <c r="L324" s="940"/>
      <c r="M324" s="940"/>
      <c r="N324" s="941"/>
      <c r="O324" s="941"/>
      <c r="P324" s="942"/>
      <c r="Q324" s="942"/>
    </row>
    <row r="325" spans="1:32" ht="17.25" customHeight="1" thickBot="1"/>
    <row r="326" spans="1:32" ht="42" customHeight="1" thickBot="1">
      <c r="A326" s="943" t="s">
        <v>81</v>
      </c>
      <c r="B326" s="944"/>
      <c r="C326" s="945" t="str">
        <f>IF($C$7="","",$C$7)</f>
        <v/>
      </c>
      <c r="D326" s="945"/>
      <c r="E326" s="945"/>
      <c r="F326" s="945"/>
      <c r="G326" s="945"/>
      <c r="H326" s="945"/>
      <c r="I326" s="946"/>
    </row>
    <row r="327" spans="1:32" ht="17.25" customHeight="1">
      <c r="C327" s="2"/>
      <c r="D327" s="2"/>
      <c r="E327" s="11"/>
      <c r="F327" s="2"/>
      <c r="G327" s="2"/>
      <c r="H327" s="2"/>
      <c r="I327" s="2"/>
      <c r="J327" s="2"/>
    </row>
    <row r="328" spans="1:32" ht="17.25" customHeight="1" thickBot="1"/>
    <row r="329" spans="1:32" ht="24" customHeight="1" thickBot="1">
      <c r="A329" s="947" t="s">
        <v>14</v>
      </c>
      <c r="B329" s="948"/>
      <c r="C329" s="948"/>
      <c r="D329" s="949"/>
      <c r="F329" s="123" t="s">
        <v>15</v>
      </c>
      <c r="G329" s="943" t="s">
        <v>16</v>
      </c>
      <c r="H329" s="944"/>
      <c r="I329" s="950" t="s">
        <v>17</v>
      </c>
      <c r="J329" s="944"/>
      <c r="K329" s="950" t="s">
        <v>18</v>
      </c>
      <c r="L329" s="951"/>
      <c r="M329" s="943" t="s">
        <v>19</v>
      </c>
      <c r="N329" s="944"/>
      <c r="O329" s="950" t="s">
        <v>20</v>
      </c>
      <c r="P329" s="944"/>
      <c r="Q329" s="950" t="s">
        <v>21</v>
      </c>
      <c r="R329" s="951"/>
      <c r="S329" s="943" t="s">
        <v>22</v>
      </c>
      <c r="T329" s="944"/>
      <c r="U329" s="950" t="s">
        <v>23</v>
      </c>
      <c r="V329" s="944"/>
      <c r="W329" s="950" t="s">
        <v>24</v>
      </c>
      <c r="X329" s="951"/>
      <c r="Y329" s="943" t="s">
        <v>25</v>
      </c>
      <c r="Z329" s="944"/>
      <c r="AA329" s="950" t="s">
        <v>26</v>
      </c>
      <c r="AB329" s="944"/>
      <c r="AC329" s="950" t="s">
        <v>27</v>
      </c>
      <c r="AD329" s="951"/>
      <c r="AE329" s="952" t="s">
        <v>28</v>
      </c>
      <c r="AF329" s="951"/>
    </row>
    <row r="330" spans="1:32" ht="37.5" customHeight="1">
      <c r="A330" s="932" t="s">
        <v>86</v>
      </c>
      <c r="B330" s="933"/>
      <c r="C330" s="934" t="str">
        <f>'【様式２】計画書（自動計算）（当初）'!C330:D330</f>
        <v/>
      </c>
      <c r="D330" s="935"/>
      <c r="F330" s="118" t="s">
        <v>71</v>
      </c>
      <c r="G330" s="919">
        <f>'【様式２】計画書（自動計算）（当初）'!G330:H330</f>
        <v>0</v>
      </c>
      <c r="H330" s="919"/>
      <c r="I330" s="919">
        <f>'【様式２】計画書（自動計算）（当初）'!I330:J330</f>
        <v>0</v>
      </c>
      <c r="J330" s="919"/>
      <c r="K330" s="919">
        <f>'【様式２】計画書（自動計算）（当初）'!K330:L330</f>
        <v>0</v>
      </c>
      <c r="L330" s="919"/>
      <c r="M330" s="919">
        <f>'【様式２】計画書（自動計算）（当初）'!M330:N330</f>
        <v>0</v>
      </c>
      <c r="N330" s="919"/>
      <c r="O330" s="919">
        <f>'【様式２】計画書（自動計算）（当初）'!O330:P330</f>
        <v>0</v>
      </c>
      <c r="P330" s="919"/>
      <c r="Q330" s="919">
        <f>'【様式２】計画書（自動計算）（当初）'!Q330:R330</f>
        <v>0</v>
      </c>
      <c r="R330" s="919"/>
      <c r="S330" s="919">
        <f>'【様式２】計画書（自動計算）（当初）'!S330:T330</f>
        <v>0</v>
      </c>
      <c r="T330" s="919"/>
      <c r="U330" s="919">
        <f>'【様式２】計画書（自動計算）（当初）'!U330:V330</f>
        <v>0</v>
      </c>
      <c r="V330" s="919"/>
      <c r="W330" s="919">
        <f>'【様式２】計画書（自動計算）（当初）'!W330:X330</f>
        <v>0</v>
      </c>
      <c r="X330" s="919"/>
      <c r="Y330" s="919">
        <f>'【様式２】計画書（自動計算）（当初）'!Y330:Z330</f>
        <v>0</v>
      </c>
      <c r="Z330" s="919"/>
      <c r="AA330" s="919">
        <f>'【様式２】計画書（自動計算）（当初）'!AA330:AB330</f>
        <v>0</v>
      </c>
      <c r="AB330" s="919"/>
      <c r="AC330" s="919">
        <f>'【様式２】計画書（自動計算）（当初）'!AC330:AD330</f>
        <v>0</v>
      </c>
      <c r="AD330" s="919"/>
      <c r="AE330" s="908">
        <f t="shared" ref="AE330:AE334" si="164">SUM(G330:AD330)</f>
        <v>0</v>
      </c>
      <c r="AF330" s="909"/>
    </row>
    <row r="331" spans="1:32" ht="37.5" customHeight="1">
      <c r="A331" s="936" t="s">
        <v>30</v>
      </c>
      <c r="B331" s="937"/>
      <c r="C331" s="922" t="str">
        <f>'【様式２】計画書（自動計算）（当初）'!C331:D332</f>
        <v/>
      </c>
      <c r="D331" s="923"/>
      <c r="F331" s="4" t="s">
        <v>72</v>
      </c>
      <c r="G331" s="926">
        <f>'【様式２】計画書（自動計算）（当初）'!G331:H331</f>
        <v>0</v>
      </c>
      <c r="H331" s="926"/>
      <c r="I331" s="926">
        <f>'【様式２】計画書（自動計算）（当初）'!I331:J331</f>
        <v>0</v>
      </c>
      <c r="J331" s="926"/>
      <c r="K331" s="926">
        <f>'【様式２】計画書（自動計算）（当初）'!K331:L331</f>
        <v>0</v>
      </c>
      <c r="L331" s="926"/>
      <c r="M331" s="926">
        <f>'【様式２】計画書（自動計算）（当初）'!M331:N331</f>
        <v>0</v>
      </c>
      <c r="N331" s="926"/>
      <c r="O331" s="926">
        <f>'【様式２】計画書（自動計算）（当初）'!O331:P331</f>
        <v>0</v>
      </c>
      <c r="P331" s="926"/>
      <c r="Q331" s="926">
        <f>'【様式２】計画書（自動計算）（当初）'!Q331:R331</f>
        <v>0</v>
      </c>
      <c r="R331" s="926"/>
      <c r="S331" s="926">
        <f>'【様式２】計画書（自動計算）（当初）'!S331:T331</f>
        <v>0</v>
      </c>
      <c r="T331" s="926"/>
      <c r="U331" s="926">
        <f>'【様式２】計画書（自動計算）（当初）'!U331:V331</f>
        <v>0</v>
      </c>
      <c r="V331" s="926"/>
      <c r="W331" s="926">
        <f>'【様式２】計画書（自動計算）（当初）'!W331:X331</f>
        <v>0</v>
      </c>
      <c r="X331" s="926"/>
      <c r="Y331" s="926">
        <f>'【様式２】計画書（自動計算）（当初）'!Y331:Z331</f>
        <v>0</v>
      </c>
      <c r="Z331" s="926"/>
      <c r="AA331" s="926">
        <f>'【様式２】計画書（自動計算）（当初）'!AA331:AB331</f>
        <v>0</v>
      </c>
      <c r="AB331" s="926"/>
      <c r="AC331" s="926">
        <f>'【様式２】計画書（自動計算）（当初）'!AC331:AD331</f>
        <v>0</v>
      </c>
      <c r="AD331" s="926"/>
      <c r="AE331" s="908">
        <f t="shared" si="164"/>
        <v>0</v>
      </c>
      <c r="AF331" s="909"/>
    </row>
    <row r="332" spans="1:32" ht="37.5" customHeight="1">
      <c r="A332" s="938"/>
      <c r="B332" s="937"/>
      <c r="C332" s="924"/>
      <c r="D332" s="925"/>
      <c r="F332" s="4" t="s">
        <v>73</v>
      </c>
      <c r="G332" s="926">
        <f>'【様式２】計画書（自動計算）（当初）'!G332:H332</f>
        <v>0</v>
      </c>
      <c r="H332" s="926"/>
      <c r="I332" s="926">
        <f>'【様式２】計画書（自動計算）（当初）'!I332:J332</f>
        <v>0</v>
      </c>
      <c r="J332" s="926"/>
      <c r="K332" s="926">
        <f>'【様式２】計画書（自動計算）（当初）'!K332:L332</f>
        <v>0</v>
      </c>
      <c r="L332" s="926"/>
      <c r="M332" s="926">
        <f>'【様式２】計画書（自動計算）（当初）'!M332:N332</f>
        <v>0</v>
      </c>
      <c r="N332" s="926"/>
      <c r="O332" s="926">
        <f>'【様式２】計画書（自動計算）（当初）'!O332:P332</f>
        <v>0</v>
      </c>
      <c r="P332" s="926"/>
      <c r="Q332" s="926">
        <f>'【様式２】計画書（自動計算）（当初）'!Q332:R332</f>
        <v>0</v>
      </c>
      <c r="R332" s="926"/>
      <c r="S332" s="926">
        <f>'【様式２】計画書（自動計算）（当初）'!S332:T332</f>
        <v>0</v>
      </c>
      <c r="T332" s="926"/>
      <c r="U332" s="926">
        <f>'【様式２】計画書（自動計算）（当初）'!U332:V332</f>
        <v>0</v>
      </c>
      <c r="V332" s="926"/>
      <c r="W332" s="926">
        <f>'【様式２】計画書（自動計算）（当初）'!W332:X332</f>
        <v>0</v>
      </c>
      <c r="X332" s="926"/>
      <c r="Y332" s="926">
        <f>'【様式２】計画書（自動計算）（当初）'!Y332:Z332</f>
        <v>0</v>
      </c>
      <c r="Z332" s="926"/>
      <c r="AA332" s="926">
        <f>'【様式２】計画書（自動計算）（当初）'!AA332:AB332</f>
        <v>0</v>
      </c>
      <c r="AB332" s="926"/>
      <c r="AC332" s="926">
        <f>'【様式２】計画書（自動計算）（当初）'!AC332:AD332</f>
        <v>0</v>
      </c>
      <c r="AD332" s="926"/>
      <c r="AE332" s="908">
        <f t="shared" si="164"/>
        <v>0</v>
      </c>
      <c r="AF332" s="909"/>
    </row>
    <row r="333" spans="1:32" ht="37.5" customHeight="1">
      <c r="A333" s="938"/>
      <c r="B333" s="937"/>
      <c r="C333" s="876" t="str">
        <f>'【様式２】計画書（自動計算）（当初）'!C333:D334</f>
        <v/>
      </c>
      <c r="D333" s="960"/>
      <c r="F333" s="5" t="s">
        <v>74</v>
      </c>
      <c r="G333" s="926">
        <v>0</v>
      </c>
      <c r="H333" s="926"/>
      <c r="I333" s="927">
        <v>0</v>
      </c>
      <c r="J333" s="928"/>
      <c r="K333" s="927">
        <v>0</v>
      </c>
      <c r="L333" s="928"/>
      <c r="M333" s="927">
        <v>0</v>
      </c>
      <c r="N333" s="928"/>
      <c r="O333" s="927">
        <v>0</v>
      </c>
      <c r="P333" s="928"/>
      <c r="Q333" s="927">
        <v>0</v>
      </c>
      <c r="R333" s="928"/>
      <c r="S333" s="927">
        <v>0</v>
      </c>
      <c r="T333" s="928"/>
      <c r="U333" s="927">
        <v>0</v>
      </c>
      <c r="V333" s="928"/>
      <c r="W333" s="927">
        <v>0</v>
      </c>
      <c r="X333" s="928"/>
      <c r="Y333" s="927">
        <v>0</v>
      </c>
      <c r="Z333" s="928"/>
      <c r="AA333" s="927">
        <v>0</v>
      </c>
      <c r="AB333" s="928"/>
      <c r="AC333" s="927">
        <v>0</v>
      </c>
      <c r="AD333" s="929"/>
      <c r="AE333" s="930">
        <f t="shared" si="164"/>
        <v>0</v>
      </c>
      <c r="AF333" s="931"/>
    </row>
    <row r="334" spans="1:32" ht="37.5" customHeight="1" thickBot="1">
      <c r="A334" s="938"/>
      <c r="B334" s="937"/>
      <c r="C334" s="879"/>
      <c r="D334" s="961"/>
      <c r="F334" s="6" t="s">
        <v>75</v>
      </c>
      <c r="G334" s="905">
        <f>'【様式２】計画書（自動計算）（当初）'!G334:H334</f>
        <v>0</v>
      </c>
      <c r="H334" s="906"/>
      <c r="I334" s="905">
        <f>'【様式２】計画書（自動計算）（当初）'!I334:J334</f>
        <v>0</v>
      </c>
      <c r="J334" s="906"/>
      <c r="K334" s="905">
        <f>'【様式２】計画書（自動計算）（当初）'!K334:L334</f>
        <v>0</v>
      </c>
      <c r="L334" s="906"/>
      <c r="M334" s="905">
        <f>'【様式２】計画書（自動計算）（当初）'!M334:N334</f>
        <v>0</v>
      </c>
      <c r="N334" s="906"/>
      <c r="O334" s="905">
        <f>'【様式２】計画書（自動計算）（当初）'!O334:P334</f>
        <v>0</v>
      </c>
      <c r="P334" s="906"/>
      <c r="Q334" s="905">
        <f>'【様式２】計画書（自動計算）（当初）'!Q334:R334</f>
        <v>0</v>
      </c>
      <c r="R334" s="906"/>
      <c r="S334" s="905">
        <f>'【様式２】計画書（自動計算）（当初）'!S334:T334</f>
        <v>0</v>
      </c>
      <c r="T334" s="906"/>
      <c r="U334" s="905">
        <f>'【様式２】計画書（自動計算）（当初）'!U334:V334</f>
        <v>0</v>
      </c>
      <c r="V334" s="906"/>
      <c r="W334" s="905">
        <f>'【様式２】計画書（自動計算）（当初）'!W334:X334</f>
        <v>0</v>
      </c>
      <c r="X334" s="906"/>
      <c r="Y334" s="905">
        <f>'【様式２】計画書（自動計算）（当初）'!Y334:Z334</f>
        <v>0</v>
      </c>
      <c r="Z334" s="906"/>
      <c r="AA334" s="905">
        <f>'【様式２】計画書（自動計算）（当初）'!AA334:AB334</f>
        <v>0</v>
      </c>
      <c r="AB334" s="906"/>
      <c r="AC334" s="905">
        <f>'【様式２】計画書（自動計算）（当初）'!AC334:AD334</f>
        <v>0</v>
      </c>
      <c r="AD334" s="906"/>
      <c r="AE334" s="908">
        <f t="shared" si="164"/>
        <v>0</v>
      </c>
      <c r="AF334" s="909"/>
    </row>
    <row r="335" spans="1:32" ht="37.5" customHeight="1" thickTop="1" thickBot="1">
      <c r="A335" s="910" t="s">
        <v>34</v>
      </c>
      <c r="B335" s="911"/>
      <c r="C335" s="954" t="str">
        <f>'【様式２】計画書（自動計算）（当初）'!C335:D335</f>
        <v/>
      </c>
      <c r="D335" s="955"/>
      <c r="F335" s="7" t="s">
        <v>76</v>
      </c>
      <c r="G335" s="912">
        <f>SUM(G330:H333)-G334</f>
        <v>0</v>
      </c>
      <c r="H335" s="913"/>
      <c r="I335" s="912">
        <f t="shared" ref="I335" si="165">SUM(I330:J333)-I334</f>
        <v>0</v>
      </c>
      <c r="J335" s="913"/>
      <c r="K335" s="912">
        <f t="shared" ref="K335" si="166">SUM(K330:L333)-K334</f>
        <v>0</v>
      </c>
      <c r="L335" s="914"/>
      <c r="M335" s="915">
        <f t="shared" ref="M335" si="167">SUM(M330:N333)-M334</f>
        <v>0</v>
      </c>
      <c r="N335" s="913"/>
      <c r="O335" s="912">
        <f t="shared" ref="O335" si="168">SUM(O330:P333)-O334</f>
        <v>0</v>
      </c>
      <c r="P335" s="913"/>
      <c r="Q335" s="912">
        <f t="shared" ref="Q335" si="169">SUM(Q330:R333)-Q334</f>
        <v>0</v>
      </c>
      <c r="R335" s="914"/>
      <c r="S335" s="915">
        <f t="shared" ref="S335" si="170">SUM(S330:T333)-S334</f>
        <v>0</v>
      </c>
      <c r="T335" s="913"/>
      <c r="U335" s="912">
        <f t="shared" ref="U335" si="171">SUM(U330:V333)-U334</f>
        <v>0</v>
      </c>
      <c r="V335" s="913"/>
      <c r="W335" s="912">
        <f t="shared" ref="W335" si="172">SUM(W330:X333)-W334</f>
        <v>0</v>
      </c>
      <c r="X335" s="914"/>
      <c r="Y335" s="915">
        <f t="shared" ref="Y335" si="173">SUM(Y330:Z333)-Y334</f>
        <v>0</v>
      </c>
      <c r="Z335" s="913"/>
      <c r="AA335" s="912">
        <f>SUM(AA330:AB333)-AA334</f>
        <v>0</v>
      </c>
      <c r="AB335" s="913"/>
      <c r="AC335" s="912">
        <f t="shared" ref="AC335" si="174">SUM(AC330:AD333)-AC334</f>
        <v>0</v>
      </c>
      <c r="AD335" s="916"/>
      <c r="AE335" s="917">
        <f>SUM(G335:AD335)</f>
        <v>0</v>
      </c>
      <c r="AF335" s="918"/>
    </row>
    <row r="336" spans="1:32" ht="50.25" customHeight="1" thickTop="1" thickBot="1">
      <c r="A336" s="889" t="s">
        <v>87</v>
      </c>
      <c r="B336" s="890"/>
      <c r="C336" s="954" t="str">
        <f>'【様式２】計画書（自動計算）（当初）'!C336:D336</f>
        <v/>
      </c>
      <c r="D336" s="955"/>
      <c r="F336" s="8" t="s">
        <v>77</v>
      </c>
      <c r="G336" s="893">
        <f>IF(入力用!O453=1,IF(AND(入力用!O459&gt;0,入力用!O459&lt;=4),IF(G335&gt;=65000,65000,G335),IF(G335&gt;=82000,82000,G335)),IF(G335&gt;=65000,65000,G335))</f>
        <v>0</v>
      </c>
      <c r="H336" s="894"/>
      <c r="I336" s="893">
        <f>IF(入力用!O453=1,IF(AND(入力用!O459&gt;0,入力用!O459&lt;=5),IF(I335&gt;=65000,65000,I335),IF(I335&gt;=82000,82000,I335)),IF(I335&gt;=65000,65000,I335))</f>
        <v>0</v>
      </c>
      <c r="J336" s="894"/>
      <c r="K336" s="893">
        <f>IF(入力用!O453=1,IF(AND(入力用!O459&gt;0,入力用!O459&lt;=6),IF(K335&gt;=65000,65000,K335),IF(K335&gt;=82000,82000,K335)),IF(K335&gt;=65000,65000,K335))</f>
        <v>0</v>
      </c>
      <c r="L336" s="894"/>
      <c r="M336" s="893">
        <f>IF(入力用!O453=1,IF(AND(入力用!O459&gt;0,入力用!O459&lt;=7),IF(M335&gt;=65000,65000,M335),IF(M335&gt;=82000,82000,M335)),IF(M335&gt;=65000,65000,M335))</f>
        <v>0</v>
      </c>
      <c r="N336" s="894"/>
      <c r="O336" s="893">
        <f>IF(入力用!O453=1,IF(AND(入力用!O459&gt;0,入力用!O459&lt;=8),IF(O335&gt;=65000,65000,O335),IF(O335&gt;=82000,82000,O335)),IF(O335&gt;=65000,65000,O335))</f>
        <v>0</v>
      </c>
      <c r="P336" s="894"/>
      <c r="Q336" s="893">
        <f>IF(入力用!O453=1,IF(AND(入力用!O459&gt;0,入力用!O459&lt;=9),IF(Q335&gt;=65000,65000,Q335),IF(Q335&gt;=82000,82000,Q335)),IF(Q335&gt;=65000,65000,Q335))</f>
        <v>0</v>
      </c>
      <c r="R336" s="894"/>
      <c r="S336" s="893">
        <f>IF(入力用!O453=1,IF(AND(入力用!O459&gt;0,入力用!O459&lt;=10),IF(S335&gt;=65000,65000,S335),IF(S335&gt;=82000,82000,S335)),IF(S335&gt;=65000,65000,S335))</f>
        <v>0</v>
      </c>
      <c r="T336" s="894"/>
      <c r="U336" s="893">
        <f>IF(入力用!O453=1,IF(AND(入力用!O459&gt;0,入力用!O459&lt;=11),IF(U335&gt;=65000,65000,U335),IF(U335&gt;=82000,82000,U335)),IF(U335&gt;=65000,65000,U335))</f>
        <v>0</v>
      </c>
      <c r="V336" s="894"/>
      <c r="W336" s="893">
        <f>IF(入力用!O453=1,IF(AND(入力用!O459&gt;0,入力用!O459&lt;=12),IF(W335&gt;=65000,65000,W335),IF(W335&gt;=82000,82000,W335)),IF(W335&gt;=65000,65000,W335))</f>
        <v>0</v>
      </c>
      <c r="X336" s="894"/>
      <c r="Y336" s="893">
        <f>IF(入力用!O453=1,IF(AND(入力用!O459&gt;0,入力用!O459&lt;=13),IF(Y335&gt;=65000,65000,Y335),IF(Y335&gt;=82000,82000,Y335)),IF(Y335&gt;=65000,65000,Y335))</f>
        <v>0</v>
      </c>
      <c r="Z336" s="894"/>
      <c r="AA336" s="893">
        <f>IF(入力用!O453=1,IF(AND(入力用!O459&gt;0,入力用!O459&lt;=14),IF(AA335&gt;=65000,65000,AA335),IF(AA335&gt;=82000,82000,AA335)),IF(AA335&gt;=65000,65000,AA335))</f>
        <v>0</v>
      </c>
      <c r="AB336" s="894"/>
      <c r="AC336" s="893">
        <f>IF(入力用!O453=1,IF(AND(入力用!O459&gt;0,入力用!O459&lt;=15),IF(AC335&gt;=65000,65000,AC335),IF(AC335&gt;=82000,82000,AC335)),IF(AC335&gt;=65000,65000,AC335))</f>
        <v>0</v>
      </c>
      <c r="AD336" s="958"/>
      <c r="AE336" s="895"/>
      <c r="AF336" s="896"/>
    </row>
    <row r="337" spans="1:32" ht="50.25" customHeight="1" thickBot="1">
      <c r="A337" s="897" t="s">
        <v>88</v>
      </c>
      <c r="B337" s="898"/>
      <c r="C337" s="956" t="str">
        <f>'【様式２】計画書（自動計算）（当初）'!C337:D337</f>
        <v/>
      </c>
      <c r="D337" s="957"/>
      <c r="F337" s="9" t="s">
        <v>228</v>
      </c>
      <c r="G337" s="899">
        <f>ROUNDDOWN(G336*3/4,0)</f>
        <v>0</v>
      </c>
      <c r="H337" s="899"/>
      <c r="I337" s="899">
        <f>ROUNDDOWN(I336*3/4,0)</f>
        <v>0</v>
      </c>
      <c r="J337" s="899"/>
      <c r="K337" s="899">
        <f>ROUNDDOWN(K336*3/4,0)</f>
        <v>0</v>
      </c>
      <c r="L337" s="900"/>
      <c r="M337" s="901">
        <f>ROUNDDOWN(M336*3/4,0)</f>
        <v>0</v>
      </c>
      <c r="N337" s="899"/>
      <c r="O337" s="899">
        <f>ROUNDDOWN(O336*3/4,0)</f>
        <v>0</v>
      </c>
      <c r="P337" s="899"/>
      <c r="Q337" s="899">
        <f>ROUNDDOWN(Q336*3/4,0)</f>
        <v>0</v>
      </c>
      <c r="R337" s="900"/>
      <c r="S337" s="901">
        <f>ROUNDDOWN(S336*3/4,0)</f>
        <v>0</v>
      </c>
      <c r="T337" s="899"/>
      <c r="U337" s="899">
        <f>ROUNDDOWN(U336*3/4,0)</f>
        <v>0</v>
      </c>
      <c r="V337" s="899"/>
      <c r="W337" s="899">
        <f>ROUNDDOWN(W336*3/4,0)</f>
        <v>0</v>
      </c>
      <c r="X337" s="900"/>
      <c r="Y337" s="901">
        <f>ROUNDDOWN(Y336*3/4,0)</f>
        <v>0</v>
      </c>
      <c r="Z337" s="899"/>
      <c r="AA337" s="899">
        <f>ROUNDDOWN(AA336*3/4,0)</f>
        <v>0</v>
      </c>
      <c r="AB337" s="899"/>
      <c r="AC337" s="899">
        <f>ROUNDDOWN(AC336*3/4,0)</f>
        <v>0</v>
      </c>
      <c r="AD337" s="902"/>
      <c r="AE337" s="903">
        <f>ROUNDDOWN(SUM(G337:AD337),-2)</f>
        <v>0</v>
      </c>
      <c r="AF337" s="904"/>
    </row>
    <row r="338" spans="1:32" ht="17.25" customHeight="1">
      <c r="A338" s="871" t="s">
        <v>85</v>
      </c>
      <c r="B338" s="873" t="str">
        <f>'【様式２】計画書（自動計算）（当初）'!B338:D342</f>
        <v/>
      </c>
      <c r="C338" s="874"/>
      <c r="D338" s="875"/>
    </row>
    <row r="339" spans="1:32" ht="34.5" customHeight="1">
      <c r="A339" s="872"/>
      <c r="B339" s="876"/>
      <c r="C339" s="877"/>
      <c r="D339" s="878"/>
      <c r="G339" s="882"/>
      <c r="H339" s="883"/>
      <c r="I339" s="884" t="s">
        <v>36</v>
      </c>
      <c r="J339" s="885"/>
      <c r="K339" s="886"/>
      <c r="M339" s="887"/>
      <c r="N339" s="887"/>
      <c r="O339" s="888" t="s">
        <v>37</v>
      </c>
      <c r="P339" s="887"/>
      <c r="Q339" s="887"/>
      <c r="S339" s="887"/>
      <c r="T339" s="887"/>
      <c r="U339" s="888" t="s">
        <v>38</v>
      </c>
      <c r="V339" s="887"/>
      <c r="W339" s="887"/>
      <c r="Y339" s="887"/>
      <c r="Z339" s="887"/>
      <c r="AA339" s="888" t="s">
        <v>39</v>
      </c>
      <c r="AB339" s="887"/>
      <c r="AC339" s="887"/>
    </row>
    <row r="340" spans="1:32" ht="27" customHeight="1">
      <c r="A340" s="872"/>
      <c r="B340" s="876"/>
      <c r="C340" s="877"/>
      <c r="D340" s="878"/>
      <c r="G340" s="869" t="s">
        <v>29</v>
      </c>
      <c r="H340" s="870"/>
      <c r="I340" s="855">
        <f t="shared" ref="I340:I345" si="175">SUM(G330:L330)</f>
        <v>0</v>
      </c>
      <c r="J340" s="856"/>
      <c r="K340" s="857"/>
      <c r="M340" s="869" t="s">
        <v>29</v>
      </c>
      <c r="N340" s="870"/>
      <c r="O340" s="855">
        <f t="shared" ref="O340:O345" si="176">SUM(M330:R330)</f>
        <v>0</v>
      </c>
      <c r="P340" s="856"/>
      <c r="Q340" s="857"/>
      <c r="S340" s="869" t="s">
        <v>29</v>
      </c>
      <c r="T340" s="870"/>
      <c r="U340" s="855">
        <f t="shared" ref="U340:U345" si="177">SUM(S330:X330)</f>
        <v>0</v>
      </c>
      <c r="V340" s="856"/>
      <c r="W340" s="857"/>
      <c r="Y340" s="869" t="s">
        <v>29</v>
      </c>
      <c r="Z340" s="870"/>
      <c r="AA340" s="855">
        <f t="shared" ref="AA340:AA345" si="178">SUM(Y330:AD330)</f>
        <v>0</v>
      </c>
      <c r="AB340" s="856"/>
      <c r="AC340" s="857"/>
    </row>
    <row r="341" spans="1:32" ht="27" customHeight="1">
      <c r="A341" s="872"/>
      <c r="B341" s="876"/>
      <c r="C341" s="877"/>
      <c r="D341" s="878"/>
      <c r="G341" s="862" t="s">
        <v>31</v>
      </c>
      <c r="H341" s="863"/>
      <c r="I341" s="855">
        <f t="shared" si="175"/>
        <v>0</v>
      </c>
      <c r="J341" s="856"/>
      <c r="K341" s="857"/>
      <c r="M341" s="862" t="s">
        <v>31</v>
      </c>
      <c r="N341" s="863"/>
      <c r="O341" s="855">
        <f t="shared" si="176"/>
        <v>0</v>
      </c>
      <c r="P341" s="856"/>
      <c r="Q341" s="857"/>
      <c r="S341" s="862" t="s">
        <v>31</v>
      </c>
      <c r="T341" s="863"/>
      <c r="U341" s="855">
        <f t="shared" si="177"/>
        <v>0</v>
      </c>
      <c r="V341" s="856"/>
      <c r="W341" s="857"/>
      <c r="Y341" s="862" t="s">
        <v>31</v>
      </c>
      <c r="Z341" s="863"/>
      <c r="AA341" s="855">
        <f t="shared" si="178"/>
        <v>0</v>
      </c>
      <c r="AB341" s="856"/>
      <c r="AC341" s="857"/>
    </row>
    <row r="342" spans="1:32" ht="27" customHeight="1">
      <c r="A342" s="872"/>
      <c r="B342" s="879"/>
      <c r="C342" s="880"/>
      <c r="D342" s="881"/>
      <c r="G342" s="862" t="s">
        <v>40</v>
      </c>
      <c r="H342" s="863"/>
      <c r="I342" s="855">
        <f t="shared" si="175"/>
        <v>0</v>
      </c>
      <c r="J342" s="856"/>
      <c r="K342" s="857"/>
      <c r="M342" s="862" t="s">
        <v>40</v>
      </c>
      <c r="N342" s="863"/>
      <c r="O342" s="855">
        <f t="shared" si="176"/>
        <v>0</v>
      </c>
      <c r="P342" s="856"/>
      <c r="Q342" s="857"/>
      <c r="S342" s="862" t="s">
        <v>40</v>
      </c>
      <c r="T342" s="863"/>
      <c r="U342" s="855">
        <f t="shared" si="177"/>
        <v>0</v>
      </c>
      <c r="V342" s="856"/>
      <c r="W342" s="857"/>
      <c r="Y342" s="862" t="s">
        <v>40</v>
      </c>
      <c r="Z342" s="863"/>
      <c r="AA342" s="855">
        <f t="shared" si="178"/>
        <v>0</v>
      </c>
      <c r="AB342" s="856"/>
      <c r="AC342" s="857"/>
    </row>
    <row r="343" spans="1:32" ht="27" customHeight="1">
      <c r="B343" s="864" t="str">
        <f>'【様式２】計画書（自動計算）（当初）'!B343:D343</f>
        <v>補助基準額上限：65000円</v>
      </c>
      <c r="C343" s="864"/>
      <c r="D343" s="864"/>
      <c r="G343" s="862" t="s">
        <v>32</v>
      </c>
      <c r="H343" s="863"/>
      <c r="I343" s="865">
        <f t="shared" si="175"/>
        <v>0</v>
      </c>
      <c r="J343" s="866"/>
      <c r="K343" s="867"/>
      <c r="M343" s="862" t="s">
        <v>32</v>
      </c>
      <c r="N343" s="863"/>
      <c r="O343" s="865">
        <f t="shared" si="176"/>
        <v>0</v>
      </c>
      <c r="P343" s="866"/>
      <c r="Q343" s="867"/>
      <c r="S343" s="862" t="s">
        <v>32</v>
      </c>
      <c r="T343" s="863"/>
      <c r="U343" s="865">
        <f t="shared" si="177"/>
        <v>0</v>
      </c>
      <c r="V343" s="866"/>
      <c r="W343" s="867"/>
      <c r="Y343" s="862" t="s">
        <v>32</v>
      </c>
      <c r="Z343" s="863"/>
      <c r="AA343" s="865">
        <f t="shared" si="178"/>
        <v>0</v>
      </c>
      <c r="AB343" s="866"/>
      <c r="AC343" s="867"/>
    </row>
    <row r="344" spans="1:32" ht="27" customHeight="1">
      <c r="B344" s="868" t="str">
        <f>'【様式２】計画書（自動計算）（当初）'!B344:D344</f>
        <v/>
      </c>
      <c r="C344" s="868"/>
      <c r="D344" s="868"/>
      <c r="G344" s="869" t="s">
        <v>33</v>
      </c>
      <c r="H344" s="870"/>
      <c r="I344" s="855">
        <f t="shared" si="175"/>
        <v>0</v>
      </c>
      <c r="J344" s="856"/>
      <c r="K344" s="857"/>
      <c r="M344" s="869" t="s">
        <v>33</v>
      </c>
      <c r="N344" s="870"/>
      <c r="O344" s="855">
        <f t="shared" si="176"/>
        <v>0</v>
      </c>
      <c r="P344" s="856"/>
      <c r="Q344" s="857"/>
      <c r="S344" s="869" t="s">
        <v>33</v>
      </c>
      <c r="T344" s="870"/>
      <c r="U344" s="855">
        <f t="shared" si="177"/>
        <v>0</v>
      </c>
      <c r="V344" s="856"/>
      <c r="W344" s="857"/>
      <c r="Y344" s="869" t="s">
        <v>33</v>
      </c>
      <c r="Z344" s="870"/>
      <c r="AA344" s="855">
        <f t="shared" si="178"/>
        <v>0</v>
      </c>
      <c r="AB344" s="856"/>
      <c r="AC344" s="857"/>
    </row>
    <row r="345" spans="1:32" ht="27" customHeight="1" thickBot="1">
      <c r="G345" s="850" t="s">
        <v>35</v>
      </c>
      <c r="H345" s="851"/>
      <c r="I345" s="852">
        <f t="shared" si="175"/>
        <v>0</v>
      </c>
      <c r="J345" s="853"/>
      <c r="K345" s="854"/>
      <c r="M345" s="850" t="s">
        <v>35</v>
      </c>
      <c r="N345" s="851"/>
      <c r="O345" s="855">
        <f t="shared" si="176"/>
        <v>0</v>
      </c>
      <c r="P345" s="856"/>
      <c r="Q345" s="857"/>
      <c r="S345" s="850" t="s">
        <v>35</v>
      </c>
      <c r="T345" s="851"/>
      <c r="U345" s="855">
        <f t="shared" si="177"/>
        <v>0</v>
      </c>
      <c r="V345" s="856"/>
      <c r="W345" s="857"/>
      <c r="Y345" s="850" t="s">
        <v>35</v>
      </c>
      <c r="Z345" s="851"/>
      <c r="AA345" s="855">
        <f t="shared" si="178"/>
        <v>0</v>
      </c>
      <c r="AB345" s="856"/>
      <c r="AC345" s="857"/>
    </row>
    <row r="346" spans="1:32" ht="45" customHeight="1" thickBot="1">
      <c r="G346" s="858" t="s">
        <v>78</v>
      </c>
      <c r="H346" s="859"/>
      <c r="I346" s="860">
        <f>ROUNDDOWN(SUM(G337:L337),-2)</f>
        <v>0</v>
      </c>
      <c r="J346" s="861"/>
      <c r="K346" s="861"/>
      <c r="M346" s="858" t="s">
        <v>78</v>
      </c>
      <c r="N346" s="859"/>
      <c r="O346" s="860">
        <f>ROUNDDOWN(SUM(M337:R337),-2)</f>
        <v>0</v>
      </c>
      <c r="P346" s="861"/>
      <c r="Q346" s="861"/>
      <c r="S346" s="858" t="s">
        <v>78</v>
      </c>
      <c r="T346" s="859"/>
      <c r="U346" s="860">
        <f>ROUNDDOWN(SUM(S337:X337),-2)</f>
        <v>0</v>
      </c>
      <c r="V346" s="861"/>
      <c r="W346" s="861"/>
      <c r="Y346" s="858" t="s">
        <v>78</v>
      </c>
      <c r="Z346" s="859"/>
      <c r="AA346" s="860">
        <f>AE337-I346-O346-U346</f>
        <v>0</v>
      </c>
      <c r="AB346" s="861"/>
      <c r="AC346" s="861"/>
      <c r="AF346" s="10" t="s">
        <v>352</v>
      </c>
    </row>
    <row r="347" spans="1:32" s="1" customFormat="1" ht="17.25" customHeight="1"/>
    <row r="348" spans="1:32" s="1" customFormat="1" ht="17.25" customHeight="1"/>
    <row r="349" spans="1:32" ht="17.25" customHeight="1">
      <c r="A349" s="953" t="str">
        <f>$A$1</f>
        <v>様式第２号</v>
      </c>
      <c r="B349" s="953"/>
    </row>
    <row r="350" spans="1:32" ht="17.25" customHeight="1">
      <c r="A350" s="953"/>
      <c r="B350" s="953"/>
      <c r="Z350" s="939" t="str">
        <f>$Z$2</f>
        <v>令和</v>
      </c>
      <c r="AA350" s="939" t="str">
        <f>IF($AA$2="","",$AA$2)</f>
        <v/>
      </c>
      <c r="AB350" s="939" t="s">
        <v>8</v>
      </c>
      <c r="AC350" s="939" t="str">
        <f>IF($AC$2="","",$AC$2)</f>
        <v/>
      </c>
      <c r="AD350" s="939" t="s">
        <v>9</v>
      </c>
      <c r="AE350" s="939" t="str">
        <f>IF($AE$2="","",$AE$2)</f>
        <v/>
      </c>
      <c r="AF350" s="939" t="s">
        <v>10</v>
      </c>
    </row>
    <row r="351" spans="1:32" ht="17.25" customHeight="1">
      <c r="A351" s="939" t="s">
        <v>11</v>
      </c>
      <c r="B351" s="939"/>
      <c r="C351" s="939"/>
      <c r="D351" s="939"/>
      <c r="E351" s="939"/>
      <c r="F351" s="939"/>
      <c r="G351" s="939"/>
      <c r="H351" s="939"/>
      <c r="I351" s="939"/>
      <c r="L351" s="940" t="s">
        <v>12</v>
      </c>
      <c r="M351" s="940"/>
      <c r="N351" s="941">
        <v>13</v>
      </c>
      <c r="O351" s="941"/>
      <c r="P351" s="942" t="s">
        <v>13</v>
      </c>
      <c r="Q351" s="942"/>
      <c r="Z351" s="939"/>
      <c r="AA351" s="939"/>
      <c r="AB351" s="939"/>
      <c r="AC351" s="939"/>
      <c r="AD351" s="939"/>
      <c r="AE351" s="939"/>
      <c r="AF351" s="939"/>
    </row>
    <row r="352" spans="1:32" ht="17.25" customHeight="1">
      <c r="A352" s="939"/>
      <c r="B352" s="939"/>
      <c r="C352" s="939"/>
      <c r="D352" s="939"/>
      <c r="E352" s="939"/>
      <c r="F352" s="939"/>
      <c r="G352" s="939"/>
      <c r="H352" s="939"/>
      <c r="I352" s="939"/>
      <c r="L352" s="940"/>
      <c r="M352" s="940"/>
      <c r="N352" s="941"/>
      <c r="O352" s="941"/>
      <c r="P352" s="942"/>
      <c r="Q352" s="942"/>
    </row>
    <row r="353" spans="1:32" ht="17.25" customHeight="1">
      <c r="A353" s="939"/>
      <c r="B353" s="939"/>
      <c r="C353" s="939"/>
      <c r="D353" s="939"/>
      <c r="E353" s="939"/>
      <c r="F353" s="939"/>
      <c r="G353" s="939"/>
      <c r="H353" s="939"/>
      <c r="I353" s="939"/>
      <c r="L353" s="940"/>
      <c r="M353" s="940"/>
      <c r="N353" s="941"/>
      <c r="O353" s="941"/>
      <c r="P353" s="942"/>
      <c r="Q353" s="942"/>
    </row>
    <row r="354" spans="1:32" ht="17.25" customHeight="1" thickBot="1"/>
    <row r="355" spans="1:32" ht="42" customHeight="1" thickBot="1">
      <c r="A355" s="943" t="s">
        <v>81</v>
      </c>
      <c r="B355" s="944"/>
      <c r="C355" s="945" t="str">
        <f>IF($C$7="","",$C$7)</f>
        <v/>
      </c>
      <c r="D355" s="945"/>
      <c r="E355" s="945"/>
      <c r="F355" s="945"/>
      <c r="G355" s="945"/>
      <c r="H355" s="945"/>
      <c r="I355" s="946"/>
    </row>
    <row r="356" spans="1:32" ht="17.25" customHeight="1">
      <c r="C356" s="2"/>
      <c r="D356" s="2"/>
      <c r="E356" s="11"/>
      <c r="F356" s="2"/>
      <c r="G356" s="2"/>
      <c r="H356" s="2"/>
      <c r="I356" s="2"/>
      <c r="J356" s="2"/>
    </row>
    <row r="357" spans="1:32" ht="17.25" customHeight="1" thickBot="1"/>
    <row r="358" spans="1:32" ht="24" customHeight="1" thickBot="1">
      <c r="A358" s="947" t="s">
        <v>14</v>
      </c>
      <c r="B358" s="948"/>
      <c r="C358" s="948"/>
      <c r="D358" s="949"/>
      <c r="F358" s="123" t="s">
        <v>15</v>
      </c>
      <c r="G358" s="943" t="s">
        <v>16</v>
      </c>
      <c r="H358" s="944"/>
      <c r="I358" s="950" t="s">
        <v>17</v>
      </c>
      <c r="J358" s="944"/>
      <c r="K358" s="950" t="s">
        <v>18</v>
      </c>
      <c r="L358" s="951"/>
      <c r="M358" s="943" t="s">
        <v>19</v>
      </c>
      <c r="N358" s="944"/>
      <c r="O358" s="950" t="s">
        <v>20</v>
      </c>
      <c r="P358" s="944"/>
      <c r="Q358" s="950" t="s">
        <v>21</v>
      </c>
      <c r="R358" s="951"/>
      <c r="S358" s="943" t="s">
        <v>22</v>
      </c>
      <c r="T358" s="944"/>
      <c r="U358" s="950" t="s">
        <v>23</v>
      </c>
      <c r="V358" s="944"/>
      <c r="W358" s="950" t="s">
        <v>24</v>
      </c>
      <c r="X358" s="951"/>
      <c r="Y358" s="943" t="s">
        <v>25</v>
      </c>
      <c r="Z358" s="944"/>
      <c r="AA358" s="950" t="s">
        <v>26</v>
      </c>
      <c r="AB358" s="944"/>
      <c r="AC358" s="950" t="s">
        <v>27</v>
      </c>
      <c r="AD358" s="951"/>
      <c r="AE358" s="952" t="s">
        <v>28</v>
      </c>
      <c r="AF358" s="951"/>
    </row>
    <row r="359" spans="1:32" ht="37.5" customHeight="1">
      <c r="A359" s="932" t="s">
        <v>86</v>
      </c>
      <c r="B359" s="933"/>
      <c r="C359" s="934" t="str">
        <f>'【様式２】計画書（自動計算）（当初）'!C359:D359</f>
        <v/>
      </c>
      <c r="D359" s="935"/>
      <c r="F359" s="118" t="s">
        <v>71</v>
      </c>
      <c r="G359" s="919">
        <f>'【様式２】計画書（自動計算）（当初）'!G359:H359</f>
        <v>0</v>
      </c>
      <c r="H359" s="919"/>
      <c r="I359" s="919">
        <f>'【様式２】計画書（自動計算）（当初）'!I359:J359</f>
        <v>0</v>
      </c>
      <c r="J359" s="919"/>
      <c r="K359" s="919">
        <f>'【様式２】計画書（自動計算）（当初）'!K359:L359</f>
        <v>0</v>
      </c>
      <c r="L359" s="919"/>
      <c r="M359" s="919">
        <f>'【様式２】計画書（自動計算）（当初）'!M359:N359</f>
        <v>0</v>
      </c>
      <c r="N359" s="919"/>
      <c r="O359" s="919">
        <f>'【様式２】計画書（自動計算）（当初）'!O359:P359</f>
        <v>0</v>
      </c>
      <c r="P359" s="919"/>
      <c r="Q359" s="919">
        <f>'【様式２】計画書（自動計算）（当初）'!Q359:R359</f>
        <v>0</v>
      </c>
      <c r="R359" s="919"/>
      <c r="S359" s="919">
        <f>'【様式２】計画書（自動計算）（当初）'!S359:T359</f>
        <v>0</v>
      </c>
      <c r="T359" s="919"/>
      <c r="U359" s="919">
        <f>'【様式２】計画書（自動計算）（当初）'!U359:V359</f>
        <v>0</v>
      </c>
      <c r="V359" s="919"/>
      <c r="W359" s="919">
        <f>'【様式２】計画書（自動計算）（当初）'!W359:X359</f>
        <v>0</v>
      </c>
      <c r="X359" s="919"/>
      <c r="Y359" s="919">
        <f>'【様式２】計画書（自動計算）（当初）'!Y359:Z359</f>
        <v>0</v>
      </c>
      <c r="Z359" s="919"/>
      <c r="AA359" s="919">
        <f>'【様式２】計画書（自動計算）（当初）'!AA359:AB359</f>
        <v>0</v>
      </c>
      <c r="AB359" s="919"/>
      <c r="AC359" s="919">
        <f>'【様式２】計画書（自動計算）（当初）'!AC359:AD359</f>
        <v>0</v>
      </c>
      <c r="AD359" s="919"/>
      <c r="AE359" s="908">
        <f t="shared" ref="AE359:AE363" si="179">SUM(G359:AD359)</f>
        <v>0</v>
      </c>
      <c r="AF359" s="909"/>
    </row>
    <row r="360" spans="1:32" ht="37.5" customHeight="1">
      <c r="A360" s="936" t="s">
        <v>30</v>
      </c>
      <c r="B360" s="937"/>
      <c r="C360" s="922" t="str">
        <f>'【様式２】計画書（自動計算）（当初）'!C360:D361</f>
        <v/>
      </c>
      <c r="D360" s="923"/>
      <c r="F360" s="4" t="s">
        <v>72</v>
      </c>
      <c r="G360" s="926">
        <f>'【様式２】計画書（自動計算）（当初）'!G360:H360</f>
        <v>0</v>
      </c>
      <c r="H360" s="926"/>
      <c r="I360" s="926">
        <f>'【様式２】計画書（自動計算）（当初）'!I360:J360</f>
        <v>0</v>
      </c>
      <c r="J360" s="926"/>
      <c r="K360" s="926">
        <f>'【様式２】計画書（自動計算）（当初）'!K360:L360</f>
        <v>0</v>
      </c>
      <c r="L360" s="926"/>
      <c r="M360" s="926">
        <f>'【様式２】計画書（自動計算）（当初）'!M360:N360</f>
        <v>0</v>
      </c>
      <c r="N360" s="926"/>
      <c r="O360" s="926">
        <f>'【様式２】計画書（自動計算）（当初）'!O360:P360</f>
        <v>0</v>
      </c>
      <c r="P360" s="926"/>
      <c r="Q360" s="926">
        <f>'【様式２】計画書（自動計算）（当初）'!Q360:R360</f>
        <v>0</v>
      </c>
      <c r="R360" s="926"/>
      <c r="S360" s="926">
        <f>'【様式２】計画書（自動計算）（当初）'!S360:T360</f>
        <v>0</v>
      </c>
      <c r="T360" s="926"/>
      <c r="U360" s="926">
        <f>'【様式２】計画書（自動計算）（当初）'!U360:V360</f>
        <v>0</v>
      </c>
      <c r="V360" s="926"/>
      <c r="W360" s="926">
        <f>'【様式２】計画書（自動計算）（当初）'!W360:X360</f>
        <v>0</v>
      </c>
      <c r="X360" s="926"/>
      <c r="Y360" s="926">
        <f>'【様式２】計画書（自動計算）（当初）'!Y360:Z360</f>
        <v>0</v>
      </c>
      <c r="Z360" s="926"/>
      <c r="AA360" s="926">
        <f>'【様式２】計画書（自動計算）（当初）'!AA360:AB360</f>
        <v>0</v>
      </c>
      <c r="AB360" s="926"/>
      <c r="AC360" s="926">
        <f>'【様式２】計画書（自動計算）（当初）'!AC360:AD360</f>
        <v>0</v>
      </c>
      <c r="AD360" s="926"/>
      <c r="AE360" s="908">
        <f t="shared" si="179"/>
        <v>0</v>
      </c>
      <c r="AF360" s="909"/>
    </row>
    <row r="361" spans="1:32" ht="37.5" customHeight="1">
      <c r="A361" s="938"/>
      <c r="B361" s="937"/>
      <c r="C361" s="924"/>
      <c r="D361" s="925"/>
      <c r="F361" s="4" t="s">
        <v>73</v>
      </c>
      <c r="G361" s="926">
        <f>'【様式２】計画書（自動計算）（当初）'!G361:H361</f>
        <v>0</v>
      </c>
      <c r="H361" s="926"/>
      <c r="I361" s="926">
        <f>'【様式２】計画書（自動計算）（当初）'!I361:J361</f>
        <v>0</v>
      </c>
      <c r="J361" s="926"/>
      <c r="K361" s="926">
        <f>'【様式２】計画書（自動計算）（当初）'!K361:L361</f>
        <v>0</v>
      </c>
      <c r="L361" s="926"/>
      <c r="M361" s="926">
        <f>'【様式２】計画書（自動計算）（当初）'!M361:N361</f>
        <v>0</v>
      </c>
      <c r="N361" s="926"/>
      <c r="O361" s="926">
        <f>'【様式２】計画書（自動計算）（当初）'!O361:P361</f>
        <v>0</v>
      </c>
      <c r="P361" s="926"/>
      <c r="Q361" s="926">
        <f>'【様式２】計画書（自動計算）（当初）'!Q361:R361</f>
        <v>0</v>
      </c>
      <c r="R361" s="926"/>
      <c r="S361" s="926">
        <f>'【様式２】計画書（自動計算）（当初）'!S361:T361</f>
        <v>0</v>
      </c>
      <c r="T361" s="926"/>
      <c r="U361" s="926">
        <f>'【様式２】計画書（自動計算）（当初）'!U361:V361</f>
        <v>0</v>
      </c>
      <c r="V361" s="926"/>
      <c r="W361" s="926">
        <f>'【様式２】計画書（自動計算）（当初）'!W361:X361</f>
        <v>0</v>
      </c>
      <c r="X361" s="926"/>
      <c r="Y361" s="926">
        <f>'【様式２】計画書（自動計算）（当初）'!Y361:Z361</f>
        <v>0</v>
      </c>
      <c r="Z361" s="926"/>
      <c r="AA361" s="926">
        <f>'【様式２】計画書（自動計算）（当初）'!AA361:AB361</f>
        <v>0</v>
      </c>
      <c r="AB361" s="926"/>
      <c r="AC361" s="926">
        <f>'【様式２】計画書（自動計算）（当初）'!AC361:AD361</f>
        <v>0</v>
      </c>
      <c r="AD361" s="926"/>
      <c r="AE361" s="908">
        <f t="shared" si="179"/>
        <v>0</v>
      </c>
      <c r="AF361" s="909"/>
    </row>
    <row r="362" spans="1:32" ht="37.5" customHeight="1">
      <c r="A362" s="938"/>
      <c r="B362" s="937"/>
      <c r="C362" s="876" t="str">
        <f>'【様式２】計画書（自動計算）（当初）'!C362:D363</f>
        <v/>
      </c>
      <c r="D362" s="960"/>
      <c r="F362" s="5" t="s">
        <v>74</v>
      </c>
      <c r="G362" s="926">
        <v>0</v>
      </c>
      <c r="H362" s="926"/>
      <c r="I362" s="927">
        <v>0</v>
      </c>
      <c r="J362" s="928"/>
      <c r="K362" s="927">
        <v>0</v>
      </c>
      <c r="L362" s="928"/>
      <c r="M362" s="927">
        <v>0</v>
      </c>
      <c r="N362" s="928"/>
      <c r="O362" s="927">
        <v>0</v>
      </c>
      <c r="P362" s="928"/>
      <c r="Q362" s="927">
        <v>0</v>
      </c>
      <c r="R362" s="928"/>
      <c r="S362" s="927">
        <v>0</v>
      </c>
      <c r="T362" s="928"/>
      <c r="U362" s="927">
        <v>0</v>
      </c>
      <c r="V362" s="928"/>
      <c r="W362" s="927">
        <v>0</v>
      </c>
      <c r="X362" s="928"/>
      <c r="Y362" s="927">
        <v>0</v>
      </c>
      <c r="Z362" s="928"/>
      <c r="AA362" s="927">
        <v>0</v>
      </c>
      <c r="AB362" s="928"/>
      <c r="AC362" s="927">
        <v>0</v>
      </c>
      <c r="AD362" s="929"/>
      <c r="AE362" s="930">
        <f t="shared" si="179"/>
        <v>0</v>
      </c>
      <c r="AF362" s="931"/>
    </row>
    <row r="363" spans="1:32" ht="37.5" customHeight="1" thickBot="1">
      <c r="A363" s="938"/>
      <c r="B363" s="937"/>
      <c r="C363" s="879"/>
      <c r="D363" s="961"/>
      <c r="F363" s="6" t="s">
        <v>75</v>
      </c>
      <c r="G363" s="905">
        <f>'【様式２】計画書（自動計算）（当初）'!G363:H363</f>
        <v>0</v>
      </c>
      <c r="H363" s="906"/>
      <c r="I363" s="905">
        <f>'【様式２】計画書（自動計算）（当初）'!I363:J363</f>
        <v>0</v>
      </c>
      <c r="J363" s="906"/>
      <c r="K363" s="905">
        <f>'【様式２】計画書（自動計算）（当初）'!K363:L363</f>
        <v>0</v>
      </c>
      <c r="L363" s="906"/>
      <c r="M363" s="905">
        <f>'【様式２】計画書（自動計算）（当初）'!M363:N363</f>
        <v>0</v>
      </c>
      <c r="N363" s="906"/>
      <c r="O363" s="905">
        <f>'【様式２】計画書（自動計算）（当初）'!O363:P363</f>
        <v>0</v>
      </c>
      <c r="P363" s="906"/>
      <c r="Q363" s="905">
        <f>'【様式２】計画書（自動計算）（当初）'!Q363:R363</f>
        <v>0</v>
      </c>
      <c r="R363" s="906"/>
      <c r="S363" s="905">
        <f>'【様式２】計画書（自動計算）（当初）'!S363:T363</f>
        <v>0</v>
      </c>
      <c r="T363" s="906"/>
      <c r="U363" s="905">
        <f>'【様式２】計画書（自動計算）（当初）'!U363:V363</f>
        <v>0</v>
      </c>
      <c r="V363" s="906"/>
      <c r="W363" s="905">
        <f>'【様式２】計画書（自動計算）（当初）'!W363:X363</f>
        <v>0</v>
      </c>
      <c r="X363" s="906"/>
      <c r="Y363" s="905">
        <f>'【様式２】計画書（自動計算）（当初）'!Y363:Z363</f>
        <v>0</v>
      </c>
      <c r="Z363" s="906"/>
      <c r="AA363" s="905">
        <f>'【様式２】計画書（自動計算）（当初）'!AA363:AB363</f>
        <v>0</v>
      </c>
      <c r="AB363" s="906"/>
      <c r="AC363" s="905">
        <f>'【様式２】計画書（自動計算）（当初）'!AC363:AD363</f>
        <v>0</v>
      </c>
      <c r="AD363" s="906"/>
      <c r="AE363" s="908">
        <f t="shared" si="179"/>
        <v>0</v>
      </c>
      <c r="AF363" s="909"/>
    </row>
    <row r="364" spans="1:32" ht="37.5" customHeight="1" thickTop="1" thickBot="1">
      <c r="A364" s="910" t="s">
        <v>34</v>
      </c>
      <c r="B364" s="911"/>
      <c r="C364" s="954" t="str">
        <f>'【様式２】計画書（自動計算）（当初）'!C364:D364</f>
        <v/>
      </c>
      <c r="D364" s="955"/>
      <c r="F364" s="7" t="s">
        <v>76</v>
      </c>
      <c r="G364" s="912">
        <f>SUM(G359:H362)-G363</f>
        <v>0</v>
      </c>
      <c r="H364" s="913"/>
      <c r="I364" s="912">
        <f t="shared" ref="I364" si="180">SUM(I359:J362)-I363</f>
        <v>0</v>
      </c>
      <c r="J364" s="913"/>
      <c r="K364" s="912">
        <f t="shared" ref="K364" si="181">SUM(K359:L362)-K363</f>
        <v>0</v>
      </c>
      <c r="L364" s="914"/>
      <c r="M364" s="915">
        <f t="shared" ref="M364" si="182">SUM(M359:N362)-M363</f>
        <v>0</v>
      </c>
      <c r="N364" s="913"/>
      <c r="O364" s="912">
        <f t="shared" ref="O364" si="183">SUM(O359:P362)-O363</f>
        <v>0</v>
      </c>
      <c r="P364" s="913"/>
      <c r="Q364" s="912">
        <f t="shared" ref="Q364" si="184">SUM(Q359:R362)-Q363</f>
        <v>0</v>
      </c>
      <c r="R364" s="914"/>
      <c r="S364" s="915">
        <f t="shared" ref="S364" si="185">SUM(S359:T362)-S363</f>
        <v>0</v>
      </c>
      <c r="T364" s="913"/>
      <c r="U364" s="912">
        <f t="shared" ref="U364" si="186">SUM(U359:V362)-U363</f>
        <v>0</v>
      </c>
      <c r="V364" s="913"/>
      <c r="W364" s="912">
        <f t="shared" ref="W364" si="187">SUM(W359:X362)-W363</f>
        <v>0</v>
      </c>
      <c r="X364" s="914"/>
      <c r="Y364" s="915">
        <f t="shared" ref="Y364" si="188">SUM(Y359:Z362)-Y363</f>
        <v>0</v>
      </c>
      <c r="Z364" s="913"/>
      <c r="AA364" s="912">
        <f>SUM(AA359:AB362)-AA363</f>
        <v>0</v>
      </c>
      <c r="AB364" s="913"/>
      <c r="AC364" s="912">
        <f t="shared" ref="AC364" si="189">SUM(AC359:AD362)-AC363</f>
        <v>0</v>
      </c>
      <c r="AD364" s="916"/>
      <c r="AE364" s="917">
        <f>SUM(G364:AD364)</f>
        <v>0</v>
      </c>
      <c r="AF364" s="918"/>
    </row>
    <row r="365" spans="1:32" ht="50.25" customHeight="1" thickTop="1" thickBot="1">
      <c r="A365" s="889" t="s">
        <v>87</v>
      </c>
      <c r="B365" s="890"/>
      <c r="C365" s="954" t="str">
        <f>'【様式２】計画書（自動計算）（当初）'!C365:D365</f>
        <v/>
      </c>
      <c r="D365" s="955"/>
      <c r="F365" s="8" t="s">
        <v>77</v>
      </c>
      <c r="G365" s="893">
        <f>IF(入力用!O492=1,IF(AND(入力用!O498&gt;0,入力用!O498&lt;=4),IF(G364&gt;=65000,65000,G364),IF(G364&gt;=82000,82000,G364)),IF(G364&gt;=65000,65000,G364))</f>
        <v>0</v>
      </c>
      <c r="H365" s="894"/>
      <c r="I365" s="893">
        <f>IF(入力用!O492=1,IF(AND(入力用!O498&gt;0,入力用!O498&lt;=5),IF(I364&gt;=65000,65000,I364),IF(I364&gt;=82000,82000,I364)),IF(I364&gt;=65000,65000,I364))</f>
        <v>0</v>
      </c>
      <c r="J365" s="894"/>
      <c r="K365" s="893">
        <f>IF(入力用!O492=1,IF(AND(入力用!O498&gt;0,入力用!O498&lt;=6),IF(K364&gt;=65000,65000,K364),IF(K364&gt;=82000,82000,K364)),IF(K364&gt;=65000,65000,K364))</f>
        <v>0</v>
      </c>
      <c r="L365" s="894"/>
      <c r="M365" s="893">
        <f>IF(入力用!O492=1,IF(AND(入力用!O498&gt;0,入力用!O498&lt;=7),IF(M364&gt;=65000,65000,M364),IF(M364&gt;=82000,82000,M364)),IF(M364&gt;=65000,65000,M364))</f>
        <v>0</v>
      </c>
      <c r="N365" s="894"/>
      <c r="O365" s="893">
        <f>IF(入力用!O492=1,IF(AND(入力用!O498&gt;0,入力用!O498&lt;=8),IF(O364&gt;=65000,65000,O364),IF(O364&gt;=82000,82000,O364)),IF(O364&gt;=65000,65000,O364))</f>
        <v>0</v>
      </c>
      <c r="P365" s="894"/>
      <c r="Q365" s="893">
        <f>IF(入力用!O492=1,IF(AND(入力用!O498&gt;0,入力用!O498&lt;=9),IF(Q364&gt;=65000,65000,Q364),IF(Q364&gt;=82000,82000,Q364)),IF(Q364&gt;=65000,65000,Q364))</f>
        <v>0</v>
      </c>
      <c r="R365" s="894"/>
      <c r="S365" s="893">
        <f>IF(入力用!O492=1,IF(AND(入力用!O498&gt;0,入力用!O498&lt;=10),IF(S364&gt;=65000,65000,S364),IF(S364&gt;=82000,82000,S364)),IF(S364&gt;=65000,65000,S364))</f>
        <v>0</v>
      </c>
      <c r="T365" s="894"/>
      <c r="U365" s="893">
        <f>IF(入力用!O492=1,IF(AND(入力用!O498&gt;0,入力用!O498&lt;=11),IF(U364&gt;=65000,65000,U364),IF(U364&gt;=82000,82000,U364)),IF(U364&gt;=65000,65000,U364))</f>
        <v>0</v>
      </c>
      <c r="V365" s="894"/>
      <c r="W365" s="893">
        <f>IF(入力用!O492=1,IF(AND(入力用!O498&gt;0,入力用!O498&lt;=12),IF(W364&gt;=65000,65000,W364),IF(W364&gt;=82000,82000,W364)),IF(W364&gt;=65000,65000,W364))</f>
        <v>0</v>
      </c>
      <c r="X365" s="894"/>
      <c r="Y365" s="893">
        <f>IF(入力用!O492=1,IF(AND(入力用!O498&gt;0,入力用!O498&lt;=13),IF(Y364&gt;=65000,65000,Y364),IF(Y364&gt;=82000,82000,Y364)),IF(Y364&gt;=65000,65000,Y364))</f>
        <v>0</v>
      </c>
      <c r="Z365" s="894"/>
      <c r="AA365" s="893">
        <f>IF(入力用!O492=1,IF(AND(入力用!O498&gt;0,入力用!O498&lt;=14),IF(AA364&gt;=65000,65000,AA364),IF(AA364&gt;=82000,82000,AA364)),IF(AA364&gt;=65000,65000,AA364))</f>
        <v>0</v>
      </c>
      <c r="AB365" s="894"/>
      <c r="AC365" s="893">
        <f>IF(入力用!O492=1,IF(AND(入力用!O498&gt;0,入力用!O498&lt;=15),IF(AC364&gt;=65000,65000,AC364),IF(AC364&gt;=82000,82000,AC364)),IF(AC364&gt;=65000,65000,AC364))</f>
        <v>0</v>
      </c>
      <c r="AD365" s="958"/>
      <c r="AE365" s="895"/>
      <c r="AF365" s="896"/>
    </row>
    <row r="366" spans="1:32" ht="50.25" customHeight="1" thickBot="1">
      <c r="A366" s="897" t="s">
        <v>88</v>
      </c>
      <c r="B366" s="898"/>
      <c r="C366" s="956" t="str">
        <f>'【様式２】計画書（自動計算）（当初）'!C366:D366</f>
        <v/>
      </c>
      <c r="D366" s="957"/>
      <c r="F366" s="9" t="s">
        <v>228</v>
      </c>
      <c r="G366" s="899">
        <f>ROUNDDOWN(G365*3/4,0)</f>
        <v>0</v>
      </c>
      <c r="H366" s="899"/>
      <c r="I366" s="899">
        <f>ROUNDDOWN(I365*3/4,0)</f>
        <v>0</v>
      </c>
      <c r="J366" s="899"/>
      <c r="K366" s="899">
        <f>ROUNDDOWN(K365*3/4,0)</f>
        <v>0</v>
      </c>
      <c r="L366" s="900"/>
      <c r="M366" s="901">
        <f>ROUNDDOWN(M365*3/4,0)</f>
        <v>0</v>
      </c>
      <c r="N366" s="899"/>
      <c r="O366" s="899">
        <f>ROUNDDOWN(O365*3/4,0)</f>
        <v>0</v>
      </c>
      <c r="P366" s="899"/>
      <c r="Q366" s="899">
        <f>ROUNDDOWN(Q365*3/4,0)</f>
        <v>0</v>
      </c>
      <c r="R366" s="900"/>
      <c r="S366" s="901">
        <f>ROUNDDOWN(S365*3/4,0)</f>
        <v>0</v>
      </c>
      <c r="T366" s="899"/>
      <c r="U366" s="899">
        <f>ROUNDDOWN(U365*3/4,0)</f>
        <v>0</v>
      </c>
      <c r="V366" s="899"/>
      <c r="W366" s="899">
        <f>ROUNDDOWN(W365*3/4,0)</f>
        <v>0</v>
      </c>
      <c r="X366" s="900"/>
      <c r="Y366" s="901">
        <f>ROUNDDOWN(Y365*3/4,0)</f>
        <v>0</v>
      </c>
      <c r="Z366" s="899"/>
      <c r="AA366" s="899">
        <f>ROUNDDOWN(AA365*3/4,0)</f>
        <v>0</v>
      </c>
      <c r="AB366" s="899"/>
      <c r="AC366" s="899">
        <f>ROUNDDOWN(AC365*3/4,0)</f>
        <v>0</v>
      </c>
      <c r="AD366" s="902"/>
      <c r="AE366" s="903">
        <f>ROUNDDOWN(SUM(G366:AD366),-2)</f>
        <v>0</v>
      </c>
      <c r="AF366" s="904"/>
    </row>
    <row r="367" spans="1:32" ht="17.25" customHeight="1">
      <c r="A367" s="871" t="s">
        <v>85</v>
      </c>
      <c r="B367" s="873" t="str">
        <f>'【様式２】計画書（自動計算）（当初）'!B367:D371</f>
        <v/>
      </c>
      <c r="C367" s="874"/>
      <c r="D367" s="875"/>
    </row>
    <row r="368" spans="1:32" ht="34.5" customHeight="1">
      <c r="A368" s="872"/>
      <c r="B368" s="876"/>
      <c r="C368" s="877"/>
      <c r="D368" s="878"/>
      <c r="G368" s="882"/>
      <c r="H368" s="883"/>
      <c r="I368" s="884" t="s">
        <v>36</v>
      </c>
      <c r="J368" s="885"/>
      <c r="K368" s="886"/>
      <c r="M368" s="887"/>
      <c r="N368" s="887"/>
      <c r="O368" s="888" t="s">
        <v>37</v>
      </c>
      <c r="P368" s="887"/>
      <c r="Q368" s="887"/>
      <c r="S368" s="887"/>
      <c r="T368" s="887"/>
      <c r="U368" s="888" t="s">
        <v>38</v>
      </c>
      <c r="V368" s="887"/>
      <c r="W368" s="887"/>
      <c r="Y368" s="887"/>
      <c r="Z368" s="887"/>
      <c r="AA368" s="888" t="s">
        <v>39</v>
      </c>
      <c r="AB368" s="887"/>
      <c r="AC368" s="887"/>
    </row>
    <row r="369" spans="1:32" ht="27" customHeight="1">
      <c r="A369" s="872"/>
      <c r="B369" s="876"/>
      <c r="C369" s="877"/>
      <c r="D369" s="878"/>
      <c r="G369" s="869" t="s">
        <v>29</v>
      </c>
      <c r="H369" s="870"/>
      <c r="I369" s="855">
        <f t="shared" ref="I369:I374" si="190">SUM(G359:L359)</f>
        <v>0</v>
      </c>
      <c r="J369" s="856"/>
      <c r="K369" s="857"/>
      <c r="M369" s="869" t="s">
        <v>29</v>
      </c>
      <c r="N369" s="870"/>
      <c r="O369" s="855">
        <f t="shared" ref="O369:O374" si="191">SUM(M359:R359)</f>
        <v>0</v>
      </c>
      <c r="P369" s="856"/>
      <c r="Q369" s="857"/>
      <c r="S369" s="869" t="s">
        <v>29</v>
      </c>
      <c r="T369" s="870"/>
      <c r="U369" s="855">
        <f t="shared" ref="U369:U374" si="192">SUM(S359:X359)</f>
        <v>0</v>
      </c>
      <c r="V369" s="856"/>
      <c r="W369" s="857"/>
      <c r="Y369" s="869" t="s">
        <v>29</v>
      </c>
      <c r="Z369" s="870"/>
      <c r="AA369" s="855">
        <f t="shared" ref="AA369:AA374" si="193">SUM(Y359:AD359)</f>
        <v>0</v>
      </c>
      <c r="AB369" s="856"/>
      <c r="AC369" s="857"/>
    </row>
    <row r="370" spans="1:32" ht="27" customHeight="1">
      <c r="A370" s="872"/>
      <c r="B370" s="876"/>
      <c r="C370" s="877"/>
      <c r="D370" s="878"/>
      <c r="G370" s="862" t="s">
        <v>31</v>
      </c>
      <c r="H370" s="863"/>
      <c r="I370" s="855">
        <f t="shared" si="190"/>
        <v>0</v>
      </c>
      <c r="J370" s="856"/>
      <c r="K370" s="857"/>
      <c r="M370" s="862" t="s">
        <v>31</v>
      </c>
      <c r="N370" s="863"/>
      <c r="O370" s="855">
        <f t="shared" si="191"/>
        <v>0</v>
      </c>
      <c r="P370" s="856"/>
      <c r="Q370" s="857"/>
      <c r="S370" s="862" t="s">
        <v>31</v>
      </c>
      <c r="T370" s="863"/>
      <c r="U370" s="855">
        <f t="shared" si="192"/>
        <v>0</v>
      </c>
      <c r="V370" s="856"/>
      <c r="W370" s="857"/>
      <c r="Y370" s="862" t="s">
        <v>31</v>
      </c>
      <c r="Z370" s="863"/>
      <c r="AA370" s="855">
        <f t="shared" si="193"/>
        <v>0</v>
      </c>
      <c r="AB370" s="856"/>
      <c r="AC370" s="857"/>
    </row>
    <row r="371" spans="1:32" ht="27" customHeight="1">
      <c r="A371" s="872"/>
      <c r="B371" s="879"/>
      <c r="C371" s="880"/>
      <c r="D371" s="881"/>
      <c r="G371" s="862" t="s">
        <v>40</v>
      </c>
      <c r="H371" s="863"/>
      <c r="I371" s="855">
        <f t="shared" si="190"/>
        <v>0</v>
      </c>
      <c r="J371" s="856"/>
      <c r="K371" s="857"/>
      <c r="M371" s="862" t="s">
        <v>40</v>
      </c>
      <c r="N371" s="863"/>
      <c r="O371" s="855">
        <f t="shared" si="191"/>
        <v>0</v>
      </c>
      <c r="P371" s="856"/>
      <c r="Q371" s="857"/>
      <c r="S371" s="862" t="s">
        <v>40</v>
      </c>
      <c r="T371" s="863"/>
      <c r="U371" s="855">
        <f t="shared" si="192"/>
        <v>0</v>
      </c>
      <c r="V371" s="856"/>
      <c r="W371" s="857"/>
      <c r="Y371" s="862" t="s">
        <v>40</v>
      </c>
      <c r="Z371" s="863"/>
      <c r="AA371" s="855">
        <f t="shared" si="193"/>
        <v>0</v>
      </c>
      <c r="AB371" s="856"/>
      <c r="AC371" s="857"/>
    </row>
    <row r="372" spans="1:32" ht="27" customHeight="1">
      <c r="B372" s="864" t="str">
        <f>'【様式２】計画書（自動計算）（当初）'!B372:D372</f>
        <v/>
      </c>
      <c r="C372" s="864"/>
      <c r="D372" s="864"/>
      <c r="G372" s="862" t="s">
        <v>32</v>
      </c>
      <c r="H372" s="863"/>
      <c r="I372" s="865">
        <f t="shared" si="190"/>
        <v>0</v>
      </c>
      <c r="J372" s="866"/>
      <c r="K372" s="867"/>
      <c r="M372" s="862" t="s">
        <v>32</v>
      </c>
      <c r="N372" s="863"/>
      <c r="O372" s="865">
        <f t="shared" si="191"/>
        <v>0</v>
      </c>
      <c r="P372" s="866"/>
      <c r="Q372" s="867"/>
      <c r="S372" s="862" t="s">
        <v>32</v>
      </c>
      <c r="T372" s="863"/>
      <c r="U372" s="865">
        <f t="shared" si="192"/>
        <v>0</v>
      </c>
      <c r="V372" s="866"/>
      <c r="W372" s="867"/>
      <c r="Y372" s="862" t="s">
        <v>32</v>
      </c>
      <c r="Z372" s="863"/>
      <c r="AA372" s="865">
        <f t="shared" si="193"/>
        <v>0</v>
      </c>
      <c r="AB372" s="866"/>
      <c r="AC372" s="867"/>
    </row>
    <row r="373" spans="1:32" ht="27" customHeight="1">
      <c r="B373" s="868" t="str">
        <f>'【様式２】計画書（自動計算）（当初）'!B373:D373</f>
        <v/>
      </c>
      <c r="C373" s="868"/>
      <c r="D373" s="868"/>
      <c r="G373" s="869" t="s">
        <v>33</v>
      </c>
      <c r="H373" s="870"/>
      <c r="I373" s="855">
        <f t="shared" si="190"/>
        <v>0</v>
      </c>
      <c r="J373" s="856"/>
      <c r="K373" s="857"/>
      <c r="M373" s="869" t="s">
        <v>33</v>
      </c>
      <c r="N373" s="870"/>
      <c r="O373" s="855">
        <f t="shared" si="191"/>
        <v>0</v>
      </c>
      <c r="P373" s="856"/>
      <c r="Q373" s="857"/>
      <c r="S373" s="869" t="s">
        <v>33</v>
      </c>
      <c r="T373" s="870"/>
      <c r="U373" s="855">
        <f t="shared" si="192"/>
        <v>0</v>
      </c>
      <c r="V373" s="856"/>
      <c r="W373" s="857"/>
      <c r="Y373" s="869" t="s">
        <v>33</v>
      </c>
      <c r="Z373" s="870"/>
      <c r="AA373" s="855">
        <f t="shared" si="193"/>
        <v>0</v>
      </c>
      <c r="AB373" s="856"/>
      <c r="AC373" s="857"/>
    </row>
    <row r="374" spans="1:32" ht="27" customHeight="1" thickBot="1">
      <c r="G374" s="850" t="s">
        <v>35</v>
      </c>
      <c r="H374" s="851"/>
      <c r="I374" s="852">
        <f t="shared" si="190"/>
        <v>0</v>
      </c>
      <c r="J374" s="853"/>
      <c r="K374" s="854"/>
      <c r="M374" s="850" t="s">
        <v>35</v>
      </c>
      <c r="N374" s="851"/>
      <c r="O374" s="855">
        <f t="shared" si="191"/>
        <v>0</v>
      </c>
      <c r="P374" s="856"/>
      <c r="Q374" s="857"/>
      <c r="S374" s="850" t="s">
        <v>35</v>
      </c>
      <c r="T374" s="851"/>
      <c r="U374" s="855">
        <f t="shared" si="192"/>
        <v>0</v>
      </c>
      <c r="V374" s="856"/>
      <c r="W374" s="857"/>
      <c r="Y374" s="850" t="s">
        <v>35</v>
      </c>
      <c r="Z374" s="851"/>
      <c r="AA374" s="855">
        <f t="shared" si="193"/>
        <v>0</v>
      </c>
      <c r="AB374" s="856"/>
      <c r="AC374" s="857"/>
    </row>
    <row r="375" spans="1:32" ht="45" customHeight="1" thickBot="1">
      <c r="G375" s="858" t="s">
        <v>78</v>
      </c>
      <c r="H375" s="859"/>
      <c r="I375" s="860">
        <f>ROUNDDOWN(SUM(G366:L366),-2)</f>
        <v>0</v>
      </c>
      <c r="J375" s="861"/>
      <c r="K375" s="861"/>
      <c r="M375" s="858" t="s">
        <v>78</v>
      </c>
      <c r="N375" s="859"/>
      <c r="O375" s="860">
        <f>ROUNDDOWN(SUM(M366:R366),-2)</f>
        <v>0</v>
      </c>
      <c r="P375" s="861"/>
      <c r="Q375" s="861"/>
      <c r="S375" s="858" t="s">
        <v>78</v>
      </c>
      <c r="T375" s="859"/>
      <c r="U375" s="860">
        <f>ROUNDDOWN(SUM(S366:X366),-2)</f>
        <v>0</v>
      </c>
      <c r="V375" s="861"/>
      <c r="W375" s="861"/>
      <c r="Y375" s="858" t="s">
        <v>78</v>
      </c>
      <c r="Z375" s="859"/>
      <c r="AA375" s="860">
        <f>AE366-I375-O375-U375</f>
        <v>0</v>
      </c>
      <c r="AB375" s="861"/>
      <c r="AC375" s="861"/>
      <c r="AF375" s="10" t="s">
        <v>356</v>
      </c>
    </row>
    <row r="376" spans="1:32" s="1" customFormat="1" ht="17.25" customHeight="1"/>
    <row r="377" spans="1:32" s="1" customFormat="1" ht="17.25" customHeight="1"/>
    <row r="378" spans="1:32" ht="17.25" customHeight="1">
      <c r="A378" s="953" t="str">
        <f>$A$1</f>
        <v>様式第２号</v>
      </c>
      <c r="B378" s="953"/>
    </row>
    <row r="379" spans="1:32" ht="17.25" customHeight="1">
      <c r="A379" s="953"/>
      <c r="B379" s="953"/>
      <c r="Z379" s="939" t="str">
        <f>$Z$2</f>
        <v>令和</v>
      </c>
      <c r="AA379" s="939" t="str">
        <f>IF($AA$2="","",$AA$2)</f>
        <v/>
      </c>
      <c r="AB379" s="939" t="s">
        <v>8</v>
      </c>
      <c r="AC379" s="939" t="str">
        <f>IF($AC$2="","",$AC$2)</f>
        <v/>
      </c>
      <c r="AD379" s="939" t="s">
        <v>9</v>
      </c>
      <c r="AE379" s="939" t="str">
        <f>IF($AE$2="","",$AE$2)</f>
        <v/>
      </c>
      <c r="AF379" s="939" t="s">
        <v>10</v>
      </c>
    </row>
    <row r="380" spans="1:32" ht="17.25" customHeight="1">
      <c r="A380" s="939" t="s">
        <v>11</v>
      </c>
      <c r="B380" s="939"/>
      <c r="C380" s="939"/>
      <c r="D380" s="939"/>
      <c r="E380" s="939"/>
      <c r="F380" s="939"/>
      <c r="G380" s="939"/>
      <c r="H380" s="939"/>
      <c r="I380" s="939"/>
      <c r="L380" s="940" t="s">
        <v>12</v>
      </c>
      <c r="M380" s="940"/>
      <c r="N380" s="941">
        <v>14</v>
      </c>
      <c r="O380" s="941"/>
      <c r="P380" s="942" t="s">
        <v>13</v>
      </c>
      <c r="Q380" s="942"/>
      <c r="Z380" s="939"/>
      <c r="AA380" s="939"/>
      <c r="AB380" s="939"/>
      <c r="AC380" s="939"/>
      <c r="AD380" s="939"/>
      <c r="AE380" s="939"/>
      <c r="AF380" s="939"/>
    </row>
    <row r="381" spans="1:32" ht="17.25" customHeight="1">
      <c r="A381" s="939"/>
      <c r="B381" s="939"/>
      <c r="C381" s="939"/>
      <c r="D381" s="939"/>
      <c r="E381" s="939"/>
      <c r="F381" s="939"/>
      <c r="G381" s="939"/>
      <c r="H381" s="939"/>
      <c r="I381" s="939"/>
      <c r="L381" s="940"/>
      <c r="M381" s="940"/>
      <c r="N381" s="941"/>
      <c r="O381" s="941"/>
      <c r="P381" s="942"/>
      <c r="Q381" s="942"/>
    </row>
    <row r="382" spans="1:32" ht="17.25" customHeight="1">
      <c r="A382" s="939"/>
      <c r="B382" s="939"/>
      <c r="C382" s="939"/>
      <c r="D382" s="939"/>
      <c r="E382" s="939"/>
      <c r="F382" s="939"/>
      <c r="G382" s="939"/>
      <c r="H382" s="939"/>
      <c r="I382" s="939"/>
      <c r="L382" s="940"/>
      <c r="M382" s="940"/>
      <c r="N382" s="941"/>
      <c r="O382" s="941"/>
      <c r="P382" s="942"/>
      <c r="Q382" s="942"/>
    </row>
    <row r="383" spans="1:32" ht="17.25" customHeight="1" thickBot="1"/>
    <row r="384" spans="1:32" ht="42" customHeight="1" thickBot="1">
      <c r="A384" s="943" t="s">
        <v>81</v>
      </c>
      <c r="B384" s="944"/>
      <c r="C384" s="945" t="str">
        <f>IF($C$7="","",$C$7)</f>
        <v/>
      </c>
      <c r="D384" s="945"/>
      <c r="E384" s="945"/>
      <c r="F384" s="945"/>
      <c r="G384" s="945"/>
      <c r="H384" s="945"/>
      <c r="I384" s="946"/>
    </row>
    <row r="385" spans="1:32" ht="17.25" customHeight="1">
      <c r="C385" s="2"/>
      <c r="D385" s="2"/>
      <c r="E385" s="11"/>
      <c r="F385" s="2"/>
      <c r="G385" s="2"/>
      <c r="H385" s="2"/>
      <c r="I385" s="2"/>
      <c r="J385" s="2"/>
    </row>
    <row r="386" spans="1:32" ht="17.25" customHeight="1" thickBot="1"/>
    <row r="387" spans="1:32" ht="24" customHeight="1" thickBot="1">
      <c r="A387" s="947" t="s">
        <v>14</v>
      </c>
      <c r="B387" s="948"/>
      <c r="C387" s="948"/>
      <c r="D387" s="949"/>
      <c r="F387" s="123" t="s">
        <v>15</v>
      </c>
      <c r="G387" s="943" t="s">
        <v>16</v>
      </c>
      <c r="H387" s="944"/>
      <c r="I387" s="950" t="s">
        <v>17</v>
      </c>
      <c r="J387" s="944"/>
      <c r="K387" s="950" t="s">
        <v>18</v>
      </c>
      <c r="L387" s="951"/>
      <c r="M387" s="943" t="s">
        <v>19</v>
      </c>
      <c r="N387" s="944"/>
      <c r="O387" s="950" t="s">
        <v>20</v>
      </c>
      <c r="P387" s="944"/>
      <c r="Q387" s="950" t="s">
        <v>21</v>
      </c>
      <c r="R387" s="951"/>
      <c r="S387" s="943" t="s">
        <v>22</v>
      </c>
      <c r="T387" s="944"/>
      <c r="U387" s="950" t="s">
        <v>23</v>
      </c>
      <c r="V387" s="944"/>
      <c r="W387" s="950" t="s">
        <v>24</v>
      </c>
      <c r="X387" s="951"/>
      <c r="Y387" s="943" t="s">
        <v>25</v>
      </c>
      <c r="Z387" s="944"/>
      <c r="AA387" s="950" t="s">
        <v>26</v>
      </c>
      <c r="AB387" s="944"/>
      <c r="AC387" s="950" t="s">
        <v>27</v>
      </c>
      <c r="AD387" s="951"/>
      <c r="AE387" s="952" t="s">
        <v>28</v>
      </c>
      <c r="AF387" s="951"/>
    </row>
    <row r="388" spans="1:32" ht="37.5" customHeight="1">
      <c r="A388" s="932" t="s">
        <v>86</v>
      </c>
      <c r="B388" s="933"/>
      <c r="C388" s="934" t="str">
        <f>'【様式２】計画書（自動計算）（当初）'!C388:D388</f>
        <v/>
      </c>
      <c r="D388" s="935"/>
      <c r="F388" s="118" t="s">
        <v>71</v>
      </c>
      <c r="G388" s="919">
        <f>'【様式２】計画書（自動計算）（当初）'!G388:H388</f>
        <v>0</v>
      </c>
      <c r="H388" s="919"/>
      <c r="I388" s="919">
        <f>'【様式２】計画書（自動計算）（当初）'!I388:J388</f>
        <v>0</v>
      </c>
      <c r="J388" s="919"/>
      <c r="K388" s="919">
        <f>'【様式２】計画書（自動計算）（当初）'!K388:L388</f>
        <v>0</v>
      </c>
      <c r="L388" s="919"/>
      <c r="M388" s="919">
        <f>'【様式２】計画書（自動計算）（当初）'!M388:N388</f>
        <v>0</v>
      </c>
      <c r="N388" s="919"/>
      <c r="O388" s="919">
        <f>'【様式２】計画書（自動計算）（当初）'!O388:P388</f>
        <v>0</v>
      </c>
      <c r="P388" s="919"/>
      <c r="Q388" s="919">
        <f>'【様式２】計画書（自動計算）（当初）'!Q388:R388</f>
        <v>0</v>
      </c>
      <c r="R388" s="919"/>
      <c r="S388" s="919">
        <f>'【様式２】計画書（自動計算）（当初）'!S388:T388</f>
        <v>0</v>
      </c>
      <c r="T388" s="919"/>
      <c r="U388" s="919">
        <f>'【様式２】計画書（自動計算）（当初）'!U388:V388</f>
        <v>0</v>
      </c>
      <c r="V388" s="919"/>
      <c r="W388" s="919">
        <f>'【様式２】計画書（自動計算）（当初）'!W388:X388</f>
        <v>0</v>
      </c>
      <c r="X388" s="919"/>
      <c r="Y388" s="919">
        <f>'【様式２】計画書（自動計算）（当初）'!Y388:Z388</f>
        <v>0</v>
      </c>
      <c r="Z388" s="919"/>
      <c r="AA388" s="919">
        <f>'【様式２】計画書（自動計算）（当初）'!AA388:AB388</f>
        <v>0</v>
      </c>
      <c r="AB388" s="919"/>
      <c r="AC388" s="919">
        <f>'【様式２】計画書（自動計算）（当初）'!AC388:AD388</f>
        <v>0</v>
      </c>
      <c r="AD388" s="919"/>
      <c r="AE388" s="908">
        <f t="shared" ref="AE388:AE392" si="194">SUM(G388:AD388)</f>
        <v>0</v>
      </c>
      <c r="AF388" s="909"/>
    </row>
    <row r="389" spans="1:32" ht="37.5" customHeight="1">
      <c r="A389" s="936" t="s">
        <v>30</v>
      </c>
      <c r="B389" s="937"/>
      <c r="C389" s="922" t="str">
        <f>'【様式２】計画書（自動計算）（当初）'!C389:D390</f>
        <v/>
      </c>
      <c r="D389" s="923"/>
      <c r="F389" s="4" t="s">
        <v>72</v>
      </c>
      <c r="G389" s="926">
        <f>'【様式２】計画書（自動計算）（当初）'!G389:H389</f>
        <v>0</v>
      </c>
      <c r="H389" s="926"/>
      <c r="I389" s="926">
        <f>'【様式２】計画書（自動計算）（当初）'!I389:J389</f>
        <v>0</v>
      </c>
      <c r="J389" s="926"/>
      <c r="K389" s="926">
        <f>'【様式２】計画書（自動計算）（当初）'!K389:L389</f>
        <v>0</v>
      </c>
      <c r="L389" s="926"/>
      <c r="M389" s="926">
        <f>'【様式２】計画書（自動計算）（当初）'!M389:N389</f>
        <v>0</v>
      </c>
      <c r="N389" s="926"/>
      <c r="O389" s="926">
        <f>'【様式２】計画書（自動計算）（当初）'!O389:P389</f>
        <v>0</v>
      </c>
      <c r="P389" s="926"/>
      <c r="Q389" s="926">
        <f>'【様式２】計画書（自動計算）（当初）'!Q389:R389</f>
        <v>0</v>
      </c>
      <c r="R389" s="926"/>
      <c r="S389" s="926">
        <f>'【様式２】計画書（自動計算）（当初）'!S389:T389</f>
        <v>0</v>
      </c>
      <c r="T389" s="926"/>
      <c r="U389" s="926">
        <f>'【様式２】計画書（自動計算）（当初）'!U389:V389</f>
        <v>0</v>
      </c>
      <c r="V389" s="926"/>
      <c r="W389" s="926">
        <f>'【様式２】計画書（自動計算）（当初）'!W389:X389</f>
        <v>0</v>
      </c>
      <c r="X389" s="926"/>
      <c r="Y389" s="926">
        <f>'【様式２】計画書（自動計算）（当初）'!Y389:Z389</f>
        <v>0</v>
      </c>
      <c r="Z389" s="926"/>
      <c r="AA389" s="926">
        <f>'【様式２】計画書（自動計算）（当初）'!AA389:AB389</f>
        <v>0</v>
      </c>
      <c r="AB389" s="926"/>
      <c r="AC389" s="926">
        <f>'【様式２】計画書（自動計算）（当初）'!AC389:AD389</f>
        <v>0</v>
      </c>
      <c r="AD389" s="926"/>
      <c r="AE389" s="908">
        <f t="shared" si="194"/>
        <v>0</v>
      </c>
      <c r="AF389" s="909"/>
    </row>
    <row r="390" spans="1:32" ht="37.5" customHeight="1">
      <c r="A390" s="938"/>
      <c r="B390" s="937"/>
      <c r="C390" s="924"/>
      <c r="D390" s="925"/>
      <c r="F390" s="4" t="s">
        <v>73</v>
      </c>
      <c r="G390" s="926">
        <f>'【様式２】計画書（自動計算）（当初）'!G390:H390</f>
        <v>0</v>
      </c>
      <c r="H390" s="926"/>
      <c r="I390" s="926">
        <f>'【様式２】計画書（自動計算）（当初）'!I390:J390</f>
        <v>0</v>
      </c>
      <c r="J390" s="926"/>
      <c r="K390" s="926">
        <f>'【様式２】計画書（自動計算）（当初）'!K390:L390</f>
        <v>0</v>
      </c>
      <c r="L390" s="926"/>
      <c r="M390" s="926">
        <f>'【様式２】計画書（自動計算）（当初）'!M390:N390</f>
        <v>0</v>
      </c>
      <c r="N390" s="926"/>
      <c r="O390" s="926">
        <f>'【様式２】計画書（自動計算）（当初）'!O390:P390</f>
        <v>0</v>
      </c>
      <c r="P390" s="926"/>
      <c r="Q390" s="926">
        <f>'【様式２】計画書（自動計算）（当初）'!Q390:R390</f>
        <v>0</v>
      </c>
      <c r="R390" s="926"/>
      <c r="S390" s="926">
        <f>'【様式２】計画書（自動計算）（当初）'!S390:T390</f>
        <v>0</v>
      </c>
      <c r="T390" s="926"/>
      <c r="U390" s="926">
        <f>'【様式２】計画書（自動計算）（当初）'!U390:V390</f>
        <v>0</v>
      </c>
      <c r="V390" s="926"/>
      <c r="W390" s="926">
        <f>'【様式２】計画書（自動計算）（当初）'!W390:X390</f>
        <v>0</v>
      </c>
      <c r="X390" s="926"/>
      <c r="Y390" s="926">
        <f>'【様式２】計画書（自動計算）（当初）'!Y390:Z390</f>
        <v>0</v>
      </c>
      <c r="Z390" s="926"/>
      <c r="AA390" s="926">
        <f>'【様式２】計画書（自動計算）（当初）'!AA390:AB390</f>
        <v>0</v>
      </c>
      <c r="AB390" s="926"/>
      <c r="AC390" s="926">
        <f>'【様式２】計画書（自動計算）（当初）'!AC390:AD390</f>
        <v>0</v>
      </c>
      <c r="AD390" s="926"/>
      <c r="AE390" s="908">
        <f t="shared" si="194"/>
        <v>0</v>
      </c>
      <c r="AF390" s="909"/>
    </row>
    <row r="391" spans="1:32" ht="37.5" customHeight="1">
      <c r="A391" s="938"/>
      <c r="B391" s="937"/>
      <c r="C391" s="876" t="str">
        <f>'【様式２】計画書（自動計算）（当初）'!C391:D392</f>
        <v/>
      </c>
      <c r="D391" s="960"/>
      <c r="F391" s="5" t="s">
        <v>74</v>
      </c>
      <c r="G391" s="926">
        <v>0</v>
      </c>
      <c r="H391" s="926"/>
      <c r="I391" s="927">
        <v>0</v>
      </c>
      <c r="J391" s="928"/>
      <c r="K391" s="927">
        <v>0</v>
      </c>
      <c r="L391" s="928"/>
      <c r="M391" s="927">
        <v>0</v>
      </c>
      <c r="N391" s="928"/>
      <c r="O391" s="927">
        <v>0</v>
      </c>
      <c r="P391" s="928"/>
      <c r="Q391" s="927">
        <v>0</v>
      </c>
      <c r="R391" s="928"/>
      <c r="S391" s="927">
        <v>0</v>
      </c>
      <c r="T391" s="928"/>
      <c r="U391" s="927">
        <v>0</v>
      </c>
      <c r="V391" s="928"/>
      <c r="W391" s="927">
        <v>0</v>
      </c>
      <c r="X391" s="928"/>
      <c r="Y391" s="927">
        <v>0</v>
      </c>
      <c r="Z391" s="928"/>
      <c r="AA391" s="927">
        <v>0</v>
      </c>
      <c r="AB391" s="928"/>
      <c r="AC391" s="927">
        <v>0</v>
      </c>
      <c r="AD391" s="929"/>
      <c r="AE391" s="930">
        <f t="shared" si="194"/>
        <v>0</v>
      </c>
      <c r="AF391" s="931"/>
    </row>
    <row r="392" spans="1:32" ht="37.5" customHeight="1" thickBot="1">
      <c r="A392" s="938"/>
      <c r="B392" s="937"/>
      <c r="C392" s="879"/>
      <c r="D392" s="961"/>
      <c r="F392" s="6" t="s">
        <v>75</v>
      </c>
      <c r="G392" s="905">
        <f>'【様式２】計画書（自動計算）（当初）'!G392:H392</f>
        <v>0</v>
      </c>
      <c r="H392" s="906"/>
      <c r="I392" s="905">
        <f>'【様式２】計画書（自動計算）（当初）'!I392:J392</f>
        <v>0</v>
      </c>
      <c r="J392" s="906"/>
      <c r="K392" s="905">
        <f>'【様式２】計画書（自動計算）（当初）'!K392:L392</f>
        <v>0</v>
      </c>
      <c r="L392" s="906"/>
      <c r="M392" s="905">
        <f>'【様式２】計画書（自動計算）（当初）'!M392:N392</f>
        <v>0</v>
      </c>
      <c r="N392" s="906"/>
      <c r="O392" s="905">
        <f>'【様式２】計画書（自動計算）（当初）'!O392:P392</f>
        <v>0</v>
      </c>
      <c r="P392" s="906"/>
      <c r="Q392" s="905">
        <f>'【様式２】計画書（自動計算）（当初）'!Q392:R392</f>
        <v>0</v>
      </c>
      <c r="R392" s="906"/>
      <c r="S392" s="905">
        <f>'【様式２】計画書（自動計算）（当初）'!S392:T392</f>
        <v>0</v>
      </c>
      <c r="T392" s="906"/>
      <c r="U392" s="905">
        <f>'【様式２】計画書（自動計算）（当初）'!U392:V392</f>
        <v>0</v>
      </c>
      <c r="V392" s="906"/>
      <c r="W392" s="905">
        <f>'【様式２】計画書（自動計算）（当初）'!W392:X392</f>
        <v>0</v>
      </c>
      <c r="X392" s="906"/>
      <c r="Y392" s="905">
        <f>'【様式２】計画書（自動計算）（当初）'!Y392:Z392</f>
        <v>0</v>
      </c>
      <c r="Z392" s="906"/>
      <c r="AA392" s="905">
        <f>'【様式２】計画書（自動計算）（当初）'!AA392:AB392</f>
        <v>0</v>
      </c>
      <c r="AB392" s="906"/>
      <c r="AC392" s="905">
        <f>'【様式２】計画書（自動計算）（当初）'!AC392:AD392</f>
        <v>0</v>
      </c>
      <c r="AD392" s="906"/>
      <c r="AE392" s="908">
        <f t="shared" si="194"/>
        <v>0</v>
      </c>
      <c r="AF392" s="909"/>
    </row>
    <row r="393" spans="1:32" ht="37.5" customHeight="1" thickTop="1" thickBot="1">
      <c r="A393" s="910" t="s">
        <v>34</v>
      </c>
      <c r="B393" s="911"/>
      <c r="C393" s="954" t="str">
        <f>'【様式２】計画書（自動計算）（当初）'!C393:D393</f>
        <v/>
      </c>
      <c r="D393" s="955"/>
      <c r="F393" s="7" t="s">
        <v>76</v>
      </c>
      <c r="G393" s="912">
        <f>SUM(G388:H391)-G392</f>
        <v>0</v>
      </c>
      <c r="H393" s="913"/>
      <c r="I393" s="912">
        <f t="shared" ref="I393" si="195">SUM(I388:J391)-I392</f>
        <v>0</v>
      </c>
      <c r="J393" s="913"/>
      <c r="K393" s="912">
        <f t="shared" ref="K393" si="196">SUM(K388:L391)-K392</f>
        <v>0</v>
      </c>
      <c r="L393" s="914"/>
      <c r="M393" s="915">
        <f t="shared" ref="M393" si="197">SUM(M388:N391)-M392</f>
        <v>0</v>
      </c>
      <c r="N393" s="913"/>
      <c r="O393" s="912">
        <f t="shared" ref="O393" si="198">SUM(O388:P391)-O392</f>
        <v>0</v>
      </c>
      <c r="P393" s="913"/>
      <c r="Q393" s="912">
        <f t="shared" ref="Q393" si="199">SUM(Q388:R391)-Q392</f>
        <v>0</v>
      </c>
      <c r="R393" s="914"/>
      <c r="S393" s="915">
        <f t="shared" ref="S393" si="200">SUM(S388:T391)-S392</f>
        <v>0</v>
      </c>
      <c r="T393" s="913"/>
      <c r="U393" s="912">
        <f t="shared" ref="U393" si="201">SUM(U388:V391)-U392</f>
        <v>0</v>
      </c>
      <c r="V393" s="913"/>
      <c r="W393" s="912">
        <f t="shared" ref="W393" si="202">SUM(W388:X391)-W392</f>
        <v>0</v>
      </c>
      <c r="X393" s="914"/>
      <c r="Y393" s="915">
        <f t="shared" ref="Y393" si="203">SUM(Y388:Z391)-Y392</f>
        <v>0</v>
      </c>
      <c r="Z393" s="913"/>
      <c r="AA393" s="912">
        <f>SUM(AA388:AB391)-AA392</f>
        <v>0</v>
      </c>
      <c r="AB393" s="913"/>
      <c r="AC393" s="912">
        <f t="shared" ref="AC393" si="204">SUM(AC388:AD391)-AC392</f>
        <v>0</v>
      </c>
      <c r="AD393" s="916"/>
      <c r="AE393" s="917">
        <f>SUM(G393:AD393)</f>
        <v>0</v>
      </c>
      <c r="AF393" s="918"/>
    </row>
    <row r="394" spans="1:32" ht="50.25" customHeight="1" thickTop="1" thickBot="1">
      <c r="A394" s="889" t="s">
        <v>87</v>
      </c>
      <c r="B394" s="890"/>
      <c r="C394" s="954" t="str">
        <f>'【様式２】計画書（自動計算）（当初）'!C394:D394</f>
        <v/>
      </c>
      <c r="D394" s="955"/>
      <c r="F394" s="8" t="s">
        <v>77</v>
      </c>
      <c r="G394" s="893">
        <f>IF(入力用!O531=1,IF(AND(入力用!O537&gt;0,入力用!O537&lt;=4),IF(G393&gt;=65000,65000,G393),IF(G393&gt;=82000,82000,G393)),IF(G393&gt;=65000,65000,G393))</f>
        <v>0</v>
      </c>
      <c r="H394" s="894"/>
      <c r="I394" s="893">
        <f>IF(入力用!O531=1,IF(AND(入力用!O537&gt;0,入力用!O537&lt;=4),IF(I393&gt;=65000,65000,I393),IF(I393&gt;=82000,82000,I393)),IF(I393&gt;=65000,65000,I393))</f>
        <v>0</v>
      </c>
      <c r="J394" s="894"/>
      <c r="K394" s="893">
        <f>IF(入力用!S531=1,IF(AND(入力用!S537&gt;0,入力用!S537&lt;=4),IF(K393&gt;=65000,65000,K393),IF(K393&gt;=82000,82000,K393)),IF(K393&gt;=65000,65000,K393))</f>
        <v>0</v>
      </c>
      <c r="L394" s="894"/>
      <c r="M394" s="893">
        <f>IF(入力用!O531=1,IF(AND(入力用!O537&gt;0,入力用!O537&lt;=4),IF(M393&gt;=65000,65000,M393),IF(M393&gt;=82000,82000,M393)),IF(M393&gt;=65000,65000,M393))</f>
        <v>0</v>
      </c>
      <c r="N394" s="894"/>
      <c r="O394" s="893">
        <f>IF(入力用!O531=1,IF(AND(入力用!O537&gt;0,入力用!O537&lt;=4),IF(O393&gt;=65000,65000,O393),IF(O393&gt;=82000,82000,O393)),IF(O393&gt;=65000,65000,O393))</f>
        <v>0</v>
      </c>
      <c r="P394" s="894"/>
      <c r="Q394" s="893">
        <f>IF(入力用!O531=1,IF(AND(入力用!O537&gt;0,入力用!O537&lt;=4),IF(Q393&gt;=65000,65000,Q393),IF(Q393&gt;=82000,82000,Q393)),IF(Q393&gt;=65000,65000,Q393))</f>
        <v>0</v>
      </c>
      <c r="R394" s="894"/>
      <c r="S394" s="893">
        <f>IF(入力用!O531=1,IF(AND(入力用!O537&gt;0,入力用!O537&lt;=4),IF(S393&gt;=65000,65000,S393),IF(S393&gt;=82000,82000,S393)),IF(S393&gt;=65000,65000,S393))</f>
        <v>0</v>
      </c>
      <c r="T394" s="894"/>
      <c r="U394" s="893">
        <f>IF(入力用!O531=1,IF(AND(入力用!O537&gt;0,入力用!O537&lt;=4),IF(U393&gt;=65000,65000,U393),IF(U393&gt;=82000,82000,U393)),IF(U393&gt;=65000,65000,U393))</f>
        <v>0</v>
      </c>
      <c r="V394" s="894"/>
      <c r="W394" s="893">
        <f>IF(入力用!O531=1,IF(AND(入力用!O537&gt;0,入力用!O537&lt;=4),IF(W393&gt;=65000,65000,W393),IF(W393&gt;=82000,82000,W393)),IF(W393&gt;=65000,65000,W393))</f>
        <v>0</v>
      </c>
      <c r="X394" s="894"/>
      <c r="Y394" s="893">
        <f>IF(入力用!O531=1,IF(AND(入力用!O537&gt;0,入力用!O537&lt;=4),IF(Y393&gt;=65000,65000,Y393),IF(Y393&gt;=82000,82000,Y393)),IF(Y393&gt;=65000,65000,Y393))</f>
        <v>0</v>
      </c>
      <c r="Z394" s="894"/>
      <c r="AA394" s="893">
        <f>IF(入力用!O531=1,IF(AND(入力用!O537&gt;0,入力用!O537&lt;=4),IF(AA393&gt;=65000,65000,AA393),IF(AA393&gt;=82000,82000,AA393)),IF(AA393&gt;=65000,65000,AA393))</f>
        <v>0</v>
      </c>
      <c r="AB394" s="894"/>
      <c r="AC394" s="893">
        <f>IF(入力用!O531=1,IF(AND(入力用!O537&gt;0,入力用!O537&lt;=4),IF(AC393&gt;=65000,65000,AC393),IF(AC393&gt;=82000,82000,AC393)),IF(AC393&gt;=65000,65000,AC393))</f>
        <v>0</v>
      </c>
      <c r="AD394" s="894"/>
      <c r="AE394" s="895"/>
      <c r="AF394" s="896"/>
    </row>
    <row r="395" spans="1:32" ht="50.25" customHeight="1" thickBot="1">
      <c r="A395" s="897" t="s">
        <v>88</v>
      </c>
      <c r="B395" s="898"/>
      <c r="C395" s="956" t="str">
        <f>'【様式２】計画書（自動計算）（当初）'!C395:D395</f>
        <v/>
      </c>
      <c r="D395" s="957"/>
      <c r="F395" s="9" t="s">
        <v>228</v>
      </c>
      <c r="G395" s="899">
        <f>ROUNDDOWN(G394*3/4,0)</f>
        <v>0</v>
      </c>
      <c r="H395" s="899"/>
      <c r="I395" s="899">
        <f>ROUNDDOWN(I394*3/4,0)</f>
        <v>0</v>
      </c>
      <c r="J395" s="899"/>
      <c r="K395" s="899">
        <f>ROUNDDOWN(K394*3/4,0)</f>
        <v>0</v>
      </c>
      <c r="L395" s="900"/>
      <c r="M395" s="901">
        <f>ROUNDDOWN(M394*3/4,0)</f>
        <v>0</v>
      </c>
      <c r="N395" s="899"/>
      <c r="O395" s="899">
        <f>ROUNDDOWN(O394*3/4,0)</f>
        <v>0</v>
      </c>
      <c r="P395" s="899"/>
      <c r="Q395" s="899">
        <f>ROUNDDOWN(Q394*3/4,0)</f>
        <v>0</v>
      </c>
      <c r="R395" s="900"/>
      <c r="S395" s="901">
        <f>ROUNDDOWN(S394*3/4,0)</f>
        <v>0</v>
      </c>
      <c r="T395" s="899"/>
      <c r="U395" s="899">
        <f>ROUNDDOWN(U394*3/4,0)</f>
        <v>0</v>
      </c>
      <c r="V395" s="899"/>
      <c r="W395" s="899">
        <f>ROUNDDOWN(W394*3/4,0)</f>
        <v>0</v>
      </c>
      <c r="X395" s="900"/>
      <c r="Y395" s="901">
        <f>ROUNDDOWN(Y394*3/4,0)</f>
        <v>0</v>
      </c>
      <c r="Z395" s="899"/>
      <c r="AA395" s="899">
        <f>ROUNDDOWN(AA394*3/4,0)</f>
        <v>0</v>
      </c>
      <c r="AB395" s="899"/>
      <c r="AC395" s="899">
        <f>ROUNDDOWN(AC394*3/4,0)</f>
        <v>0</v>
      </c>
      <c r="AD395" s="902"/>
      <c r="AE395" s="903">
        <f>ROUNDDOWN(SUM(G395:AD395),-2)</f>
        <v>0</v>
      </c>
      <c r="AF395" s="904"/>
    </row>
    <row r="396" spans="1:32" ht="17.25" customHeight="1">
      <c r="A396" s="871" t="s">
        <v>85</v>
      </c>
      <c r="B396" s="873" t="str">
        <f>'【様式２】計画書（自動計算）（当初）'!B396:D400</f>
        <v/>
      </c>
      <c r="C396" s="874"/>
      <c r="D396" s="875"/>
    </row>
    <row r="397" spans="1:32" ht="34.5" customHeight="1">
      <c r="A397" s="872"/>
      <c r="B397" s="876"/>
      <c r="C397" s="877"/>
      <c r="D397" s="878"/>
      <c r="G397" s="882"/>
      <c r="H397" s="883"/>
      <c r="I397" s="884" t="s">
        <v>36</v>
      </c>
      <c r="J397" s="885"/>
      <c r="K397" s="886"/>
      <c r="M397" s="887"/>
      <c r="N397" s="887"/>
      <c r="O397" s="888" t="s">
        <v>37</v>
      </c>
      <c r="P397" s="887"/>
      <c r="Q397" s="887"/>
      <c r="S397" s="887"/>
      <c r="T397" s="887"/>
      <c r="U397" s="888" t="s">
        <v>38</v>
      </c>
      <c r="V397" s="887"/>
      <c r="W397" s="887"/>
      <c r="Y397" s="887"/>
      <c r="Z397" s="887"/>
      <c r="AA397" s="888" t="s">
        <v>39</v>
      </c>
      <c r="AB397" s="887"/>
      <c r="AC397" s="887"/>
    </row>
    <row r="398" spans="1:32" ht="27" customHeight="1">
      <c r="A398" s="872"/>
      <c r="B398" s="876"/>
      <c r="C398" s="877"/>
      <c r="D398" s="878"/>
      <c r="G398" s="869" t="s">
        <v>29</v>
      </c>
      <c r="H398" s="870"/>
      <c r="I398" s="855">
        <f t="shared" ref="I398:I403" si="205">SUM(G388:L388)</f>
        <v>0</v>
      </c>
      <c r="J398" s="856"/>
      <c r="K398" s="857"/>
      <c r="M398" s="869" t="s">
        <v>29</v>
      </c>
      <c r="N398" s="870"/>
      <c r="O398" s="855">
        <f t="shared" ref="O398:O403" si="206">SUM(M388:R388)</f>
        <v>0</v>
      </c>
      <c r="P398" s="856"/>
      <c r="Q398" s="857"/>
      <c r="S398" s="869" t="s">
        <v>29</v>
      </c>
      <c r="T398" s="870"/>
      <c r="U398" s="855">
        <f t="shared" ref="U398:U403" si="207">SUM(S388:X388)</f>
        <v>0</v>
      </c>
      <c r="V398" s="856"/>
      <c r="W398" s="857"/>
      <c r="Y398" s="869" t="s">
        <v>29</v>
      </c>
      <c r="Z398" s="870"/>
      <c r="AA398" s="855">
        <f t="shared" ref="AA398:AA403" si="208">SUM(Y388:AD388)</f>
        <v>0</v>
      </c>
      <c r="AB398" s="856"/>
      <c r="AC398" s="857"/>
    </row>
    <row r="399" spans="1:32" ht="27" customHeight="1">
      <c r="A399" s="872"/>
      <c r="B399" s="876"/>
      <c r="C399" s="877"/>
      <c r="D399" s="878"/>
      <c r="G399" s="862" t="s">
        <v>31</v>
      </c>
      <c r="H399" s="863"/>
      <c r="I399" s="855">
        <f t="shared" si="205"/>
        <v>0</v>
      </c>
      <c r="J399" s="856"/>
      <c r="K399" s="857"/>
      <c r="M399" s="862" t="s">
        <v>31</v>
      </c>
      <c r="N399" s="863"/>
      <c r="O399" s="855">
        <f t="shared" si="206"/>
        <v>0</v>
      </c>
      <c r="P399" s="856"/>
      <c r="Q399" s="857"/>
      <c r="S399" s="862" t="s">
        <v>31</v>
      </c>
      <c r="T399" s="863"/>
      <c r="U399" s="855">
        <f t="shared" si="207"/>
        <v>0</v>
      </c>
      <c r="V399" s="856"/>
      <c r="W399" s="857"/>
      <c r="Y399" s="862" t="s">
        <v>31</v>
      </c>
      <c r="Z399" s="863"/>
      <c r="AA399" s="855">
        <f t="shared" si="208"/>
        <v>0</v>
      </c>
      <c r="AB399" s="856"/>
      <c r="AC399" s="857"/>
    </row>
    <row r="400" spans="1:32" ht="27" customHeight="1">
      <c r="A400" s="872"/>
      <c r="B400" s="879"/>
      <c r="C400" s="880"/>
      <c r="D400" s="881"/>
      <c r="G400" s="862" t="s">
        <v>40</v>
      </c>
      <c r="H400" s="863"/>
      <c r="I400" s="855">
        <f t="shared" si="205"/>
        <v>0</v>
      </c>
      <c r="J400" s="856"/>
      <c r="K400" s="857"/>
      <c r="M400" s="862" t="s">
        <v>40</v>
      </c>
      <c r="N400" s="863"/>
      <c r="O400" s="855">
        <f t="shared" si="206"/>
        <v>0</v>
      </c>
      <c r="P400" s="856"/>
      <c r="Q400" s="857"/>
      <c r="S400" s="862" t="s">
        <v>40</v>
      </c>
      <c r="T400" s="863"/>
      <c r="U400" s="855">
        <f t="shared" si="207"/>
        <v>0</v>
      </c>
      <c r="V400" s="856"/>
      <c r="W400" s="857"/>
      <c r="Y400" s="862" t="s">
        <v>40</v>
      </c>
      <c r="Z400" s="863"/>
      <c r="AA400" s="855">
        <f t="shared" si="208"/>
        <v>0</v>
      </c>
      <c r="AB400" s="856"/>
      <c r="AC400" s="857"/>
    </row>
    <row r="401" spans="1:32" ht="27" customHeight="1">
      <c r="B401" s="864" t="str">
        <f>'【様式２】計画書（自動計算）（当初）'!B401:D401</f>
        <v/>
      </c>
      <c r="C401" s="864"/>
      <c r="D401" s="864"/>
      <c r="G401" s="862" t="s">
        <v>32</v>
      </c>
      <c r="H401" s="863"/>
      <c r="I401" s="865">
        <f t="shared" si="205"/>
        <v>0</v>
      </c>
      <c r="J401" s="866"/>
      <c r="K401" s="867"/>
      <c r="M401" s="862" t="s">
        <v>32</v>
      </c>
      <c r="N401" s="863"/>
      <c r="O401" s="865">
        <f t="shared" si="206"/>
        <v>0</v>
      </c>
      <c r="P401" s="866"/>
      <c r="Q401" s="867"/>
      <c r="S401" s="862" t="s">
        <v>32</v>
      </c>
      <c r="T401" s="863"/>
      <c r="U401" s="865">
        <f t="shared" si="207"/>
        <v>0</v>
      </c>
      <c r="V401" s="866"/>
      <c r="W401" s="867"/>
      <c r="Y401" s="862" t="s">
        <v>32</v>
      </c>
      <c r="Z401" s="863"/>
      <c r="AA401" s="865">
        <f t="shared" si="208"/>
        <v>0</v>
      </c>
      <c r="AB401" s="866"/>
      <c r="AC401" s="867"/>
    </row>
    <row r="402" spans="1:32" ht="27" customHeight="1">
      <c r="B402" s="868" t="str">
        <f>'【様式２】計画書（自動計算）（当初）'!B402:D402</f>
        <v/>
      </c>
      <c r="C402" s="868"/>
      <c r="D402" s="868"/>
      <c r="G402" s="869" t="s">
        <v>33</v>
      </c>
      <c r="H402" s="870"/>
      <c r="I402" s="855">
        <f t="shared" si="205"/>
        <v>0</v>
      </c>
      <c r="J402" s="856"/>
      <c r="K402" s="857"/>
      <c r="M402" s="869" t="s">
        <v>33</v>
      </c>
      <c r="N402" s="870"/>
      <c r="O402" s="855">
        <f t="shared" si="206"/>
        <v>0</v>
      </c>
      <c r="P402" s="856"/>
      <c r="Q402" s="857"/>
      <c r="S402" s="869" t="s">
        <v>33</v>
      </c>
      <c r="T402" s="870"/>
      <c r="U402" s="855">
        <f t="shared" si="207"/>
        <v>0</v>
      </c>
      <c r="V402" s="856"/>
      <c r="W402" s="857"/>
      <c r="Y402" s="869" t="s">
        <v>33</v>
      </c>
      <c r="Z402" s="870"/>
      <c r="AA402" s="855">
        <f t="shared" si="208"/>
        <v>0</v>
      </c>
      <c r="AB402" s="856"/>
      <c r="AC402" s="857"/>
    </row>
    <row r="403" spans="1:32" ht="27" customHeight="1" thickBot="1">
      <c r="G403" s="850" t="s">
        <v>35</v>
      </c>
      <c r="H403" s="851"/>
      <c r="I403" s="852">
        <f t="shared" si="205"/>
        <v>0</v>
      </c>
      <c r="J403" s="853"/>
      <c r="K403" s="854"/>
      <c r="M403" s="850" t="s">
        <v>35</v>
      </c>
      <c r="N403" s="851"/>
      <c r="O403" s="855">
        <f t="shared" si="206"/>
        <v>0</v>
      </c>
      <c r="P403" s="856"/>
      <c r="Q403" s="857"/>
      <c r="S403" s="850" t="s">
        <v>35</v>
      </c>
      <c r="T403" s="851"/>
      <c r="U403" s="855">
        <f t="shared" si="207"/>
        <v>0</v>
      </c>
      <c r="V403" s="856"/>
      <c r="W403" s="857"/>
      <c r="Y403" s="850" t="s">
        <v>35</v>
      </c>
      <c r="Z403" s="851"/>
      <c r="AA403" s="855">
        <f t="shared" si="208"/>
        <v>0</v>
      </c>
      <c r="AB403" s="856"/>
      <c r="AC403" s="857"/>
    </row>
    <row r="404" spans="1:32" ht="45" customHeight="1" thickBot="1">
      <c r="G404" s="858" t="s">
        <v>78</v>
      </c>
      <c r="H404" s="859"/>
      <c r="I404" s="860">
        <f>ROUNDDOWN(SUM(G395:L395),-2)</f>
        <v>0</v>
      </c>
      <c r="J404" s="861"/>
      <c r="K404" s="861"/>
      <c r="M404" s="858" t="s">
        <v>78</v>
      </c>
      <c r="N404" s="859"/>
      <c r="O404" s="860">
        <f>ROUNDDOWN(SUM(M395:R395),-2)</f>
        <v>0</v>
      </c>
      <c r="P404" s="861"/>
      <c r="Q404" s="861"/>
      <c r="S404" s="858" t="s">
        <v>78</v>
      </c>
      <c r="T404" s="859"/>
      <c r="U404" s="860">
        <f>ROUNDDOWN(SUM(S395:X395),-2)</f>
        <v>0</v>
      </c>
      <c r="V404" s="861"/>
      <c r="W404" s="861"/>
      <c r="Y404" s="858" t="s">
        <v>78</v>
      </c>
      <c r="Z404" s="859"/>
      <c r="AA404" s="860">
        <f>AE395-I404-O404-U404</f>
        <v>0</v>
      </c>
      <c r="AB404" s="861"/>
      <c r="AC404" s="861"/>
      <c r="AF404" s="10" t="s">
        <v>357</v>
      </c>
    </row>
    <row r="405" spans="1:32" s="1" customFormat="1" ht="17.25" customHeight="1"/>
    <row r="406" spans="1:32" s="1" customFormat="1" ht="17.25" customHeight="1"/>
    <row r="407" spans="1:32" ht="17.25" customHeight="1">
      <c r="A407" s="953" t="str">
        <f>$A$1</f>
        <v>様式第２号</v>
      </c>
      <c r="B407" s="953"/>
    </row>
    <row r="408" spans="1:32" ht="17.25" customHeight="1">
      <c r="A408" s="953"/>
      <c r="B408" s="953"/>
      <c r="Z408" s="939" t="str">
        <f>$Z$2</f>
        <v>令和</v>
      </c>
      <c r="AA408" s="939" t="str">
        <f>IF($AA$2="","",$AA$2)</f>
        <v/>
      </c>
      <c r="AB408" s="939" t="s">
        <v>8</v>
      </c>
      <c r="AC408" s="939" t="str">
        <f>IF($AC$2="","",$AC$2)</f>
        <v/>
      </c>
      <c r="AD408" s="939" t="s">
        <v>9</v>
      </c>
      <c r="AE408" s="939" t="str">
        <f>IF($AE$2="","",$AE$2)</f>
        <v/>
      </c>
      <c r="AF408" s="939" t="s">
        <v>10</v>
      </c>
    </row>
    <row r="409" spans="1:32" ht="17.25" customHeight="1">
      <c r="A409" s="939" t="s">
        <v>11</v>
      </c>
      <c r="B409" s="939"/>
      <c r="C409" s="939"/>
      <c r="D409" s="939"/>
      <c r="E409" s="939"/>
      <c r="F409" s="939"/>
      <c r="G409" s="939"/>
      <c r="H409" s="939"/>
      <c r="I409" s="939"/>
      <c r="L409" s="940" t="s">
        <v>12</v>
      </c>
      <c r="M409" s="940"/>
      <c r="N409" s="941">
        <v>15</v>
      </c>
      <c r="O409" s="941"/>
      <c r="P409" s="942" t="s">
        <v>13</v>
      </c>
      <c r="Q409" s="942"/>
      <c r="Z409" s="939"/>
      <c r="AA409" s="939"/>
      <c r="AB409" s="939"/>
      <c r="AC409" s="939"/>
      <c r="AD409" s="939"/>
      <c r="AE409" s="939"/>
      <c r="AF409" s="939"/>
    </row>
    <row r="410" spans="1:32" ht="17.25" customHeight="1">
      <c r="A410" s="939"/>
      <c r="B410" s="939"/>
      <c r="C410" s="939"/>
      <c r="D410" s="939"/>
      <c r="E410" s="939"/>
      <c r="F410" s="939"/>
      <c r="G410" s="939"/>
      <c r="H410" s="939"/>
      <c r="I410" s="939"/>
      <c r="L410" s="940"/>
      <c r="M410" s="940"/>
      <c r="N410" s="941"/>
      <c r="O410" s="941"/>
      <c r="P410" s="942"/>
      <c r="Q410" s="942"/>
    </row>
    <row r="411" spans="1:32" ht="17.25" customHeight="1">
      <c r="A411" s="939"/>
      <c r="B411" s="939"/>
      <c r="C411" s="939"/>
      <c r="D411" s="939"/>
      <c r="E411" s="939"/>
      <c r="F411" s="939"/>
      <c r="G411" s="939"/>
      <c r="H411" s="939"/>
      <c r="I411" s="939"/>
      <c r="L411" s="940"/>
      <c r="M411" s="940"/>
      <c r="N411" s="941"/>
      <c r="O411" s="941"/>
      <c r="P411" s="942"/>
      <c r="Q411" s="942"/>
    </row>
    <row r="412" spans="1:32" ht="17.25" customHeight="1" thickBot="1"/>
    <row r="413" spans="1:32" ht="42" customHeight="1" thickBot="1">
      <c r="A413" s="943" t="s">
        <v>81</v>
      </c>
      <c r="B413" s="944"/>
      <c r="C413" s="945" t="str">
        <f>IF($C$7="","",$C$7)</f>
        <v/>
      </c>
      <c r="D413" s="945"/>
      <c r="E413" s="945"/>
      <c r="F413" s="945"/>
      <c r="G413" s="945"/>
      <c r="H413" s="945"/>
      <c r="I413" s="946"/>
    </row>
    <row r="414" spans="1:32" ht="17.25" customHeight="1">
      <c r="C414" s="2"/>
      <c r="D414" s="2"/>
      <c r="E414" s="11"/>
      <c r="F414" s="2"/>
      <c r="G414" s="2"/>
      <c r="H414" s="2"/>
      <c r="I414" s="2"/>
      <c r="J414" s="2"/>
    </row>
    <row r="415" spans="1:32" ht="17.25" customHeight="1" thickBot="1"/>
    <row r="416" spans="1:32" ht="24" customHeight="1" thickBot="1">
      <c r="A416" s="947" t="s">
        <v>14</v>
      </c>
      <c r="B416" s="948"/>
      <c r="C416" s="948"/>
      <c r="D416" s="949"/>
      <c r="F416" s="123" t="s">
        <v>15</v>
      </c>
      <c r="G416" s="943" t="s">
        <v>16</v>
      </c>
      <c r="H416" s="944"/>
      <c r="I416" s="950" t="s">
        <v>17</v>
      </c>
      <c r="J416" s="944"/>
      <c r="K416" s="950" t="s">
        <v>18</v>
      </c>
      <c r="L416" s="951"/>
      <c r="M416" s="943" t="s">
        <v>19</v>
      </c>
      <c r="N416" s="944"/>
      <c r="O416" s="950" t="s">
        <v>20</v>
      </c>
      <c r="P416" s="944"/>
      <c r="Q416" s="950" t="s">
        <v>21</v>
      </c>
      <c r="R416" s="951"/>
      <c r="S416" s="943" t="s">
        <v>22</v>
      </c>
      <c r="T416" s="944"/>
      <c r="U416" s="950" t="s">
        <v>23</v>
      </c>
      <c r="V416" s="944"/>
      <c r="W416" s="950" t="s">
        <v>24</v>
      </c>
      <c r="X416" s="951"/>
      <c r="Y416" s="943" t="s">
        <v>25</v>
      </c>
      <c r="Z416" s="944"/>
      <c r="AA416" s="950" t="s">
        <v>26</v>
      </c>
      <c r="AB416" s="944"/>
      <c r="AC416" s="950" t="s">
        <v>27</v>
      </c>
      <c r="AD416" s="951"/>
      <c r="AE416" s="952" t="s">
        <v>28</v>
      </c>
      <c r="AF416" s="951"/>
    </row>
    <row r="417" spans="1:32" ht="37.5" customHeight="1">
      <c r="A417" s="932" t="s">
        <v>86</v>
      </c>
      <c r="B417" s="933"/>
      <c r="C417" s="934" t="str">
        <f>'【様式２】計画書（自動計算）（当初）'!C417:D417</f>
        <v/>
      </c>
      <c r="D417" s="935"/>
      <c r="F417" s="118" t="s">
        <v>71</v>
      </c>
      <c r="G417" s="919">
        <f>'【様式２】計画書（自動計算）（当初）'!G417:H417</f>
        <v>0</v>
      </c>
      <c r="H417" s="919"/>
      <c r="I417" s="919">
        <f>'【様式２】計画書（自動計算）（当初）'!I417:J417</f>
        <v>0</v>
      </c>
      <c r="J417" s="919"/>
      <c r="K417" s="919">
        <f>'【様式２】計画書（自動計算）（当初）'!K417:L417</f>
        <v>0</v>
      </c>
      <c r="L417" s="919"/>
      <c r="M417" s="919">
        <f>'【様式２】計画書（自動計算）（当初）'!M417:N417</f>
        <v>0</v>
      </c>
      <c r="N417" s="919"/>
      <c r="O417" s="919">
        <f>'【様式２】計画書（自動計算）（当初）'!O417:P417</f>
        <v>0</v>
      </c>
      <c r="P417" s="919"/>
      <c r="Q417" s="919">
        <f>'【様式２】計画書（自動計算）（当初）'!Q417:R417</f>
        <v>0</v>
      </c>
      <c r="R417" s="919"/>
      <c r="S417" s="919">
        <f>'【様式２】計画書（自動計算）（当初）'!S417:T417</f>
        <v>0</v>
      </c>
      <c r="T417" s="919"/>
      <c r="U417" s="919">
        <f>'【様式２】計画書（自動計算）（当初）'!U417:V417</f>
        <v>0</v>
      </c>
      <c r="V417" s="919"/>
      <c r="W417" s="919">
        <f>'【様式２】計画書（自動計算）（当初）'!W417:X417</f>
        <v>0</v>
      </c>
      <c r="X417" s="919"/>
      <c r="Y417" s="919">
        <f>'【様式２】計画書（自動計算）（当初）'!Y417:Z417</f>
        <v>0</v>
      </c>
      <c r="Z417" s="919"/>
      <c r="AA417" s="919">
        <f>'【様式２】計画書（自動計算）（当初）'!AA417:AB417</f>
        <v>0</v>
      </c>
      <c r="AB417" s="919"/>
      <c r="AC417" s="919">
        <f>'【様式２】計画書（自動計算）（当初）'!AC417:AD417</f>
        <v>0</v>
      </c>
      <c r="AD417" s="919"/>
      <c r="AE417" s="908">
        <f t="shared" ref="AE417:AE421" si="209">SUM(G417:AD417)</f>
        <v>0</v>
      </c>
      <c r="AF417" s="909"/>
    </row>
    <row r="418" spans="1:32" ht="37.5" customHeight="1">
      <c r="A418" s="936" t="s">
        <v>30</v>
      </c>
      <c r="B418" s="937"/>
      <c r="C418" s="922" t="str">
        <f>'【様式２】計画書（自動計算）（当初）'!C418:D419</f>
        <v/>
      </c>
      <c r="D418" s="923"/>
      <c r="F418" s="4" t="s">
        <v>72</v>
      </c>
      <c r="G418" s="926">
        <f>'【様式２】計画書（自動計算）（当初）'!G418:H418</f>
        <v>0</v>
      </c>
      <c r="H418" s="926"/>
      <c r="I418" s="926">
        <f>'【様式２】計画書（自動計算）（当初）'!I418:J418</f>
        <v>0</v>
      </c>
      <c r="J418" s="926"/>
      <c r="K418" s="926">
        <f>'【様式２】計画書（自動計算）（当初）'!K418:L418</f>
        <v>0</v>
      </c>
      <c r="L418" s="926"/>
      <c r="M418" s="926">
        <f>'【様式２】計画書（自動計算）（当初）'!M418:N418</f>
        <v>0</v>
      </c>
      <c r="N418" s="926"/>
      <c r="O418" s="926">
        <f>'【様式２】計画書（自動計算）（当初）'!O418:P418</f>
        <v>0</v>
      </c>
      <c r="P418" s="926"/>
      <c r="Q418" s="926">
        <f>'【様式２】計画書（自動計算）（当初）'!Q418:R418</f>
        <v>0</v>
      </c>
      <c r="R418" s="926"/>
      <c r="S418" s="926">
        <f>'【様式２】計画書（自動計算）（当初）'!S418:T418</f>
        <v>0</v>
      </c>
      <c r="T418" s="926"/>
      <c r="U418" s="926">
        <f>'【様式２】計画書（自動計算）（当初）'!U418:V418</f>
        <v>0</v>
      </c>
      <c r="V418" s="926"/>
      <c r="W418" s="926">
        <f>'【様式２】計画書（自動計算）（当初）'!W418:X418</f>
        <v>0</v>
      </c>
      <c r="X418" s="926"/>
      <c r="Y418" s="926">
        <f>'【様式２】計画書（自動計算）（当初）'!Y418:Z418</f>
        <v>0</v>
      </c>
      <c r="Z418" s="926"/>
      <c r="AA418" s="926">
        <f>'【様式２】計画書（自動計算）（当初）'!AA418:AB418</f>
        <v>0</v>
      </c>
      <c r="AB418" s="926"/>
      <c r="AC418" s="926">
        <f>'【様式２】計画書（自動計算）（当初）'!AC418:AD418</f>
        <v>0</v>
      </c>
      <c r="AD418" s="926"/>
      <c r="AE418" s="908">
        <f t="shared" si="209"/>
        <v>0</v>
      </c>
      <c r="AF418" s="909"/>
    </row>
    <row r="419" spans="1:32" ht="37.5" customHeight="1">
      <c r="A419" s="938"/>
      <c r="B419" s="937"/>
      <c r="C419" s="924"/>
      <c r="D419" s="925"/>
      <c r="F419" s="4" t="s">
        <v>73</v>
      </c>
      <c r="G419" s="926">
        <f>'【様式２】計画書（自動計算）（当初）'!G419:H419</f>
        <v>0</v>
      </c>
      <c r="H419" s="926"/>
      <c r="I419" s="926">
        <f>'【様式２】計画書（自動計算）（当初）'!I419:J419</f>
        <v>0</v>
      </c>
      <c r="J419" s="926"/>
      <c r="K419" s="926">
        <f>'【様式２】計画書（自動計算）（当初）'!K419:L419</f>
        <v>0</v>
      </c>
      <c r="L419" s="926"/>
      <c r="M419" s="926">
        <f>'【様式２】計画書（自動計算）（当初）'!M419:N419</f>
        <v>0</v>
      </c>
      <c r="N419" s="926"/>
      <c r="O419" s="926">
        <f>'【様式２】計画書（自動計算）（当初）'!O419:P419</f>
        <v>0</v>
      </c>
      <c r="P419" s="926"/>
      <c r="Q419" s="926">
        <f>'【様式２】計画書（自動計算）（当初）'!Q419:R419</f>
        <v>0</v>
      </c>
      <c r="R419" s="926"/>
      <c r="S419" s="926">
        <f>'【様式２】計画書（自動計算）（当初）'!S419:T419</f>
        <v>0</v>
      </c>
      <c r="T419" s="926"/>
      <c r="U419" s="926">
        <f>'【様式２】計画書（自動計算）（当初）'!U419:V419</f>
        <v>0</v>
      </c>
      <c r="V419" s="926"/>
      <c r="W419" s="926">
        <f>'【様式２】計画書（自動計算）（当初）'!W419:X419</f>
        <v>0</v>
      </c>
      <c r="X419" s="926"/>
      <c r="Y419" s="926">
        <f>'【様式２】計画書（自動計算）（当初）'!Y419:Z419</f>
        <v>0</v>
      </c>
      <c r="Z419" s="926"/>
      <c r="AA419" s="926">
        <f>'【様式２】計画書（自動計算）（当初）'!AA419:AB419</f>
        <v>0</v>
      </c>
      <c r="AB419" s="926"/>
      <c r="AC419" s="926">
        <f>'【様式２】計画書（自動計算）（当初）'!AC419:AD419</f>
        <v>0</v>
      </c>
      <c r="AD419" s="926"/>
      <c r="AE419" s="908">
        <f t="shared" si="209"/>
        <v>0</v>
      </c>
      <c r="AF419" s="909"/>
    </row>
    <row r="420" spans="1:32" ht="37.5" customHeight="1">
      <c r="A420" s="938"/>
      <c r="B420" s="937"/>
      <c r="C420" s="876" t="str">
        <f>'【様式２】計画書（自動計算）（当初）'!C420:D421</f>
        <v/>
      </c>
      <c r="D420" s="960"/>
      <c r="F420" s="5" t="s">
        <v>74</v>
      </c>
      <c r="G420" s="926">
        <v>0</v>
      </c>
      <c r="H420" s="926"/>
      <c r="I420" s="927">
        <v>0</v>
      </c>
      <c r="J420" s="928"/>
      <c r="K420" s="927">
        <v>0</v>
      </c>
      <c r="L420" s="928"/>
      <c r="M420" s="927">
        <v>0</v>
      </c>
      <c r="N420" s="928"/>
      <c r="O420" s="927">
        <v>0</v>
      </c>
      <c r="P420" s="928"/>
      <c r="Q420" s="927">
        <v>0</v>
      </c>
      <c r="R420" s="928"/>
      <c r="S420" s="927">
        <v>0</v>
      </c>
      <c r="T420" s="928"/>
      <c r="U420" s="927">
        <v>0</v>
      </c>
      <c r="V420" s="928"/>
      <c r="W420" s="927">
        <v>0</v>
      </c>
      <c r="X420" s="928"/>
      <c r="Y420" s="927">
        <v>0</v>
      </c>
      <c r="Z420" s="928"/>
      <c r="AA420" s="927">
        <v>0</v>
      </c>
      <c r="AB420" s="928"/>
      <c r="AC420" s="927">
        <v>0</v>
      </c>
      <c r="AD420" s="929"/>
      <c r="AE420" s="930">
        <f t="shared" si="209"/>
        <v>0</v>
      </c>
      <c r="AF420" s="931"/>
    </row>
    <row r="421" spans="1:32" ht="37.5" customHeight="1" thickBot="1">
      <c r="A421" s="938"/>
      <c r="B421" s="937"/>
      <c r="C421" s="879"/>
      <c r="D421" s="961"/>
      <c r="F421" s="6" t="s">
        <v>75</v>
      </c>
      <c r="G421" s="905">
        <f>'【様式２】計画書（自動計算）（当初）'!G421:H421</f>
        <v>0</v>
      </c>
      <c r="H421" s="906"/>
      <c r="I421" s="905">
        <f>'【様式２】計画書（自動計算）（当初）'!I421:J421</f>
        <v>0</v>
      </c>
      <c r="J421" s="906"/>
      <c r="K421" s="905">
        <f>'【様式２】計画書（自動計算）（当初）'!K421:L421</f>
        <v>0</v>
      </c>
      <c r="L421" s="906"/>
      <c r="M421" s="905">
        <f>'【様式２】計画書（自動計算）（当初）'!M421:N421</f>
        <v>0</v>
      </c>
      <c r="N421" s="906"/>
      <c r="O421" s="905">
        <f>'【様式２】計画書（自動計算）（当初）'!O421:P421</f>
        <v>0</v>
      </c>
      <c r="P421" s="906"/>
      <c r="Q421" s="905">
        <f>'【様式２】計画書（自動計算）（当初）'!Q421:R421</f>
        <v>0</v>
      </c>
      <c r="R421" s="906"/>
      <c r="S421" s="905">
        <f>'【様式２】計画書（自動計算）（当初）'!S421:T421</f>
        <v>0</v>
      </c>
      <c r="T421" s="906"/>
      <c r="U421" s="905">
        <f>'【様式２】計画書（自動計算）（当初）'!U421:V421</f>
        <v>0</v>
      </c>
      <c r="V421" s="906"/>
      <c r="W421" s="905">
        <f>'【様式２】計画書（自動計算）（当初）'!W421:X421</f>
        <v>0</v>
      </c>
      <c r="X421" s="906"/>
      <c r="Y421" s="905">
        <f>'【様式２】計画書（自動計算）（当初）'!Y421:Z421</f>
        <v>0</v>
      </c>
      <c r="Z421" s="906"/>
      <c r="AA421" s="905">
        <f>'【様式２】計画書（自動計算）（当初）'!AA421:AB421</f>
        <v>0</v>
      </c>
      <c r="AB421" s="906"/>
      <c r="AC421" s="905">
        <f>'【様式２】計画書（自動計算）（当初）'!AC421:AD421</f>
        <v>0</v>
      </c>
      <c r="AD421" s="906"/>
      <c r="AE421" s="908">
        <f t="shared" si="209"/>
        <v>0</v>
      </c>
      <c r="AF421" s="909"/>
    </row>
    <row r="422" spans="1:32" ht="37.5" customHeight="1" thickTop="1" thickBot="1">
      <c r="A422" s="910" t="s">
        <v>34</v>
      </c>
      <c r="B422" s="911"/>
      <c r="C422" s="954" t="str">
        <f>'【様式２】計画書（自動計算）（当初）'!C422:D422</f>
        <v/>
      </c>
      <c r="D422" s="955"/>
      <c r="F422" s="7" t="s">
        <v>76</v>
      </c>
      <c r="G422" s="912">
        <f>SUM(G417:H420)-G421</f>
        <v>0</v>
      </c>
      <c r="H422" s="913"/>
      <c r="I422" s="912">
        <f t="shared" ref="I422" si="210">SUM(I417:J420)-I421</f>
        <v>0</v>
      </c>
      <c r="J422" s="913"/>
      <c r="K422" s="912">
        <f t="shared" ref="K422" si="211">SUM(K417:L420)-K421</f>
        <v>0</v>
      </c>
      <c r="L422" s="914"/>
      <c r="M422" s="915">
        <f t="shared" ref="M422" si="212">SUM(M417:N420)-M421</f>
        <v>0</v>
      </c>
      <c r="N422" s="913"/>
      <c r="O422" s="912">
        <f t="shared" ref="O422" si="213">SUM(O417:P420)-O421</f>
        <v>0</v>
      </c>
      <c r="P422" s="913"/>
      <c r="Q422" s="912">
        <f t="shared" ref="Q422" si="214">SUM(Q417:R420)-Q421</f>
        <v>0</v>
      </c>
      <c r="R422" s="914"/>
      <c r="S422" s="915">
        <f t="shared" ref="S422" si="215">SUM(S417:T420)-S421</f>
        <v>0</v>
      </c>
      <c r="T422" s="913"/>
      <c r="U422" s="912">
        <f t="shared" ref="U422" si="216">SUM(U417:V420)-U421</f>
        <v>0</v>
      </c>
      <c r="V422" s="913"/>
      <c r="W422" s="912">
        <f t="shared" ref="W422" si="217">SUM(W417:X420)-W421</f>
        <v>0</v>
      </c>
      <c r="X422" s="914"/>
      <c r="Y422" s="915">
        <f t="shared" ref="Y422" si="218">SUM(Y417:Z420)-Y421</f>
        <v>0</v>
      </c>
      <c r="Z422" s="913"/>
      <c r="AA422" s="912">
        <f>SUM(AA417:AB420)-AA421</f>
        <v>0</v>
      </c>
      <c r="AB422" s="913"/>
      <c r="AC422" s="912">
        <f t="shared" ref="AC422" si="219">SUM(AC417:AD420)-AC421</f>
        <v>0</v>
      </c>
      <c r="AD422" s="916"/>
      <c r="AE422" s="917">
        <f>SUM(G422:AD422)</f>
        <v>0</v>
      </c>
      <c r="AF422" s="918"/>
    </row>
    <row r="423" spans="1:32" ht="50.25" customHeight="1" thickTop="1" thickBot="1">
      <c r="A423" s="889" t="s">
        <v>87</v>
      </c>
      <c r="B423" s="890"/>
      <c r="C423" s="954" t="str">
        <f>'【様式２】計画書（自動計算）（当初）'!C423:D423</f>
        <v/>
      </c>
      <c r="D423" s="955"/>
      <c r="F423" s="8" t="s">
        <v>77</v>
      </c>
      <c r="G423" s="893">
        <f>IF(入力用!O570=1,IF(AND(入力用!O576&gt;0,入力用!O576&lt;=4),IF(G422&gt;=65000,65000,G422),IF(G422&gt;=82000,82000,G422)),IF(G422&gt;=65000,65000,G422))</f>
        <v>0</v>
      </c>
      <c r="H423" s="894"/>
      <c r="I423" s="893">
        <f>IF(入力用!O570=1,IF(AND(入力用!O576&gt;0,入力用!O576&lt;=4),IF(I422&gt;=65000,65000,I422),IF(I422&gt;=82000,82000,I422)),IF(I422&gt;=65000,65000,I422))</f>
        <v>0</v>
      </c>
      <c r="J423" s="894"/>
      <c r="K423" s="893">
        <f>IF(入力用!O570=1,IF(AND(入力用!O576&gt;0,入力用!O576&lt;=4),IF(K422&gt;=65000,65000,K422),IF(K422&gt;=82000,82000,K422)),IF(K422&gt;=65000,65000,K422))</f>
        <v>0</v>
      </c>
      <c r="L423" s="894"/>
      <c r="M423" s="893">
        <f>IF(入力用!O570=1,IF(AND(入力用!O576&gt;0,入力用!O576&lt;=4),IF(M422&gt;=65000,65000,M422),IF(M422&gt;=82000,82000,M422)),IF(M422&gt;=65000,65000,M422))</f>
        <v>0</v>
      </c>
      <c r="N423" s="894"/>
      <c r="O423" s="893">
        <f>IF(入力用!O570=1,IF(AND(入力用!O576&gt;0,入力用!O576&lt;=4),IF(O422&gt;=65000,65000,O422),IF(O422&gt;=82000,82000,O422)),IF(O422&gt;=65000,65000,O422))</f>
        <v>0</v>
      </c>
      <c r="P423" s="894"/>
      <c r="Q423" s="893">
        <f>IF(入力用!O570=1,IF(AND(入力用!O576&gt;0,入力用!O576&lt;=4),IF(Q422&gt;=65000,65000,Q422),IF(Q422&gt;=82000,82000,Q422)),IF(Q422&gt;=65000,65000,Q422))</f>
        <v>0</v>
      </c>
      <c r="R423" s="894"/>
      <c r="S423" s="893">
        <f>IF(入力用!O570=1,IF(AND(入力用!O576&gt;0,入力用!O576&lt;=4),IF(S422&gt;=65000,65000,S422),IF(S422&gt;=82000,82000,S422)),IF(S422&gt;=65000,65000,S422))</f>
        <v>0</v>
      </c>
      <c r="T423" s="894"/>
      <c r="U423" s="893">
        <f>IF(入力用!O570=1,IF(AND(入力用!O576&gt;0,入力用!O576&lt;=4),IF(U422&gt;=65000,65000,U422),IF(U422&gt;=82000,82000,U422)),IF(U422&gt;=65000,65000,U422))</f>
        <v>0</v>
      </c>
      <c r="V423" s="894"/>
      <c r="W423" s="893">
        <f>IF(入力用!O570=1,IF(AND(入力用!O576&gt;0,入力用!O576&lt;=4),IF(W422&gt;=65000,65000,W422),IF(W422&gt;=82000,82000,W422)),IF(W422&gt;=65000,65000,W422))</f>
        <v>0</v>
      </c>
      <c r="X423" s="894"/>
      <c r="Y423" s="893">
        <f>IF(入力用!O570=1,IF(AND(入力用!O576&gt;0,入力用!O576&lt;=4),IF(Y422&gt;=65000,65000,Y422),IF(Y422&gt;=82000,82000,Y422)),IF(Y422&gt;=65000,65000,Y422))</f>
        <v>0</v>
      </c>
      <c r="Z423" s="894"/>
      <c r="AA423" s="893">
        <f>IF(入力用!O570=1,IF(AND(入力用!O576&gt;0,入力用!O576&lt;=4),IF(AA422&gt;=65000,65000,AA422),IF(AA422&gt;=82000,82000,AA422)),IF(AA422&gt;=65000,65000,AA422))</f>
        <v>0</v>
      </c>
      <c r="AB423" s="894"/>
      <c r="AC423" s="893">
        <f>IF(入力用!O570=1,IF(AND(入力用!O576&gt;0,入力用!O576&lt;=4),IF(AC422&gt;=65000,65000,AC422),IF(AC422&gt;=82000,82000,AC422)),IF(AC422&gt;=65000,65000,AC422))</f>
        <v>0</v>
      </c>
      <c r="AD423" s="894"/>
      <c r="AE423" s="895"/>
      <c r="AF423" s="896"/>
    </row>
    <row r="424" spans="1:32" ht="50.25" customHeight="1" thickBot="1">
      <c r="A424" s="897" t="s">
        <v>88</v>
      </c>
      <c r="B424" s="898"/>
      <c r="C424" s="956" t="str">
        <f>'【様式２】計画書（自動計算）（当初）'!C424:D424</f>
        <v/>
      </c>
      <c r="D424" s="957"/>
      <c r="F424" s="9" t="s">
        <v>228</v>
      </c>
      <c r="G424" s="899">
        <f>ROUNDDOWN(G423*3/4,0)</f>
        <v>0</v>
      </c>
      <c r="H424" s="899"/>
      <c r="I424" s="899">
        <f>ROUNDDOWN(I423*3/4,0)</f>
        <v>0</v>
      </c>
      <c r="J424" s="899"/>
      <c r="K424" s="899">
        <f>ROUNDDOWN(K423*3/4,0)</f>
        <v>0</v>
      </c>
      <c r="L424" s="900"/>
      <c r="M424" s="901">
        <f>ROUNDDOWN(M423*3/4,0)</f>
        <v>0</v>
      </c>
      <c r="N424" s="899"/>
      <c r="O424" s="899">
        <f>ROUNDDOWN(O423*3/4,0)</f>
        <v>0</v>
      </c>
      <c r="P424" s="899"/>
      <c r="Q424" s="899">
        <f>ROUNDDOWN(Q423*3/4,0)</f>
        <v>0</v>
      </c>
      <c r="R424" s="900"/>
      <c r="S424" s="901">
        <f>ROUNDDOWN(S423*3/4,0)</f>
        <v>0</v>
      </c>
      <c r="T424" s="899"/>
      <c r="U424" s="899">
        <f>ROUNDDOWN(U423*3/4,0)</f>
        <v>0</v>
      </c>
      <c r="V424" s="899"/>
      <c r="W424" s="899">
        <f>ROUNDDOWN(W423*3/4,0)</f>
        <v>0</v>
      </c>
      <c r="X424" s="900"/>
      <c r="Y424" s="901">
        <f>ROUNDDOWN(Y423*3/4,0)</f>
        <v>0</v>
      </c>
      <c r="Z424" s="899"/>
      <c r="AA424" s="899">
        <f>ROUNDDOWN(AA423*3/4,0)</f>
        <v>0</v>
      </c>
      <c r="AB424" s="899"/>
      <c r="AC424" s="899">
        <f>ROUNDDOWN(AC423*3/4,0)</f>
        <v>0</v>
      </c>
      <c r="AD424" s="902"/>
      <c r="AE424" s="903">
        <f>ROUNDDOWN(SUM(G424:AD424),-2)</f>
        <v>0</v>
      </c>
      <c r="AF424" s="904"/>
    </row>
    <row r="425" spans="1:32" ht="17.25" customHeight="1">
      <c r="A425" s="871" t="s">
        <v>85</v>
      </c>
      <c r="B425" s="873" t="str">
        <f>'【様式２】計画書（自動計算）（当初）'!B425:D429</f>
        <v/>
      </c>
      <c r="C425" s="874"/>
      <c r="D425" s="875"/>
    </row>
    <row r="426" spans="1:32" ht="34.5" customHeight="1">
      <c r="A426" s="872"/>
      <c r="B426" s="876"/>
      <c r="C426" s="877"/>
      <c r="D426" s="878"/>
      <c r="G426" s="882"/>
      <c r="H426" s="883"/>
      <c r="I426" s="884" t="s">
        <v>36</v>
      </c>
      <c r="J426" s="885"/>
      <c r="K426" s="886"/>
      <c r="M426" s="887"/>
      <c r="N426" s="887"/>
      <c r="O426" s="888" t="s">
        <v>37</v>
      </c>
      <c r="P426" s="887"/>
      <c r="Q426" s="887"/>
      <c r="S426" s="887"/>
      <c r="T426" s="887"/>
      <c r="U426" s="888" t="s">
        <v>38</v>
      </c>
      <c r="V426" s="887"/>
      <c r="W426" s="887"/>
      <c r="Y426" s="887"/>
      <c r="Z426" s="887"/>
      <c r="AA426" s="888" t="s">
        <v>39</v>
      </c>
      <c r="AB426" s="887"/>
      <c r="AC426" s="887"/>
    </row>
    <row r="427" spans="1:32" ht="27" customHeight="1">
      <c r="A427" s="872"/>
      <c r="B427" s="876"/>
      <c r="C427" s="877"/>
      <c r="D427" s="878"/>
      <c r="G427" s="869" t="s">
        <v>29</v>
      </c>
      <c r="H427" s="870"/>
      <c r="I427" s="855">
        <f t="shared" ref="I427:I432" si="220">SUM(G417:L417)</f>
        <v>0</v>
      </c>
      <c r="J427" s="856"/>
      <c r="K427" s="857"/>
      <c r="M427" s="869" t="s">
        <v>29</v>
      </c>
      <c r="N427" s="870"/>
      <c r="O427" s="855">
        <f t="shared" ref="O427:O432" si="221">SUM(M417:R417)</f>
        <v>0</v>
      </c>
      <c r="P427" s="856"/>
      <c r="Q427" s="857"/>
      <c r="S427" s="869" t="s">
        <v>29</v>
      </c>
      <c r="T427" s="870"/>
      <c r="U427" s="855">
        <f t="shared" ref="U427:U432" si="222">SUM(S417:X417)</f>
        <v>0</v>
      </c>
      <c r="V427" s="856"/>
      <c r="W427" s="857"/>
      <c r="Y427" s="869" t="s">
        <v>29</v>
      </c>
      <c r="Z427" s="870"/>
      <c r="AA427" s="855">
        <f t="shared" ref="AA427:AA432" si="223">SUM(Y417:AD417)</f>
        <v>0</v>
      </c>
      <c r="AB427" s="856"/>
      <c r="AC427" s="857"/>
    </row>
    <row r="428" spans="1:32" ht="27" customHeight="1">
      <c r="A428" s="872"/>
      <c r="B428" s="876"/>
      <c r="C428" s="877"/>
      <c r="D428" s="878"/>
      <c r="G428" s="862" t="s">
        <v>31</v>
      </c>
      <c r="H428" s="863"/>
      <c r="I428" s="855">
        <f t="shared" si="220"/>
        <v>0</v>
      </c>
      <c r="J428" s="856"/>
      <c r="K428" s="857"/>
      <c r="M428" s="862" t="s">
        <v>31</v>
      </c>
      <c r="N428" s="863"/>
      <c r="O428" s="855">
        <f t="shared" si="221"/>
        <v>0</v>
      </c>
      <c r="P428" s="856"/>
      <c r="Q428" s="857"/>
      <c r="S428" s="862" t="s">
        <v>31</v>
      </c>
      <c r="T428" s="863"/>
      <c r="U428" s="855">
        <f t="shared" si="222"/>
        <v>0</v>
      </c>
      <c r="V428" s="856"/>
      <c r="W428" s="857"/>
      <c r="Y428" s="862" t="s">
        <v>31</v>
      </c>
      <c r="Z428" s="863"/>
      <c r="AA428" s="855">
        <f t="shared" si="223"/>
        <v>0</v>
      </c>
      <c r="AB428" s="856"/>
      <c r="AC428" s="857"/>
    </row>
    <row r="429" spans="1:32" ht="27" customHeight="1">
      <c r="A429" s="872"/>
      <c r="B429" s="879"/>
      <c r="C429" s="880"/>
      <c r="D429" s="881"/>
      <c r="G429" s="862" t="s">
        <v>40</v>
      </c>
      <c r="H429" s="863"/>
      <c r="I429" s="855">
        <f t="shared" si="220"/>
        <v>0</v>
      </c>
      <c r="J429" s="856"/>
      <c r="K429" s="857"/>
      <c r="M429" s="862" t="s">
        <v>40</v>
      </c>
      <c r="N429" s="863"/>
      <c r="O429" s="855">
        <f t="shared" si="221"/>
        <v>0</v>
      </c>
      <c r="P429" s="856"/>
      <c r="Q429" s="857"/>
      <c r="S429" s="862" t="s">
        <v>40</v>
      </c>
      <c r="T429" s="863"/>
      <c r="U429" s="855">
        <f t="shared" si="222"/>
        <v>0</v>
      </c>
      <c r="V429" s="856"/>
      <c r="W429" s="857"/>
      <c r="Y429" s="862" t="s">
        <v>40</v>
      </c>
      <c r="Z429" s="863"/>
      <c r="AA429" s="855">
        <f t="shared" si="223"/>
        <v>0</v>
      </c>
      <c r="AB429" s="856"/>
      <c r="AC429" s="857"/>
    </row>
    <row r="430" spans="1:32" ht="27" customHeight="1">
      <c r="B430" s="864" t="str">
        <f>'【様式２】計画書（自動計算）（当初）'!B430:D430</f>
        <v/>
      </c>
      <c r="C430" s="864"/>
      <c r="D430" s="864"/>
      <c r="G430" s="862" t="s">
        <v>32</v>
      </c>
      <c r="H430" s="863"/>
      <c r="I430" s="865">
        <f t="shared" si="220"/>
        <v>0</v>
      </c>
      <c r="J430" s="866"/>
      <c r="K430" s="867"/>
      <c r="M430" s="862" t="s">
        <v>32</v>
      </c>
      <c r="N430" s="863"/>
      <c r="O430" s="865">
        <f t="shared" si="221"/>
        <v>0</v>
      </c>
      <c r="P430" s="866"/>
      <c r="Q430" s="867"/>
      <c r="S430" s="862" t="s">
        <v>32</v>
      </c>
      <c r="T430" s="863"/>
      <c r="U430" s="865">
        <f t="shared" si="222"/>
        <v>0</v>
      </c>
      <c r="V430" s="866"/>
      <c r="W430" s="867"/>
      <c r="Y430" s="862" t="s">
        <v>32</v>
      </c>
      <c r="Z430" s="863"/>
      <c r="AA430" s="865">
        <f t="shared" si="223"/>
        <v>0</v>
      </c>
      <c r="AB430" s="866"/>
      <c r="AC430" s="867"/>
    </row>
    <row r="431" spans="1:32" ht="27" customHeight="1">
      <c r="B431" s="868" t="str">
        <f>'【様式２】計画書（自動計算）（当初）'!B431:D431</f>
        <v/>
      </c>
      <c r="C431" s="868"/>
      <c r="D431" s="868"/>
      <c r="G431" s="869" t="s">
        <v>33</v>
      </c>
      <c r="H431" s="870"/>
      <c r="I431" s="855">
        <f t="shared" si="220"/>
        <v>0</v>
      </c>
      <c r="J431" s="856"/>
      <c r="K431" s="857"/>
      <c r="M431" s="869" t="s">
        <v>33</v>
      </c>
      <c r="N431" s="870"/>
      <c r="O431" s="855">
        <f t="shared" si="221"/>
        <v>0</v>
      </c>
      <c r="P431" s="856"/>
      <c r="Q431" s="857"/>
      <c r="S431" s="869" t="s">
        <v>33</v>
      </c>
      <c r="T431" s="870"/>
      <c r="U431" s="855">
        <f t="shared" si="222"/>
        <v>0</v>
      </c>
      <c r="V431" s="856"/>
      <c r="W431" s="857"/>
      <c r="Y431" s="869" t="s">
        <v>33</v>
      </c>
      <c r="Z431" s="870"/>
      <c r="AA431" s="855">
        <f t="shared" si="223"/>
        <v>0</v>
      </c>
      <c r="AB431" s="856"/>
      <c r="AC431" s="857"/>
    </row>
    <row r="432" spans="1:32" ht="27" customHeight="1" thickBot="1">
      <c r="G432" s="850" t="s">
        <v>35</v>
      </c>
      <c r="H432" s="851"/>
      <c r="I432" s="852">
        <f t="shared" si="220"/>
        <v>0</v>
      </c>
      <c r="J432" s="853"/>
      <c r="K432" s="854"/>
      <c r="M432" s="850" t="s">
        <v>35</v>
      </c>
      <c r="N432" s="851"/>
      <c r="O432" s="855">
        <f t="shared" si="221"/>
        <v>0</v>
      </c>
      <c r="P432" s="856"/>
      <c r="Q432" s="857"/>
      <c r="S432" s="850" t="s">
        <v>35</v>
      </c>
      <c r="T432" s="851"/>
      <c r="U432" s="855">
        <f t="shared" si="222"/>
        <v>0</v>
      </c>
      <c r="V432" s="856"/>
      <c r="W432" s="857"/>
      <c r="Y432" s="850" t="s">
        <v>35</v>
      </c>
      <c r="Z432" s="851"/>
      <c r="AA432" s="855">
        <f t="shared" si="223"/>
        <v>0</v>
      </c>
      <c r="AB432" s="856"/>
      <c r="AC432" s="857"/>
    </row>
    <row r="433" spans="7:32" ht="45" customHeight="1" thickBot="1">
      <c r="G433" s="858" t="s">
        <v>78</v>
      </c>
      <c r="H433" s="859"/>
      <c r="I433" s="860">
        <f>ROUNDDOWN(SUM(G424:L424),-2)</f>
        <v>0</v>
      </c>
      <c r="J433" s="861"/>
      <c r="K433" s="861"/>
      <c r="M433" s="858" t="s">
        <v>78</v>
      </c>
      <c r="N433" s="859"/>
      <c r="O433" s="860">
        <f>ROUNDDOWN(SUM(M424:R424),-2)</f>
        <v>0</v>
      </c>
      <c r="P433" s="861"/>
      <c r="Q433" s="861"/>
      <c r="S433" s="858" t="s">
        <v>78</v>
      </c>
      <c r="T433" s="859"/>
      <c r="U433" s="860">
        <f>ROUNDDOWN(SUM(S424:X424),-2)</f>
        <v>0</v>
      </c>
      <c r="V433" s="861"/>
      <c r="W433" s="861"/>
      <c r="Y433" s="858" t="s">
        <v>78</v>
      </c>
      <c r="Z433" s="859"/>
      <c r="AA433" s="860">
        <f>AE424-I433-O433-U433</f>
        <v>0</v>
      </c>
      <c r="AB433" s="861"/>
      <c r="AC433" s="861"/>
      <c r="AF433" s="10" t="s">
        <v>358</v>
      </c>
    </row>
    <row r="434" spans="7:32" s="1" customFormat="1" ht="17.25" customHeight="1"/>
    <row r="435" spans="7:32" s="1" customFormat="1" ht="17.25" customHeight="1"/>
  </sheetData>
  <sheetProtection sheet="1" objects="1" scenarios="1" selectLockedCells="1"/>
  <mergeCells count="3165">
    <mergeCell ref="Y288:Z288"/>
    <mergeCell ref="AA288:AC288"/>
    <mergeCell ref="G288:H288"/>
    <mergeCell ref="I288:K288"/>
    <mergeCell ref="M288:N288"/>
    <mergeCell ref="O288:Q288"/>
    <mergeCell ref="S288:T288"/>
    <mergeCell ref="U288:W288"/>
    <mergeCell ref="Y286:Z286"/>
    <mergeCell ref="AA286:AC286"/>
    <mergeCell ref="G287:H287"/>
    <mergeCell ref="I287:K287"/>
    <mergeCell ref="M287:N287"/>
    <mergeCell ref="O287:Q287"/>
    <mergeCell ref="S287:T287"/>
    <mergeCell ref="U287:W287"/>
    <mergeCell ref="Y287:Z287"/>
    <mergeCell ref="AA287:AC287"/>
    <mergeCell ref="U285:W285"/>
    <mergeCell ref="Y285:Z285"/>
    <mergeCell ref="AA285:AC285"/>
    <mergeCell ref="B286:D286"/>
    <mergeCell ref="G286:H286"/>
    <mergeCell ref="I286:K286"/>
    <mergeCell ref="M286:N286"/>
    <mergeCell ref="O286:Q286"/>
    <mergeCell ref="S286:T286"/>
    <mergeCell ref="U286:W286"/>
    <mergeCell ref="B285:D285"/>
    <mergeCell ref="G285:H285"/>
    <mergeCell ref="I285:K285"/>
    <mergeCell ref="M285:N285"/>
    <mergeCell ref="O285:Q285"/>
    <mergeCell ref="S285:T285"/>
    <mergeCell ref="Y283:Z283"/>
    <mergeCell ref="AA283:AC283"/>
    <mergeCell ref="G284:H284"/>
    <mergeCell ref="I284:K284"/>
    <mergeCell ref="M284:N284"/>
    <mergeCell ref="O284:Q284"/>
    <mergeCell ref="S284:T284"/>
    <mergeCell ref="U284:W284"/>
    <mergeCell ref="Y284:Z284"/>
    <mergeCell ref="AA284:AC284"/>
    <mergeCell ref="G283:H283"/>
    <mergeCell ref="I283:K283"/>
    <mergeCell ref="M283:N283"/>
    <mergeCell ref="O283:Q283"/>
    <mergeCell ref="S283:T283"/>
    <mergeCell ref="U283:W283"/>
    <mergeCell ref="AA281:AC281"/>
    <mergeCell ref="G282:H282"/>
    <mergeCell ref="I282:K282"/>
    <mergeCell ref="M282:N282"/>
    <mergeCell ref="O282:Q282"/>
    <mergeCell ref="S282:T282"/>
    <mergeCell ref="U282:W282"/>
    <mergeCell ref="Y282:Z282"/>
    <mergeCell ref="AA282:AC282"/>
    <mergeCell ref="AE279:AF279"/>
    <mergeCell ref="A280:A284"/>
    <mergeCell ref="B280:D284"/>
    <mergeCell ref="G281:H281"/>
    <mergeCell ref="I281:K281"/>
    <mergeCell ref="M281:N281"/>
    <mergeCell ref="O281:Q281"/>
    <mergeCell ref="S281:T281"/>
    <mergeCell ref="U281:W281"/>
    <mergeCell ref="Y281:Z281"/>
    <mergeCell ref="S279:T279"/>
    <mergeCell ref="U279:V279"/>
    <mergeCell ref="W279:X279"/>
    <mergeCell ref="Y279:Z279"/>
    <mergeCell ref="AA279:AB279"/>
    <mergeCell ref="AC279:AD279"/>
    <mergeCell ref="AC278:AD278"/>
    <mergeCell ref="AE278:AF278"/>
    <mergeCell ref="A279:B279"/>
    <mergeCell ref="C279:D279"/>
    <mergeCell ref="G279:H279"/>
    <mergeCell ref="I279:J279"/>
    <mergeCell ref="K279:L279"/>
    <mergeCell ref="M279:N279"/>
    <mergeCell ref="O279:P279"/>
    <mergeCell ref="Q279:R279"/>
    <mergeCell ref="Q278:R278"/>
    <mergeCell ref="S278:T278"/>
    <mergeCell ref="U278:V278"/>
    <mergeCell ref="W278:X278"/>
    <mergeCell ref="Y278:Z278"/>
    <mergeCell ref="AA278:AB278"/>
    <mergeCell ref="AA277:AB277"/>
    <mergeCell ref="AC277:AD277"/>
    <mergeCell ref="AE277:AF277"/>
    <mergeCell ref="A278:B278"/>
    <mergeCell ref="C278:D278"/>
    <mergeCell ref="G278:H278"/>
    <mergeCell ref="I278:J278"/>
    <mergeCell ref="K278:L278"/>
    <mergeCell ref="M278:N278"/>
    <mergeCell ref="O278:P278"/>
    <mergeCell ref="O277:P277"/>
    <mergeCell ref="Q277:R277"/>
    <mergeCell ref="S277:T277"/>
    <mergeCell ref="U277:V277"/>
    <mergeCell ref="W277:X277"/>
    <mergeCell ref="Y277:Z277"/>
    <mergeCell ref="A277:B277"/>
    <mergeCell ref="C277:D277"/>
    <mergeCell ref="G277:H277"/>
    <mergeCell ref="I277:J277"/>
    <mergeCell ref="K277:L277"/>
    <mergeCell ref="M277:N277"/>
    <mergeCell ref="U276:V276"/>
    <mergeCell ref="W276:X276"/>
    <mergeCell ref="Y276:Z276"/>
    <mergeCell ref="AA276:AB276"/>
    <mergeCell ref="AC276:AD276"/>
    <mergeCell ref="AE276:AF276"/>
    <mergeCell ref="AA275:AB275"/>
    <mergeCell ref="AC275:AD275"/>
    <mergeCell ref="AE275:AF275"/>
    <mergeCell ref="G276:H276"/>
    <mergeCell ref="I276:J276"/>
    <mergeCell ref="K276:L276"/>
    <mergeCell ref="M276:N276"/>
    <mergeCell ref="O276:P276"/>
    <mergeCell ref="Q276:R276"/>
    <mergeCell ref="S276:T276"/>
    <mergeCell ref="O275:P275"/>
    <mergeCell ref="Q275:R275"/>
    <mergeCell ref="S275:T275"/>
    <mergeCell ref="U275:V275"/>
    <mergeCell ref="W275:X275"/>
    <mergeCell ref="Y275:Z275"/>
    <mergeCell ref="W274:X274"/>
    <mergeCell ref="Y274:Z274"/>
    <mergeCell ref="AA274:AB274"/>
    <mergeCell ref="AC274:AD274"/>
    <mergeCell ref="AE274:AF274"/>
    <mergeCell ref="C275:D276"/>
    <mergeCell ref="G275:H275"/>
    <mergeCell ref="I275:J275"/>
    <mergeCell ref="K275:L275"/>
    <mergeCell ref="M275:N275"/>
    <mergeCell ref="AC273:AD273"/>
    <mergeCell ref="AE273:AF273"/>
    <mergeCell ref="G274:H274"/>
    <mergeCell ref="I274:J274"/>
    <mergeCell ref="K274:L274"/>
    <mergeCell ref="M274:N274"/>
    <mergeCell ref="O274:P274"/>
    <mergeCell ref="Q274:R274"/>
    <mergeCell ref="S274:T274"/>
    <mergeCell ref="U274:V274"/>
    <mergeCell ref="Q273:R273"/>
    <mergeCell ref="S273:T273"/>
    <mergeCell ref="U273:V273"/>
    <mergeCell ref="W273:X273"/>
    <mergeCell ref="Y273:Z273"/>
    <mergeCell ref="AA273:AB273"/>
    <mergeCell ref="AA272:AB272"/>
    <mergeCell ref="AC272:AD272"/>
    <mergeCell ref="AE272:AF272"/>
    <mergeCell ref="A273:B276"/>
    <mergeCell ref="C273:D274"/>
    <mergeCell ref="G273:H273"/>
    <mergeCell ref="I273:J273"/>
    <mergeCell ref="K273:L273"/>
    <mergeCell ref="M273:N273"/>
    <mergeCell ref="O273:P273"/>
    <mergeCell ref="O272:P272"/>
    <mergeCell ref="Q272:R272"/>
    <mergeCell ref="S272:T272"/>
    <mergeCell ref="U272:V272"/>
    <mergeCell ref="W272:X272"/>
    <mergeCell ref="Y272:Z272"/>
    <mergeCell ref="Y271:Z271"/>
    <mergeCell ref="AA271:AB271"/>
    <mergeCell ref="AC271:AD271"/>
    <mergeCell ref="AE271:AF271"/>
    <mergeCell ref="A272:B272"/>
    <mergeCell ref="C272:D272"/>
    <mergeCell ref="G272:H272"/>
    <mergeCell ref="I272:J272"/>
    <mergeCell ref="K272:L272"/>
    <mergeCell ref="M272:N272"/>
    <mergeCell ref="M271:N271"/>
    <mergeCell ref="O271:P271"/>
    <mergeCell ref="Q271:R271"/>
    <mergeCell ref="S271:T271"/>
    <mergeCell ref="U271:V271"/>
    <mergeCell ref="W271:X271"/>
    <mergeCell ref="A268:B268"/>
    <mergeCell ref="C268:I268"/>
    <mergeCell ref="A271:D271"/>
    <mergeCell ref="G271:H271"/>
    <mergeCell ref="I271:J271"/>
    <mergeCell ref="K271:L271"/>
    <mergeCell ref="AD263:AD264"/>
    <mergeCell ref="AE263:AE264"/>
    <mergeCell ref="AF263:AF264"/>
    <mergeCell ref="A264:I266"/>
    <mergeCell ref="L264:M266"/>
    <mergeCell ref="N264:O266"/>
    <mergeCell ref="P264:Q266"/>
    <mergeCell ref="Y259:Z259"/>
    <mergeCell ref="AA259:AC259"/>
    <mergeCell ref="A262:B263"/>
    <mergeCell ref="Z263:Z264"/>
    <mergeCell ref="AA263:AA264"/>
    <mergeCell ref="AB263:AB264"/>
    <mergeCell ref="AC263:AC264"/>
    <mergeCell ref="G259:H259"/>
    <mergeCell ref="I259:K259"/>
    <mergeCell ref="M259:N259"/>
    <mergeCell ref="O259:Q259"/>
    <mergeCell ref="S259:T259"/>
    <mergeCell ref="U259:W259"/>
    <mergeCell ref="Y257:Z257"/>
    <mergeCell ref="AA257:AC257"/>
    <mergeCell ref="G258:H258"/>
    <mergeCell ref="I258:K258"/>
    <mergeCell ref="M258:N258"/>
    <mergeCell ref="O258:Q258"/>
    <mergeCell ref="S258:T258"/>
    <mergeCell ref="U258:W258"/>
    <mergeCell ref="Y258:Z258"/>
    <mergeCell ref="AA258:AC258"/>
    <mergeCell ref="U256:W256"/>
    <mergeCell ref="Y256:Z256"/>
    <mergeCell ref="AA256:AC256"/>
    <mergeCell ref="B257:D257"/>
    <mergeCell ref="G257:H257"/>
    <mergeCell ref="I257:K257"/>
    <mergeCell ref="M257:N257"/>
    <mergeCell ref="O257:Q257"/>
    <mergeCell ref="S257:T257"/>
    <mergeCell ref="U257:W257"/>
    <mergeCell ref="B256:D256"/>
    <mergeCell ref="G256:H256"/>
    <mergeCell ref="I256:K256"/>
    <mergeCell ref="M256:N256"/>
    <mergeCell ref="O256:Q256"/>
    <mergeCell ref="S256:T256"/>
    <mergeCell ref="Y254:Z254"/>
    <mergeCell ref="AA254:AC254"/>
    <mergeCell ref="G255:H255"/>
    <mergeCell ref="I255:K255"/>
    <mergeCell ref="M255:N255"/>
    <mergeCell ref="O255:Q255"/>
    <mergeCell ref="S255:T255"/>
    <mergeCell ref="U255:W255"/>
    <mergeCell ref="Y255:Z255"/>
    <mergeCell ref="AA255:AC255"/>
    <mergeCell ref="G254:H254"/>
    <mergeCell ref="I254:K254"/>
    <mergeCell ref="M254:N254"/>
    <mergeCell ref="O254:Q254"/>
    <mergeCell ref="S254:T254"/>
    <mergeCell ref="U254:W254"/>
    <mergeCell ref="AA252:AC252"/>
    <mergeCell ref="G253:H253"/>
    <mergeCell ref="I253:K253"/>
    <mergeCell ref="M253:N253"/>
    <mergeCell ref="O253:Q253"/>
    <mergeCell ref="S253:T253"/>
    <mergeCell ref="U253:W253"/>
    <mergeCell ref="Y253:Z253"/>
    <mergeCell ref="AA253:AC253"/>
    <mergeCell ref="AE250:AF250"/>
    <mergeCell ref="A251:A255"/>
    <mergeCell ref="B251:D255"/>
    <mergeCell ref="G252:H252"/>
    <mergeCell ref="I252:K252"/>
    <mergeCell ref="M252:N252"/>
    <mergeCell ref="O252:Q252"/>
    <mergeCell ref="S252:T252"/>
    <mergeCell ref="U252:W252"/>
    <mergeCell ref="Y252:Z252"/>
    <mergeCell ref="S250:T250"/>
    <mergeCell ref="U250:V250"/>
    <mergeCell ref="W250:X250"/>
    <mergeCell ref="Y250:Z250"/>
    <mergeCell ref="AA250:AB250"/>
    <mergeCell ref="AC250:AD250"/>
    <mergeCell ref="AC249:AD249"/>
    <mergeCell ref="AE249:AF249"/>
    <mergeCell ref="A250:B250"/>
    <mergeCell ref="C250:D250"/>
    <mergeCell ref="G250:H250"/>
    <mergeCell ref="I250:J250"/>
    <mergeCell ref="K250:L250"/>
    <mergeCell ref="M250:N250"/>
    <mergeCell ref="O250:P250"/>
    <mergeCell ref="Q250:R250"/>
    <mergeCell ref="Q249:R249"/>
    <mergeCell ref="S249:T249"/>
    <mergeCell ref="U249:V249"/>
    <mergeCell ref="W249:X249"/>
    <mergeCell ref="Y249:Z249"/>
    <mergeCell ref="AA249:AB249"/>
    <mergeCell ref="A249:B249"/>
    <mergeCell ref="C249:D249"/>
    <mergeCell ref="G249:H249"/>
    <mergeCell ref="I249:J249"/>
    <mergeCell ref="K249:L249"/>
    <mergeCell ref="M249:N249"/>
    <mergeCell ref="O249:P249"/>
    <mergeCell ref="O248:P248"/>
    <mergeCell ref="Q248:R248"/>
    <mergeCell ref="S248:T248"/>
    <mergeCell ref="U248:V248"/>
    <mergeCell ref="W248:X248"/>
    <mergeCell ref="Y248:Z248"/>
    <mergeCell ref="A248:B248"/>
    <mergeCell ref="C248:D248"/>
    <mergeCell ref="G248:H248"/>
    <mergeCell ref="I248:J248"/>
    <mergeCell ref="K248:L248"/>
    <mergeCell ref="M248:N248"/>
    <mergeCell ref="AA246:AB246"/>
    <mergeCell ref="AC246:AD246"/>
    <mergeCell ref="AE246:AF246"/>
    <mergeCell ref="G247:H247"/>
    <mergeCell ref="I247:J247"/>
    <mergeCell ref="K247:L247"/>
    <mergeCell ref="M247:N247"/>
    <mergeCell ref="O247:P247"/>
    <mergeCell ref="Q247:R247"/>
    <mergeCell ref="S247:T247"/>
    <mergeCell ref="O246:P246"/>
    <mergeCell ref="Q246:R246"/>
    <mergeCell ref="S246:T246"/>
    <mergeCell ref="U246:V246"/>
    <mergeCell ref="W246:X246"/>
    <mergeCell ref="Y246:Z246"/>
    <mergeCell ref="AA248:AB248"/>
    <mergeCell ref="AC248:AD248"/>
    <mergeCell ref="AE248:AF248"/>
    <mergeCell ref="W245:X245"/>
    <mergeCell ref="Y245:Z245"/>
    <mergeCell ref="AA245:AB245"/>
    <mergeCell ref="AC245:AD245"/>
    <mergeCell ref="AE245:AF245"/>
    <mergeCell ref="C246:D247"/>
    <mergeCell ref="G246:H246"/>
    <mergeCell ref="I246:J246"/>
    <mergeCell ref="K246:L246"/>
    <mergeCell ref="M246:N246"/>
    <mergeCell ref="AC244:AD244"/>
    <mergeCell ref="AE244:AF244"/>
    <mergeCell ref="G245:H245"/>
    <mergeCell ref="I245:J245"/>
    <mergeCell ref="K245:L245"/>
    <mergeCell ref="M245:N245"/>
    <mergeCell ref="O245:P245"/>
    <mergeCell ref="Q245:R245"/>
    <mergeCell ref="S245:T245"/>
    <mergeCell ref="U245:V245"/>
    <mergeCell ref="Q244:R244"/>
    <mergeCell ref="S244:T244"/>
    <mergeCell ref="U244:V244"/>
    <mergeCell ref="W244:X244"/>
    <mergeCell ref="Y244:Z244"/>
    <mergeCell ref="AA244:AB244"/>
    <mergeCell ref="U247:V247"/>
    <mergeCell ref="W247:X247"/>
    <mergeCell ref="Y247:Z247"/>
    <mergeCell ref="AA247:AB247"/>
    <mergeCell ref="AC247:AD247"/>
    <mergeCell ref="AE247:AF247"/>
    <mergeCell ref="AA243:AB243"/>
    <mergeCell ref="AC243:AD243"/>
    <mergeCell ref="AE243:AF243"/>
    <mergeCell ref="A244:B247"/>
    <mergeCell ref="C244:D245"/>
    <mergeCell ref="G244:H244"/>
    <mergeCell ref="I244:J244"/>
    <mergeCell ref="K244:L244"/>
    <mergeCell ref="M244:N244"/>
    <mergeCell ref="O244:P244"/>
    <mergeCell ref="O243:P243"/>
    <mergeCell ref="Q243:R243"/>
    <mergeCell ref="S243:T243"/>
    <mergeCell ref="U243:V243"/>
    <mergeCell ref="W243:X243"/>
    <mergeCell ref="Y243:Z243"/>
    <mergeCell ref="Y242:Z242"/>
    <mergeCell ref="AA242:AB242"/>
    <mergeCell ref="AC242:AD242"/>
    <mergeCell ref="AE242:AF242"/>
    <mergeCell ref="A243:B243"/>
    <mergeCell ref="C243:D243"/>
    <mergeCell ref="G243:H243"/>
    <mergeCell ref="I243:J243"/>
    <mergeCell ref="K243:L243"/>
    <mergeCell ref="M243:N243"/>
    <mergeCell ref="M242:N242"/>
    <mergeCell ref="O242:P242"/>
    <mergeCell ref="Q242:R242"/>
    <mergeCell ref="S242:T242"/>
    <mergeCell ref="U242:V242"/>
    <mergeCell ref="W242:X242"/>
    <mergeCell ref="A239:B239"/>
    <mergeCell ref="C239:I239"/>
    <mergeCell ref="A242:D242"/>
    <mergeCell ref="G242:H242"/>
    <mergeCell ref="I242:J242"/>
    <mergeCell ref="K242:L242"/>
    <mergeCell ref="AD234:AD235"/>
    <mergeCell ref="AE234:AE235"/>
    <mergeCell ref="AF234:AF235"/>
    <mergeCell ref="A235:I237"/>
    <mergeCell ref="L235:M237"/>
    <mergeCell ref="N235:O237"/>
    <mergeCell ref="P235:Q237"/>
    <mergeCell ref="Y230:Z230"/>
    <mergeCell ref="AA230:AC230"/>
    <mergeCell ref="A233:B234"/>
    <mergeCell ref="Z234:Z235"/>
    <mergeCell ref="AA234:AA235"/>
    <mergeCell ref="AB234:AB235"/>
    <mergeCell ref="AC234:AC235"/>
    <mergeCell ref="G230:H230"/>
    <mergeCell ref="I230:K230"/>
    <mergeCell ref="M230:N230"/>
    <mergeCell ref="O230:Q230"/>
    <mergeCell ref="S230:T230"/>
    <mergeCell ref="U230:W230"/>
    <mergeCell ref="Y228:Z228"/>
    <mergeCell ref="AA228:AC228"/>
    <mergeCell ref="G229:H229"/>
    <mergeCell ref="I229:K229"/>
    <mergeCell ref="M229:N229"/>
    <mergeCell ref="O229:Q229"/>
    <mergeCell ref="S229:T229"/>
    <mergeCell ref="U229:W229"/>
    <mergeCell ref="Y229:Z229"/>
    <mergeCell ref="AA229:AC229"/>
    <mergeCell ref="U227:W227"/>
    <mergeCell ref="Y227:Z227"/>
    <mergeCell ref="AA227:AC227"/>
    <mergeCell ref="B228:D228"/>
    <mergeCell ref="G228:H228"/>
    <mergeCell ref="I228:K228"/>
    <mergeCell ref="M228:N228"/>
    <mergeCell ref="O228:Q228"/>
    <mergeCell ref="S228:T228"/>
    <mergeCell ref="U228:W228"/>
    <mergeCell ref="B227:D227"/>
    <mergeCell ref="G227:H227"/>
    <mergeCell ref="I227:K227"/>
    <mergeCell ref="M227:N227"/>
    <mergeCell ref="O227:Q227"/>
    <mergeCell ref="S227:T227"/>
    <mergeCell ref="Y225:Z225"/>
    <mergeCell ref="AA225:AC225"/>
    <mergeCell ref="G226:H226"/>
    <mergeCell ref="I226:K226"/>
    <mergeCell ref="M226:N226"/>
    <mergeCell ref="O226:Q226"/>
    <mergeCell ref="S226:T226"/>
    <mergeCell ref="U226:W226"/>
    <mergeCell ref="Y226:Z226"/>
    <mergeCell ref="AA226:AC226"/>
    <mergeCell ref="G225:H225"/>
    <mergeCell ref="I225:K225"/>
    <mergeCell ref="M225:N225"/>
    <mergeCell ref="O225:Q225"/>
    <mergeCell ref="S225:T225"/>
    <mergeCell ref="U225:W225"/>
    <mergeCell ref="AA223:AC223"/>
    <mergeCell ref="G224:H224"/>
    <mergeCell ref="I224:K224"/>
    <mergeCell ref="M224:N224"/>
    <mergeCell ref="O224:Q224"/>
    <mergeCell ref="S224:T224"/>
    <mergeCell ref="U224:W224"/>
    <mergeCell ref="Y224:Z224"/>
    <mergeCell ref="AA224:AC224"/>
    <mergeCell ref="AE221:AF221"/>
    <mergeCell ref="A222:A226"/>
    <mergeCell ref="B222:D226"/>
    <mergeCell ref="G223:H223"/>
    <mergeCell ref="I223:K223"/>
    <mergeCell ref="M223:N223"/>
    <mergeCell ref="O223:Q223"/>
    <mergeCell ref="S223:T223"/>
    <mergeCell ref="U223:W223"/>
    <mergeCell ref="Y223:Z223"/>
    <mergeCell ref="S221:T221"/>
    <mergeCell ref="U221:V221"/>
    <mergeCell ref="W221:X221"/>
    <mergeCell ref="Y221:Z221"/>
    <mergeCell ref="AA221:AB221"/>
    <mergeCell ref="AC221:AD221"/>
    <mergeCell ref="AC220:AD220"/>
    <mergeCell ref="AE220:AF220"/>
    <mergeCell ref="A221:B221"/>
    <mergeCell ref="C221:D221"/>
    <mergeCell ref="G221:H221"/>
    <mergeCell ref="I221:J221"/>
    <mergeCell ref="K221:L221"/>
    <mergeCell ref="M221:N221"/>
    <mergeCell ref="O221:P221"/>
    <mergeCell ref="Q221:R221"/>
    <mergeCell ref="Q220:R220"/>
    <mergeCell ref="S220:T220"/>
    <mergeCell ref="U220:V220"/>
    <mergeCell ref="W220:X220"/>
    <mergeCell ref="Y220:Z220"/>
    <mergeCell ref="AA220:AB220"/>
    <mergeCell ref="A220:B220"/>
    <mergeCell ref="C220:D220"/>
    <mergeCell ref="G220:H220"/>
    <mergeCell ref="I220:J220"/>
    <mergeCell ref="K220:L220"/>
    <mergeCell ref="M220:N220"/>
    <mergeCell ref="O220:P220"/>
    <mergeCell ref="O219:P219"/>
    <mergeCell ref="Q219:R219"/>
    <mergeCell ref="S219:T219"/>
    <mergeCell ref="U219:V219"/>
    <mergeCell ref="W219:X219"/>
    <mergeCell ref="Y219:Z219"/>
    <mergeCell ref="A219:B219"/>
    <mergeCell ref="C219:D219"/>
    <mergeCell ref="G219:H219"/>
    <mergeCell ref="I219:J219"/>
    <mergeCell ref="K219:L219"/>
    <mergeCell ref="M219:N219"/>
    <mergeCell ref="AA217:AB217"/>
    <mergeCell ref="AC217:AD217"/>
    <mergeCell ref="AE217:AF217"/>
    <mergeCell ref="G218:H218"/>
    <mergeCell ref="I218:J218"/>
    <mergeCell ref="K218:L218"/>
    <mergeCell ref="M218:N218"/>
    <mergeCell ref="O218:P218"/>
    <mergeCell ref="Q218:R218"/>
    <mergeCell ref="S218:T218"/>
    <mergeCell ref="O217:P217"/>
    <mergeCell ref="Q217:R217"/>
    <mergeCell ref="S217:T217"/>
    <mergeCell ref="U217:V217"/>
    <mergeCell ref="W217:X217"/>
    <mergeCell ref="Y217:Z217"/>
    <mergeCell ref="AA219:AB219"/>
    <mergeCell ref="AC219:AD219"/>
    <mergeCell ref="AE219:AF219"/>
    <mergeCell ref="W216:X216"/>
    <mergeCell ref="Y216:Z216"/>
    <mergeCell ref="AA216:AB216"/>
    <mergeCell ref="AC216:AD216"/>
    <mergeCell ref="AE216:AF216"/>
    <mergeCell ref="C217:D218"/>
    <mergeCell ref="G217:H217"/>
    <mergeCell ref="I217:J217"/>
    <mergeCell ref="K217:L217"/>
    <mergeCell ref="M217:N217"/>
    <mergeCell ref="AC215:AD215"/>
    <mergeCell ref="AE215:AF215"/>
    <mergeCell ref="G216:H216"/>
    <mergeCell ref="I216:J216"/>
    <mergeCell ref="K216:L216"/>
    <mergeCell ref="M216:N216"/>
    <mergeCell ref="O216:P216"/>
    <mergeCell ref="Q216:R216"/>
    <mergeCell ref="S216:T216"/>
    <mergeCell ref="U216:V216"/>
    <mergeCell ref="Q215:R215"/>
    <mergeCell ref="S215:T215"/>
    <mergeCell ref="U215:V215"/>
    <mergeCell ref="W215:X215"/>
    <mergeCell ref="Y215:Z215"/>
    <mergeCell ref="AA215:AB215"/>
    <mergeCell ref="U218:V218"/>
    <mergeCell ref="W218:X218"/>
    <mergeCell ref="Y218:Z218"/>
    <mergeCell ref="AA218:AB218"/>
    <mergeCell ref="AC218:AD218"/>
    <mergeCell ref="AE218:AF218"/>
    <mergeCell ref="AA214:AB214"/>
    <mergeCell ref="AC214:AD214"/>
    <mergeCell ref="AE214:AF214"/>
    <mergeCell ref="A215:B218"/>
    <mergeCell ref="C215:D216"/>
    <mergeCell ref="G215:H215"/>
    <mergeCell ref="I215:J215"/>
    <mergeCell ref="K215:L215"/>
    <mergeCell ref="M215:N215"/>
    <mergeCell ref="O215:P215"/>
    <mergeCell ref="O214:P214"/>
    <mergeCell ref="Q214:R214"/>
    <mergeCell ref="S214:T214"/>
    <mergeCell ref="U214:V214"/>
    <mergeCell ref="W214:X214"/>
    <mergeCell ref="Y214:Z214"/>
    <mergeCell ref="Y213:Z213"/>
    <mergeCell ref="AA213:AB213"/>
    <mergeCell ref="AC213:AD213"/>
    <mergeCell ref="AE213:AF213"/>
    <mergeCell ref="A214:B214"/>
    <mergeCell ref="C214:D214"/>
    <mergeCell ref="G214:H214"/>
    <mergeCell ref="I214:J214"/>
    <mergeCell ref="K214:L214"/>
    <mergeCell ref="M214:N214"/>
    <mergeCell ref="M213:N213"/>
    <mergeCell ref="O213:P213"/>
    <mergeCell ref="Q213:R213"/>
    <mergeCell ref="S213:T213"/>
    <mergeCell ref="U213:V213"/>
    <mergeCell ref="W213:X213"/>
    <mergeCell ref="A210:B210"/>
    <mergeCell ref="C210:I210"/>
    <mergeCell ref="A213:D213"/>
    <mergeCell ref="G213:H213"/>
    <mergeCell ref="I213:J213"/>
    <mergeCell ref="K213:L213"/>
    <mergeCell ref="AD205:AD206"/>
    <mergeCell ref="AE205:AE206"/>
    <mergeCell ref="AF205:AF206"/>
    <mergeCell ref="A206:I208"/>
    <mergeCell ref="L206:M208"/>
    <mergeCell ref="N206:O208"/>
    <mergeCell ref="P206:Q208"/>
    <mergeCell ref="Y201:Z201"/>
    <mergeCell ref="AA201:AC201"/>
    <mergeCell ref="A204:B205"/>
    <mergeCell ref="Z205:Z206"/>
    <mergeCell ref="AA205:AA206"/>
    <mergeCell ref="AB205:AB206"/>
    <mergeCell ref="AC205:AC206"/>
    <mergeCell ref="G201:H201"/>
    <mergeCell ref="I201:K201"/>
    <mergeCell ref="M201:N201"/>
    <mergeCell ref="O201:Q201"/>
    <mergeCell ref="S201:T201"/>
    <mergeCell ref="U201:W201"/>
    <mergeCell ref="Y199:Z199"/>
    <mergeCell ref="AA199:AC199"/>
    <mergeCell ref="G200:H200"/>
    <mergeCell ref="I200:K200"/>
    <mergeCell ref="M200:N200"/>
    <mergeCell ref="O200:Q200"/>
    <mergeCell ref="S200:T200"/>
    <mergeCell ref="U200:W200"/>
    <mergeCell ref="Y200:Z200"/>
    <mergeCell ref="AA200:AC200"/>
    <mergeCell ref="U198:W198"/>
    <mergeCell ref="Y198:Z198"/>
    <mergeCell ref="AA198:AC198"/>
    <mergeCell ref="B199:D199"/>
    <mergeCell ref="G199:H199"/>
    <mergeCell ref="I199:K199"/>
    <mergeCell ref="M199:N199"/>
    <mergeCell ref="O199:Q199"/>
    <mergeCell ref="S199:T199"/>
    <mergeCell ref="U199:W199"/>
    <mergeCell ref="B198:D198"/>
    <mergeCell ref="G198:H198"/>
    <mergeCell ref="I198:K198"/>
    <mergeCell ref="M198:N198"/>
    <mergeCell ref="O198:Q198"/>
    <mergeCell ref="S198:T198"/>
    <mergeCell ref="Y196:Z196"/>
    <mergeCell ref="AA196:AC196"/>
    <mergeCell ref="G197:H197"/>
    <mergeCell ref="I197:K197"/>
    <mergeCell ref="M197:N197"/>
    <mergeCell ref="O197:Q197"/>
    <mergeCell ref="S197:T197"/>
    <mergeCell ref="U197:W197"/>
    <mergeCell ref="Y197:Z197"/>
    <mergeCell ref="AA197:AC197"/>
    <mergeCell ref="G196:H196"/>
    <mergeCell ref="I196:K196"/>
    <mergeCell ref="M196:N196"/>
    <mergeCell ref="O196:Q196"/>
    <mergeCell ref="S196:T196"/>
    <mergeCell ref="U196:W196"/>
    <mergeCell ref="AA194:AC194"/>
    <mergeCell ref="G195:H195"/>
    <mergeCell ref="I195:K195"/>
    <mergeCell ref="M195:N195"/>
    <mergeCell ref="O195:Q195"/>
    <mergeCell ref="S195:T195"/>
    <mergeCell ref="U195:W195"/>
    <mergeCell ref="Y195:Z195"/>
    <mergeCell ref="AA195:AC195"/>
    <mergeCell ref="AE192:AF192"/>
    <mergeCell ref="A193:A197"/>
    <mergeCell ref="B193:D197"/>
    <mergeCell ref="G194:H194"/>
    <mergeCell ref="I194:K194"/>
    <mergeCell ref="M194:N194"/>
    <mergeCell ref="O194:Q194"/>
    <mergeCell ref="S194:T194"/>
    <mergeCell ref="U194:W194"/>
    <mergeCell ref="Y194:Z194"/>
    <mergeCell ref="S192:T192"/>
    <mergeCell ref="U192:V192"/>
    <mergeCell ref="W192:X192"/>
    <mergeCell ref="Y192:Z192"/>
    <mergeCell ref="AA192:AB192"/>
    <mergeCell ref="AC192:AD192"/>
    <mergeCell ref="AC191:AD191"/>
    <mergeCell ref="AE191:AF191"/>
    <mergeCell ref="A192:B192"/>
    <mergeCell ref="C192:D192"/>
    <mergeCell ref="G192:H192"/>
    <mergeCell ref="I192:J192"/>
    <mergeCell ref="K192:L192"/>
    <mergeCell ref="M192:N192"/>
    <mergeCell ref="O192:P192"/>
    <mergeCell ref="Q192:R192"/>
    <mergeCell ref="Q191:R191"/>
    <mergeCell ref="S191:T191"/>
    <mergeCell ref="U191:V191"/>
    <mergeCell ref="W191:X191"/>
    <mergeCell ref="Y191:Z191"/>
    <mergeCell ref="AA191:AB191"/>
    <mergeCell ref="A191:B191"/>
    <mergeCell ref="C191:D191"/>
    <mergeCell ref="G191:H191"/>
    <mergeCell ref="I191:J191"/>
    <mergeCell ref="K191:L191"/>
    <mergeCell ref="M191:N191"/>
    <mergeCell ref="O191:P191"/>
    <mergeCell ref="O190:P190"/>
    <mergeCell ref="Q190:R190"/>
    <mergeCell ref="S190:T190"/>
    <mergeCell ref="U190:V190"/>
    <mergeCell ref="W190:X190"/>
    <mergeCell ref="Y190:Z190"/>
    <mergeCell ref="A190:B190"/>
    <mergeCell ref="C190:D190"/>
    <mergeCell ref="G190:H190"/>
    <mergeCell ref="I190:J190"/>
    <mergeCell ref="K190:L190"/>
    <mergeCell ref="M190:N190"/>
    <mergeCell ref="AA188:AB188"/>
    <mergeCell ref="AC188:AD188"/>
    <mergeCell ref="AE188:AF188"/>
    <mergeCell ref="G189:H189"/>
    <mergeCell ref="I189:J189"/>
    <mergeCell ref="K189:L189"/>
    <mergeCell ref="M189:N189"/>
    <mergeCell ref="O189:P189"/>
    <mergeCell ref="Q189:R189"/>
    <mergeCell ref="S189:T189"/>
    <mergeCell ref="O188:P188"/>
    <mergeCell ref="Q188:R188"/>
    <mergeCell ref="S188:T188"/>
    <mergeCell ref="U188:V188"/>
    <mergeCell ref="W188:X188"/>
    <mergeCell ref="Y188:Z188"/>
    <mergeCell ref="AA190:AB190"/>
    <mergeCell ref="AC190:AD190"/>
    <mergeCell ref="AE190:AF190"/>
    <mergeCell ref="W187:X187"/>
    <mergeCell ref="Y187:Z187"/>
    <mergeCell ref="AA187:AB187"/>
    <mergeCell ref="AC187:AD187"/>
    <mergeCell ref="AE187:AF187"/>
    <mergeCell ref="C188:D189"/>
    <mergeCell ref="G188:H188"/>
    <mergeCell ref="I188:J188"/>
    <mergeCell ref="K188:L188"/>
    <mergeCell ref="M188:N188"/>
    <mergeCell ref="AC186:AD186"/>
    <mergeCell ref="AE186:AF186"/>
    <mergeCell ref="G187:H187"/>
    <mergeCell ref="I187:J187"/>
    <mergeCell ref="K187:L187"/>
    <mergeCell ref="M187:N187"/>
    <mergeCell ref="O187:P187"/>
    <mergeCell ref="Q187:R187"/>
    <mergeCell ref="S187:T187"/>
    <mergeCell ref="U187:V187"/>
    <mergeCell ref="Q186:R186"/>
    <mergeCell ref="S186:T186"/>
    <mergeCell ref="U186:V186"/>
    <mergeCell ref="W186:X186"/>
    <mergeCell ref="Y186:Z186"/>
    <mergeCell ref="AA186:AB186"/>
    <mergeCell ref="U189:V189"/>
    <mergeCell ref="W189:X189"/>
    <mergeCell ref="Y189:Z189"/>
    <mergeCell ref="AA189:AB189"/>
    <mergeCell ref="AC189:AD189"/>
    <mergeCell ref="AE189:AF189"/>
    <mergeCell ref="AA185:AB185"/>
    <mergeCell ref="AC185:AD185"/>
    <mergeCell ref="AE185:AF185"/>
    <mergeCell ref="A186:B189"/>
    <mergeCell ref="C186:D187"/>
    <mergeCell ref="G186:H186"/>
    <mergeCell ref="I186:J186"/>
    <mergeCell ref="K186:L186"/>
    <mergeCell ref="M186:N186"/>
    <mergeCell ref="O186:P186"/>
    <mergeCell ref="O185:P185"/>
    <mergeCell ref="Q185:R185"/>
    <mergeCell ref="S185:T185"/>
    <mergeCell ref="U185:V185"/>
    <mergeCell ref="W185:X185"/>
    <mergeCell ref="Y185:Z185"/>
    <mergeCell ref="Y184:Z184"/>
    <mergeCell ref="AA184:AB184"/>
    <mergeCell ref="AC184:AD184"/>
    <mergeCell ref="AE184:AF184"/>
    <mergeCell ref="A185:B185"/>
    <mergeCell ref="C185:D185"/>
    <mergeCell ref="G185:H185"/>
    <mergeCell ref="I185:J185"/>
    <mergeCell ref="K185:L185"/>
    <mergeCell ref="M185:N185"/>
    <mergeCell ref="M184:N184"/>
    <mergeCell ref="O184:P184"/>
    <mergeCell ref="Q184:R184"/>
    <mergeCell ref="S184:T184"/>
    <mergeCell ref="U184:V184"/>
    <mergeCell ref="W184:X184"/>
    <mergeCell ref="A181:B181"/>
    <mergeCell ref="C181:I181"/>
    <mergeCell ref="A184:D184"/>
    <mergeCell ref="G184:H184"/>
    <mergeCell ref="I184:J184"/>
    <mergeCell ref="K184:L184"/>
    <mergeCell ref="AD176:AD177"/>
    <mergeCell ref="AE176:AE177"/>
    <mergeCell ref="AF176:AF177"/>
    <mergeCell ref="A177:I179"/>
    <mergeCell ref="L177:M179"/>
    <mergeCell ref="N177:O179"/>
    <mergeCell ref="P177:Q179"/>
    <mergeCell ref="Y172:Z172"/>
    <mergeCell ref="AA172:AC172"/>
    <mergeCell ref="A175:B176"/>
    <mergeCell ref="Z176:Z177"/>
    <mergeCell ref="AA176:AA177"/>
    <mergeCell ref="AB176:AB177"/>
    <mergeCell ref="AC176:AC177"/>
    <mergeCell ref="G172:H172"/>
    <mergeCell ref="I172:K172"/>
    <mergeCell ref="M172:N172"/>
    <mergeCell ref="O172:Q172"/>
    <mergeCell ref="S172:T172"/>
    <mergeCell ref="U172:W172"/>
    <mergeCell ref="Y170:Z170"/>
    <mergeCell ref="AA170:AC170"/>
    <mergeCell ref="G171:H171"/>
    <mergeCell ref="I171:K171"/>
    <mergeCell ref="M171:N171"/>
    <mergeCell ref="O171:Q171"/>
    <mergeCell ref="S171:T171"/>
    <mergeCell ref="U171:W171"/>
    <mergeCell ref="Y171:Z171"/>
    <mergeCell ref="AA171:AC171"/>
    <mergeCell ref="U169:W169"/>
    <mergeCell ref="Y169:Z169"/>
    <mergeCell ref="AA169:AC169"/>
    <mergeCell ref="B170:D170"/>
    <mergeCell ref="G170:H170"/>
    <mergeCell ref="I170:K170"/>
    <mergeCell ref="M170:N170"/>
    <mergeCell ref="O170:Q170"/>
    <mergeCell ref="S170:T170"/>
    <mergeCell ref="U170:W170"/>
    <mergeCell ref="B169:D169"/>
    <mergeCell ref="G169:H169"/>
    <mergeCell ref="I169:K169"/>
    <mergeCell ref="M169:N169"/>
    <mergeCell ref="O169:Q169"/>
    <mergeCell ref="S169:T169"/>
    <mergeCell ref="Y167:Z167"/>
    <mergeCell ref="AA167:AC167"/>
    <mergeCell ref="G168:H168"/>
    <mergeCell ref="I168:K168"/>
    <mergeCell ref="M168:N168"/>
    <mergeCell ref="O168:Q168"/>
    <mergeCell ref="S168:T168"/>
    <mergeCell ref="U168:W168"/>
    <mergeCell ref="Y168:Z168"/>
    <mergeCell ref="AA168:AC168"/>
    <mergeCell ref="G167:H167"/>
    <mergeCell ref="I167:K167"/>
    <mergeCell ref="M167:N167"/>
    <mergeCell ref="O167:Q167"/>
    <mergeCell ref="S167:T167"/>
    <mergeCell ref="U167:W167"/>
    <mergeCell ref="AA165:AC165"/>
    <mergeCell ref="G166:H166"/>
    <mergeCell ref="I166:K166"/>
    <mergeCell ref="M166:N166"/>
    <mergeCell ref="O166:Q166"/>
    <mergeCell ref="S166:T166"/>
    <mergeCell ref="U166:W166"/>
    <mergeCell ref="Y166:Z166"/>
    <mergeCell ref="AA166:AC166"/>
    <mergeCell ref="AE163:AF163"/>
    <mergeCell ref="A164:A168"/>
    <mergeCell ref="B164:D168"/>
    <mergeCell ref="G165:H165"/>
    <mergeCell ref="I165:K165"/>
    <mergeCell ref="M165:N165"/>
    <mergeCell ref="O165:Q165"/>
    <mergeCell ref="S165:T165"/>
    <mergeCell ref="U165:W165"/>
    <mergeCell ref="Y165:Z165"/>
    <mergeCell ref="S163:T163"/>
    <mergeCell ref="U163:V163"/>
    <mergeCell ref="W163:X163"/>
    <mergeCell ref="Y163:Z163"/>
    <mergeCell ref="AA163:AB163"/>
    <mergeCell ref="AC163:AD163"/>
    <mergeCell ref="AC162:AD162"/>
    <mergeCell ref="AE162:AF162"/>
    <mergeCell ref="A163:B163"/>
    <mergeCell ref="C163:D163"/>
    <mergeCell ref="G163:H163"/>
    <mergeCell ref="I163:J163"/>
    <mergeCell ref="K163:L163"/>
    <mergeCell ref="M163:N163"/>
    <mergeCell ref="O163:P163"/>
    <mergeCell ref="Q163:R163"/>
    <mergeCell ref="Q162:R162"/>
    <mergeCell ref="S162:T162"/>
    <mergeCell ref="U162:V162"/>
    <mergeCell ref="W162:X162"/>
    <mergeCell ref="Y162:Z162"/>
    <mergeCell ref="AA162:AB162"/>
    <mergeCell ref="A162:B162"/>
    <mergeCell ref="C162:D162"/>
    <mergeCell ref="G162:H162"/>
    <mergeCell ref="I162:J162"/>
    <mergeCell ref="K162:L162"/>
    <mergeCell ref="M162:N162"/>
    <mergeCell ref="O162:P162"/>
    <mergeCell ref="O161:P161"/>
    <mergeCell ref="Q161:R161"/>
    <mergeCell ref="S161:T161"/>
    <mergeCell ref="U161:V161"/>
    <mergeCell ref="W161:X161"/>
    <mergeCell ref="Y161:Z161"/>
    <mergeCell ref="A161:B161"/>
    <mergeCell ref="C161:D161"/>
    <mergeCell ref="G161:H161"/>
    <mergeCell ref="I161:J161"/>
    <mergeCell ref="K161:L161"/>
    <mergeCell ref="M161:N161"/>
    <mergeCell ref="AA159:AB159"/>
    <mergeCell ref="AC159:AD159"/>
    <mergeCell ref="AE159:AF159"/>
    <mergeCell ref="G160:H160"/>
    <mergeCell ref="I160:J160"/>
    <mergeCell ref="K160:L160"/>
    <mergeCell ref="M160:N160"/>
    <mergeCell ref="O160:P160"/>
    <mergeCell ref="Q160:R160"/>
    <mergeCell ref="S160:T160"/>
    <mergeCell ref="O159:P159"/>
    <mergeCell ref="Q159:R159"/>
    <mergeCell ref="S159:T159"/>
    <mergeCell ref="U159:V159"/>
    <mergeCell ref="W159:X159"/>
    <mergeCell ref="Y159:Z159"/>
    <mergeCell ref="AA161:AB161"/>
    <mergeCell ref="AC161:AD161"/>
    <mergeCell ref="AE161:AF161"/>
    <mergeCell ref="W158:X158"/>
    <mergeCell ref="Y158:Z158"/>
    <mergeCell ref="AA158:AB158"/>
    <mergeCell ref="AC158:AD158"/>
    <mergeCell ref="AE158:AF158"/>
    <mergeCell ref="C159:D160"/>
    <mergeCell ref="G159:H159"/>
    <mergeCell ref="I159:J159"/>
    <mergeCell ref="K159:L159"/>
    <mergeCell ref="M159:N159"/>
    <mergeCell ref="AC157:AD157"/>
    <mergeCell ref="AE157:AF157"/>
    <mergeCell ref="G158:H158"/>
    <mergeCell ref="I158:J158"/>
    <mergeCell ref="K158:L158"/>
    <mergeCell ref="M158:N158"/>
    <mergeCell ref="O158:P158"/>
    <mergeCell ref="Q158:R158"/>
    <mergeCell ref="S158:T158"/>
    <mergeCell ref="U158:V158"/>
    <mergeCell ref="Q157:R157"/>
    <mergeCell ref="S157:T157"/>
    <mergeCell ref="U157:V157"/>
    <mergeCell ref="W157:X157"/>
    <mergeCell ref="Y157:Z157"/>
    <mergeCell ref="AA157:AB157"/>
    <mergeCell ref="U160:V160"/>
    <mergeCell ref="W160:X160"/>
    <mergeCell ref="Y160:Z160"/>
    <mergeCell ref="AA160:AB160"/>
    <mergeCell ref="AC160:AD160"/>
    <mergeCell ref="AE160:AF160"/>
    <mergeCell ref="AA156:AB156"/>
    <mergeCell ref="AC156:AD156"/>
    <mergeCell ref="AE156:AF156"/>
    <mergeCell ref="A157:B160"/>
    <mergeCell ref="C157:D158"/>
    <mergeCell ref="G157:H157"/>
    <mergeCell ref="I157:J157"/>
    <mergeCell ref="K157:L157"/>
    <mergeCell ref="M157:N157"/>
    <mergeCell ref="O157:P157"/>
    <mergeCell ref="O156:P156"/>
    <mergeCell ref="Q156:R156"/>
    <mergeCell ref="S156:T156"/>
    <mergeCell ref="U156:V156"/>
    <mergeCell ref="W156:X156"/>
    <mergeCell ref="Y156:Z156"/>
    <mergeCell ref="Y155:Z155"/>
    <mergeCell ref="AA155:AB155"/>
    <mergeCell ref="AC155:AD155"/>
    <mergeCell ref="AE155:AF155"/>
    <mergeCell ref="A156:B156"/>
    <mergeCell ref="C156:D156"/>
    <mergeCell ref="G156:H156"/>
    <mergeCell ref="I156:J156"/>
    <mergeCell ref="K156:L156"/>
    <mergeCell ref="M156:N156"/>
    <mergeCell ref="M155:N155"/>
    <mergeCell ref="O155:P155"/>
    <mergeCell ref="Q155:R155"/>
    <mergeCell ref="S155:T155"/>
    <mergeCell ref="U155:V155"/>
    <mergeCell ref="W155:X155"/>
    <mergeCell ref="A152:B152"/>
    <mergeCell ref="C152:I152"/>
    <mergeCell ref="A155:D155"/>
    <mergeCell ref="G155:H155"/>
    <mergeCell ref="I155:J155"/>
    <mergeCell ref="K155:L155"/>
    <mergeCell ref="AD147:AD148"/>
    <mergeCell ref="AE147:AE148"/>
    <mergeCell ref="AF147:AF148"/>
    <mergeCell ref="A148:I150"/>
    <mergeCell ref="L148:M150"/>
    <mergeCell ref="N148:O150"/>
    <mergeCell ref="P148:Q150"/>
    <mergeCell ref="Y143:Z143"/>
    <mergeCell ref="AA143:AC143"/>
    <mergeCell ref="A146:B147"/>
    <mergeCell ref="Z147:Z148"/>
    <mergeCell ref="AA147:AA148"/>
    <mergeCell ref="AB147:AB148"/>
    <mergeCell ref="AC147:AC148"/>
    <mergeCell ref="G143:H143"/>
    <mergeCell ref="I143:K143"/>
    <mergeCell ref="M143:N143"/>
    <mergeCell ref="O143:Q143"/>
    <mergeCell ref="S143:T143"/>
    <mergeCell ref="U143:W143"/>
    <mergeCell ref="Y141:Z141"/>
    <mergeCell ref="AA141:AC141"/>
    <mergeCell ref="G142:H142"/>
    <mergeCell ref="I142:K142"/>
    <mergeCell ref="M142:N142"/>
    <mergeCell ref="O142:Q142"/>
    <mergeCell ref="S142:T142"/>
    <mergeCell ref="U142:W142"/>
    <mergeCell ref="Y142:Z142"/>
    <mergeCell ref="AA142:AC142"/>
    <mergeCell ref="U140:W140"/>
    <mergeCell ref="Y140:Z140"/>
    <mergeCell ref="AA140:AC140"/>
    <mergeCell ref="B141:D141"/>
    <mergeCell ref="G141:H141"/>
    <mergeCell ref="I141:K141"/>
    <mergeCell ref="M141:N141"/>
    <mergeCell ref="O141:Q141"/>
    <mergeCell ref="S141:T141"/>
    <mergeCell ref="U141:W141"/>
    <mergeCell ref="B140:D140"/>
    <mergeCell ref="G140:H140"/>
    <mergeCell ref="I140:K140"/>
    <mergeCell ref="M140:N140"/>
    <mergeCell ref="O140:Q140"/>
    <mergeCell ref="S140:T140"/>
    <mergeCell ref="Y138:Z138"/>
    <mergeCell ref="AA138:AC138"/>
    <mergeCell ref="G139:H139"/>
    <mergeCell ref="I139:K139"/>
    <mergeCell ref="M139:N139"/>
    <mergeCell ref="O139:Q139"/>
    <mergeCell ref="S139:T139"/>
    <mergeCell ref="U139:W139"/>
    <mergeCell ref="Y139:Z139"/>
    <mergeCell ref="AA139:AC139"/>
    <mergeCell ref="G138:H138"/>
    <mergeCell ref="I138:K138"/>
    <mergeCell ref="M138:N138"/>
    <mergeCell ref="O138:Q138"/>
    <mergeCell ref="S138:T138"/>
    <mergeCell ref="U138:W138"/>
    <mergeCell ref="AA136:AC136"/>
    <mergeCell ref="G137:H137"/>
    <mergeCell ref="I137:K137"/>
    <mergeCell ref="M137:N137"/>
    <mergeCell ref="O137:Q137"/>
    <mergeCell ref="S137:T137"/>
    <mergeCell ref="U137:W137"/>
    <mergeCell ref="Y137:Z137"/>
    <mergeCell ref="AA137:AC137"/>
    <mergeCell ref="AE134:AF134"/>
    <mergeCell ref="A135:A139"/>
    <mergeCell ref="B135:D139"/>
    <mergeCell ref="G136:H136"/>
    <mergeCell ref="I136:K136"/>
    <mergeCell ref="M136:N136"/>
    <mergeCell ref="O136:Q136"/>
    <mergeCell ref="S136:T136"/>
    <mergeCell ref="U136:W136"/>
    <mergeCell ref="Y136:Z136"/>
    <mergeCell ref="S134:T134"/>
    <mergeCell ref="U134:V134"/>
    <mergeCell ref="W134:X134"/>
    <mergeCell ref="Y134:Z134"/>
    <mergeCell ref="AA134:AB134"/>
    <mergeCell ref="AC134:AD134"/>
    <mergeCell ref="AC133:AD133"/>
    <mergeCell ref="AE133:AF133"/>
    <mergeCell ref="A134:B134"/>
    <mergeCell ref="C134:D134"/>
    <mergeCell ref="G134:H134"/>
    <mergeCell ref="I134:J134"/>
    <mergeCell ref="K134:L134"/>
    <mergeCell ref="M134:N134"/>
    <mergeCell ref="O134:P134"/>
    <mergeCell ref="Q134:R134"/>
    <mergeCell ref="Q133:R133"/>
    <mergeCell ref="S133:T133"/>
    <mergeCell ref="U133:V133"/>
    <mergeCell ref="W133:X133"/>
    <mergeCell ref="Y133:Z133"/>
    <mergeCell ref="AA133:AB133"/>
    <mergeCell ref="A133:B133"/>
    <mergeCell ref="C133:D133"/>
    <mergeCell ref="G133:H133"/>
    <mergeCell ref="I133:J133"/>
    <mergeCell ref="K133:L133"/>
    <mergeCell ref="M133:N133"/>
    <mergeCell ref="O133:P133"/>
    <mergeCell ref="O132:P132"/>
    <mergeCell ref="Q132:R132"/>
    <mergeCell ref="S132:T132"/>
    <mergeCell ref="U132:V132"/>
    <mergeCell ref="W132:X132"/>
    <mergeCell ref="Y132:Z132"/>
    <mergeCell ref="A132:B132"/>
    <mergeCell ref="C132:D132"/>
    <mergeCell ref="G132:H132"/>
    <mergeCell ref="I132:J132"/>
    <mergeCell ref="K132:L132"/>
    <mergeCell ref="M132:N132"/>
    <mergeCell ref="AA130:AB130"/>
    <mergeCell ref="AC130:AD130"/>
    <mergeCell ref="AE130:AF130"/>
    <mergeCell ref="G131:H131"/>
    <mergeCell ref="I131:J131"/>
    <mergeCell ref="K131:L131"/>
    <mergeCell ref="M131:N131"/>
    <mergeCell ref="O131:P131"/>
    <mergeCell ref="Q131:R131"/>
    <mergeCell ref="S131:T131"/>
    <mergeCell ref="O130:P130"/>
    <mergeCell ref="Q130:R130"/>
    <mergeCell ref="S130:T130"/>
    <mergeCell ref="U130:V130"/>
    <mergeCell ref="W130:X130"/>
    <mergeCell ref="Y130:Z130"/>
    <mergeCell ref="AA132:AB132"/>
    <mergeCell ref="AC132:AD132"/>
    <mergeCell ref="AE132:AF132"/>
    <mergeCell ref="W129:X129"/>
    <mergeCell ref="Y129:Z129"/>
    <mergeCell ref="AA129:AB129"/>
    <mergeCell ref="AC129:AD129"/>
    <mergeCell ref="AE129:AF129"/>
    <mergeCell ref="C130:D131"/>
    <mergeCell ref="G130:H130"/>
    <mergeCell ref="I130:J130"/>
    <mergeCell ref="K130:L130"/>
    <mergeCell ref="M130:N130"/>
    <mergeCell ref="AC128:AD128"/>
    <mergeCell ref="AE128:AF128"/>
    <mergeCell ref="G129:H129"/>
    <mergeCell ref="I129:J129"/>
    <mergeCell ref="K129:L129"/>
    <mergeCell ref="M129:N129"/>
    <mergeCell ref="O129:P129"/>
    <mergeCell ref="Q129:R129"/>
    <mergeCell ref="S129:T129"/>
    <mergeCell ref="U129:V129"/>
    <mergeCell ref="Q128:R128"/>
    <mergeCell ref="S128:T128"/>
    <mergeCell ref="U128:V128"/>
    <mergeCell ref="W128:X128"/>
    <mergeCell ref="Y128:Z128"/>
    <mergeCell ref="AA128:AB128"/>
    <mergeCell ref="U131:V131"/>
    <mergeCell ref="W131:X131"/>
    <mergeCell ref="Y131:Z131"/>
    <mergeCell ref="AA131:AB131"/>
    <mergeCell ref="AC131:AD131"/>
    <mergeCell ref="AE131:AF131"/>
    <mergeCell ref="AA127:AB127"/>
    <mergeCell ref="AC127:AD127"/>
    <mergeCell ref="AE127:AF127"/>
    <mergeCell ref="A128:B131"/>
    <mergeCell ref="C128:D129"/>
    <mergeCell ref="G128:H128"/>
    <mergeCell ref="I128:J128"/>
    <mergeCell ref="K128:L128"/>
    <mergeCell ref="M128:N128"/>
    <mergeCell ref="O128:P128"/>
    <mergeCell ref="O127:P127"/>
    <mergeCell ref="Q127:R127"/>
    <mergeCell ref="S127:T127"/>
    <mergeCell ref="U127:V127"/>
    <mergeCell ref="W127:X127"/>
    <mergeCell ref="Y127:Z127"/>
    <mergeCell ref="Y126:Z126"/>
    <mergeCell ref="AA126:AB126"/>
    <mergeCell ref="AC126:AD126"/>
    <mergeCell ref="AE126:AF126"/>
    <mergeCell ref="A127:B127"/>
    <mergeCell ref="C127:D127"/>
    <mergeCell ref="G127:H127"/>
    <mergeCell ref="I127:J127"/>
    <mergeCell ref="K127:L127"/>
    <mergeCell ref="M127:N127"/>
    <mergeCell ref="M126:N126"/>
    <mergeCell ref="O126:P126"/>
    <mergeCell ref="Q126:R126"/>
    <mergeCell ref="S126:T126"/>
    <mergeCell ref="U126:V126"/>
    <mergeCell ref="W126:X126"/>
    <mergeCell ref="A123:B123"/>
    <mergeCell ref="C123:I123"/>
    <mergeCell ref="A126:D126"/>
    <mergeCell ref="G126:H126"/>
    <mergeCell ref="I126:J126"/>
    <mergeCell ref="K126:L126"/>
    <mergeCell ref="AD118:AD119"/>
    <mergeCell ref="AE118:AE119"/>
    <mergeCell ref="AF118:AF119"/>
    <mergeCell ref="A119:I121"/>
    <mergeCell ref="L119:M121"/>
    <mergeCell ref="N119:O121"/>
    <mergeCell ref="P119:Q121"/>
    <mergeCell ref="Y114:Z114"/>
    <mergeCell ref="AA114:AC114"/>
    <mergeCell ref="A117:B118"/>
    <mergeCell ref="Z118:Z119"/>
    <mergeCell ref="AA118:AA119"/>
    <mergeCell ref="AB118:AB119"/>
    <mergeCell ref="AC118:AC119"/>
    <mergeCell ref="G114:H114"/>
    <mergeCell ref="I114:K114"/>
    <mergeCell ref="M114:N114"/>
    <mergeCell ref="O114:Q114"/>
    <mergeCell ref="S114:T114"/>
    <mergeCell ref="U114:W114"/>
    <mergeCell ref="Y112:Z112"/>
    <mergeCell ref="AA112:AC112"/>
    <mergeCell ref="G113:H113"/>
    <mergeCell ref="I113:K113"/>
    <mergeCell ref="M113:N113"/>
    <mergeCell ref="O113:Q113"/>
    <mergeCell ref="S113:T113"/>
    <mergeCell ref="U113:W113"/>
    <mergeCell ref="Y113:Z113"/>
    <mergeCell ref="AA113:AC113"/>
    <mergeCell ref="U111:W111"/>
    <mergeCell ref="Y111:Z111"/>
    <mergeCell ref="AA111:AC111"/>
    <mergeCell ref="B112:D112"/>
    <mergeCell ref="G112:H112"/>
    <mergeCell ref="I112:K112"/>
    <mergeCell ref="M112:N112"/>
    <mergeCell ref="O112:Q112"/>
    <mergeCell ref="S112:T112"/>
    <mergeCell ref="U112:W112"/>
    <mergeCell ref="B111:D111"/>
    <mergeCell ref="G111:H111"/>
    <mergeCell ref="I111:K111"/>
    <mergeCell ref="M111:N111"/>
    <mergeCell ref="O111:Q111"/>
    <mergeCell ref="S111:T111"/>
    <mergeCell ref="Y109:Z109"/>
    <mergeCell ref="AA109:AC109"/>
    <mergeCell ref="G110:H110"/>
    <mergeCell ref="I110:K110"/>
    <mergeCell ref="M110:N110"/>
    <mergeCell ref="O110:Q110"/>
    <mergeCell ref="S110:T110"/>
    <mergeCell ref="U110:W110"/>
    <mergeCell ref="Y110:Z110"/>
    <mergeCell ref="AA110:AC110"/>
    <mergeCell ref="G109:H109"/>
    <mergeCell ref="I109:K109"/>
    <mergeCell ref="M109:N109"/>
    <mergeCell ref="O109:Q109"/>
    <mergeCell ref="S109:T109"/>
    <mergeCell ref="U109:W109"/>
    <mergeCell ref="AA107:AC107"/>
    <mergeCell ref="G108:H108"/>
    <mergeCell ref="I108:K108"/>
    <mergeCell ref="M108:N108"/>
    <mergeCell ref="O108:Q108"/>
    <mergeCell ref="S108:T108"/>
    <mergeCell ref="U108:W108"/>
    <mergeCell ref="Y108:Z108"/>
    <mergeCell ref="AA108:AC108"/>
    <mergeCell ref="AE105:AF105"/>
    <mergeCell ref="A106:A110"/>
    <mergeCell ref="B106:D110"/>
    <mergeCell ref="G107:H107"/>
    <mergeCell ref="I107:K107"/>
    <mergeCell ref="M107:N107"/>
    <mergeCell ref="O107:Q107"/>
    <mergeCell ref="S107:T107"/>
    <mergeCell ref="U107:W107"/>
    <mergeCell ref="Y107:Z107"/>
    <mergeCell ref="S105:T105"/>
    <mergeCell ref="U105:V105"/>
    <mergeCell ref="W105:X105"/>
    <mergeCell ref="Y105:Z105"/>
    <mergeCell ref="AA105:AB105"/>
    <mergeCell ref="AC105:AD105"/>
    <mergeCell ref="AC104:AD104"/>
    <mergeCell ref="AE104:AF104"/>
    <mergeCell ref="A105:B105"/>
    <mergeCell ref="C105:D105"/>
    <mergeCell ref="G105:H105"/>
    <mergeCell ref="I105:J105"/>
    <mergeCell ref="K105:L105"/>
    <mergeCell ref="M105:N105"/>
    <mergeCell ref="O105:P105"/>
    <mergeCell ref="Q105:R105"/>
    <mergeCell ref="Q104:R104"/>
    <mergeCell ref="S104:T104"/>
    <mergeCell ref="U104:V104"/>
    <mergeCell ref="W104:X104"/>
    <mergeCell ref="Y104:Z104"/>
    <mergeCell ref="AA104:AB104"/>
    <mergeCell ref="A104:B104"/>
    <mergeCell ref="C104:D104"/>
    <mergeCell ref="G104:H104"/>
    <mergeCell ref="I104:J104"/>
    <mergeCell ref="K104:L104"/>
    <mergeCell ref="M104:N104"/>
    <mergeCell ref="O104:P104"/>
    <mergeCell ref="O103:P103"/>
    <mergeCell ref="Q103:R103"/>
    <mergeCell ref="S103:T103"/>
    <mergeCell ref="U103:V103"/>
    <mergeCell ref="W103:X103"/>
    <mergeCell ref="Y103:Z103"/>
    <mergeCell ref="A103:B103"/>
    <mergeCell ref="C103:D103"/>
    <mergeCell ref="G103:H103"/>
    <mergeCell ref="I103:J103"/>
    <mergeCell ref="K103:L103"/>
    <mergeCell ref="M103:N103"/>
    <mergeCell ref="AA101:AB101"/>
    <mergeCell ref="AC101:AD101"/>
    <mergeCell ref="AE101:AF101"/>
    <mergeCell ref="G102:H102"/>
    <mergeCell ref="I102:J102"/>
    <mergeCell ref="K102:L102"/>
    <mergeCell ref="M102:N102"/>
    <mergeCell ref="O102:P102"/>
    <mergeCell ref="Q102:R102"/>
    <mergeCell ref="S102:T102"/>
    <mergeCell ref="O101:P101"/>
    <mergeCell ref="Q101:R101"/>
    <mergeCell ref="S101:T101"/>
    <mergeCell ref="U101:V101"/>
    <mergeCell ref="W101:X101"/>
    <mergeCell ref="Y101:Z101"/>
    <mergeCell ref="AA103:AB103"/>
    <mergeCell ref="AC103:AD103"/>
    <mergeCell ref="AE103:AF103"/>
    <mergeCell ref="W100:X100"/>
    <mergeCell ref="Y100:Z100"/>
    <mergeCell ref="AA100:AB100"/>
    <mergeCell ref="AC100:AD100"/>
    <mergeCell ref="AE100:AF100"/>
    <mergeCell ref="C101:D102"/>
    <mergeCell ref="G101:H101"/>
    <mergeCell ref="I101:J101"/>
    <mergeCell ref="K101:L101"/>
    <mergeCell ref="M101:N101"/>
    <mergeCell ref="AC99:AD99"/>
    <mergeCell ref="AE99:AF99"/>
    <mergeCell ref="G100:H100"/>
    <mergeCell ref="I100:J100"/>
    <mergeCell ref="K100:L100"/>
    <mergeCell ref="M100:N100"/>
    <mergeCell ref="O100:P100"/>
    <mergeCell ref="Q100:R100"/>
    <mergeCell ref="S100:T100"/>
    <mergeCell ref="U100:V100"/>
    <mergeCell ref="Q99:R99"/>
    <mergeCell ref="S99:T99"/>
    <mergeCell ref="U99:V99"/>
    <mergeCell ref="W99:X99"/>
    <mergeCell ref="Y99:Z99"/>
    <mergeCell ref="AA99:AB99"/>
    <mergeCell ref="U102:V102"/>
    <mergeCell ref="W102:X102"/>
    <mergeCell ref="Y102:Z102"/>
    <mergeCell ref="AA102:AB102"/>
    <mergeCell ref="AC102:AD102"/>
    <mergeCell ref="AE102:AF102"/>
    <mergeCell ref="AA98:AB98"/>
    <mergeCell ref="AC98:AD98"/>
    <mergeCell ref="AE98:AF98"/>
    <mergeCell ref="A99:B102"/>
    <mergeCell ref="C99:D100"/>
    <mergeCell ref="G99:H99"/>
    <mergeCell ref="I99:J99"/>
    <mergeCell ref="K99:L99"/>
    <mergeCell ref="M99:N99"/>
    <mergeCell ref="O99:P99"/>
    <mergeCell ref="O98:P98"/>
    <mergeCell ref="Q98:R98"/>
    <mergeCell ref="S98:T98"/>
    <mergeCell ref="U98:V98"/>
    <mergeCell ref="W98:X98"/>
    <mergeCell ref="Y98:Z98"/>
    <mergeCell ref="Y97:Z97"/>
    <mergeCell ref="AA97:AB97"/>
    <mergeCell ref="AC97:AD97"/>
    <mergeCell ref="AE97:AF97"/>
    <mergeCell ref="A98:B98"/>
    <mergeCell ref="C98:D98"/>
    <mergeCell ref="G98:H98"/>
    <mergeCell ref="I98:J98"/>
    <mergeCell ref="K98:L98"/>
    <mergeCell ref="M98:N98"/>
    <mergeCell ref="M97:N97"/>
    <mergeCell ref="O97:P97"/>
    <mergeCell ref="Q97:R97"/>
    <mergeCell ref="S97:T97"/>
    <mergeCell ref="U97:V97"/>
    <mergeCell ref="W97:X97"/>
    <mergeCell ref="A94:B94"/>
    <mergeCell ref="C94:I94"/>
    <mergeCell ref="A97:D97"/>
    <mergeCell ref="G97:H97"/>
    <mergeCell ref="I97:J97"/>
    <mergeCell ref="K97:L97"/>
    <mergeCell ref="AD89:AD90"/>
    <mergeCell ref="AE89:AE90"/>
    <mergeCell ref="AF89:AF90"/>
    <mergeCell ref="A90:I92"/>
    <mergeCell ref="L90:M92"/>
    <mergeCell ref="N90:O92"/>
    <mergeCell ref="P90:Q92"/>
    <mergeCell ref="Y85:Z85"/>
    <mergeCell ref="AA85:AC85"/>
    <mergeCell ref="A88:B89"/>
    <mergeCell ref="Z89:Z90"/>
    <mergeCell ref="AA89:AA90"/>
    <mergeCell ref="AB89:AB90"/>
    <mergeCell ref="AC89:AC90"/>
    <mergeCell ref="G85:H85"/>
    <mergeCell ref="I85:K85"/>
    <mergeCell ref="M85:N85"/>
    <mergeCell ref="O85:Q85"/>
    <mergeCell ref="S85:T85"/>
    <mergeCell ref="U85:W85"/>
    <mergeCell ref="Y83:Z83"/>
    <mergeCell ref="AA83:AC83"/>
    <mergeCell ref="G84:H84"/>
    <mergeCell ref="I84:K84"/>
    <mergeCell ref="M84:N84"/>
    <mergeCell ref="O84:Q84"/>
    <mergeCell ref="S84:T84"/>
    <mergeCell ref="U84:W84"/>
    <mergeCell ref="Y84:Z84"/>
    <mergeCell ref="AA84:AC84"/>
    <mergeCell ref="U82:W82"/>
    <mergeCell ref="Y82:Z82"/>
    <mergeCell ref="AA82:AC82"/>
    <mergeCell ref="B83:D83"/>
    <mergeCell ref="G83:H83"/>
    <mergeCell ref="I83:K83"/>
    <mergeCell ref="M83:N83"/>
    <mergeCell ref="O83:Q83"/>
    <mergeCell ref="S83:T83"/>
    <mergeCell ref="U83:W83"/>
    <mergeCell ref="B82:D82"/>
    <mergeCell ref="G82:H82"/>
    <mergeCell ref="I82:K82"/>
    <mergeCell ref="M82:N82"/>
    <mergeCell ref="O82:Q82"/>
    <mergeCell ref="S82:T82"/>
    <mergeCell ref="Y80:Z80"/>
    <mergeCell ref="AA80:AC80"/>
    <mergeCell ref="G81:H81"/>
    <mergeCell ref="I81:K81"/>
    <mergeCell ref="M81:N81"/>
    <mergeCell ref="O81:Q81"/>
    <mergeCell ref="S81:T81"/>
    <mergeCell ref="U81:W81"/>
    <mergeCell ref="Y81:Z81"/>
    <mergeCell ref="AA81:AC81"/>
    <mergeCell ref="G80:H80"/>
    <mergeCell ref="I80:K80"/>
    <mergeCell ref="M80:N80"/>
    <mergeCell ref="O80:Q80"/>
    <mergeCell ref="S80:T80"/>
    <mergeCell ref="U80:W80"/>
    <mergeCell ref="AA78:AC78"/>
    <mergeCell ref="G79:H79"/>
    <mergeCell ref="I79:K79"/>
    <mergeCell ref="M79:N79"/>
    <mergeCell ref="O79:Q79"/>
    <mergeCell ref="S79:T79"/>
    <mergeCell ref="U79:W79"/>
    <mergeCell ref="Y79:Z79"/>
    <mergeCell ref="AA79:AC79"/>
    <mergeCell ref="AE76:AF76"/>
    <mergeCell ref="A77:A81"/>
    <mergeCell ref="B77:D81"/>
    <mergeCell ref="G78:H78"/>
    <mergeCell ref="I78:K78"/>
    <mergeCell ref="M78:N78"/>
    <mergeCell ref="O78:Q78"/>
    <mergeCell ref="S78:T78"/>
    <mergeCell ref="U78:W78"/>
    <mergeCell ref="Y78:Z78"/>
    <mergeCell ref="S76:T76"/>
    <mergeCell ref="U76:V76"/>
    <mergeCell ref="W76:X76"/>
    <mergeCell ref="Y76:Z76"/>
    <mergeCell ref="AA76:AB76"/>
    <mergeCell ref="AC76:AD76"/>
    <mergeCell ref="AC75:AD75"/>
    <mergeCell ref="AE75:AF75"/>
    <mergeCell ref="A76:B76"/>
    <mergeCell ref="C76:D76"/>
    <mergeCell ref="G76:H76"/>
    <mergeCell ref="I76:J76"/>
    <mergeCell ref="K76:L76"/>
    <mergeCell ref="M76:N76"/>
    <mergeCell ref="O76:P76"/>
    <mergeCell ref="Q76:R76"/>
    <mergeCell ref="Q75:R75"/>
    <mergeCell ref="S75:T75"/>
    <mergeCell ref="U75:V75"/>
    <mergeCell ref="W75:X75"/>
    <mergeCell ref="Y75:Z75"/>
    <mergeCell ref="AA75:AB75"/>
    <mergeCell ref="A75:B75"/>
    <mergeCell ref="C75:D75"/>
    <mergeCell ref="G75:H75"/>
    <mergeCell ref="I75:J75"/>
    <mergeCell ref="K75:L75"/>
    <mergeCell ref="M75:N75"/>
    <mergeCell ref="O75:P75"/>
    <mergeCell ref="O74:P74"/>
    <mergeCell ref="Q74:R74"/>
    <mergeCell ref="S74:T74"/>
    <mergeCell ref="U74:V74"/>
    <mergeCell ref="W74:X74"/>
    <mergeCell ref="Y74:Z74"/>
    <mergeCell ref="A74:B74"/>
    <mergeCell ref="C74:D74"/>
    <mergeCell ref="G74:H74"/>
    <mergeCell ref="I74:J74"/>
    <mergeCell ref="K74:L74"/>
    <mergeCell ref="M74:N74"/>
    <mergeCell ref="AA72:AB72"/>
    <mergeCell ref="AC72:AD72"/>
    <mergeCell ref="AE72:AF72"/>
    <mergeCell ref="G73:H73"/>
    <mergeCell ref="I73:J73"/>
    <mergeCell ref="K73:L73"/>
    <mergeCell ref="M73:N73"/>
    <mergeCell ref="O73:P73"/>
    <mergeCell ref="Q73:R73"/>
    <mergeCell ref="S73:T73"/>
    <mergeCell ref="O72:P72"/>
    <mergeCell ref="Q72:R72"/>
    <mergeCell ref="S72:T72"/>
    <mergeCell ref="U72:V72"/>
    <mergeCell ref="W72:X72"/>
    <mergeCell ref="Y72:Z72"/>
    <mergeCell ref="AA74:AB74"/>
    <mergeCell ref="AC74:AD74"/>
    <mergeCell ref="AE74:AF74"/>
    <mergeCell ref="W71:X71"/>
    <mergeCell ref="Y71:Z71"/>
    <mergeCell ref="AA71:AB71"/>
    <mergeCell ref="AC71:AD71"/>
    <mergeCell ref="AE71:AF71"/>
    <mergeCell ref="C72:D73"/>
    <mergeCell ref="G72:H72"/>
    <mergeCell ref="I72:J72"/>
    <mergeCell ref="K72:L72"/>
    <mergeCell ref="M72:N72"/>
    <mergeCell ref="AC70:AD70"/>
    <mergeCell ref="AE70:AF70"/>
    <mergeCell ref="G71:H71"/>
    <mergeCell ref="I71:J71"/>
    <mergeCell ref="K71:L71"/>
    <mergeCell ref="M71:N71"/>
    <mergeCell ref="O71:P71"/>
    <mergeCell ref="Q71:R71"/>
    <mergeCell ref="S71:T71"/>
    <mergeCell ref="U71:V71"/>
    <mergeCell ref="Q70:R70"/>
    <mergeCell ref="S70:T70"/>
    <mergeCell ref="U70:V70"/>
    <mergeCell ref="W70:X70"/>
    <mergeCell ref="Y70:Z70"/>
    <mergeCell ref="AA70:AB70"/>
    <mergeCell ref="U73:V73"/>
    <mergeCell ref="W73:X73"/>
    <mergeCell ref="Y73:Z73"/>
    <mergeCell ref="AA73:AB73"/>
    <mergeCell ref="AC73:AD73"/>
    <mergeCell ref="AE73:AF73"/>
    <mergeCell ref="AA69:AB69"/>
    <mergeCell ref="AC69:AD69"/>
    <mergeCell ref="AE69:AF69"/>
    <mergeCell ref="A70:B73"/>
    <mergeCell ref="C70:D71"/>
    <mergeCell ref="G70:H70"/>
    <mergeCell ref="I70:J70"/>
    <mergeCell ref="K70:L70"/>
    <mergeCell ref="M70:N70"/>
    <mergeCell ref="O70:P70"/>
    <mergeCell ref="O69:P69"/>
    <mergeCell ref="Q69:R69"/>
    <mergeCell ref="S69:T69"/>
    <mergeCell ref="U69:V69"/>
    <mergeCell ref="W69:X69"/>
    <mergeCell ref="Y69:Z69"/>
    <mergeCell ref="Y68:Z68"/>
    <mergeCell ref="AA68:AB68"/>
    <mergeCell ref="AC68:AD68"/>
    <mergeCell ref="AE68:AF68"/>
    <mergeCell ref="A69:B69"/>
    <mergeCell ref="C69:D69"/>
    <mergeCell ref="G69:H69"/>
    <mergeCell ref="I69:J69"/>
    <mergeCell ref="K69:L69"/>
    <mergeCell ref="M69:N69"/>
    <mergeCell ref="M68:N68"/>
    <mergeCell ref="O68:P68"/>
    <mergeCell ref="Q68:R68"/>
    <mergeCell ref="S68:T68"/>
    <mergeCell ref="U68:V68"/>
    <mergeCell ref="W68:X68"/>
    <mergeCell ref="A65:B65"/>
    <mergeCell ref="C65:I65"/>
    <mergeCell ref="A68:D68"/>
    <mergeCell ref="G68:H68"/>
    <mergeCell ref="I68:J68"/>
    <mergeCell ref="K68:L68"/>
    <mergeCell ref="AD60:AD61"/>
    <mergeCell ref="AE60:AE61"/>
    <mergeCell ref="AF60:AF61"/>
    <mergeCell ref="A61:I63"/>
    <mergeCell ref="L61:M63"/>
    <mergeCell ref="N61:O63"/>
    <mergeCell ref="P61:Q63"/>
    <mergeCell ref="Y56:Z56"/>
    <mergeCell ref="AA56:AC56"/>
    <mergeCell ref="A59:B60"/>
    <mergeCell ref="Z60:Z61"/>
    <mergeCell ref="AA60:AA61"/>
    <mergeCell ref="AB60:AB61"/>
    <mergeCell ref="AC60:AC61"/>
    <mergeCell ref="G56:H56"/>
    <mergeCell ref="I56:K56"/>
    <mergeCell ref="M56:N56"/>
    <mergeCell ref="O56:Q56"/>
    <mergeCell ref="S56:T56"/>
    <mergeCell ref="U56:W56"/>
    <mergeCell ref="Y54:Z54"/>
    <mergeCell ref="AA54:AC54"/>
    <mergeCell ref="G55:H55"/>
    <mergeCell ref="I55:K55"/>
    <mergeCell ref="M55:N55"/>
    <mergeCell ref="O55:Q55"/>
    <mergeCell ref="S55:T55"/>
    <mergeCell ref="U55:W55"/>
    <mergeCell ref="Y55:Z55"/>
    <mergeCell ref="AA55:AC55"/>
    <mergeCell ref="U53:W53"/>
    <mergeCell ref="Y53:Z53"/>
    <mergeCell ref="AA53:AC53"/>
    <mergeCell ref="B54:D54"/>
    <mergeCell ref="G54:H54"/>
    <mergeCell ref="I54:K54"/>
    <mergeCell ref="M54:N54"/>
    <mergeCell ref="O54:Q54"/>
    <mergeCell ref="S54:T54"/>
    <mergeCell ref="U54:W54"/>
    <mergeCell ref="B53:D53"/>
    <mergeCell ref="G53:H53"/>
    <mergeCell ref="I53:K53"/>
    <mergeCell ref="M53:N53"/>
    <mergeCell ref="O53:Q53"/>
    <mergeCell ref="S53:T53"/>
    <mergeCell ref="Y51:Z51"/>
    <mergeCell ref="AA51:AC51"/>
    <mergeCell ref="G52:H52"/>
    <mergeCell ref="I52:K52"/>
    <mergeCell ref="M52:N52"/>
    <mergeCell ref="O52:Q52"/>
    <mergeCell ref="S52:T52"/>
    <mergeCell ref="U52:W52"/>
    <mergeCell ref="Y52:Z52"/>
    <mergeCell ref="AA52:AC52"/>
    <mergeCell ref="G51:H51"/>
    <mergeCell ref="I51:K51"/>
    <mergeCell ref="M51:N51"/>
    <mergeCell ref="O51:Q51"/>
    <mergeCell ref="S51:T51"/>
    <mergeCell ref="U51:W51"/>
    <mergeCell ref="AA49:AC49"/>
    <mergeCell ref="G50:H50"/>
    <mergeCell ref="I50:K50"/>
    <mergeCell ref="M50:N50"/>
    <mergeCell ref="O50:Q50"/>
    <mergeCell ref="S50:T50"/>
    <mergeCell ref="U50:W50"/>
    <mergeCell ref="Y50:Z50"/>
    <mergeCell ref="AA50:AC50"/>
    <mergeCell ref="AE47:AF47"/>
    <mergeCell ref="A48:A52"/>
    <mergeCell ref="B48:D52"/>
    <mergeCell ref="G49:H49"/>
    <mergeCell ref="I49:K49"/>
    <mergeCell ref="M49:N49"/>
    <mergeCell ref="O49:Q49"/>
    <mergeCell ref="S49:T49"/>
    <mergeCell ref="U49:W49"/>
    <mergeCell ref="Y49:Z49"/>
    <mergeCell ref="S47:T47"/>
    <mergeCell ref="U47:V47"/>
    <mergeCell ref="W47:X47"/>
    <mergeCell ref="Y47:Z47"/>
    <mergeCell ref="AA47:AB47"/>
    <mergeCell ref="AC47:AD47"/>
    <mergeCell ref="AC46:AD46"/>
    <mergeCell ref="AE46:AF46"/>
    <mergeCell ref="A47:B47"/>
    <mergeCell ref="C47:D47"/>
    <mergeCell ref="G47:H47"/>
    <mergeCell ref="I47:J47"/>
    <mergeCell ref="K47:L47"/>
    <mergeCell ref="M47:N47"/>
    <mergeCell ref="O47:P47"/>
    <mergeCell ref="Q47:R47"/>
    <mergeCell ref="Q46:R46"/>
    <mergeCell ref="S46:T46"/>
    <mergeCell ref="U46:V46"/>
    <mergeCell ref="W46:X46"/>
    <mergeCell ref="Y46:Z46"/>
    <mergeCell ref="AA46:AB46"/>
    <mergeCell ref="A46:B46"/>
    <mergeCell ref="C46:D46"/>
    <mergeCell ref="G46:H46"/>
    <mergeCell ref="I46:J46"/>
    <mergeCell ref="K46:L46"/>
    <mergeCell ref="M46:N46"/>
    <mergeCell ref="O46:P46"/>
    <mergeCell ref="O45:P45"/>
    <mergeCell ref="Q45:R45"/>
    <mergeCell ref="S45:T45"/>
    <mergeCell ref="U45:V45"/>
    <mergeCell ref="W45:X45"/>
    <mergeCell ref="Y45:Z45"/>
    <mergeCell ref="A45:B45"/>
    <mergeCell ref="C45:D45"/>
    <mergeCell ref="G45:H45"/>
    <mergeCell ref="I45:J45"/>
    <mergeCell ref="K45:L45"/>
    <mergeCell ref="M45:N45"/>
    <mergeCell ref="AA43:AB43"/>
    <mergeCell ref="AC43:AD43"/>
    <mergeCell ref="AE43:AF43"/>
    <mergeCell ref="G44:H44"/>
    <mergeCell ref="I44:J44"/>
    <mergeCell ref="K44:L44"/>
    <mergeCell ref="M44:N44"/>
    <mergeCell ref="O44:P44"/>
    <mergeCell ref="Q44:R44"/>
    <mergeCell ref="S44:T44"/>
    <mergeCell ref="O43:P43"/>
    <mergeCell ref="Q43:R43"/>
    <mergeCell ref="S43:T43"/>
    <mergeCell ref="U43:V43"/>
    <mergeCell ref="W43:X43"/>
    <mergeCell ref="Y43:Z43"/>
    <mergeCell ref="AA45:AB45"/>
    <mergeCell ref="AC45:AD45"/>
    <mergeCell ref="AE45:AF45"/>
    <mergeCell ref="W42:X42"/>
    <mergeCell ref="Y42:Z42"/>
    <mergeCell ref="AA42:AB42"/>
    <mergeCell ref="AC42:AD42"/>
    <mergeCell ref="AE42:AF42"/>
    <mergeCell ref="C43:D44"/>
    <mergeCell ref="G43:H43"/>
    <mergeCell ref="I43:J43"/>
    <mergeCell ref="K43:L43"/>
    <mergeCell ref="M43:N43"/>
    <mergeCell ref="AC41:AD41"/>
    <mergeCell ref="AE41:AF41"/>
    <mergeCell ref="G42:H42"/>
    <mergeCell ref="I42:J42"/>
    <mergeCell ref="K42:L42"/>
    <mergeCell ref="M42:N42"/>
    <mergeCell ref="O42:P42"/>
    <mergeCell ref="Q42:R42"/>
    <mergeCell ref="S42:T42"/>
    <mergeCell ref="U42:V42"/>
    <mergeCell ref="Q41:R41"/>
    <mergeCell ref="S41:T41"/>
    <mergeCell ref="U41:V41"/>
    <mergeCell ref="W41:X41"/>
    <mergeCell ref="Y41:Z41"/>
    <mergeCell ref="AA41:AB41"/>
    <mergeCell ref="U44:V44"/>
    <mergeCell ref="W44:X44"/>
    <mergeCell ref="Y44:Z44"/>
    <mergeCell ref="AA44:AB44"/>
    <mergeCell ref="AC44:AD44"/>
    <mergeCell ref="AE44:AF44"/>
    <mergeCell ref="AA40:AB40"/>
    <mergeCell ref="AC40:AD40"/>
    <mergeCell ref="AE40:AF40"/>
    <mergeCell ref="A41:B44"/>
    <mergeCell ref="C41:D42"/>
    <mergeCell ref="G41:H41"/>
    <mergeCell ref="I41:J41"/>
    <mergeCell ref="K41:L41"/>
    <mergeCell ref="M41:N41"/>
    <mergeCell ref="O41:P41"/>
    <mergeCell ref="O40:P40"/>
    <mergeCell ref="Q40:R40"/>
    <mergeCell ref="S40:T40"/>
    <mergeCell ref="U40:V40"/>
    <mergeCell ref="W40:X40"/>
    <mergeCell ref="Y40:Z40"/>
    <mergeCell ref="Y39:Z39"/>
    <mergeCell ref="AA39:AB39"/>
    <mergeCell ref="AC39:AD39"/>
    <mergeCell ref="AE39:AF39"/>
    <mergeCell ref="A40:B40"/>
    <mergeCell ref="C40:D40"/>
    <mergeCell ref="G40:H40"/>
    <mergeCell ref="I40:J40"/>
    <mergeCell ref="K40:L40"/>
    <mergeCell ref="M40:N40"/>
    <mergeCell ref="M39:N39"/>
    <mergeCell ref="O39:P39"/>
    <mergeCell ref="Q39:R39"/>
    <mergeCell ref="S39:T39"/>
    <mergeCell ref="U39:V39"/>
    <mergeCell ref="W39:X39"/>
    <mergeCell ref="A36:B36"/>
    <mergeCell ref="C36:I36"/>
    <mergeCell ref="A39:D39"/>
    <mergeCell ref="G39:H39"/>
    <mergeCell ref="I39:J39"/>
    <mergeCell ref="K39:L39"/>
    <mergeCell ref="AD31:AD32"/>
    <mergeCell ref="AE31:AE32"/>
    <mergeCell ref="AF31:AF32"/>
    <mergeCell ref="A32:I34"/>
    <mergeCell ref="L32:M34"/>
    <mergeCell ref="N32:O34"/>
    <mergeCell ref="P32:Q34"/>
    <mergeCell ref="Y27:Z27"/>
    <mergeCell ref="AA27:AC27"/>
    <mergeCell ref="A30:B31"/>
    <mergeCell ref="Z31:Z32"/>
    <mergeCell ref="AA31:AA32"/>
    <mergeCell ref="AB31:AB32"/>
    <mergeCell ref="AC31:AC32"/>
    <mergeCell ref="G27:H27"/>
    <mergeCell ref="I27:K27"/>
    <mergeCell ref="M27:N27"/>
    <mergeCell ref="O27:Q27"/>
    <mergeCell ref="S27:T27"/>
    <mergeCell ref="U27:W27"/>
    <mergeCell ref="Y25:Z25"/>
    <mergeCell ref="AA25:AC25"/>
    <mergeCell ref="G26:H26"/>
    <mergeCell ref="I26:K26"/>
    <mergeCell ref="M26:N26"/>
    <mergeCell ref="O26:Q26"/>
    <mergeCell ref="S26:T26"/>
    <mergeCell ref="U26:W26"/>
    <mergeCell ref="Y26:Z26"/>
    <mergeCell ref="AA26:AC26"/>
    <mergeCell ref="U24:W24"/>
    <mergeCell ref="Y24:Z24"/>
    <mergeCell ref="AA24:AC24"/>
    <mergeCell ref="B25:D25"/>
    <mergeCell ref="G25:H25"/>
    <mergeCell ref="I25:K25"/>
    <mergeCell ref="M25:N25"/>
    <mergeCell ref="O25:Q25"/>
    <mergeCell ref="S25:T25"/>
    <mergeCell ref="U25:W25"/>
    <mergeCell ref="B24:D24"/>
    <mergeCell ref="G24:H24"/>
    <mergeCell ref="I24:K24"/>
    <mergeCell ref="M24:N24"/>
    <mergeCell ref="O24:Q24"/>
    <mergeCell ref="S24:T24"/>
    <mergeCell ref="Y22:Z22"/>
    <mergeCell ref="AA22:AC22"/>
    <mergeCell ref="G23:H23"/>
    <mergeCell ref="I23:K23"/>
    <mergeCell ref="M23:N23"/>
    <mergeCell ref="O23:Q23"/>
    <mergeCell ref="S23:T23"/>
    <mergeCell ref="U23:W23"/>
    <mergeCell ref="Y23:Z23"/>
    <mergeCell ref="AA23:AC23"/>
    <mergeCell ref="G22:H22"/>
    <mergeCell ref="I22:K22"/>
    <mergeCell ref="M22:N22"/>
    <mergeCell ref="O22:Q22"/>
    <mergeCell ref="S22:T22"/>
    <mergeCell ref="U22:W22"/>
    <mergeCell ref="AA20:AC20"/>
    <mergeCell ref="G21:H21"/>
    <mergeCell ref="I21:K21"/>
    <mergeCell ref="M21:N21"/>
    <mergeCell ref="O21:Q21"/>
    <mergeCell ref="S21:T21"/>
    <mergeCell ref="U21:W21"/>
    <mergeCell ref="Y21:Z21"/>
    <mergeCell ref="AA21:AC21"/>
    <mergeCell ref="AE18:AF18"/>
    <mergeCell ref="A19:A23"/>
    <mergeCell ref="B19:D23"/>
    <mergeCell ref="G20:H20"/>
    <mergeCell ref="I20:K20"/>
    <mergeCell ref="M20:N20"/>
    <mergeCell ref="O20:Q20"/>
    <mergeCell ref="S20:T20"/>
    <mergeCell ref="U20:W20"/>
    <mergeCell ref="Y20:Z20"/>
    <mergeCell ref="S18:T18"/>
    <mergeCell ref="U18:V18"/>
    <mergeCell ref="W18:X18"/>
    <mergeCell ref="Y18:Z18"/>
    <mergeCell ref="AA18:AB18"/>
    <mergeCell ref="AC18:AD18"/>
    <mergeCell ref="AC17:AD17"/>
    <mergeCell ref="AE17:AF17"/>
    <mergeCell ref="A18:B18"/>
    <mergeCell ref="C18:D18"/>
    <mergeCell ref="G18:H18"/>
    <mergeCell ref="I18:J18"/>
    <mergeCell ref="K18:L18"/>
    <mergeCell ref="M18:N18"/>
    <mergeCell ref="O18:P18"/>
    <mergeCell ref="Q18:R18"/>
    <mergeCell ref="Q17:R17"/>
    <mergeCell ref="S17:T17"/>
    <mergeCell ref="U17:V17"/>
    <mergeCell ref="W17:X17"/>
    <mergeCell ref="Y17:Z17"/>
    <mergeCell ref="AA17:AB17"/>
    <mergeCell ref="A17:B17"/>
    <mergeCell ref="C17:D17"/>
    <mergeCell ref="G17:H17"/>
    <mergeCell ref="I17:J17"/>
    <mergeCell ref="K17:L17"/>
    <mergeCell ref="M17:N17"/>
    <mergeCell ref="O17:P17"/>
    <mergeCell ref="O16:P16"/>
    <mergeCell ref="Q16:R16"/>
    <mergeCell ref="S16:T16"/>
    <mergeCell ref="U16:V16"/>
    <mergeCell ref="W16:X16"/>
    <mergeCell ref="Y16:Z16"/>
    <mergeCell ref="A16:B16"/>
    <mergeCell ref="C16:D16"/>
    <mergeCell ref="G16:H16"/>
    <mergeCell ref="I16:J16"/>
    <mergeCell ref="K16:L16"/>
    <mergeCell ref="M16:N16"/>
    <mergeCell ref="AA14:AB14"/>
    <mergeCell ref="AC14:AD14"/>
    <mergeCell ref="AE14:AF14"/>
    <mergeCell ref="G15:H15"/>
    <mergeCell ref="I15:J15"/>
    <mergeCell ref="K15:L15"/>
    <mergeCell ref="M15:N15"/>
    <mergeCell ref="O15:P15"/>
    <mergeCell ref="Q15:R15"/>
    <mergeCell ref="S15:T15"/>
    <mergeCell ref="O14:P14"/>
    <mergeCell ref="Q14:R14"/>
    <mergeCell ref="S14:T14"/>
    <mergeCell ref="U14:V14"/>
    <mergeCell ref="W14:X14"/>
    <mergeCell ref="Y14:Z14"/>
    <mergeCell ref="AA16:AB16"/>
    <mergeCell ref="AC16:AD16"/>
    <mergeCell ref="AE16:AF16"/>
    <mergeCell ref="W13:X13"/>
    <mergeCell ref="Y13:Z13"/>
    <mergeCell ref="AA13:AB13"/>
    <mergeCell ref="AC13:AD13"/>
    <mergeCell ref="AE13:AF13"/>
    <mergeCell ref="C14:D15"/>
    <mergeCell ref="G14:H14"/>
    <mergeCell ref="I14:J14"/>
    <mergeCell ref="K14:L14"/>
    <mergeCell ref="M14:N14"/>
    <mergeCell ref="AC12:AD12"/>
    <mergeCell ref="AE12:AF12"/>
    <mergeCell ref="G13:H13"/>
    <mergeCell ref="I13:J13"/>
    <mergeCell ref="K13:L13"/>
    <mergeCell ref="M13:N13"/>
    <mergeCell ref="O13:P13"/>
    <mergeCell ref="Q13:R13"/>
    <mergeCell ref="S13:T13"/>
    <mergeCell ref="U13:V13"/>
    <mergeCell ref="Q12:R12"/>
    <mergeCell ref="S12:T12"/>
    <mergeCell ref="U12:V12"/>
    <mergeCell ref="W12:X12"/>
    <mergeCell ref="Y12:Z12"/>
    <mergeCell ref="AA12:AB12"/>
    <mergeCell ref="U15:V15"/>
    <mergeCell ref="W15:X15"/>
    <mergeCell ref="Y15:Z15"/>
    <mergeCell ref="AA15:AB15"/>
    <mergeCell ref="AC15:AD15"/>
    <mergeCell ref="AE15:AF15"/>
    <mergeCell ref="AA11:AB11"/>
    <mergeCell ref="AC11:AD11"/>
    <mergeCell ref="AE11:AF11"/>
    <mergeCell ref="A12:B15"/>
    <mergeCell ref="C12:D13"/>
    <mergeCell ref="G12:H12"/>
    <mergeCell ref="I12:J12"/>
    <mergeCell ref="K12:L12"/>
    <mergeCell ref="M12:N12"/>
    <mergeCell ref="O12:P12"/>
    <mergeCell ref="O11:P11"/>
    <mergeCell ref="Q11:R11"/>
    <mergeCell ref="S11:T11"/>
    <mergeCell ref="U11:V11"/>
    <mergeCell ref="W11:X11"/>
    <mergeCell ref="Y11:Z11"/>
    <mergeCell ref="Y10:Z10"/>
    <mergeCell ref="AA10:AB10"/>
    <mergeCell ref="AC10:AD10"/>
    <mergeCell ref="AE10:AF10"/>
    <mergeCell ref="A11:B11"/>
    <mergeCell ref="C11:D11"/>
    <mergeCell ref="G11:H11"/>
    <mergeCell ref="I11:J11"/>
    <mergeCell ref="K11:L11"/>
    <mergeCell ref="M11:N11"/>
    <mergeCell ref="M10:N10"/>
    <mergeCell ref="O10:P10"/>
    <mergeCell ref="Q10:R10"/>
    <mergeCell ref="S10:T10"/>
    <mergeCell ref="U10:V10"/>
    <mergeCell ref="W10:X10"/>
    <mergeCell ref="A7:B7"/>
    <mergeCell ref="C7:I7"/>
    <mergeCell ref="A10:D10"/>
    <mergeCell ref="G10:H10"/>
    <mergeCell ref="I10:J10"/>
    <mergeCell ref="K10:L10"/>
    <mergeCell ref="AE2:AE3"/>
    <mergeCell ref="AF2:AF3"/>
    <mergeCell ref="A3:I5"/>
    <mergeCell ref="L3:M5"/>
    <mergeCell ref="N3:O5"/>
    <mergeCell ref="P3:Q5"/>
    <mergeCell ref="A1:B2"/>
    <mergeCell ref="Z2:Z3"/>
    <mergeCell ref="AA2:AA3"/>
    <mergeCell ref="AB2:AB3"/>
    <mergeCell ref="AC2:AC3"/>
    <mergeCell ref="AD2:AD3"/>
    <mergeCell ref="A291:B292"/>
    <mergeCell ref="Z292:Z293"/>
    <mergeCell ref="AA292:AA293"/>
    <mergeCell ref="AB292:AB293"/>
    <mergeCell ref="AC292:AC293"/>
    <mergeCell ref="AD292:AD293"/>
    <mergeCell ref="AE292:AE293"/>
    <mergeCell ref="AF292:AF293"/>
    <mergeCell ref="A293:I295"/>
    <mergeCell ref="L293:M295"/>
    <mergeCell ref="N293:O295"/>
    <mergeCell ref="P293:Q295"/>
    <mergeCell ref="A297:B297"/>
    <mergeCell ref="C297:I297"/>
    <mergeCell ref="A300:D300"/>
    <mergeCell ref="G300:H300"/>
    <mergeCell ref="I300:J300"/>
    <mergeCell ref="K300:L300"/>
    <mergeCell ref="M300:N300"/>
    <mergeCell ref="O300:P300"/>
    <mergeCell ref="Q300:R300"/>
    <mergeCell ref="S300:T300"/>
    <mergeCell ref="U300:V300"/>
    <mergeCell ref="W300:X300"/>
    <mergeCell ref="Y300:Z300"/>
    <mergeCell ref="AA300:AB300"/>
    <mergeCell ref="AC300:AD300"/>
    <mergeCell ref="AE300:AF300"/>
    <mergeCell ref="A301:B301"/>
    <mergeCell ref="C301:D301"/>
    <mergeCell ref="G301:H301"/>
    <mergeCell ref="I301:J301"/>
    <mergeCell ref="K301:L301"/>
    <mergeCell ref="M301:N301"/>
    <mergeCell ref="O301:P301"/>
    <mergeCell ref="Q301:R301"/>
    <mergeCell ref="S301:T301"/>
    <mergeCell ref="U301:V301"/>
    <mergeCell ref="W301:X301"/>
    <mergeCell ref="Y301:Z301"/>
    <mergeCell ref="AA301:AB301"/>
    <mergeCell ref="AC301:AD301"/>
    <mergeCell ref="AE301:AF301"/>
    <mergeCell ref="A302:B305"/>
    <mergeCell ref="C302:D303"/>
    <mergeCell ref="G302:H302"/>
    <mergeCell ref="I302:J302"/>
    <mergeCell ref="K302:L302"/>
    <mergeCell ref="M302:N302"/>
    <mergeCell ref="O302:P302"/>
    <mergeCell ref="Q302:R302"/>
    <mergeCell ref="S302:T302"/>
    <mergeCell ref="U302:V302"/>
    <mergeCell ref="W302:X302"/>
    <mergeCell ref="Y302:Z302"/>
    <mergeCell ref="AA302:AB302"/>
    <mergeCell ref="AC302:AD302"/>
    <mergeCell ref="AE302:AF302"/>
    <mergeCell ref="G303:H303"/>
    <mergeCell ref="I303:J303"/>
    <mergeCell ref="K303:L303"/>
    <mergeCell ref="M303:N303"/>
    <mergeCell ref="O303:P303"/>
    <mergeCell ref="Q303:R303"/>
    <mergeCell ref="S303:T303"/>
    <mergeCell ref="U303:V303"/>
    <mergeCell ref="W303:X303"/>
    <mergeCell ref="Y303:Z303"/>
    <mergeCell ref="AA303:AB303"/>
    <mergeCell ref="AC303:AD303"/>
    <mergeCell ref="AE303:AF303"/>
    <mergeCell ref="C304:D305"/>
    <mergeCell ref="G304:H304"/>
    <mergeCell ref="I304:J304"/>
    <mergeCell ref="K304:L304"/>
    <mergeCell ref="M304:N304"/>
    <mergeCell ref="O304:P304"/>
    <mergeCell ref="Q304:R304"/>
    <mergeCell ref="S304:T304"/>
    <mergeCell ref="U304:V304"/>
    <mergeCell ref="W304:X304"/>
    <mergeCell ref="Y304:Z304"/>
    <mergeCell ref="AA304:AB304"/>
    <mergeCell ref="AC304:AD304"/>
    <mergeCell ref="AE304:AF304"/>
    <mergeCell ref="G305:H305"/>
    <mergeCell ref="I305:J305"/>
    <mergeCell ref="K305:L305"/>
    <mergeCell ref="M305:N305"/>
    <mergeCell ref="O305:P305"/>
    <mergeCell ref="Q305:R305"/>
    <mergeCell ref="S305:T305"/>
    <mergeCell ref="U305:V305"/>
    <mergeCell ref="W305:X305"/>
    <mergeCell ref="Y305:Z305"/>
    <mergeCell ref="AA305:AB305"/>
    <mergeCell ref="AC305:AD305"/>
    <mergeCell ref="AE305:AF305"/>
    <mergeCell ref="A306:B306"/>
    <mergeCell ref="C306:D306"/>
    <mergeCell ref="G306:H306"/>
    <mergeCell ref="I306:J306"/>
    <mergeCell ref="K306:L306"/>
    <mergeCell ref="M306:N306"/>
    <mergeCell ref="O306:P306"/>
    <mergeCell ref="Q306:R306"/>
    <mergeCell ref="S306:T306"/>
    <mergeCell ref="U306:V306"/>
    <mergeCell ref="W306:X306"/>
    <mergeCell ref="Y306:Z306"/>
    <mergeCell ref="AA306:AB306"/>
    <mergeCell ref="AC306:AD306"/>
    <mergeCell ref="AE306:AF306"/>
    <mergeCell ref="A307:B307"/>
    <mergeCell ref="C307:D307"/>
    <mergeCell ref="G307:H307"/>
    <mergeCell ref="I307:J307"/>
    <mergeCell ref="K307:L307"/>
    <mergeCell ref="M307:N307"/>
    <mergeCell ref="O307:P307"/>
    <mergeCell ref="Q307:R307"/>
    <mergeCell ref="S307:T307"/>
    <mergeCell ref="U307:V307"/>
    <mergeCell ref="W307:X307"/>
    <mergeCell ref="Y307:Z307"/>
    <mergeCell ref="AA307:AB307"/>
    <mergeCell ref="AC307:AD307"/>
    <mergeCell ref="AE307:AF307"/>
    <mergeCell ref="A308:B308"/>
    <mergeCell ref="C308:D308"/>
    <mergeCell ref="G308:H308"/>
    <mergeCell ref="I308:J308"/>
    <mergeCell ref="K308:L308"/>
    <mergeCell ref="M308:N308"/>
    <mergeCell ref="O308:P308"/>
    <mergeCell ref="Q308:R308"/>
    <mergeCell ref="S308:T308"/>
    <mergeCell ref="U308:V308"/>
    <mergeCell ref="W308:X308"/>
    <mergeCell ref="Y308:Z308"/>
    <mergeCell ref="AA308:AB308"/>
    <mergeCell ref="AC308:AD308"/>
    <mergeCell ref="AE308:AF308"/>
    <mergeCell ref="A309:A313"/>
    <mergeCell ref="B309:D313"/>
    <mergeCell ref="G310:H310"/>
    <mergeCell ref="I310:K310"/>
    <mergeCell ref="M310:N310"/>
    <mergeCell ref="O310:Q310"/>
    <mergeCell ref="S310:T310"/>
    <mergeCell ref="U310:W310"/>
    <mergeCell ref="Y310:Z310"/>
    <mergeCell ref="AA310:AC310"/>
    <mergeCell ref="G311:H311"/>
    <mergeCell ref="I311:K311"/>
    <mergeCell ref="M311:N311"/>
    <mergeCell ref="O311:Q311"/>
    <mergeCell ref="S311:T311"/>
    <mergeCell ref="U311:W311"/>
    <mergeCell ref="Y311:Z311"/>
    <mergeCell ref="AA311:AC311"/>
    <mergeCell ref="G312:H312"/>
    <mergeCell ref="I312:K312"/>
    <mergeCell ref="M312:N312"/>
    <mergeCell ref="O312:Q312"/>
    <mergeCell ref="S312:T312"/>
    <mergeCell ref="U312:W312"/>
    <mergeCell ref="Y312:Z312"/>
    <mergeCell ref="AA312:AC312"/>
    <mergeCell ref="G313:H313"/>
    <mergeCell ref="I313:K313"/>
    <mergeCell ref="M313:N313"/>
    <mergeCell ref="O313:Q313"/>
    <mergeCell ref="S313:T313"/>
    <mergeCell ref="U313:W313"/>
    <mergeCell ref="B314:D314"/>
    <mergeCell ref="G314:H314"/>
    <mergeCell ref="I314:K314"/>
    <mergeCell ref="M314:N314"/>
    <mergeCell ref="O314:Q314"/>
    <mergeCell ref="S314:T314"/>
    <mergeCell ref="U314:W314"/>
    <mergeCell ref="Y314:Z314"/>
    <mergeCell ref="AA314:AC314"/>
    <mergeCell ref="B315:D315"/>
    <mergeCell ref="G315:H315"/>
    <mergeCell ref="I315:K315"/>
    <mergeCell ref="M315:N315"/>
    <mergeCell ref="O315:Q315"/>
    <mergeCell ref="S315:T315"/>
    <mergeCell ref="U315:W315"/>
    <mergeCell ref="Y315:Z315"/>
    <mergeCell ref="AA315:AC315"/>
    <mergeCell ref="G316:H316"/>
    <mergeCell ref="I316:K316"/>
    <mergeCell ref="M316:N316"/>
    <mergeCell ref="O316:Q316"/>
    <mergeCell ref="S316:T316"/>
    <mergeCell ref="U316:W316"/>
    <mergeCell ref="Y316:Z316"/>
    <mergeCell ref="AA316:AC316"/>
    <mergeCell ref="G317:H317"/>
    <mergeCell ref="I317:K317"/>
    <mergeCell ref="M317:N317"/>
    <mergeCell ref="O317:Q317"/>
    <mergeCell ref="S317:T317"/>
    <mergeCell ref="U317:W317"/>
    <mergeCell ref="Y317:Z317"/>
    <mergeCell ref="AA317:AC317"/>
    <mergeCell ref="Y313:Z313"/>
    <mergeCell ref="AA313:AC313"/>
    <mergeCell ref="A320:B321"/>
    <mergeCell ref="Z321:Z322"/>
    <mergeCell ref="AA321:AA322"/>
    <mergeCell ref="AB321:AB322"/>
    <mergeCell ref="AC321:AC322"/>
    <mergeCell ref="AD321:AD322"/>
    <mergeCell ref="AE321:AE322"/>
    <mergeCell ref="AF321:AF322"/>
    <mergeCell ref="A322:I324"/>
    <mergeCell ref="L322:M324"/>
    <mergeCell ref="N322:O324"/>
    <mergeCell ref="P322:Q324"/>
    <mergeCell ref="A326:B326"/>
    <mergeCell ref="C326:I326"/>
    <mergeCell ref="A329:D329"/>
    <mergeCell ref="G329:H329"/>
    <mergeCell ref="I329:J329"/>
    <mergeCell ref="K329:L329"/>
    <mergeCell ref="M329:N329"/>
    <mergeCell ref="O329:P329"/>
    <mergeCell ref="Q329:R329"/>
    <mergeCell ref="S329:T329"/>
    <mergeCell ref="U329:V329"/>
    <mergeCell ref="W329:X329"/>
    <mergeCell ref="Y329:Z329"/>
    <mergeCell ref="AA329:AB329"/>
    <mergeCell ref="AC329:AD329"/>
    <mergeCell ref="AE329:AF329"/>
    <mergeCell ref="A330:B330"/>
    <mergeCell ref="C330:D330"/>
    <mergeCell ref="G330:H330"/>
    <mergeCell ref="I330:J330"/>
    <mergeCell ref="K330:L330"/>
    <mergeCell ref="M330:N330"/>
    <mergeCell ref="O330:P330"/>
    <mergeCell ref="Q330:R330"/>
    <mergeCell ref="S330:T330"/>
    <mergeCell ref="U330:V330"/>
    <mergeCell ref="W330:X330"/>
    <mergeCell ref="Y330:Z330"/>
    <mergeCell ref="AA330:AB330"/>
    <mergeCell ref="AC330:AD330"/>
    <mergeCell ref="AE330:AF330"/>
    <mergeCell ref="A331:B334"/>
    <mergeCell ref="C331:D332"/>
    <mergeCell ref="G331:H331"/>
    <mergeCell ref="I331:J331"/>
    <mergeCell ref="K331:L331"/>
    <mergeCell ref="M331:N331"/>
    <mergeCell ref="O331:P331"/>
    <mergeCell ref="Q331:R331"/>
    <mergeCell ref="S331:T331"/>
    <mergeCell ref="U331:V331"/>
    <mergeCell ref="W331:X331"/>
    <mergeCell ref="Y331:Z331"/>
    <mergeCell ref="AA331:AB331"/>
    <mergeCell ref="AC331:AD331"/>
    <mergeCell ref="AE331:AF331"/>
    <mergeCell ref="G332:H332"/>
    <mergeCell ref="I332:J332"/>
    <mergeCell ref="K332:L332"/>
    <mergeCell ref="M332:N332"/>
    <mergeCell ref="O332:P332"/>
    <mergeCell ref="Q332:R332"/>
    <mergeCell ref="S332:T332"/>
    <mergeCell ref="U332:V332"/>
    <mergeCell ref="W332:X332"/>
    <mergeCell ref="Y332:Z332"/>
    <mergeCell ref="AA332:AB332"/>
    <mergeCell ref="AC332:AD332"/>
    <mergeCell ref="AE332:AF332"/>
    <mergeCell ref="C333:D334"/>
    <mergeCell ref="G333:H333"/>
    <mergeCell ref="I333:J333"/>
    <mergeCell ref="K333:L333"/>
    <mergeCell ref="M333:N333"/>
    <mergeCell ref="O333:P333"/>
    <mergeCell ref="Q333:R333"/>
    <mergeCell ref="S333:T333"/>
    <mergeCell ref="U333:V333"/>
    <mergeCell ref="W333:X333"/>
    <mergeCell ref="Y333:Z333"/>
    <mergeCell ref="AA333:AB333"/>
    <mergeCell ref="AC333:AD333"/>
    <mergeCell ref="AE333:AF333"/>
    <mergeCell ref="G334:H334"/>
    <mergeCell ref="I334:J334"/>
    <mergeCell ref="K334:L334"/>
    <mergeCell ref="M334:N334"/>
    <mergeCell ref="O334:P334"/>
    <mergeCell ref="Q334:R334"/>
    <mergeCell ref="S334:T334"/>
    <mergeCell ref="U334:V334"/>
    <mergeCell ref="W334:X334"/>
    <mergeCell ref="Y334:Z334"/>
    <mergeCell ref="AA334:AB334"/>
    <mergeCell ref="AC334:AD334"/>
    <mergeCell ref="AE334:AF334"/>
    <mergeCell ref="A335:B335"/>
    <mergeCell ref="C335:D335"/>
    <mergeCell ref="G335:H335"/>
    <mergeCell ref="I335:J335"/>
    <mergeCell ref="K335:L335"/>
    <mergeCell ref="M335:N335"/>
    <mergeCell ref="O335:P335"/>
    <mergeCell ref="Q335:R335"/>
    <mergeCell ref="S335:T335"/>
    <mergeCell ref="U335:V335"/>
    <mergeCell ref="W335:X335"/>
    <mergeCell ref="Y335:Z335"/>
    <mergeCell ref="AA335:AB335"/>
    <mergeCell ref="AC335:AD335"/>
    <mergeCell ref="AE335:AF335"/>
    <mergeCell ref="A336:B336"/>
    <mergeCell ref="C336:D336"/>
    <mergeCell ref="G336:H336"/>
    <mergeCell ref="I336:J336"/>
    <mergeCell ref="K336:L336"/>
    <mergeCell ref="M336:N336"/>
    <mergeCell ref="O336:P336"/>
    <mergeCell ref="Q336:R336"/>
    <mergeCell ref="S336:T336"/>
    <mergeCell ref="U336:V336"/>
    <mergeCell ref="W336:X336"/>
    <mergeCell ref="Y336:Z336"/>
    <mergeCell ref="AA336:AB336"/>
    <mergeCell ref="AC336:AD336"/>
    <mergeCell ref="AE336:AF336"/>
    <mergeCell ref="A337:B337"/>
    <mergeCell ref="C337:D337"/>
    <mergeCell ref="G337:H337"/>
    <mergeCell ref="I337:J337"/>
    <mergeCell ref="K337:L337"/>
    <mergeCell ref="M337:N337"/>
    <mergeCell ref="O337:P337"/>
    <mergeCell ref="Q337:R337"/>
    <mergeCell ref="S337:T337"/>
    <mergeCell ref="U337:V337"/>
    <mergeCell ref="W337:X337"/>
    <mergeCell ref="Y337:Z337"/>
    <mergeCell ref="AA337:AB337"/>
    <mergeCell ref="AC337:AD337"/>
    <mergeCell ref="AE337:AF337"/>
    <mergeCell ref="A338:A342"/>
    <mergeCell ref="B338:D342"/>
    <mergeCell ref="G339:H339"/>
    <mergeCell ref="I339:K339"/>
    <mergeCell ref="M339:N339"/>
    <mergeCell ref="O339:Q339"/>
    <mergeCell ref="S339:T339"/>
    <mergeCell ref="U339:W339"/>
    <mergeCell ref="Y339:Z339"/>
    <mergeCell ref="AA339:AC339"/>
    <mergeCell ref="G340:H340"/>
    <mergeCell ref="I340:K340"/>
    <mergeCell ref="M340:N340"/>
    <mergeCell ref="O340:Q340"/>
    <mergeCell ref="S340:T340"/>
    <mergeCell ref="U340:W340"/>
    <mergeCell ref="Y340:Z340"/>
    <mergeCell ref="AA340:AC340"/>
    <mergeCell ref="G341:H341"/>
    <mergeCell ref="I341:K341"/>
    <mergeCell ref="M341:N341"/>
    <mergeCell ref="O341:Q341"/>
    <mergeCell ref="S341:T341"/>
    <mergeCell ref="U341:W341"/>
    <mergeCell ref="Y341:Z341"/>
    <mergeCell ref="AA341:AC341"/>
    <mergeCell ref="G342:H342"/>
    <mergeCell ref="I342:K342"/>
    <mergeCell ref="M342:N342"/>
    <mergeCell ref="O342:Q342"/>
    <mergeCell ref="S342:T342"/>
    <mergeCell ref="U342:W342"/>
    <mergeCell ref="B343:D343"/>
    <mergeCell ref="G343:H343"/>
    <mergeCell ref="I343:K343"/>
    <mergeCell ref="M343:N343"/>
    <mergeCell ref="O343:Q343"/>
    <mergeCell ref="S343:T343"/>
    <mergeCell ref="U343:W343"/>
    <mergeCell ref="Y343:Z343"/>
    <mergeCell ref="AA343:AC343"/>
    <mergeCell ref="B344:D344"/>
    <mergeCell ref="G344:H344"/>
    <mergeCell ref="I344:K344"/>
    <mergeCell ref="M344:N344"/>
    <mergeCell ref="O344:Q344"/>
    <mergeCell ref="S344:T344"/>
    <mergeCell ref="U344:W344"/>
    <mergeCell ref="Y344:Z344"/>
    <mergeCell ref="AA344:AC344"/>
    <mergeCell ref="G345:H345"/>
    <mergeCell ref="I345:K345"/>
    <mergeCell ref="M345:N345"/>
    <mergeCell ref="O345:Q345"/>
    <mergeCell ref="S345:T345"/>
    <mergeCell ref="U345:W345"/>
    <mergeCell ref="Y345:Z345"/>
    <mergeCell ref="AA345:AC345"/>
    <mergeCell ref="G346:H346"/>
    <mergeCell ref="I346:K346"/>
    <mergeCell ref="M346:N346"/>
    <mergeCell ref="O346:Q346"/>
    <mergeCell ref="S346:T346"/>
    <mergeCell ref="U346:W346"/>
    <mergeCell ref="Y346:Z346"/>
    <mergeCell ref="AA346:AC346"/>
    <mergeCell ref="Y342:Z342"/>
    <mergeCell ref="AA342:AC342"/>
    <mergeCell ref="A349:B350"/>
    <mergeCell ref="Z350:Z351"/>
    <mergeCell ref="AA350:AA351"/>
    <mergeCell ref="AB350:AB351"/>
    <mergeCell ref="AC350:AC351"/>
    <mergeCell ref="AD350:AD351"/>
    <mergeCell ref="AE350:AE351"/>
    <mergeCell ref="AF350:AF351"/>
    <mergeCell ref="A351:I353"/>
    <mergeCell ref="L351:M353"/>
    <mergeCell ref="N351:O353"/>
    <mergeCell ref="P351:Q353"/>
    <mergeCell ref="A355:B355"/>
    <mergeCell ref="C355:I355"/>
    <mergeCell ref="A358:D358"/>
    <mergeCell ref="G358:H358"/>
    <mergeCell ref="I358:J358"/>
    <mergeCell ref="K358:L358"/>
    <mergeCell ref="M358:N358"/>
    <mergeCell ref="O358:P358"/>
    <mergeCell ref="Q358:R358"/>
    <mergeCell ref="S358:T358"/>
    <mergeCell ref="U358:V358"/>
    <mergeCell ref="W358:X358"/>
    <mergeCell ref="Y358:Z358"/>
    <mergeCell ref="AA358:AB358"/>
    <mergeCell ref="AC358:AD358"/>
    <mergeCell ref="AE358:AF358"/>
    <mergeCell ref="A359:B359"/>
    <mergeCell ref="C359:D359"/>
    <mergeCell ref="G359:H359"/>
    <mergeCell ref="I359:J359"/>
    <mergeCell ref="K359:L359"/>
    <mergeCell ref="M359:N359"/>
    <mergeCell ref="O359:P359"/>
    <mergeCell ref="Q359:R359"/>
    <mergeCell ref="S359:T359"/>
    <mergeCell ref="U359:V359"/>
    <mergeCell ref="W359:X359"/>
    <mergeCell ref="Y359:Z359"/>
    <mergeCell ref="AA359:AB359"/>
    <mergeCell ref="AC359:AD359"/>
    <mergeCell ref="AE359:AF359"/>
    <mergeCell ref="A360:B363"/>
    <mergeCell ref="C360:D361"/>
    <mergeCell ref="G360:H360"/>
    <mergeCell ref="I360:J360"/>
    <mergeCell ref="K360:L360"/>
    <mergeCell ref="M360:N360"/>
    <mergeCell ref="O360:P360"/>
    <mergeCell ref="Q360:R360"/>
    <mergeCell ref="S360:T360"/>
    <mergeCell ref="U360:V360"/>
    <mergeCell ref="W360:X360"/>
    <mergeCell ref="Y360:Z360"/>
    <mergeCell ref="AA360:AB360"/>
    <mergeCell ref="AC360:AD360"/>
    <mergeCell ref="AE360:AF360"/>
    <mergeCell ref="G361:H361"/>
    <mergeCell ref="I361:J361"/>
    <mergeCell ref="K361:L361"/>
    <mergeCell ref="M361:N361"/>
    <mergeCell ref="O361:P361"/>
    <mergeCell ref="Q361:R361"/>
    <mergeCell ref="S361:T361"/>
    <mergeCell ref="U361:V361"/>
    <mergeCell ref="W361:X361"/>
    <mergeCell ref="Y361:Z361"/>
    <mergeCell ref="AA361:AB361"/>
    <mergeCell ref="AC361:AD361"/>
    <mergeCell ref="AE361:AF361"/>
    <mergeCell ref="C362:D363"/>
    <mergeCell ref="G362:H362"/>
    <mergeCell ref="I362:J362"/>
    <mergeCell ref="K362:L362"/>
    <mergeCell ref="M362:N362"/>
    <mergeCell ref="O362:P362"/>
    <mergeCell ref="Q362:R362"/>
    <mergeCell ref="S362:T362"/>
    <mergeCell ref="U362:V362"/>
    <mergeCell ref="W362:X362"/>
    <mergeCell ref="Y362:Z362"/>
    <mergeCell ref="AA362:AB362"/>
    <mergeCell ref="AC362:AD362"/>
    <mergeCell ref="AE362:AF362"/>
    <mergeCell ref="G363:H363"/>
    <mergeCell ref="I363:J363"/>
    <mergeCell ref="K363:L363"/>
    <mergeCell ref="M363:N363"/>
    <mergeCell ref="O363:P363"/>
    <mergeCell ref="Q363:R363"/>
    <mergeCell ref="S363:T363"/>
    <mergeCell ref="U363:V363"/>
    <mergeCell ref="W363:X363"/>
    <mergeCell ref="Y363:Z363"/>
    <mergeCell ref="AA363:AB363"/>
    <mergeCell ref="AC363:AD363"/>
    <mergeCell ref="AE363:AF363"/>
    <mergeCell ref="A364:B364"/>
    <mergeCell ref="C364:D364"/>
    <mergeCell ref="G364:H364"/>
    <mergeCell ref="I364:J364"/>
    <mergeCell ref="K364:L364"/>
    <mergeCell ref="M364:N364"/>
    <mergeCell ref="O364:P364"/>
    <mergeCell ref="Q364:R364"/>
    <mergeCell ref="S364:T364"/>
    <mergeCell ref="U364:V364"/>
    <mergeCell ref="W364:X364"/>
    <mergeCell ref="Y364:Z364"/>
    <mergeCell ref="AA364:AB364"/>
    <mergeCell ref="AC364:AD364"/>
    <mergeCell ref="AE364:AF364"/>
    <mergeCell ref="A365:B365"/>
    <mergeCell ref="C365:D365"/>
    <mergeCell ref="G365:H365"/>
    <mergeCell ref="I365:J365"/>
    <mergeCell ref="K365:L365"/>
    <mergeCell ref="M365:N365"/>
    <mergeCell ref="O365:P365"/>
    <mergeCell ref="Q365:R365"/>
    <mergeCell ref="S365:T365"/>
    <mergeCell ref="U365:V365"/>
    <mergeCell ref="W365:X365"/>
    <mergeCell ref="Y365:Z365"/>
    <mergeCell ref="AA365:AB365"/>
    <mergeCell ref="AC365:AD365"/>
    <mergeCell ref="AE365:AF365"/>
    <mergeCell ref="A366:B366"/>
    <mergeCell ref="C366:D366"/>
    <mergeCell ref="G366:H366"/>
    <mergeCell ref="I366:J366"/>
    <mergeCell ref="K366:L366"/>
    <mergeCell ref="M366:N366"/>
    <mergeCell ref="O366:P366"/>
    <mergeCell ref="Q366:R366"/>
    <mergeCell ref="S366:T366"/>
    <mergeCell ref="U366:V366"/>
    <mergeCell ref="W366:X366"/>
    <mergeCell ref="Y366:Z366"/>
    <mergeCell ref="AA366:AB366"/>
    <mergeCell ref="AC366:AD366"/>
    <mergeCell ref="AE366:AF366"/>
    <mergeCell ref="A367:A371"/>
    <mergeCell ref="B367:D371"/>
    <mergeCell ref="G368:H368"/>
    <mergeCell ref="I368:K368"/>
    <mergeCell ref="M368:N368"/>
    <mergeCell ref="O368:Q368"/>
    <mergeCell ref="S368:T368"/>
    <mergeCell ref="U368:W368"/>
    <mergeCell ref="Y368:Z368"/>
    <mergeCell ref="AA368:AC368"/>
    <mergeCell ref="G369:H369"/>
    <mergeCell ref="I369:K369"/>
    <mergeCell ref="M369:N369"/>
    <mergeCell ref="O369:Q369"/>
    <mergeCell ref="S369:T369"/>
    <mergeCell ref="U369:W369"/>
    <mergeCell ref="Y369:Z369"/>
    <mergeCell ref="AA369:AC369"/>
    <mergeCell ref="G370:H370"/>
    <mergeCell ref="I370:K370"/>
    <mergeCell ref="M370:N370"/>
    <mergeCell ref="O370:Q370"/>
    <mergeCell ref="S370:T370"/>
    <mergeCell ref="U370:W370"/>
    <mergeCell ref="Y370:Z370"/>
    <mergeCell ref="AA370:AC370"/>
    <mergeCell ref="G371:H371"/>
    <mergeCell ref="I371:K371"/>
    <mergeCell ref="M371:N371"/>
    <mergeCell ref="O371:Q371"/>
    <mergeCell ref="S371:T371"/>
    <mergeCell ref="U371:W371"/>
    <mergeCell ref="Y371:Z371"/>
    <mergeCell ref="AA371:AC371"/>
    <mergeCell ref="B372:D372"/>
    <mergeCell ref="G372:H372"/>
    <mergeCell ref="I372:K372"/>
    <mergeCell ref="M372:N372"/>
    <mergeCell ref="O372:Q372"/>
    <mergeCell ref="S372:T372"/>
    <mergeCell ref="U372:W372"/>
    <mergeCell ref="Y372:Z372"/>
    <mergeCell ref="AA372:AC372"/>
    <mergeCell ref="B373:D373"/>
    <mergeCell ref="G373:H373"/>
    <mergeCell ref="I373:K373"/>
    <mergeCell ref="M373:N373"/>
    <mergeCell ref="O373:Q373"/>
    <mergeCell ref="S373:T373"/>
    <mergeCell ref="U373:W373"/>
    <mergeCell ref="Y373:Z373"/>
    <mergeCell ref="AA373:AC373"/>
    <mergeCell ref="G374:H374"/>
    <mergeCell ref="I374:K374"/>
    <mergeCell ref="M374:N374"/>
    <mergeCell ref="O374:Q374"/>
    <mergeCell ref="S374:T374"/>
    <mergeCell ref="U374:W374"/>
    <mergeCell ref="Y374:Z374"/>
    <mergeCell ref="AA374:AC374"/>
    <mergeCell ref="G375:H375"/>
    <mergeCell ref="I375:K375"/>
    <mergeCell ref="M375:N375"/>
    <mergeCell ref="O375:Q375"/>
    <mergeCell ref="S375:T375"/>
    <mergeCell ref="U375:W375"/>
    <mergeCell ref="Y375:Z375"/>
    <mergeCell ref="AA375:AC375"/>
    <mergeCell ref="A378:B379"/>
    <mergeCell ref="Z379:Z380"/>
    <mergeCell ref="AA379:AA380"/>
    <mergeCell ref="AB379:AB380"/>
    <mergeCell ref="AC379:AC380"/>
    <mergeCell ref="AD379:AD380"/>
    <mergeCell ref="AE379:AE380"/>
    <mergeCell ref="AF379:AF380"/>
    <mergeCell ref="A380:I382"/>
    <mergeCell ref="L380:M382"/>
    <mergeCell ref="N380:O382"/>
    <mergeCell ref="P380:Q382"/>
    <mergeCell ref="A384:B384"/>
    <mergeCell ref="C384:I384"/>
    <mergeCell ref="A387:D387"/>
    <mergeCell ref="G387:H387"/>
    <mergeCell ref="I387:J387"/>
    <mergeCell ref="K387:L387"/>
    <mergeCell ref="M387:N387"/>
    <mergeCell ref="O387:P387"/>
    <mergeCell ref="Q387:R387"/>
    <mergeCell ref="S387:T387"/>
    <mergeCell ref="U387:V387"/>
    <mergeCell ref="W387:X387"/>
    <mergeCell ref="Y387:Z387"/>
    <mergeCell ref="AA387:AB387"/>
    <mergeCell ref="AC387:AD387"/>
    <mergeCell ref="AE387:AF387"/>
    <mergeCell ref="A388:B388"/>
    <mergeCell ref="C388:D388"/>
    <mergeCell ref="G388:H388"/>
    <mergeCell ref="I388:J388"/>
    <mergeCell ref="K388:L388"/>
    <mergeCell ref="M388:N388"/>
    <mergeCell ref="O388:P388"/>
    <mergeCell ref="Q388:R388"/>
    <mergeCell ref="S388:T388"/>
    <mergeCell ref="U388:V388"/>
    <mergeCell ref="W388:X388"/>
    <mergeCell ref="Y388:Z388"/>
    <mergeCell ref="AA388:AB388"/>
    <mergeCell ref="AC388:AD388"/>
    <mergeCell ref="AE388:AF388"/>
    <mergeCell ref="A389:B392"/>
    <mergeCell ref="C389:D390"/>
    <mergeCell ref="G389:H389"/>
    <mergeCell ref="I389:J389"/>
    <mergeCell ref="K389:L389"/>
    <mergeCell ref="M389:N389"/>
    <mergeCell ref="O389:P389"/>
    <mergeCell ref="Q389:R389"/>
    <mergeCell ref="S389:T389"/>
    <mergeCell ref="U389:V389"/>
    <mergeCell ref="W389:X389"/>
    <mergeCell ref="Y389:Z389"/>
    <mergeCell ref="AA389:AB389"/>
    <mergeCell ref="AC389:AD389"/>
    <mergeCell ref="AE389:AF389"/>
    <mergeCell ref="G390:H390"/>
    <mergeCell ref="I390:J390"/>
    <mergeCell ref="K390:L390"/>
    <mergeCell ref="M390:N390"/>
    <mergeCell ref="O390:P390"/>
    <mergeCell ref="Q390:R390"/>
    <mergeCell ref="S390:T390"/>
    <mergeCell ref="U390:V390"/>
    <mergeCell ref="W390:X390"/>
    <mergeCell ref="Y390:Z390"/>
    <mergeCell ref="AA390:AB390"/>
    <mergeCell ref="AC390:AD390"/>
    <mergeCell ref="AE390:AF390"/>
    <mergeCell ref="C391:D392"/>
    <mergeCell ref="G391:H391"/>
    <mergeCell ref="I391:J391"/>
    <mergeCell ref="K391:L391"/>
    <mergeCell ref="M391:N391"/>
    <mergeCell ref="O391:P391"/>
    <mergeCell ref="Q391:R391"/>
    <mergeCell ref="S391:T391"/>
    <mergeCell ref="U391:V391"/>
    <mergeCell ref="W391:X391"/>
    <mergeCell ref="Y391:Z391"/>
    <mergeCell ref="AA391:AB391"/>
    <mergeCell ref="AC391:AD391"/>
    <mergeCell ref="AE391:AF391"/>
    <mergeCell ref="G392:H392"/>
    <mergeCell ref="I392:J392"/>
    <mergeCell ref="K392:L392"/>
    <mergeCell ref="M392:N392"/>
    <mergeCell ref="O392:P392"/>
    <mergeCell ref="Q392:R392"/>
    <mergeCell ref="S392:T392"/>
    <mergeCell ref="U392:V392"/>
    <mergeCell ref="W392:X392"/>
    <mergeCell ref="Y392:Z392"/>
    <mergeCell ref="AA392:AB392"/>
    <mergeCell ref="AC392:AD392"/>
    <mergeCell ref="AE392:AF392"/>
    <mergeCell ref="A393:B393"/>
    <mergeCell ref="C393:D393"/>
    <mergeCell ref="G393:H393"/>
    <mergeCell ref="I393:J393"/>
    <mergeCell ref="K393:L393"/>
    <mergeCell ref="M393:N393"/>
    <mergeCell ref="O393:P393"/>
    <mergeCell ref="Q393:R393"/>
    <mergeCell ref="S393:T393"/>
    <mergeCell ref="U393:V393"/>
    <mergeCell ref="W393:X393"/>
    <mergeCell ref="Y393:Z393"/>
    <mergeCell ref="AA393:AB393"/>
    <mergeCell ref="AC393:AD393"/>
    <mergeCell ref="AE393:AF393"/>
    <mergeCell ref="A394:B394"/>
    <mergeCell ref="C394:D394"/>
    <mergeCell ref="G394:H394"/>
    <mergeCell ref="I394:J394"/>
    <mergeCell ref="K394:L394"/>
    <mergeCell ref="M394:N394"/>
    <mergeCell ref="O394:P394"/>
    <mergeCell ref="Q394:R394"/>
    <mergeCell ref="S394:T394"/>
    <mergeCell ref="U394:V394"/>
    <mergeCell ref="W394:X394"/>
    <mergeCell ref="Y394:Z394"/>
    <mergeCell ref="AA394:AB394"/>
    <mergeCell ref="AC394:AD394"/>
    <mergeCell ref="AE394:AF394"/>
    <mergeCell ref="A395:B395"/>
    <mergeCell ref="C395:D395"/>
    <mergeCell ref="G395:H395"/>
    <mergeCell ref="I395:J395"/>
    <mergeCell ref="K395:L395"/>
    <mergeCell ref="M395:N395"/>
    <mergeCell ref="O395:P395"/>
    <mergeCell ref="Q395:R395"/>
    <mergeCell ref="S395:T395"/>
    <mergeCell ref="U395:V395"/>
    <mergeCell ref="W395:X395"/>
    <mergeCell ref="Y395:Z395"/>
    <mergeCell ref="AA395:AB395"/>
    <mergeCell ref="AC395:AD395"/>
    <mergeCell ref="AE395:AF395"/>
    <mergeCell ref="A396:A400"/>
    <mergeCell ref="B396:D400"/>
    <mergeCell ref="G397:H397"/>
    <mergeCell ref="I397:K397"/>
    <mergeCell ref="M397:N397"/>
    <mergeCell ref="O397:Q397"/>
    <mergeCell ref="S397:T397"/>
    <mergeCell ref="U397:W397"/>
    <mergeCell ref="Y397:Z397"/>
    <mergeCell ref="AA397:AC397"/>
    <mergeCell ref="G398:H398"/>
    <mergeCell ref="I398:K398"/>
    <mergeCell ref="M398:N398"/>
    <mergeCell ref="O398:Q398"/>
    <mergeCell ref="S398:T398"/>
    <mergeCell ref="U398:W398"/>
    <mergeCell ref="Y398:Z398"/>
    <mergeCell ref="AA398:AC398"/>
    <mergeCell ref="G399:H399"/>
    <mergeCell ref="I399:K399"/>
    <mergeCell ref="M399:N399"/>
    <mergeCell ref="O399:Q399"/>
    <mergeCell ref="S399:T399"/>
    <mergeCell ref="U399:W399"/>
    <mergeCell ref="Y399:Z399"/>
    <mergeCell ref="AA399:AC399"/>
    <mergeCell ref="G400:H400"/>
    <mergeCell ref="I400:K400"/>
    <mergeCell ref="M400:N400"/>
    <mergeCell ref="O400:Q400"/>
    <mergeCell ref="S400:T400"/>
    <mergeCell ref="U400:W400"/>
    <mergeCell ref="Y400:Z400"/>
    <mergeCell ref="AA400:AC400"/>
    <mergeCell ref="B401:D401"/>
    <mergeCell ref="G401:H401"/>
    <mergeCell ref="I401:K401"/>
    <mergeCell ref="M401:N401"/>
    <mergeCell ref="O401:Q401"/>
    <mergeCell ref="S401:T401"/>
    <mergeCell ref="U401:W401"/>
    <mergeCell ref="Y401:Z401"/>
    <mergeCell ref="AA401:AC401"/>
    <mergeCell ref="B402:D402"/>
    <mergeCell ref="G402:H402"/>
    <mergeCell ref="I402:K402"/>
    <mergeCell ref="M402:N402"/>
    <mergeCell ref="O402:Q402"/>
    <mergeCell ref="S402:T402"/>
    <mergeCell ref="U402:W402"/>
    <mergeCell ref="Y402:Z402"/>
    <mergeCell ref="AA402:AC402"/>
    <mergeCell ref="G403:H403"/>
    <mergeCell ref="I403:K403"/>
    <mergeCell ref="M403:N403"/>
    <mergeCell ref="O403:Q403"/>
    <mergeCell ref="S403:T403"/>
    <mergeCell ref="U403:W403"/>
    <mergeCell ref="Y403:Z403"/>
    <mergeCell ref="AA403:AC403"/>
    <mergeCell ref="G404:H404"/>
    <mergeCell ref="I404:K404"/>
    <mergeCell ref="M404:N404"/>
    <mergeCell ref="O404:Q404"/>
    <mergeCell ref="S404:T404"/>
    <mergeCell ref="U404:W404"/>
    <mergeCell ref="Y404:Z404"/>
    <mergeCell ref="AA404:AC404"/>
    <mergeCell ref="A407:B408"/>
    <mergeCell ref="Z408:Z409"/>
    <mergeCell ref="AA408:AA409"/>
    <mergeCell ref="AB408:AB409"/>
    <mergeCell ref="AC408:AC409"/>
    <mergeCell ref="AD408:AD409"/>
    <mergeCell ref="AE408:AE409"/>
    <mergeCell ref="AF408:AF409"/>
    <mergeCell ref="A409:I411"/>
    <mergeCell ref="L409:M411"/>
    <mergeCell ref="N409:O411"/>
    <mergeCell ref="P409:Q411"/>
    <mergeCell ref="A413:B413"/>
    <mergeCell ref="C413:I413"/>
    <mergeCell ref="A416:D416"/>
    <mergeCell ref="G416:H416"/>
    <mergeCell ref="I416:J416"/>
    <mergeCell ref="K416:L416"/>
    <mergeCell ref="M416:N416"/>
    <mergeCell ref="O416:P416"/>
    <mergeCell ref="Q416:R416"/>
    <mergeCell ref="S416:T416"/>
    <mergeCell ref="U416:V416"/>
    <mergeCell ref="W416:X416"/>
    <mergeCell ref="Y416:Z416"/>
    <mergeCell ref="AA416:AB416"/>
    <mergeCell ref="AC416:AD416"/>
    <mergeCell ref="AE416:AF416"/>
    <mergeCell ref="A417:B417"/>
    <mergeCell ref="C417:D417"/>
    <mergeCell ref="G417:H417"/>
    <mergeCell ref="I417:J417"/>
    <mergeCell ref="K417:L417"/>
    <mergeCell ref="M417:N417"/>
    <mergeCell ref="O417:P417"/>
    <mergeCell ref="Q417:R417"/>
    <mergeCell ref="S417:T417"/>
    <mergeCell ref="U417:V417"/>
    <mergeCell ref="W417:X417"/>
    <mergeCell ref="Y417:Z417"/>
    <mergeCell ref="AA417:AB417"/>
    <mergeCell ref="AC417:AD417"/>
    <mergeCell ref="AE417:AF417"/>
    <mergeCell ref="A418:B421"/>
    <mergeCell ref="C418:D419"/>
    <mergeCell ref="G418:H418"/>
    <mergeCell ref="I418:J418"/>
    <mergeCell ref="K418:L418"/>
    <mergeCell ref="M418:N418"/>
    <mergeCell ref="O418:P418"/>
    <mergeCell ref="Q418:R418"/>
    <mergeCell ref="S418:T418"/>
    <mergeCell ref="U418:V418"/>
    <mergeCell ref="W418:X418"/>
    <mergeCell ref="Y418:Z418"/>
    <mergeCell ref="AA418:AB418"/>
    <mergeCell ref="AC418:AD418"/>
    <mergeCell ref="AE418:AF418"/>
    <mergeCell ref="G419:H419"/>
    <mergeCell ref="I419:J419"/>
    <mergeCell ref="K419:L419"/>
    <mergeCell ref="M419:N419"/>
    <mergeCell ref="O419:P419"/>
    <mergeCell ref="Q419:R419"/>
    <mergeCell ref="S419:T419"/>
    <mergeCell ref="U419:V419"/>
    <mergeCell ref="W419:X419"/>
    <mergeCell ref="Y419:Z419"/>
    <mergeCell ref="AA419:AB419"/>
    <mergeCell ref="AC419:AD419"/>
    <mergeCell ref="AE419:AF419"/>
    <mergeCell ref="C420:D421"/>
    <mergeCell ref="G420:H420"/>
    <mergeCell ref="I420:J420"/>
    <mergeCell ref="K420:L420"/>
    <mergeCell ref="M420:N420"/>
    <mergeCell ref="O420:P420"/>
    <mergeCell ref="Q420:R420"/>
    <mergeCell ref="S420:T420"/>
    <mergeCell ref="U420:V420"/>
    <mergeCell ref="W420:X420"/>
    <mergeCell ref="Y420:Z420"/>
    <mergeCell ref="AA420:AB420"/>
    <mergeCell ref="AC420:AD420"/>
    <mergeCell ref="AE420:AF420"/>
    <mergeCell ref="G421:H421"/>
    <mergeCell ref="I421:J421"/>
    <mergeCell ref="K421:L421"/>
    <mergeCell ref="M421:N421"/>
    <mergeCell ref="O421:P421"/>
    <mergeCell ref="Q421:R421"/>
    <mergeCell ref="S421:T421"/>
    <mergeCell ref="U421:V421"/>
    <mergeCell ref="W421:X421"/>
    <mergeCell ref="Y421:Z421"/>
    <mergeCell ref="AA421:AB421"/>
    <mergeCell ref="AC421:AD421"/>
    <mergeCell ref="AE421:AF421"/>
    <mergeCell ref="A422:B422"/>
    <mergeCell ref="C422:D422"/>
    <mergeCell ref="G422:H422"/>
    <mergeCell ref="I422:J422"/>
    <mergeCell ref="K422:L422"/>
    <mergeCell ref="M422:N422"/>
    <mergeCell ref="O422:P422"/>
    <mergeCell ref="Q422:R422"/>
    <mergeCell ref="S422:T422"/>
    <mergeCell ref="U422:V422"/>
    <mergeCell ref="W422:X422"/>
    <mergeCell ref="Y422:Z422"/>
    <mergeCell ref="AA422:AB422"/>
    <mergeCell ref="AC422:AD422"/>
    <mergeCell ref="AE422:AF422"/>
    <mergeCell ref="A423:B423"/>
    <mergeCell ref="C423:D423"/>
    <mergeCell ref="G423:H423"/>
    <mergeCell ref="I423:J423"/>
    <mergeCell ref="K423:L423"/>
    <mergeCell ref="M423:N423"/>
    <mergeCell ref="O423:P423"/>
    <mergeCell ref="Q423:R423"/>
    <mergeCell ref="S423:T423"/>
    <mergeCell ref="U423:V423"/>
    <mergeCell ref="W423:X423"/>
    <mergeCell ref="Y423:Z423"/>
    <mergeCell ref="AA423:AB423"/>
    <mergeCell ref="AC423:AD423"/>
    <mergeCell ref="AE423:AF423"/>
    <mergeCell ref="A424:B424"/>
    <mergeCell ref="C424:D424"/>
    <mergeCell ref="G424:H424"/>
    <mergeCell ref="I424:J424"/>
    <mergeCell ref="K424:L424"/>
    <mergeCell ref="M424:N424"/>
    <mergeCell ref="O424:P424"/>
    <mergeCell ref="Q424:R424"/>
    <mergeCell ref="S424:T424"/>
    <mergeCell ref="U424:V424"/>
    <mergeCell ref="W424:X424"/>
    <mergeCell ref="Y424:Z424"/>
    <mergeCell ref="AA424:AB424"/>
    <mergeCell ref="AC424:AD424"/>
    <mergeCell ref="AE424:AF424"/>
    <mergeCell ref="A425:A429"/>
    <mergeCell ref="B425:D429"/>
    <mergeCell ref="G426:H426"/>
    <mergeCell ref="I426:K426"/>
    <mergeCell ref="M426:N426"/>
    <mergeCell ref="O426:Q426"/>
    <mergeCell ref="S426:T426"/>
    <mergeCell ref="U426:W426"/>
    <mergeCell ref="Y426:Z426"/>
    <mergeCell ref="AA426:AC426"/>
    <mergeCell ref="G427:H427"/>
    <mergeCell ref="I427:K427"/>
    <mergeCell ref="M427:N427"/>
    <mergeCell ref="O427:Q427"/>
    <mergeCell ref="S427:T427"/>
    <mergeCell ref="U427:W427"/>
    <mergeCell ref="Y427:Z427"/>
    <mergeCell ref="AA427:AC427"/>
    <mergeCell ref="G428:H428"/>
    <mergeCell ref="I428:K428"/>
    <mergeCell ref="M428:N428"/>
    <mergeCell ref="O428:Q428"/>
    <mergeCell ref="S428:T428"/>
    <mergeCell ref="U428:W428"/>
    <mergeCell ref="Y428:Z428"/>
    <mergeCell ref="AA428:AC428"/>
    <mergeCell ref="G429:H429"/>
    <mergeCell ref="I429:K429"/>
    <mergeCell ref="M429:N429"/>
    <mergeCell ref="O429:Q429"/>
    <mergeCell ref="S429:T429"/>
    <mergeCell ref="U429:W429"/>
    <mergeCell ref="B430:D430"/>
    <mergeCell ref="G430:H430"/>
    <mergeCell ref="I430:K430"/>
    <mergeCell ref="M430:N430"/>
    <mergeCell ref="O430:Q430"/>
    <mergeCell ref="S430:T430"/>
    <mergeCell ref="U430:W430"/>
    <mergeCell ref="Y430:Z430"/>
    <mergeCell ref="AA430:AC430"/>
    <mergeCell ref="B431:D431"/>
    <mergeCell ref="G431:H431"/>
    <mergeCell ref="I431:K431"/>
    <mergeCell ref="M431:N431"/>
    <mergeCell ref="O431:Q431"/>
    <mergeCell ref="S431:T431"/>
    <mergeCell ref="U431:W431"/>
    <mergeCell ref="Y431:Z431"/>
    <mergeCell ref="AA431:AC431"/>
    <mergeCell ref="G432:H432"/>
    <mergeCell ref="I432:K432"/>
    <mergeCell ref="M432:N432"/>
    <mergeCell ref="O432:Q432"/>
    <mergeCell ref="S432:T432"/>
    <mergeCell ref="U432:W432"/>
    <mergeCell ref="Y432:Z432"/>
    <mergeCell ref="AA432:AC432"/>
    <mergeCell ref="G433:H433"/>
    <mergeCell ref="I433:K433"/>
    <mergeCell ref="M433:N433"/>
    <mergeCell ref="O433:Q433"/>
    <mergeCell ref="S433:T433"/>
    <mergeCell ref="U433:W433"/>
    <mergeCell ref="Y433:Z433"/>
    <mergeCell ref="AA433:AC433"/>
    <mergeCell ref="Y429:Z429"/>
    <mergeCell ref="AA429:AC429"/>
  </mergeCells>
  <phoneticPr fontId="3"/>
  <conditionalFormatting sqref="C7:I7">
    <cfRule type="containsBlanks" dxfId="3" priority="2">
      <formula>LEN(TRIM(C7))=0</formula>
    </cfRule>
  </conditionalFormatting>
  <pageMargins left="0.25" right="0.25" top="0.75" bottom="0.75" header="0.3" footer="0.3"/>
  <pageSetup paperSize="9" scale="62" orientation="landscape" r:id="rId1"/>
  <rowBreaks count="14" manualBreakCount="14">
    <brk id="29" max="16383" man="1"/>
    <brk id="58" max="16383" man="1"/>
    <brk id="87" max="16383" man="1"/>
    <brk id="116" max="16383" man="1"/>
    <brk id="145" max="16383" man="1"/>
    <brk id="174" max="31" man="1"/>
    <brk id="203" max="31" man="1"/>
    <brk id="232" max="31" man="1"/>
    <brk id="261" max="31" man="1"/>
    <brk id="290" max="31" man="1"/>
    <brk id="319" max="31" man="1"/>
    <brk id="348" max="31" man="1"/>
    <brk id="377" max="31" man="1"/>
    <brk id="406" max="31"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A265A-C6B4-43BF-86EA-D92AD79E5003}">
  <sheetPr codeName="Sheet11">
    <tabColor rgb="FF00B050"/>
  </sheetPr>
  <dimension ref="A1:AC34"/>
  <sheetViews>
    <sheetView view="pageBreakPreview" zoomScale="70" zoomScaleNormal="100" zoomScaleSheetLayoutView="70" zoomScalePageLayoutView="70" workbookViewId="0">
      <selection activeCell="B4" sqref="B4"/>
    </sheetView>
  </sheetViews>
  <sheetFormatPr defaultColWidth="9" defaultRowHeight="16.5"/>
  <cols>
    <col min="1" max="2" width="8" style="13" customWidth="1"/>
    <col min="3" max="3" width="8.90625" style="13" customWidth="1"/>
    <col min="4" max="4" width="7.453125" style="13" customWidth="1"/>
    <col min="5" max="25" width="8" style="13" customWidth="1"/>
    <col min="26" max="26" width="3.7265625" style="13" customWidth="1"/>
    <col min="27" max="27" width="2.7265625" style="13" customWidth="1"/>
    <col min="28" max="28" width="3.7265625" style="13" customWidth="1"/>
    <col min="29" max="29" width="2.7265625" style="13" customWidth="1"/>
    <col min="30" max="31" width="8" style="13" customWidth="1"/>
    <col min="32" max="16384" width="9" style="13"/>
  </cols>
  <sheetData>
    <row r="1" spans="1:29" ht="14.25" customHeight="1">
      <c r="A1" s="968" t="s">
        <v>51</v>
      </c>
      <c r="B1" s="968"/>
      <c r="C1" s="969" t="s">
        <v>106</v>
      </c>
      <c r="D1" s="969"/>
      <c r="E1" s="969"/>
      <c r="F1" s="969"/>
      <c r="G1" s="969"/>
      <c r="H1" s="969"/>
      <c r="I1" s="969"/>
      <c r="J1" s="969"/>
      <c r="K1" s="969"/>
      <c r="L1" s="969"/>
      <c r="M1" s="969"/>
      <c r="N1" s="969"/>
      <c r="O1" s="969"/>
      <c r="P1" s="969"/>
      <c r="Q1" s="969"/>
      <c r="R1" s="968" t="s">
        <v>148</v>
      </c>
      <c r="S1" s="968" t="str">
        <f>IF('【様式２】計画書（自動計算）（変更）'!AA2="","",'【様式２】計画書（自動計算）（変更）'!AA2)</f>
        <v/>
      </c>
      <c r="T1" s="968" t="s">
        <v>8</v>
      </c>
      <c r="U1" s="968" t="str">
        <f>IF('【様式２】計画書（自動計算）（変更）'!AC2="","",'【様式２】計画書（自動計算）（変更）'!AC2)</f>
        <v/>
      </c>
      <c r="V1" s="968" t="s">
        <v>9</v>
      </c>
      <c r="W1" s="968" t="str">
        <f>IF('【様式２】計画書（自動計算）（変更）'!AE2="","",'【様式２】計画書（自動計算）（変更）'!AE2)</f>
        <v/>
      </c>
      <c r="X1" s="968" t="s">
        <v>102</v>
      </c>
      <c r="Z1" s="968"/>
      <c r="AA1" s="968"/>
      <c r="AB1" s="968"/>
      <c r="AC1" s="968"/>
    </row>
    <row r="2" spans="1:29" ht="13.5" customHeight="1">
      <c r="A2" s="968"/>
      <c r="B2" s="968"/>
      <c r="C2" s="969"/>
      <c r="D2" s="969"/>
      <c r="E2" s="969"/>
      <c r="F2" s="969"/>
      <c r="G2" s="969"/>
      <c r="H2" s="969"/>
      <c r="I2" s="969"/>
      <c r="J2" s="969"/>
      <c r="K2" s="969"/>
      <c r="L2" s="969"/>
      <c r="M2" s="969"/>
      <c r="N2" s="969"/>
      <c r="O2" s="969"/>
      <c r="P2" s="969"/>
      <c r="Q2" s="969"/>
      <c r="R2" s="968"/>
      <c r="S2" s="968"/>
      <c r="T2" s="968"/>
      <c r="U2" s="968"/>
      <c r="V2" s="968"/>
      <c r="W2" s="968"/>
      <c r="X2" s="968"/>
      <c r="Z2" s="968"/>
      <c r="AA2" s="968"/>
      <c r="AB2" s="968"/>
      <c r="AC2" s="968"/>
    </row>
    <row r="3" spans="1:29" ht="13.5" customHeight="1">
      <c r="A3" s="968"/>
      <c r="B3" s="968"/>
      <c r="C3" s="969"/>
      <c r="D3" s="969"/>
      <c r="E3" s="969"/>
      <c r="F3" s="969"/>
      <c r="G3" s="969"/>
      <c r="H3" s="969"/>
      <c r="I3" s="969"/>
      <c r="J3" s="969"/>
      <c r="K3" s="969"/>
      <c r="L3" s="969"/>
      <c r="M3" s="969"/>
      <c r="N3" s="969"/>
      <c r="O3" s="969"/>
      <c r="P3" s="969"/>
      <c r="Q3" s="969"/>
      <c r="R3" s="968"/>
      <c r="S3" s="968"/>
      <c r="T3" s="968"/>
      <c r="U3" s="968"/>
      <c r="V3" s="968"/>
      <c r="W3" s="968"/>
      <c r="X3" s="968"/>
    </row>
    <row r="4" spans="1:29" ht="13.5" customHeight="1"/>
    <row r="5" spans="1:29" ht="33.75" customHeight="1">
      <c r="A5" s="14"/>
      <c r="B5" s="970" t="s">
        <v>81</v>
      </c>
      <c r="C5" s="970"/>
      <c r="D5" s="970" t="str">
        <f>IF('【様式２】計画書（自動計算）（変更）'!$C$7="","",'【様式２】計画書（自動計算）（変更）'!$C$7)</f>
        <v/>
      </c>
      <c r="E5" s="970"/>
      <c r="F5" s="970"/>
      <c r="G5" s="970"/>
      <c r="H5" s="970"/>
      <c r="I5" s="970"/>
      <c r="J5" s="970"/>
      <c r="K5" s="970"/>
    </row>
    <row r="6" spans="1:29">
      <c r="P6" s="124"/>
      <c r="T6" s="968" t="s">
        <v>43</v>
      </c>
      <c r="U6" s="968"/>
      <c r="V6" s="968"/>
      <c r="W6" s="983">
        <f>COUNTA(入力用!E22,入力用!E61,入力用!E100,入力用!E139,入力用!E178,入力用!E217,入力用!E256,入力用!E295,入力用!E334,入力用!E373,入力用!E412,入力用!E451,入力用!E490,入力用!E529,入力用!E568)</f>
        <v>0</v>
      </c>
      <c r="X6" s="968" t="s">
        <v>42</v>
      </c>
    </row>
    <row r="7" spans="1:29">
      <c r="A7" s="13" t="s">
        <v>44</v>
      </c>
      <c r="G7" s="13" t="s">
        <v>47</v>
      </c>
      <c r="T7" s="985"/>
      <c r="U7" s="985"/>
      <c r="V7" s="985"/>
      <c r="W7" s="984"/>
      <c r="X7" s="985"/>
    </row>
    <row r="8" spans="1:29" ht="30" customHeight="1">
      <c r="A8" s="970" t="s">
        <v>45</v>
      </c>
      <c r="B8" s="970"/>
      <c r="C8" s="970"/>
      <c r="D8" s="970" t="s">
        <v>46</v>
      </c>
      <c r="E8" s="970"/>
      <c r="G8" s="970" t="s">
        <v>48</v>
      </c>
      <c r="H8" s="970"/>
      <c r="I8" s="970"/>
      <c r="J8" s="970" t="s">
        <v>46</v>
      </c>
      <c r="K8" s="970"/>
    </row>
    <row r="9" spans="1:29" ht="30" customHeight="1">
      <c r="A9" s="970" t="s">
        <v>53</v>
      </c>
      <c r="B9" s="970"/>
      <c r="C9" s="970"/>
      <c r="D9" s="982">
        <f>W33-W34</f>
        <v>0</v>
      </c>
      <c r="E9" s="982"/>
      <c r="G9" s="970" t="s">
        <v>29</v>
      </c>
      <c r="H9" s="970"/>
      <c r="I9" s="970"/>
      <c r="J9" s="982">
        <f>W28</f>
        <v>0</v>
      </c>
      <c r="K9" s="982"/>
      <c r="M9" s="974" t="s">
        <v>103</v>
      </c>
      <c r="N9" s="974"/>
      <c r="O9" s="974"/>
      <c r="P9" s="974"/>
      <c r="Q9" s="974"/>
      <c r="R9" s="974"/>
      <c r="S9" s="974"/>
      <c r="T9" s="974"/>
      <c r="U9" s="974"/>
      <c r="V9" s="974"/>
      <c r="W9" s="974"/>
      <c r="X9" s="974"/>
    </row>
    <row r="10" spans="1:29" ht="30" customHeight="1">
      <c r="A10" s="1027" t="s">
        <v>33</v>
      </c>
      <c r="B10" s="1028"/>
      <c r="C10" s="1029"/>
      <c r="D10" s="982">
        <f>W32</f>
        <v>0</v>
      </c>
      <c r="E10" s="982"/>
      <c r="G10" s="996" t="s">
        <v>49</v>
      </c>
      <c r="H10" s="996"/>
      <c r="I10" s="996"/>
      <c r="J10" s="982">
        <f>W29</f>
        <v>0</v>
      </c>
      <c r="K10" s="982"/>
      <c r="M10" s="974"/>
      <c r="N10" s="974"/>
      <c r="O10" s="974"/>
      <c r="P10" s="974"/>
      <c r="Q10" s="974"/>
      <c r="R10" s="974"/>
      <c r="S10" s="974"/>
      <c r="T10" s="974"/>
      <c r="U10" s="974"/>
      <c r="V10" s="974"/>
      <c r="W10" s="974"/>
      <c r="X10" s="974"/>
    </row>
    <row r="11" spans="1:29" ht="34.5" customHeight="1">
      <c r="A11" s="1017" t="s">
        <v>84</v>
      </c>
      <c r="B11" s="1018"/>
      <c r="C11" s="1019"/>
      <c r="D11" s="1023">
        <f>W34</f>
        <v>0</v>
      </c>
      <c r="E11" s="1024"/>
      <c r="G11" s="996" t="s">
        <v>50</v>
      </c>
      <c r="H11" s="996"/>
      <c r="I11" s="996"/>
      <c r="J11" s="982">
        <f>W30</f>
        <v>0</v>
      </c>
      <c r="K11" s="982"/>
      <c r="M11" s="975" t="s">
        <v>104</v>
      </c>
      <c r="N11" s="975"/>
      <c r="O11" s="975"/>
      <c r="P11" s="975"/>
      <c r="Q11" s="975"/>
      <c r="R11" s="975"/>
      <c r="S11" s="975"/>
      <c r="T11" s="975"/>
      <c r="U11" s="975"/>
      <c r="V11" s="975"/>
      <c r="W11" s="975"/>
      <c r="X11" s="975"/>
    </row>
    <row r="12" spans="1:29" ht="34.5" customHeight="1">
      <c r="A12" s="1020"/>
      <c r="B12" s="1021"/>
      <c r="C12" s="1022"/>
      <c r="D12" s="1025"/>
      <c r="E12" s="1026"/>
      <c r="G12" s="996" t="s">
        <v>32</v>
      </c>
      <c r="H12" s="996"/>
      <c r="I12" s="996"/>
      <c r="J12" s="1030">
        <f>W31</f>
        <v>0</v>
      </c>
      <c r="K12" s="1030"/>
    </row>
    <row r="13" spans="1:29" ht="30" customHeight="1">
      <c r="A13" s="970" t="s">
        <v>54</v>
      </c>
      <c r="B13" s="970"/>
      <c r="C13" s="970"/>
      <c r="D13" s="982">
        <f>SUM(D9:E12)</f>
        <v>0</v>
      </c>
      <c r="E13" s="982"/>
      <c r="G13" s="970" t="s">
        <v>54</v>
      </c>
      <c r="H13" s="970"/>
      <c r="I13" s="970"/>
      <c r="J13" s="982">
        <f>SUM(J9:K12)</f>
        <v>0</v>
      </c>
      <c r="K13" s="982"/>
    </row>
    <row r="14" spans="1:29" ht="6.75" customHeight="1"/>
    <row r="15" spans="1:29" ht="9" customHeight="1"/>
    <row r="16" spans="1:29" ht="9" customHeight="1"/>
    <row r="17" spans="1:24" ht="9" customHeight="1"/>
    <row r="18" spans="1:24" ht="9" customHeight="1">
      <c r="E18" s="15"/>
    </row>
    <row r="19" spans="1:24" ht="9" customHeight="1"/>
    <row r="20" spans="1:24" ht="9" customHeight="1"/>
    <row r="21" spans="1:24" ht="9" customHeight="1"/>
    <row r="22" spans="1:24" ht="9" customHeight="1">
      <c r="E22" s="16"/>
    </row>
    <row r="23" spans="1:24" ht="9" customHeight="1"/>
    <row r="24" spans="1:24" ht="9" customHeight="1">
      <c r="E24" s="16"/>
    </row>
    <row r="25" spans="1:24" ht="9" customHeight="1" thickBot="1"/>
    <row r="26" spans="1:24" ht="19.5" customHeight="1">
      <c r="A26" s="1010" t="s">
        <v>36</v>
      </c>
      <c r="B26" s="1010"/>
      <c r="C26" s="1010"/>
      <c r="D26" s="1010"/>
      <c r="F26" s="1010" t="s">
        <v>37</v>
      </c>
      <c r="G26" s="1010"/>
      <c r="H26" s="1010"/>
      <c r="I26" s="1010"/>
      <c r="K26" s="1010" t="s">
        <v>38</v>
      </c>
      <c r="L26" s="1010"/>
      <c r="M26" s="1010"/>
      <c r="N26" s="1010"/>
      <c r="P26" s="1010" t="s">
        <v>39</v>
      </c>
      <c r="Q26" s="1010"/>
      <c r="R26" s="1010"/>
      <c r="S26" s="1010"/>
      <c r="U26" s="1011" t="s">
        <v>52</v>
      </c>
      <c r="V26" s="1012"/>
      <c r="W26" s="1012"/>
      <c r="X26" s="1013"/>
    </row>
    <row r="27" spans="1:24" ht="27" customHeight="1">
      <c r="A27" s="1010"/>
      <c r="B27" s="1010"/>
      <c r="C27" s="1010"/>
      <c r="D27" s="1010"/>
      <c r="E27" s="17"/>
      <c r="F27" s="1010"/>
      <c r="G27" s="1010"/>
      <c r="H27" s="1010"/>
      <c r="I27" s="1010"/>
      <c r="K27" s="1010"/>
      <c r="L27" s="1010"/>
      <c r="M27" s="1010"/>
      <c r="N27" s="1010"/>
      <c r="P27" s="1010"/>
      <c r="Q27" s="1010"/>
      <c r="R27" s="1010"/>
      <c r="S27" s="1010"/>
      <c r="U27" s="1014"/>
      <c r="V27" s="1015"/>
      <c r="W27" s="1015"/>
      <c r="X27" s="1016"/>
    </row>
    <row r="28" spans="1:24" ht="36.75" customHeight="1">
      <c r="A28" s="970" t="s">
        <v>29</v>
      </c>
      <c r="B28" s="970"/>
      <c r="C28" s="971">
        <f>SUM('【様式２】計画書（自動計算）（変更）'!I21,'【様式２】計画書（自動計算）（変更）'!I50,'【様式２】計画書（自動計算）（変更）'!I79,'【様式２】計画書（自動計算）（変更）'!I108,'【様式２】計画書（自動計算）（変更）'!I137,'【様式２】計画書（自動計算）（変更）'!I166,'【様式２】計画書（自動計算）（変更）'!I195,'【様式２】計画書（自動計算）（変更）'!I224,'【様式２】計画書（自動計算）（変更）'!I253,'【様式２】計画書（自動計算）（変更）'!I282,'【様式２】計画書（自動計算）（変更）'!I311,'【様式２】計画書（自動計算）（変更）'!I340,'【様式２】計画書（自動計算）（変更）'!I369,'【様式２】計画書（自動計算）（変更）'!I398,'【様式２】計画書（自動計算）（変更）'!I427)</f>
        <v>0</v>
      </c>
      <c r="D28" s="971"/>
      <c r="F28" s="970" t="s">
        <v>29</v>
      </c>
      <c r="G28" s="970"/>
      <c r="H28" s="971">
        <f>SUM('【様式２】計画書（自動計算）（変更）'!O21,'【様式２】計画書（自動計算）（変更）'!O50,'【様式２】計画書（自動計算）（変更）'!O79,'【様式２】計画書（自動計算）（変更）'!O108,'【様式２】計画書（自動計算）（変更）'!O137,'【様式２】計画書（自動計算）（変更）'!O166,'【様式２】計画書（自動計算）（変更）'!O195,'【様式２】計画書（自動計算）（変更）'!O224,'【様式２】計画書（自動計算）（変更）'!O253,'【様式２】計画書（自動計算）（変更）'!O282,'【様式２】計画書（自動計算）（変更）'!O311,'【様式２】計画書（自動計算）（変更）'!O340,'【様式２】計画書（自動計算）（変更）'!O369,'【様式２】計画書（自動計算）（変更）'!O398,'【様式２】計画書（自動計算）（変更）'!O427)</f>
        <v>0</v>
      </c>
      <c r="I28" s="971"/>
      <c r="K28" s="970" t="s">
        <v>29</v>
      </c>
      <c r="L28" s="970"/>
      <c r="M28" s="971">
        <f>SUM('【様式２】計画書（自動計算）（変更）'!U21,'【様式２】計画書（自動計算）（変更）'!U50,'【様式２】計画書（自動計算）（変更）'!U79,'【様式２】計画書（自動計算）（変更）'!U108,'【様式２】計画書（自動計算）（変更）'!M29137,'【様式２】計画書（自動計算）（変更）'!U166,'【様式２】計画書（自動計算）（変更）'!U195,'【様式２】計画書（自動計算）（変更）'!U224,'【様式２】計画書（自動計算）（変更）'!U253,'【様式２】計画書（自動計算）（変更）'!U282,'【様式２】計画書（自動計算）（変更）'!U311,'【様式２】計画書（自動計算）（変更）'!U340,'【様式２】計画書（自動計算）（変更）'!U369,'【様式２】計画書（自動計算）（変更）'!U398,'【様式２】計画書（自動計算）（変更）'!U427)</f>
        <v>0</v>
      </c>
      <c r="N28" s="971"/>
      <c r="P28" s="970" t="s">
        <v>29</v>
      </c>
      <c r="Q28" s="970"/>
      <c r="R28" s="971">
        <f>SUM('【様式２】計画書（自動計算）（変更）'!AA21,'【様式２】計画書（自動計算）（変更）'!AA50,'【様式２】計画書（自動計算）（変更）'!AA79,'【様式２】計画書（自動計算）（変更）'!AA108,'【様式２】計画書（自動計算）（変更）'!AA137,'【様式２】計画書（自動計算）（変更）'!AA166,'【様式２】計画書（自動計算）（変更）'!AA195,'【様式２】計画書（自動計算）（変更）'!AA224,'【様式２】計画書（自動計算）（変更）'!AA253,'【様式２】計画書（自動計算）（変更）'!AA282,'【様式２】計画書（自動計算）（変更）'!AA311,'【様式２】計画書（自動計算）（変更）'!AA340,'【様式２】計画書（自動計算）（変更）'!AA369,'【様式２】計画書（自動計算）（変更）'!AA398,'【様式２】計画書（自動計算）（変更）'!AA427)</f>
        <v>0</v>
      </c>
      <c r="S28" s="971"/>
      <c r="U28" s="978" t="s">
        <v>29</v>
      </c>
      <c r="V28" s="979"/>
      <c r="W28" s="971">
        <f>SUM('【様式２】計画書（自動計算）（変更）'!AE11,'【様式２】計画書（自動計算）（変更）'!AE40,'【様式２】計画書（自動計算）（変更）'!AE69,'【様式２】計画書（自動計算）（変更）'!AE98,'【様式２】計画書（自動計算）（変更）'!AE127,'【様式２】計画書（自動計算）（変更）'!AE156,'【様式２】計画書（自動計算）（変更）'!AE185,'【様式２】計画書（自動計算）（変更）'!AE214,'【様式２】計画書（自動計算）（変更）'!AE243,'【様式２】計画書（自動計算）（変更）'!AE272,'【様式２】計画書（自動計算）（変更）'!AE301,'【様式２】計画書（自動計算）（変更）'!AE330,'【様式２】計画書（自動計算）（変更）'!AE359,'【様式２】計画書（自動計算）（変更）'!AE388,'【様式２】計画書（自動計算）（変更）'!AE417)</f>
        <v>0</v>
      </c>
      <c r="X28" s="981"/>
    </row>
    <row r="29" spans="1:24" ht="36.75" customHeight="1">
      <c r="A29" s="976" t="s">
        <v>31</v>
      </c>
      <c r="B29" s="977"/>
      <c r="C29" s="971">
        <f>SUM('【様式２】計画書（自動計算）（変更）'!I22,'【様式２】計画書（自動計算）（変更）'!I51,'【様式２】計画書（自動計算）（変更）'!I80,'【様式２】計画書（自動計算）（変更）'!I109,'【様式２】計画書（自動計算）（変更）'!I138,'【様式２】計画書（自動計算）（変更）'!I167,'【様式２】計画書（自動計算）（変更）'!I196,'【様式２】計画書（自動計算）（変更）'!I225,'【様式２】計画書（自動計算）（変更）'!I254,'【様式２】計画書（自動計算）（変更）'!I283,'【様式２】計画書（自動計算）（変更）'!I312,'【様式２】計画書（自動計算）（変更）'!I341,'【様式２】計画書（自動計算）（変更）'!I370,'【様式２】計画書（自動計算）（変更）'!I399,'【様式２】計画書（自動計算）（変更）'!I428)</f>
        <v>0</v>
      </c>
      <c r="D29" s="971"/>
      <c r="F29" s="997" t="s">
        <v>31</v>
      </c>
      <c r="G29" s="997"/>
      <c r="H29" s="971">
        <f>SUM('【様式２】計画書（自動計算）（変更）'!O22,'【様式２】計画書（自動計算）（変更）'!O51,'【様式２】計画書（自動計算）（変更）'!O80,'【様式２】計画書（自動計算）（変更）'!O109,'【様式２】計画書（自動計算）（変更）'!O138,'【様式２】計画書（自動計算）（変更）'!O167,'【様式２】計画書（自動計算）（変更）'!O196,'【様式２】計画書（自動計算）（変更）'!O225,'【様式２】計画書（自動計算）（変更）'!O254,'【様式２】計画書（自動計算）（変更）'!O283,'【様式２】計画書（自動計算）（変更）'!O312,'【様式２】計画書（自動計算）（変更）'!O341,'【様式２】計画書（自動計算）（変更）'!O370,'【様式２】計画書（自動計算）（変更）'!O399,'【様式２】計画書（自動計算）（変更）'!O428)</f>
        <v>0</v>
      </c>
      <c r="I29" s="971"/>
      <c r="K29" s="997" t="s">
        <v>31</v>
      </c>
      <c r="L29" s="997"/>
      <c r="M29" s="971">
        <f>SUM('【様式２】計画書（自動計算）（変更）'!U22,'【様式２】計画書（自動計算）（変更）'!U51,'【様式２】計画書（自動計算）（変更）'!U80,'【様式２】計画書（自動計算）（変更）'!U109,'【様式２】計画書（自動計算）（変更）'!U138,'【様式２】計画書（自動計算）（変更）'!U167,'【様式２】計画書（自動計算）（変更）'!U196,'【様式２】計画書（自動計算）（変更）'!U225,'【様式２】計画書（自動計算）（変更）'!U254,'【様式２】計画書（自動計算）（変更）'!U283,'【様式２】計画書（自動計算）（変更）'!U312,'【様式２】計画書（自動計算）（変更）'!U341,'【様式２】計画書（自動計算）（変更）'!U370,'【様式２】計画書（自動計算）（変更）'!U399,'【様式２】計画書（自動計算）（変更）'!U428)</f>
        <v>0</v>
      </c>
      <c r="N29" s="971"/>
      <c r="P29" s="997" t="s">
        <v>31</v>
      </c>
      <c r="Q29" s="997"/>
      <c r="R29" s="971">
        <f>SUM('【様式２】計画書（自動計算）（変更）'!AA22,'【様式２】計画書（自動計算）（変更）'!AA51,'【様式２】計画書（自動計算）（変更）'!AA80,'【様式２】計画書（自動計算）（変更）'!AA109,'【様式２】計画書（自動計算）（変更）'!AA138,'【様式２】計画書（自動計算）（変更）'!AA167,'【様式２】計画書（自動計算）（変更）'!AA196,'【様式２】計画書（自動計算）（変更）'!AA225,'【様式２】計画書（自動計算）（変更）'!AA254,'【様式２】計画書（自動計算）（変更）'!AA283,'【様式２】計画書（自動計算）（変更）'!AA312,'【様式２】計画書（自動計算）（変更）'!AA341,'【様式２】計画書（自動計算）（変更）'!AA370,'【様式２】計画書（自動計算）（変更）'!AA399,'【様式２】計画書（自動計算）（変更）'!AA428)</f>
        <v>0</v>
      </c>
      <c r="S29" s="971"/>
      <c r="U29" s="980" t="s">
        <v>49</v>
      </c>
      <c r="V29" s="977"/>
      <c r="W29" s="971">
        <f>SUM('【様式２】計画書（自動計算）（変更）'!AE12,'【様式２】計画書（自動計算）（変更）'!AE41,'【様式２】計画書（自動計算）（変更）'!AE70,'【様式２】計画書（自動計算）（変更）'!AE99,'【様式２】計画書（自動計算）（変更）'!AE128,'【様式２】計画書（自動計算）（変更）'!AE157,'【様式２】計画書（自動計算）（変更）'!AE186,'【様式２】計画書（自動計算）（変更）'!AE215,'【様式２】計画書（自動計算）（変更）'!AE244,'【様式２】計画書（自動計算）（変更）'!AE273,'【様式２】計画書（自動計算）（変更）'!AE302,'【様式２】計画書（自動計算）（変更）'!AE331,'【様式２】計画書（自動計算）（変更）'!AE360,'【様式２】計画書（自動計算）（変更）'!AE389,'【様式２】計画書（自動計算）（変更）'!AE418)</f>
        <v>0</v>
      </c>
      <c r="X29" s="981"/>
    </row>
    <row r="30" spans="1:24" ht="36.75" customHeight="1">
      <c r="A30" s="976" t="s">
        <v>105</v>
      </c>
      <c r="B30" s="977"/>
      <c r="C30" s="971">
        <f>SUM('【様式２】計画書（自動計算）（変更）'!I23,'【様式２】計画書（自動計算）（変更）'!I52,'【様式２】計画書（自動計算）（変更）'!I81,'【様式２】計画書（自動計算）（変更）'!I110,'【様式２】計画書（自動計算）（変更）'!I139,'【様式２】計画書（自動計算）（変更）'!I168,'【様式２】計画書（自動計算）（変更）'!I197,'【様式２】計画書（自動計算）（変更）'!I226,'【様式２】計画書（自動計算）（変更）'!I255,'【様式２】計画書（自動計算）（変更）'!I284,'【様式２】計画書（自動計算）（変更）'!I313,'【様式２】計画書（自動計算）（変更）'!I342,'【様式２】計画書（自動計算）（変更）'!I371,'【様式２】計画書（自動計算）（変更）'!I400,'【様式２】計画書（自動計算）（変更）'!I429)</f>
        <v>0</v>
      </c>
      <c r="D30" s="971"/>
      <c r="F30" s="976" t="s">
        <v>105</v>
      </c>
      <c r="G30" s="977"/>
      <c r="H30" s="972">
        <f>SUM('【様式２】計画書（自動計算）（変更）'!O23,'【様式２】計画書（自動計算）（変更）'!O52,'【様式２】計画書（自動計算）（変更）'!O81,'【様式２】計画書（自動計算）（変更）'!O110,'【様式２】計画書（自動計算）（変更）'!O139,'【様式２】計画書（自動計算）（変更）'!O168,'【様式２】計画書（自動計算）（変更）'!O197,'【様式２】計画書（自動計算）（変更）'!O226,'【様式２】計画書（自動計算）（変更）'!O255,'【様式２】計画書（自動計算）（変更）'!O284,'【様式２】計画書（自動計算）（変更）'!O313,'【様式２】計画書（自動計算）（変更）'!O342,'【様式２】計画書（自動計算）（変更）'!O371,'【様式２】計画書（自動計算）（変更）'!O400,'【様式２】計画書（自動計算）（変更）'!O429)</f>
        <v>0</v>
      </c>
      <c r="I30" s="973"/>
      <c r="K30" s="976" t="s">
        <v>105</v>
      </c>
      <c r="L30" s="977"/>
      <c r="M30" s="972">
        <f>SUM('【様式２】計画書（自動計算）（変更）'!U23,'【様式２】計画書（自動計算）（変更）'!U52,'【様式２】計画書（自動計算）（変更）'!U81,'【様式２】計画書（自動計算）（変更）'!U110,'【様式２】計画書（自動計算）（変更）'!U139,'【様式２】計画書（自動計算）（変更）'!U168,'【様式２】計画書（自動計算）（変更）'!U197,'【様式２】計画書（自動計算）（変更）'!U226,'【様式２】計画書（自動計算）（変更）'!U255,'【様式２】計画書（自動計算）（変更）'!U284,'【様式２】計画書（自動計算）（変更）'!U313,'【様式２】計画書（自動計算）（変更）'!U342,'【様式２】計画書（自動計算）（変更）'!U371,'【様式２】計画書（自動計算）（変更）'!U400,'【様式２】計画書（自動計算）（変更）'!U429)</f>
        <v>0</v>
      </c>
      <c r="N30" s="973"/>
      <c r="P30" s="997" t="s">
        <v>105</v>
      </c>
      <c r="Q30" s="997"/>
      <c r="R30" s="971">
        <f>SUM('【様式２】計画書（自動計算）（変更）'!AA23,'【様式２】計画書（自動計算）（変更）'!AA52,'【様式２】計画書（自動計算）（変更）'!AA81,'【様式２】計画書（自動計算）（変更）'!AA110,'【様式２】計画書（自動計算）（変更）'!AA139,'【様式２】計画書（自動計算）（変更）'!AA168,'【様式２】計画書（自動計算）（変更）'!AA197,'【様式２】計画書（自動計算）（変更）'!AA226,'【様式２】計画書（自動計算）（変更）'!AA255,'【様式２】計画書（自動計算）（変更）'!AA284,'【様式２】計画書（自動計算）（変更）'!AA313,'【様式２】計画書（自動計算）（変更）'!AA342,'【様式２】計画書（自動計算）（変更）'!AA371,'【様式２】計画書（自動計算）（変更）'!AA400,'【様式２】計画書（自動計算）（変更）'!AA429)</f>
        <v>0</v>
      </c>
      <c r="S30" s="971"/>
      <c r="U30" s="980" t="s">
        <v>83</v>
      </c>
      <c r="V30" s="977"/>
      <c r="W30" s="971">
        <f>SUM('【様式２】計画書（自動計算）（変更）'!AE13,'【様式２】計画書（自動計算）（変更）'!AE42,'【様式２】計画書（自動計算）（変更）'!AE71,'【様式２】計画書（自動計算）（変更）'!AE100,'【様式２】計画書（自動計算）（変更）'!AE129,'【様式２】計画書（自動計算）（変更）'!AE158,'【様式２】計画書（自動計算）（変更）'!AE187,'【様式２】計画書（自動計算）（変更）'!AE216,'【様式２】計画書（自動計算）（変更）'!AE245,'【様式２】計画書（自動計算）（変更）'!AE274,'【様式２】計画書（自動計算）（変更）'!AE303,'【様式２】計画書（自動計算）（変更）'!AE332,'【様式２】計画書（自動計算）（変更）'!AE361,'【様式２】計画書（自動計算）（変更）'!AE390,'【様式２】計画書（自動計算）（変更）'!AE419)</f>
        <v>0</v>
      </c>
      <c r="X30" s="981"/>
    </row>
    <row r="31" spans="1:24" ht="36.75" customHeight="1">
      <c r="A31" s="992" t="s">
        <v>32</v>
      </c>
      <c r="B31" s="993"/>
      <c r="C31" s="995">
        <f>SUM('【様式２】計画書（自動計算）（変更）'!I24,'【様式２】計画書（自動計算）（変更）'!I53,'【様式２】計画書（自動計算）（変更）'!I82,'【様式２】計画書（自動計算）（変更）'!I111,'【様式２】計画書（自動計算）（変更）'!I140,'【様式２】計画書（自動計算）（変更）'!I169,'【様式２】計画書（自動計算）（変更）'!I198,'【様式２】計画書（自動計算）（変更）'!I227,'【様式２】計画書（自動計算）（変更）'!I256,'【様式２】計画書（自動計算）（変更）'!I285,'【様式２】計画書（自動計算）（変更）'!I314,'【様式２】計画書（自動計算）（変更）'!I343,'【様式２】計画書（自動計算）（変更）'!I372,'【様式２】計画書（自動計算）（変更）'!I401,'【様式２】計画書（自動計算）（変更）'!I430)</f>
        <v>0</v>
      </c>
      <c r="D31" s="995"/>
      <c r="F31" s="992" t="s">
        <v>32</v>
      </c>
      <c r="G31" s="993"/>
      <c r="H31" s="1008">
        <f>SUM('【様式２】計画書（自動計算）（変更）'!O24,'【様式２】計画書（自動計算）（変更）'!O53,'【様式２】計画書（自動計算）（変更）'!O82,'【様式２】計画書（自動計算）（変更）'!O111,'【様式２】計画書（自動計算）（変更）'!O140,'【様式２】計画書（自動計算）（変更）'!O169,'【様式２】計画書（自動計算）（変更）'!O198,'【様式２】計画書（自動計算）（変更）'!O227,'【様式２】計画書（自動計算）（変更）'!O256,'【様式２】計画書（自動計算）（変更）'!O285,'【様式２】計画書（自動計算）（変更）'!O314,'【様式２】計画書（自動計算）（変更）'!O343,'【様式２】計画書（自動計算）（変更）'!O372,'【様式２】計画書（自動計算）（変更）'!O401,'【様式２】計画書（自動計算）（変更）'!O430)</f>
        <v>0</v>
      </c>
      <c r="I31" s="1009"/>
      <c r="K31" s="992" t="s">
        <v>32</v>
      </c>
      <c r="L31" s="993"/>
      <c r="M31" s="1008">
        <f>SUM('【様式２】計画書（自動計算）（変更）'!U24,'【様式２】計画書（自動計算）（変更）'!U53,'【様式２】計画書（自動計算）（変更）'!U82,'【様式２】計画書（自動計算）（変更）'!U111,'【様式２】計画書（自動計算）（変更）'!U140,'【様式２】計画書（自動計算）（変更）'!U169,'【様式２】計画書（自動計算）（変更）'!U198,'【様式２】計画書（自動計算）（変更）'!U227,'【様式２】計画書（自動計算）（変更）'!U256,'【様式２】計画書（自動計算）（変更）'!U285,'【様式２】計画書（自動計算）（変更）'!U314,'【様式２】計画書（自動計算）（変更）'!U343,'【様式２】計画書（自動計算）（変更）'!U372,'【様式２】計画書（自動計算）（変更）'!U401,'【様式２】計画書（自動計算）（変更）'!U430)</f>
        <v>0</v>
      </c>
      <c r="N31" s="1009"/>
      <c r="P31" s="1010" t="s">
        <v>32</v>
      </c>
      <c r="Q31" s="1010"/>
      <c r="R31" s="995">
        <f>SUM('【様式２】計画書（自動計算）（変更）'!AA24,'【様式２】計画書（自動計算）（変更）'!AA53,'【様式２】計画書（自動計算）（変更）'!AA82,'【様式２】計画書（自動計算）（変更）'!AA111,'【様式２】計画書（自動計算）（変更）'!AA140,'【様式２】計画書（自動計算）（変更）'!AA169,'【様式２】計画書（自動計算）（変更）'!AA198,'【様式２】計画書（自動計算）（変更）'!AA227,'【様式２】計画書（自動計算）（変更）'!AA256,'【様式２】計画書（自動計算）（変更）'!AA285,'【様式２】計画書（自動計算）（変更）'!AA314,'【様式２】計画書（自動計算）（変更）'!AA343,'【様式２】計画書（自動計算）（変更）'!AA372,'【様式２】計画書（自動計算）（変更）'!AA401,'【様式２】計画書（自動計算）（変更）'!AA430)</f>
        <v>0</v>
      </c>
      <c r="S31" s="995"/>
      <c r="U31" s="1001" t="s">
        <v>32</v>
      </c>
      <c r="V31" s="993"/>
      <c r="W31" s="995">
        <f>SUM('【様式２】計画書（自動計算）（変更）'!AE14,'【様式２】計画書（自動計算）（変更）'!AE43,'【様式２】計画書（自動計算）（変更）'!AE72,'【様式２】計画書（自動計算）（変更）'!AE101,'【様式２】計画書（自動計算）（変更）'!AE130,'【様式２】計画書（自動計算）（変更）'!AE159,'【様式２】計画書（自動計算）（変更）'!AE188,'【様式２】計画書（自動計算）（変更）'!AE217,'【様式２】計画書（自動計算）（変更）'!AE246,'【様式２】計画書（自動計算）（変更）'!AE275,'【様式２】計画書（自動計算）（変更）'!AE304,'【様式２】計画書（自動計算）（変更）'!AE333,'【様式２】計画書（自動計算）（変更）'!AE362,'【様式２】計画書（自動計算）（変更）'!AE391,'【様式２】計画書（自動計算）（変更）'!AE420)</f>
        <v>0</v>
      </c>
      <c r="X31" s="1002"/>
    </row>
    <row r="32" spans="1:24" ht="36.75" customHeight="1">
      <c r="A32" s="994" t="s">
        <v>33</v>
      </c>
      <c r="B32" s="979"/>
      <c r="C32" s="971">
        <f>SUM('【様式２】計画書（自動計算）（変更）'!I25,'【様式２】計画書（自動計算）（変更）'!I54,'【様式２】計画書（自動計算）（変更）'!I83,'【様式２】計画書（自動計算）（変更）'!I112,'【様式２】計画書（自動計算）（変更）'!I141,'【様式２】計画書（自動計算）（変更）'!I170,'【様式２】計画書（自動計算）（変更）'!I199,'【様式２】計画書（自動計算）（変更）'!I228,'【様式２】計画書（自動計算）（変更）'!I257,'【様式２】計画書（自動計算）（変更）'!I286,'【様式２】計画書（自動計算）（変更）'!I315,'【様式２】計画書（自動計算）（変更）'!I344,'【様式２】計画書（自動計算）（変更）'!I373,'【様式２】計画書（自動計算）（変更）'!I402,'【様式２】計画書（自動計算）（変更）'!I431)</f>
        <v>0</v>
      </c>
      <c r="D32" s="971"/>
      <c r="F32" s="994" t="s">
        <v>33</v>
      </c>
      <c r="G32" s="979"/>
      <c r="H32" s="972">
        <f>SUM('【様式２】計画書（自動計算）（変更）'!O25,'【様式２】計画書（自動計算）（変更）'!O54,'【様式２】計画書（自動計算）（変更）'!O83,'【様式２】計画書（自動計算）（変更）'!O112,'【様式２】計画書（自動計算）（変更）'!O141,'【様式２】計画書（自動計算）（変更）'!O170,'【様式２】計画書（自動計算）（変更）'!O199,'【様式２】計画書（自動計算）（変更）'!O228,'【様式２】計画書（自動計算）（変更）'!O257,'【様式２】計画書（自動計算）（変更）'!O286,'【様式２】計画書（自動計算）（変更）'!O315,'【様式２】計画書（自動計算）（変更）'!O344,'【様式２】計画書（自動計算）（変更）'!O373,'【様式２】計画書（自動計算）（変更）'!O402,'【様式２】計画書（自動計算）（変更）'!O431)</f>
        <v>0</v>
      </c>
      <c r="I32" s="973"/>
      <c r="K32" s="994" t="s">
        <v>33</v>
      </c>
      <c r="L32" s="979"/>
      <c r="M32" s="972">
        <f>SUM('【様式２】計画書（自動計算）（変更）'!U25,'【様式２】計画書（自動計算）（変更）'!U54,'【様式２】計画書（自動計算）（変更）'!U83,'【様式２】計画書（自動計算）（変更）'!U112,'【様式２】計画書（自動計算）（変更）'!U141,'【様式２】計画書（自動計算）（変更）'!U170,'【様式２】計画書（自動計算）（変更）'!U199,'【様式２】計画書（自動計算）（変更）'!U228,'【様式２】計画書（自動計算）（変更）'!U257,'【様式２】計画書（自動計算）（変更）'!U286,'【様式２】計画書（自動計算）（変更）'!U315,'【様式２】計画書（自動計算）（変更）'!U344,'【様式２】計画書（自動計算）（変更）'!U373,'【様式２】計画書（自動計算）（変更）'!U402,'【様式２】計画書（自動計算）（変更）'!U431)</f>
        <v>0</v>
      </c>
      <c r="N32" s="973"/>
      <c r="P32" s="994" t="s">
        <v>33</v>
      </c>
      <c r="Q32" s="979"/>
      <c r="R32" s="972">
        <f>SUM('【様式２】計画書（自動計算）（変更）'!AA25,'【様式２】計画書（自動計算）（変更）'!AA54,'【様式２】計画書（自動計算）（変更）'!AA83,'【様式２】計画書（自動計算）（変更）'!AA112,'【様式２】計画書（自動計算）（変更）'!AA141,'【様式２】計画書（自動計算）（変更）'!AA170,'【様式２】計画書（自動計算）（変更）'!AA199,'【様式２】計画書（自動計算）（変更）'!AA228,'【様式２】計画書（自動計算）（変更）'!AA257,'【様式２】計画書（自動計算）（変更）'!AA286,'【様式２】計画書（自動計算）（変更）'!AA315,'【様式２】計画書（自動計算）（変更）'!AA344,'【様式２】計画書（自動計算）（変更）'!AA373,'【様式２】計画書（自動計算）（変更）'!AA402,'【様式２】計画書（自動計算）（変更）'!AA431)</f>
        <v>0</v>
      </c>
      <c r="S32" s="973"/>
      <c r="U32" s="978" t="s">
        <v>33</v>
      </c>
      <c r="V32" s="979"/>
      <c r="W32" s="971">
        <f>SUM('【様式２】計画書（自動計算）（変更）'!AE15,'【様式２】計画書（自動計算）（変更）'!AE44,'【様式２】計画書（自動計算）（変更）'!AE73,'【様式２】計画書（自動計算）（変更）'!AE102,'【様式２】計画書（自動計算）（変更）'!AE131,'【様式２】計画書（自動計算）（変更）'!AE160,'【様式２】計画書（自動計算）（変更）'!AE189,'【様式２】計画書（自動計算）（変更）'!AE218,'【様式２】計画書（自動計算）（変更）'!AE247,'【様式２】計画書（自動計算）（変更）'!AE276,'【様式２】計画書（自動計算）（変更）'!AE305,'【様式２】計画書（自動計算）（変更）'!AE334,'【様式２】計画書（自動計算）（変更）'!AE363,'【様式２】計画書（自動計算）（変更）'!AE392,'【様式２】計画書（自動計算）（変更）'!AE421)</f>
        <v>0</v>
      </c>
      <c r="X32" s="981"/>
    </row>
    <row r="33" spans="1:24" ht="36.75" customHeight="1" thickBot="1">
      <c r="A33" s="986" t="s">
        <v>35</v>
      </c>
      <c r="B33" s="987"/>
      <c r="C33" s="989">
        <f>SUM('【様式２】計画書（自動計算）（変更）'!I26,'【様式２】計画書（自動計算）（変更）'!I55,'【様式２】計画書（自動計算）（変更）'!I84,'【様式２】計画書（自動計算）（変更）'!I113,'【様式２】計画書（自動計算）（変更）'!I142,'【様式２】計画書（自動計算）（変更）'!I171,'【様式２】計画書（自動計算）（変更）'!I200,'【様式２】計画書（自動計算）（変更）'!I229,'【様式２】計画書（自動計算）（変更）'!I258,'【様式２】計画書（自動計算）（変更）'!I287,'【様式２】計画書（自動計算）（変更）'!I316,'【様式２】計画書（自動計算）（変更）'!I345,'【様式２】計画書（自動計算）（変更）'!I374,'【様式２】計画書（自動計算）（変更）'!I403,'【様式２】計画書（自動計算）（変更）'!I432)</f>
        <v>0</v>
      </c>
      <c r="D33" s="989"/>
      <c r="F33" s="1004" t="s">
        <v>35</v>
      </c>
      <c r="G33" s="1005"/>
      <c r="H33" s="1031">
        <f>SUM('【様式２】計画書（自動計算）（変更）'!O26,'【様式２】計画書（自動計算）（変更）'!O55,'【様式２】計画書（自動計算）（変更）'!O84,'【様式２】計画書（自動計算）（変更）'!O113,'【様式２】計画書（自動計算）（変更）'!O142,'【様式２】計画書（自動計算）（変更）'!O171,'【様式２】計画書（自動計算）（変更）'!O200,'【様式２】計画書（自動計算）（変更）'!O229,'【様式２】計画書（自動計算）（変更）'!O258,'【様式２】計画書（自動計算）（変更）'!O287,'【様式２】計画書（自動計算）（変更）'!O316,'【様式２】計画書（自動計算）（変更）'!O345,'【様式２】計画書（自動計算）（変更）'!O374,'【様式２】計画書（自動計算）（変更）'!O403,'【様式２】計画書（自動計算）（変更）'!O432)</f>
        <v>0</v>
      </c>
      <c r="I33" s="1032"/>
      <c r="K33" s="1004" t="s">
        <v>35</v>
      </c>
      <c r="L33" s="1005"/>
      <c r="M33" s="1031">
        <f>SUM('【様式２】計画書（自動計算）（変更）'!U26,'【様式２】計画書（自動計算）（変更）'!U55,'【様式２】計画書（自動計算）（変更）'!U84,'【様式２】計画書（自動計算）（変更）'!U113,'【様式２】計画書（自動計算）（変更）'!U142,'【様式２】計画書（自動計算）（変更）'!U171,'【様式２】計画書（自動計算）（変更）'!U200,'【様式２】計画書（自動計算）（変更）'!U229,'【様式２】計画書（自動計算）（変更）'!U258,'【様式２】計画書（自動計算）（変更）'!U287,'【様式２】計画書（自動計算）（変更）'!U316,'【様式２】計画書（自動計算）（変更）'!U345,'【様式２】計画書（自動計算）（変更）'!U374,'【様式２】計画書（自動計算）（変更）'!U403,'【様式２】計画書（自動計算）（変更）'!U432)</f>
        <v>0</v>
      </c>
      <c r="N33" s="1032"/>
      <c r="P33" s="1004" t="s">
        <v>35</v>
      </c>
      <c r="Q33" s="1005"/>
      <c r="R33" s="1031">
        <f>SUM('【様式２】計画書（自動計算）（変更）'!AA26,'【様式２】計画書（自動計算）（変更）'!AA55,'【様式２】計画書（自動計算）（変更）'!AA84,'【様式２】計画書（自動計算）（変更）'!AA113,'【様式２】計画書（自動計算）（変更）'!AA142,'【様式２】計画書（自動計算）（変更）'!AA171,'【様式２】計画書（自動計算）（変更）'!AA200,'【様式２】計画書（自動計算）（変更）'!AA229,'【様式２】計画書（自動計算）（変更）'!AA258,'【様式２】計画書（自動計算）（変更）'!AA287,'【様式２】計画書（自動計算）（変更）'!AA316,'【様式２】計画書（自動計算）（変更）'!AA345,'【様式２】計画書（自動計算）（変更）'!AA374,'【様式２】計画書（自動計算）（変更）'!AA403,'【様式２】計画書（自動計算）（変更）'!AA432)</f>
        <v>0</v>
      </c>
      <c r="S33" s="1032"/>
      <c r="U33" s="1003" t="s">
        <v>35</v>
      </c>
      <c r="V33" s="987"/>
      <c r="W33" s="989">
        <f>SUM('【様式２】計画書（自動計算）（変更）'!AE16,'【様式２】計画書（自動計算）（変更）'!AE45,'【様式２】計画書（自動計算）（変更）'!AE74,'【様式２】計画書（自動計算）（変更）'!AE103,'【様式２】計画書（自動計算）（変更）'!AE132,'【様式２】計画書（自動計算）（変更）'!AE161,'【様式２】計画書（自動計算）（変更）'!AE190,'【様式２】計画書（自動計算）（変更）'!AE219,'【様式２】計画書（自動計算）（変更）'!AE248,'【様式２】計画書（自動計算）（変更）'!AE277,'【様式２】計画書（自動計算）（変更）'!AE306,'【様式２】計画書（自動計算）（変更）'!AE335,'【様式２】計画書（自動計算）（変更）'!AE364,'【様式２】計画書（自動計算）（変更）'!AE393,'【様式２】計画書（自動計算）（変更）'!AE422)</f>
        <v>0</v>
      </c>
      <c r="X33" s="998"/>
    </row>
    <row r="34" spans="1:24" ht="36.75" customHeight="1" thickBot="1">
      <c r="A34" s="988" t="s">
        <v>41</v>
      </c>
      <c r="B34" s="988"/>
      <c r="C34" s="990">
        <f>SUM('【様式２】計画書（自動計算）（変更）'!I27,'【様式２】計画書（自動計算）（変更）'!I56,'【様式２】計画書（自動計算）（変更）'!I85,'【様式２】計画書（自動計算）（変更）'!I114,'【様式２】計画書（自動計算）（変更）'!I143,'【様式２】計画書（自動計算）（変更）'!I172,'【様式２】計画書（自動計算）（変更）'!I201,'【様式２】計画書（自動計算）（変更）'!I230,'【様式２】計画書（自動計算）（変更）'!I259,'【様式２】計画書（自動計算）（変更）'!I288,'【様式２】計画書（自動計算）（変更）'!I317,'【様式２】計画書（自動計算）（変更）'!I346,'【様式２】計画書（自動計算）（変更）'!I375,'【様式２】計画書（自動計算）（変更）'!I404,'【様式２】計画書（自動計算）（変更）'!I433)</f>
        <v>0</v>
      </c>
      <c r="D34" s="991"/>
      <c r="F34" s="1006" t="s">
        <v>41</v>
      </c>
      <c r="G34" s="1007"/>
      <c r="H34" s="1033">
        <f>SUM('【様式２】計画書（自動計算）（変更）'!O27,'【様式２】計画書（自動計算）（変更）'!O56,'【様式２】計画書（自動計算）（変更）'!O85,'【様式２】計画書（自動計算）（変更）'!O114,'【様式２】計画書（自動計算）（変更）'!O143,'【様式２】計画書（自動計算）（変更）'!O172,'【様式２】計画書（自動計算）（変更）'!O201,'【様式２】計画書（自動計算）（変更）'!O230,'【様式２】計画書（自動計算）（変更）'!O259,'【様式２】計画書（自動計算）（変更）'!O288,'【様式２】計画書（自動計算）（変更）'!O317,'【様式２】計画書（自動計算）（変更）'!O346,'【様式２】計画書（自動計算）（変更）'!O375,'【様式２】計画書（自動計算）（変更）'!O404,'【様式２】計画書（自動計算）（変更）'!O433)</f>
        <v>0</v>
      </c>
      <c r="I34" s="1034"/>
      <c r="K34" s="1006" t="s">
        <v>41</v>
      </c>
      <c r="L34" s="1007"/>
      <c r="M34" s="1033">
        <f>SUM('【様式２】計画書（自動計算）（変更）'!U27,'【様式２】計画書（自動計算）（変更）'!U56,'【様式２】計画書（自動計算）（変更）'!U85,'【様式２】計画書（自動計算）（変更）'!U114,'【様式２】計画書（自動計算）（変更）'!U143,'【様式２】計画書（自動計算）（変更）'!U172,'【様式２】計画書（自動計算）（変更）'!U201,'【様式２】計画書（自動計算）（変更）'!U230,'【様式２】計画書（自動計算）（変更）'!U259,'【様式２】計画書（自動計算）（変更）'!U288,'【様式２】計画書（自動計算）（変更）'!U317,'【様式２】計画書（自動計算）（変更）'!U346,'【様式２】計画書（自動計算）（変更）'!U375,'【様式２】計画書（自動計算）（変更）'!U404,'【様式２】計画書（自動計算）（変更）'!U433)</f>
        <v>0</v>
      </c>
      <c r="N34" s="1034"/>
      <c r="P34" s="1006" t="s">
        <v>41</v>
      </c>
      <c r="Q34" s="1007"/>
      <c r="R34" s="1033">
        <f>SUM('【様式２】計画書（自動計算）（変更）'!AA27,'【様式２】計画書（自動計算）（変更）'!AA56,'【様式２】計画書（自動計算）（変更）'!AA85,'【様式２】計画書（自動計算）（変更）'!AA114,'【様式２】計画書（自動計算）（変更）'!AA143,'【様式２】計画書（自動計算）（変更）'!AA172,'【様式２】計画書（自動計算）（変更）'!AA201,'【様式２】計画書（自動計算）（変更）'!AA230,'【様式２】計画書（自動計算）（変更）'!AA259,'【様式２】計画書（自動計算）（変更）'!AA288,'【様式２】計画書（自動計算）（変更）'!AA317,'【様式２】計画書（自動計算）（変更）'!AA346,'【様式２】計画書（自動計算）（変更）'!AA375,'【様式２】計画書（自動計算）（変更）'!AA404,'【様式２】計画書（自動計算）（変更）'!AA433)</f>
        <v>0</v>
      </c>
      <c r="S34" s="1034"/>
      <c r="U34" s="988" t="s">
        <v>41</v>
      </c>
      <c r="V34" s="988"/>
      <c r="W34" s="999">
        <f>SUM('【様式２】計画書（自動計算）（変更）'!AE18,'【様式２】計画書（自動計算）（変更）'!AE47,'【様式２】計画書（自動計算）（変更）'!AE76,'【様式２】計画書（自動計算）（変更）'!AE105,'【様式２】計画書（自動計算）（変更）'!AE134,'【様式２】計画書（自動計算）（変更）'!AE163,'【様式２】計画書（自動計算）（変更）'!AE192,'【様式２】計画書（自動計算）（変更）'!AE221,'【様式２】計画書（自動計算）（変更）'!AE250,'【様式２】計画書（自動計算）（変更）'!AE279,'【様式２】計画書（自動計算）（変更）'!AE308,'【様式２】計画書（自動計算）（変更）'!AE337,'【様式２】計画書（自動計算）（変更）'!AE366,'【様式２】計画書（自動計算）（変更）'!AE395,'【様式２】計画書（自動計算）（変更）'!AE424)</f>
        <v>0</v>
      </c>
      <c r="X34" s="1000"/>
    </row>
  </sheetData>
  <sheetProtection sheet="1" objects="1" scenarios="1" selectLockedCells="1"/>
  <mergeCells count="117">
    <mergeCell ref="W34:X34"/>
    <mergeCell ref="M33:N33"/>
    <mergeCell ref="P33:Q33"/>
    <mergeCell ref="R33:S33"/>
    <mergeCell ref="U33:V33"/>
    <mergeCell ref="W33:X33"/>
    <mergeCell ref="A34:B34"/>
    <mergeCell ref="C34:D34"/>
    <mergeCell ref="F34:G34"/>
    <mergeCell ref="H34:I34"/>
    <mergeCell ref="K34:L34"/>
    <mergeCell ref="M34:N34"/>
    <mergeCell ref="P34:Q34"/>
    <mergeCell ref="R34:S34"/>
    <mergeCell ref="U34:V34"/>
    <mergeCell ref="H31:I31"/>
    <mergeCell ref="K31:L31"/>
    <mergeCell ref="W32:X32"/>
    <mergeCell ref="A33:B33"/>
    <mergeCell ref="C33:D33"/>
    <mergeCell ref="F33:G33"/>
    <mergeCell ref="H33:I33"/>
    <mergeCell ref="K33:L33"/>
    <mergeCell ref="M31:N31"/>
    <mergeCell ref="P31:Q31"/>
    <mergeCell ref="R31:S31"/>
    <mergeCell ref="U31:V31"/>
    <mergeCell ref="W31:X31"/>
    <mergeCell ref="A32:B32"/>
    <mergeCell ref="C32:D32"/>
    <mergeCell ref="F32:G32"/>
    <mergeCell ref="H32:I32"/>
    <mergeCell ref="K32:L32"/>
    <mergeCell ref="M32:N32"/>
    <mergeCell ref="P32:Q32"/>
    <mergeCell ref="R32:S32"/>
    <mergeCell ref="U32:V32"/>
    <mergeCell ref="A31:B31"/>
    <mergeCell ref="C31:D31"/>
    <mergeCell ref="R30:S30"/>
    <mergeCell ref="U30:V30"/>
    <mergeCell ref="W30:X30"/>
    <mergeCell ref="A29:B29"/>
    <mergeCell ref="C29:D29"/>
    <mergeCell ref="F29:G29"/>
    <mergeCell ref="H29:I29"/>
    <mergeCell ref="K29:L29"/>
    <mergeCell ref="M29:N29"/>
    <mergeCell ref="P29:Q29"/>
    <mergeCell ref="R29:S29"/>
    <mergeCell ref="U29:V29"/>
    <mergeCell ref="F31:G31"/>
    <mergeCell ref="A26:D27"/>
    <mergeCell ref="F26:I27"/>
    <mergeCell ref="K26:N27"/>
    <mergeCell ref="P26:S27"/>
    <mergeCell ref="U26:X27"/>
    <mergeCell ref="A28:B28"/>
    <mergeCell ref="C28:D28"/>
    <mergeCell ref="F28:G28"/>
    <mergeCell ref="H28:I28"/>
    <mergeCell ref="K28:L28"/>
    <mergeCell ref="M28:N28"/>
    <mergeCell ref="P28:Q28"/>
    <mergeCell ref="R28:S28"/>
    <mergeCell ref="U28:V28"/>
    <mergeCell ref="W28:X28"/>
    <mergeCell ref="W29:X29"/>
    <mergeCell ref="A30:B30"/>
    <mergeCell ref="C30:D30"/>
    <mergeCell ref="F30:G30"/>
    <mergeCell ref="H30:I30"/>
    <mergeCell ref="K30:L30"/>
    <mergeCell ref="M30:N30"/>
    <mergeCell ref="P30:Q30"/>
    <mergeCell ref="G12:I12"/>
    <mergeCell ref="J12:K12"/>
    <mergeCell ref="A13:C13"/>
    <mergeCell ref="D13:E13"/>
    <mergeCell ref="G13:I13"/>
    <mergeCell ref="J13:K13"/>
    <mergeCell ref="M9:X10"/>
    <mergeCell ref="A10:C10"/>
    <mergeCell ref="D10:E10"/>
    <mergeCell ref="G10:I10"/>
    <mergeCell ref="J10:K10"/>
    <mergeCell ref="A11:C12"/>
    <mergeCell ref="D11:E12"/>
    <mergeCell ref="G11:I11"/>
    <mergeCell ref="J11:K11"/>
    <mergeCell ref="M11:X11"/>
    <mergeCell ref="A9:C9"/>
    <mergeCell ref="D9:E9"/>
    <mergeCell ref="G9:I9"/>
    <mergeCell ref="J9:K9"/>
    <mergeCell ref="A8:C8"/>
    <mergeCell ref="D8:E8"/>
    <mergeCell ref="G8:I8"/>
    <mergeCell ref="J8:K8"/>
    <mergeCell ref="AC1:AC2"/>
    <mergeCell ref="B5:C5"/>
    <mergeCell ref="D5:K5"/>
    <mergeCell ref="T6:V7"/>
    <mergeCell ref="W6:W7"/>
    <mergeCell ref="X6:X7"/>
    <mergeCell ref="V1:V3"/>
    <mergeCell ref="W1:W3"/>
    <mergeCell ref="X1:X3"/>
    <mergeCell ref="Z1:Z2"/>
    <mergeCell ref="AA1:AA2"/>
    <mergeCell ref="AB1:AB2"/>
    <mergeCell ref="A1:B3"/>
    <mergeCell ref="C1:Q3"/>
    <mergeCell ref="R1:R3"/>
    <mergeCell ref="S1:S3"/>
    <mergeCell ref="T1:T3"/>
    <mergeCell ref="U1:U3"/>
  </mergeCells>
  <phoneticPr fontId="3"/>
  <printOptions horizontalCentered="1" verticalCentered="1"/>
  <pageMargins left="0.70866141732283472" right="0.70866141732283472" top="0.74803149606299213" bottom="0.39370078740157483" header="0.31496062992125984" footer="0.31496062992125984"/>
  <pageSetup paperSize="9" scale="65" orientation="landscape"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9DF07-3B0D-4460-8A29-6F2CAF103FFD}">
  <sheetPr codeName="Sheet12">
    <tabColor rgb="FFFFFF00"/>
  </sheetPr>
  <dimension ref="A1:O42"/>
  <sheetViews>
    <sheetView showGridLines="0" view="pageBreakPreview" topLeftCell="A8" zoomScale="85" zoomScaleNormal="100" zoomScaleSheetLayoutView="85" workbookViewId="0">
      <selection activeCell="B4" sqref="B4"/>
    </sheetView>
  </sheetViews>
  <sheetFormatPr defaultColWidth="9" defaultRowHeight="14"/>
  <cols>
    <col min="1" max="1" width="2.90625" style="50" customWidth="1"/>
    <col min="2" max="2" width="10.26953125" style="50" customWidth="1"/>
    <col min="3" max="3" width="13.90625" style="50" customWidth="1"/>
    <col min="4" max="4" width="6" style="50" customWidth="1"/>
    <col min="5" max="5" width="11.08984375" style="50" customWidth="1"/>
    <col min="6" max="6" width="13.08984375" style="50" customWidth="1"/>
    <col min="7" max="7" width="1.7265625" style="50" customWidth="1"/>
    <col min="8" max="8" width="7.7265625" style="50" customWidth="1"/>
    <col min="9" max="9" width="4.08984375" style="50" customWidth="1"/>
    <col min="10" max="10" width="3.6328125" style="50" customWidth="1"/>
    <col min="11" max="11" width="4.08984375" style="50" customWidth="1"/>
    <col min="12" max="12" width="3.6328125" style="50" customWidth="1"/>
    <col min="13" max="14" width="4.08984375" style="50" customWidth="1"/>
    <col min="15" max="15" width="2.6328125" style="50" customWidth="1"/>
    <col min="16" max="16384" width="9" style="50"/>
  </cols>
  <sheetData>
    <row r="1" spans="1:15" ht="9.5" customHeight="1">
      <c r="A1" s="49"/>
      <c r="B1" s="49"/>
      <c r="C1" s="49"/>
      <c r="D1" s="49"/>
      <c r="E1" s="49"/>
      <c r="F1" s="49"/>
      <c r="G1" s="49"/>
      <c r="H1" s="49"/>
      <c r="I1" s="49"/>
      <c r="J1" s="49"/>
      <c r="K1" s="49"/>
      <c r="L1" s="49"/>
      <c r="M1" s="49"/>
      <c r="N1" s="1064"/>
      <c r="O1" s="1064"/>
    </row>
    <row r="2" spans="1:15">
      <c r="A2" s="49"/>
      <c r="B2" s="49" t="s">
        <v>306</v>
      </c>
      <c r="C2" s="49"/>
      <c r="D2" s="49"/>
      <c r="E2" s="49"/>
      <c r="F2" s="49"/>
      <c r="G2" s="49"/>
      <c r="H2" s="49"/>
      <c r="I2" s="49"/>
      <c r="J2" s="49"/>
      <c r="K2" s="49"/>
      <c r="L2" s="49"/>
      <c r="M2" s="49"/>
      <c r="N2" s="49"/>
      <c r="O2" s="49"/>
    </row>
    <row r="3" spans="1:15" ht="20.25" customHeight="1">
      <c r="A3" s="49"/>
      <c r="B3" s="127"/>
      <c r="C3" s="127"/>
      <c r="D3" s="49"/>
      <c r="E3" s="49"/>
      <c r="F3" s="49"/>
      <c r="G3" s="49"/>
      <c r="H3" s="51" t="s">
        <v>148</v>
      </c>
      <c r="I3" s="127">
        <f>日割計算表パターン①!K1+1</f>
        <v>8</v>
      </c>
      <c r="J3" s="49" t="s">
        <v>307</v>
      </c>
      <c r="K3" s="127">
        <v>3</v>
      </c>
      <c r="L3" s="49" t="s">
        <v>308</v>
      </c>
      <c r="M3" s="127">
        <v>31</v>
      </c>
      <c r="N3" s="49" t="s">
        <v>309</v>
      </c>
      <c r="O3" s="49"/>
    </row>
    <row r="4" spans="1:15" ht="25.5" customHeight="1">
      <c r="A4" s="1064" t="s">
        <v>310</v>
      </c>
      <c r="B4" s="1064"/>
      <c r="C4" s="1064"/>
      <c r="D4" s="1064"/>
      <c r="E4" s="1064"/>
      <c r="F4" s="1064"/>
      <c r="G4" s="1064"/>
      <c r="H4" s="1064"/>
      <c r="I4" s="1064"/>
      <c r="J4" s="1064"/>
      <c r="K4" s="1064"/>
      <c r="L4" s="1064"/>
      <c r="M4" s="1064"/>
      <c r="N4" s="1064"/>
      <c r="O4" s="1064"/>
    </row>
    <row r="5" spans="1:15" ht="8" customHeight="1">
      <c r="A5" s="49"/>
      <c r="B5" s="1065"/>
      <c r="C5" s="1065"/>
      <c r="D5" s="49"/>
      <c r="E5" s="49"/>
      <c r="F5" s="49"/>
      <c r="G5" s="49"/>
      <c r="H5" s="49"/>
      <c r="I5" s="49"/>
      <c r="J5" s="49"/>
      <c r="K5" s="49"/>
      <c r="L5" s="49"/>
      <c r="M5" s="49"/>
      <c r="N5" s="49"/>
      <c r="O5" s="49"/>
    </row>
    <row r="6" spans="1:15">
      <c r="A6" s="49"/>
      <c r="B6" s="1066" t="s">
        <v>2</v>
      </c>
      <c r="C6" s="1066"/>
      <c r="D6" s="49"/>
      <c r="E6" s="49"/>
      <c r="F6" s="49"/>
      <c r="G6" s="49"/>
      <c r="H6" s="49"/>
      <c r="I6" s="49"/>
      <c r="J6" s="49"/>
      <c r="K6" s="49"/>
      <c r="L6" s="49"/>
      <c r="M6" s="49"/>
      <c r="N6" s="49"/>
      <c r="O6" s="49"/>
    </row>
    <row r="7" spans="1:15" ht="26" customHeight="1">
      <c r="A7" s="49"/>
      <c r="B7" s="52"/>
      <c r="C7" s="52"/>
      <c r="D7" s="49"/>
      <c r="E7" s="49"/>
      <c r="F7" s="53" t="s">
        <v>311</v>
      </c>
      <c r="G7" s="51"/>
      <c r="H7" s="1067" t="str">
        <f>IF(入力用!D4="","",入力用!D4)</f>
        <v/>
      </c>
      <c r="I7" s="1067"/>
      <c r="J7" s="1067"/>
      <c r="K7" s="1067"/>
      <c r="L7" s="1067"/>
      <c r="M7" s="1067"/>
      <c r="N7" s="1067"/>
      <c r="O7" s="49"/>
    </row>
    <row r="8" spans="1:15" ht="26.25" customHeight="1">
      <c r="A8" s="49"/>
      <c r="B8" s="52"/>
      <c r="C8" s="52"/>
      <c r="D8" s="49"/>
      <c r="E8" s="49"/>
      <c r="F8" s="54" t="s">
        <v>312</v>
      </c>
      <c r="G8" s="51"/>
      <c r="H8" s="1068" t="str">
        <f>IF(入力用!D3="","",入力用!D3)</f>
        <v/>
      </c>
      <c r="I8" s="1068"/>
      <c r="J8" s="1068"/>
      <c r="K8" s="1068"/>
      <c r="L8" s="1068"/>
      <c r="M8" s="1068"/>
      <c r="N8" s="1068"/>
      <c r="O8" s="49"/>
    </row>
    <row r="9" spans="1:15" ht="26.25" customHeight="1">
      <c r="A9" s="49"/>
      <c r="B9" s="52"/>
      <c r="C9" s="52"/>
      <c r="D9" s="49"/>
      <c r="E9" s="49"/>
      <c r="F9" s="54" t="s">
        <v>313</v>
      </c>
      <c r="G9" s="51"/>
      <c r="H9" s="1068" t="str">
        <f>IF(入力用!D6="","",入力用!D5&amp;"　　"&amp;入力用!D6)</f>
        <v/>
      </c>
      <c r="I9" s="1068"/>
      <c r="J9" s="1068"/>
      <c r="K9" s="1068"/>
      <c r="L9" s="1068"/>
      <c r="M9" s="1068"/>
      <c r="N9" s="1068"/>
      <c r="O9" s="55"/>
    </row>
    <row r="10" spans="1:15" ht="26.25" customHeight="1">
      <c r="A10" s="49"/>
      <c r="B10" s="52"/>
      <c r="C10" s="52"/>
      <c r="D10" s="49"/>
      <c r="E10" s="49"/>
      <c r="F10" s="54" t="s">
        <v>81</v>
      </c>
      <c r="G10" s="51"/>
      <c r="H10" s="1068" t="str">
        <f>IF(入力用!D7="","",入力用!D7)</f>
        <v/>
      </c>
      <c r="I10" s="1068"/>
      <c r="J10" s="1068"/>
      <c r="K10" s="1068"/>
      <c r="L10" s="1068"/>
      <c r="M10" s="1068"/>
      <c r="N10" s="1068"/>
      <c r="O10" s="49"/>
    </row>
    <row r="11" spans="1:15" ht="26.25" customHeight="1">
      <c r="A11" s="49"/>
      <c r="B11" s="52"/>
      <c r="C11" s="52"/>
      <c r="D11" s="49"/>
      <c r="E11" s="49"/>
      <c r="F11" s="54" t="s">
        <v>494</v>
      </c>
      <c r="G11" s="51"/>
      <c r="H11" s="1068" t="str">
        <f>IF(入力用!D11="","",入力用!D11)</f>
        <v/>
      </c>
      <c r="I11" s="1068"/>
      <c r="J11" s="1068"/>
      <c r="K11" s="1068"/>
      <c r="L11" s="1068"/>
      <c r="M11" s="1068"/>
      <c r="N11" s="1068"/>
      <c r="O11" s="49"/>
    </row>
    <row r="12" spans="1:15">
      <c r="A12" s="49"/>
      <c r="B12" s="52"/>
      <c r="C12" s="52"/>
      <c r="D12" s="49"/>
      <c r="E12" s="49"/>
      <c r="F12" s="126"/>
      <c r="G12" s="126"/>
      <c r="H12" s="125"/>
      <c r="I12" s="125"/>
      <c r="J12" s="125"/>
      <c r="K12" s="125"/>
      <c r="L12" s="125"/>
      <c r="M12" s="127"/>
      <c r="N12" s="49"/>
      <c r="O12" s="49"/>
    </row>
    <row r="13" spans="1:15" ht="19.5" customHeight="1">
      <c r="A13" s="49"/>
      <c r="B13" s="1069" t="s">
        <v>370</v>
      </c>
      <c r="C13" s="1069"/>
      <c r="D13" s="1069"/>
      <c r="E13" s="1069"/>
      <c r="F13" s="1069"/>
      <c r="G13" s="1069"/>
      <c r="H13" s="1069"/>
      <c r="I13" s="1069"/>
      <c r="J13" s="1069"/>
      <c r="K13" s="1069"/>
      <c r="L13" s="1069"/>
      <c r="M13" s="1069"/>
      <c r="N13" s="1069"/>
      <c r="O13" s="49"/>
    </row>
    <row r="14" spans="1:15">
      <c r="A14" s="49"/>
      <c r="B14" s="1069"/>
      <c r="C14" s="1069"/>
      <c r="D14" s="1069"/>
      <c r="E14" s="1069"/>
      <c r="F14" s="1069"/>
      <c r="G14" s="1069"/>
      <c r="H14" s="1069"/>
      <c r="I14" s="1069"/>
      <c r="J14" s="1069"/>
      <c r="K14" s="1069"/>
      <c r="L14" s="1069"/>
      <c r="M14" s="1069"/>
      <c r="N14" s="1069"/>
      <c r="O14" s="49"/>
    </row>
    <row r="15" spans="1:15">
      <c r="A15" s="49"/>
      <c r="B15" s="1069"/>
      <c r="C15" s="1069"/>
      <c r="D15" s="1069"/>
      <c r="E15" s="1069"/>
      <c r="F15" s="1069"/>
      <c r="G15" s="1069"/>
      <c r="H15" s="1069"/>
      <c r="I15" s="1069"/>
      <c r="J15" s="1069"/>
      <c r="K15" s="1069"/>
      <c r="L15" s="1069"/>
      <c r="M15" s="1069"/>
      <c r="N15" s="1069"/>
      <c r="O15" s="49"/>
    </row>
    <row r="16" spans="1:15">
      <c r="A16" s="127"/>
      <c r="B16" s="127"/>
      <c r="C16" s="127"/>
      <c r="D16" s="127"/>
      <c r="E16" s="127"/>
      <c r="F16" s="127"/>
      <c r="G16" s="127"/>
      <c r="H16" s="127"/>
      <c r="I16" s="127"/>
      <c r="J16" s="127"/>
      <c r="K16" s="127"/>
      <c r="L16" s="127"/>
      <c r="M16" s="127"/>
      <c r="N16" s="127"/>
      <c r="O16" s="49"/>
    </row>
    <row r="17" spans="1:15" ht="17.25" customHeight="1">
      <c r="A17" s="56"/>
      <c r="B17" s="49" t="s">
        <v>314</v>
      </c>
      <c r="C17" s="56"/>
      <c r="D17" s="56"/>
      <c r="E17" s="57" t="s">
        <v>3</v>
      </c>
      <c r="F17" s="1063">
        <f>SUM(F19:I22)</f>
        <v>0</v>
      </c>
      <c r="G17" s="1063"/>
      <c r="H17" s="1063"/>
      <c r="I17" s="58" t="s">
        <v>82</v>
      </c>
      <c r="J17" s="59"/>
      <c r="K17" s="59"/>
      <c r="L17" s="56"/>
      <c r="M17" s="56"/>
      <c r="N17" s="56"/>
      <c r="O17" s="49"/>
    </row>
    <row r="18" spans="1:15" ht="17.25" customHeight="1">
      <c r="A18" s="56"/>
      <c r="B18" s="56"/>
      <c r="C18" s="56"/>
      <c r="D18" s="56"/>
      <c r="E18" s="56"/>
      <c r="F18" s="60"/>
      <c r="G18" s="60"/>
      <c r="H18" s="60"/>
      <c r="I18" s="61"/>
      <c r="J18" s="59"/>
      <c r="K18" s="59"/>
      <c r="L18" s="56"/>
      <c r="M18" s="56"/>
      <c r="N18" s="56"/>
      <c r="O18" s="49"/>
    </row>
    <row r="19" spans="1:15" ht="17.25" customHeight="1">
      <c r="A19" s="56"/>
      <c r="B19" s="62"/>
      <c r="C19" s="62"/>
      <c r="D19" s="56"/>
      <c r="E19" s="63" t="s">
        <v>4</v>
      </c>
      <c r="F19" s="1071">
        <f>F26</f>
        <v>0</v>
      </c>
      <c r="G19" s="1071"/>
      <c r="H19" s="1071"/>
      <c r="I19" s="58" t="s">
        <v>82</v>
      </c>
      <c r="J19" s="59"/>
      <c r="K19" s="59"/>
      <c r="L19" s="56"/>
      <c r="M19" s="56"/>
      <c r="N19" s="56"/>
      <c r="O19" s="49"/>
    </row>
    <row r="20" spans="1:15" ht="17.25" customHeight="1">
      <c r="A20" s="56"/>
      <c r="B20" s="62"/>
      <c r="C20" s="62"/>
      <c r="D20" s="56"/>
      <c r="E20" s="64" t="s">
        <v>5</v>
      </c>
      <c r="F20" s="1072">
        <f>F27</f>
        <v>0</v>
      </c>
      <c r="G20" s="1072"/>
      <c r="H20" s="1072"/>
      <c r="I20" s="65" t="s">
        <v>82</v>
      </c>
      <c r="J20" s="59"/>
      <c r="K20" s="59"/>
      <c r="L20" s="56"/>
      <c r="M20" s="56"/>
      <c r="N20" s="56"/>
      <c r="O20" s="49"/>
    </row>
    <row r="21" spans="1:15" ht="17.25" customHeight="1">
      <c r="A21" s="56"/>
      <c r="B21" s="62"/>
      <c r="C21" s="62"/>
      <c r="D21" s="56"/>
      <c r="E21" s="64" t="s">
        <v>6</v>
      </c>
      <c r="F21" s="1072">
        <f>F28</f>
        <v>0</v>
      </c>
      <c r="G21" s="1072"/>
      <c r="H21" s="1072"/>
      <c r="I21" s="65" t="s">
        <v>82</v>
      </c>
      <c r="J21" s="59"/>
      <c r="K21" s="59"/>
      <c r="L21" s="56"/>
      <c r="M21" s="56"/>
      <c r="N21" s="56"/>
      <c r="O21" s="49"/>
    </row>
    <row r="22" spans="1:15" ht="17.25" customHeight="1">
      <c r="A22" s="56"/>
      <c r="B22" s="62"/>
      <c r="C22" s="62"/>
      <c r="D22" s="56"/>
      <c r="E22" s="57" t="s">
        <v>7</v>
      </c>
      <c r="F22" s="1072">
        <f>F29</f>
        <v>0</v>
      </c>
      <c r="G22" s="1072"/>
      <c r="H22" s="1072"/>
      <c r="I22" s="65" t="s">
        <v>82</v>
      </c>
      <c r="J22" s="59"/>
      <c r="K22" s="59"/>
      <c r="L22" s="56"/>
      <c r="M22" s="56"/>
      <c r="N22" s="56"/>
      <c r="O22" s="49"/>
    </row>
    <row r="23" spans="1:15" ht="17.25" customHeight="1">
      <c r="A23" s="56"/>
      <c r="B23" s="62"/>
      <c r="C23" s="62"/>
      <c r="D23" s="56"/>
      <c r="E23" s="56"/>
      <c r="F23" s="66"/>
      <c r="G23" s="66"/>
      <c r="H23" s="66"/>
      <c r="I23" s="66"/>
      <c r="J23" s="56"/>
      <c r="K23" s="56"/>
      <c r="L23" s="56"/>
      <c r="M23" s="56"/>
      <c r="N23" s="56"/>
      <c r="O23" s="49"/>
    </row>
    <row r="24" spans="1:15" ht="17.25" customHeight="1">
      <c r="A24" s="56"/>
      <c r="B24" s="49" t="s">
        <v>315</v>
      </c>
      <c r="C24" s="56"/>
      <c r="D24" s="56"/>
      <c r="E24" s="57" t="s">
        <v>3</v>
      </c>
      <c r="F24" s="1063">
        <f>'【様式第12別紙２】収支決算書（自動計算）（実績）'!W34</f>
        <v>0</v>
      </c>
      <c r="G24" s="1063"/>
      <c r="H24" s="1063"/>
      <c r="I24" s="58" t="s">
        <v>82</v>
      </c>
      <c r="J24" s="59"/>
      <c r="K24" s="56"/>
      <c r="L24" s="56"/>
      <c r="M24" s="56"/>
      <c r="N24" s="56"/>
      <c r="O24" s="49"/>
    </row>
    <row r="25" spans="1:15" ht="17.25" customHeight="1">
      <c r="A25" s="56"/>
      <c r="B25" s="56"/>
      <c r="C25" s="56"/>
      <c r="D25" s="56"/>
      <c r="E25" s="56"/>
      <c r="F25" s="67"/>
      <c r="G25" s="67"/>
      <c r="H25" s="60"/>
      <c r="I25" s="61"/>
      <c r="J25" s="59"/>
      <c r="K25" s="56"/>
      <c r="L25" s="56"/>
      <c r="M25" s="56"/>
      <c r="N25" s="56"/>
      <c r="O25" s="49"/>
    </row>
    <row r="26" spans="1:15" ht="17.25" customHeight="1">
      <c r="A26" s="56"/>
      <c r="B26" s="62"/>
      <c r="C26" s="62"/>
      <c r="D26" s="56"/>
      <c r="E26" s="63" t="s">
        <v>4</v>
      </c>
      <c r="F26" s="1063">
        <f>'【様式第12別紙２】収支決算書（自動計算）（実績）'!C34</f>
        <v>0</v>
      </c>
      <c r="G26" s="1063"/>
      <c r="H26" s="1063"/>
      <c r="I26" s="58" t="s">
        <v>82</v>
      </c>
      <c r="J26" s="59"/>
      <c r="K26" s="56"/>
      <c r="L26" s="56"/>
      <c r="M26" s="56"/>
      <c r="N26" s="56"/>
      <c r="O26" s="49"/>
    </row>
    <row r="27" spans="1:15" ht="17.25" customHeight="1">
      <c r="A27" s="56"/>
      <c r="B27" s="62"/>
      <c r="C27" s="62"/>
      <c r="D27" s="56"/>
      <c r="E27" s="64" t="s">
        <v>5</v>
      </c>
      <c r="F27" s="1073">
        <f>'【様式第12別紙２】収支決算書（自動計算）（実績）'!H34</f>
        <v>0</v>
      </c>
      <c r="G27" s="1073"/>
      <c r="H27" s="1073"/>
      <c r="I27" s="65" t="s">
        <v>82</v>
      </c>
      <c r="J27" s="59"/>
      <c r="K27" s="56"/>
      <c r="L27" s="56"/>
      <c r="M27" s="56"/>
      <c r="N27" s="56"/>
      <c r="O27" s="49"/>
    </row>
    <row r="28" spans="1:15" ht="17.25" customHeight="1">
      <c r="A28" s="56"/>
      <c r="B28" s="62"/>
      <c r="C28" s="62"/>
      <c r="D28" s="56"/>
      <c r="E28" s="64" t="s">
        <v>6</v>
      </c>
      <c r="F28" s="1073">
        <f>'【様式第12別紙２】収支決算書（自動計算）（実績）'!M34</f>
        <v>0</v>
      </c>
      <c r="G28" s="1073"/>
      <c r="H28" s="1073"/>
      <c r="I28" s="65" t="s">
        <v>82</v>
      </c>
      <c r="J28" s="59"/>
      <c r="K28" s="68"/>
      <c r="L28" s="68"/>
      <c r="M28" s="56"/>
      <c r="N28" s="56"/>
      <c r="O28" s="49"/>
    </row>
    <row r="29" spans="1:15" ht="17.25" customHeight="1">
      <c r="A29" s="56"/>
      <c r="B29" s="62"/>
      <c r="C29" s="62"/>
      <c r="D29" s="56"/>
      <c r="E29" s="57" t="s">
        <v>7</v>
      </c>
      <c r="F29" s="1073">
        <f>'【様式第12別紙２】収支決算書（自動計算）（実績）'!R34</f>
        <v>0</v>
      </c>
      <c r="G29" s="1073"/>
      <c r="H29" s="1073"/>
      <c r="I29" s="65" t="s">
        <v>82</v>
      </c>
      <c r="J29" s="59"/>
      <c r="K29" s="68"/>
      <c r="L29" s="68"/>
      <c r="M29" s="56"/>
      <c r="N29" s="56"/>
      <c r="O29" s="49"/>
    </row>
    <row r="30" spans="1:15" ht="17.25" customHeight="1">
      <c r="A30" s="56"/>
      <c r="B30" s="62"/>
      <c r="C30" s="62"/>
      <c r="D30" s="56"/>
      <c r="E30" s="56"/>
      <c r="F30" s="69"/>
      <c r="G30" s="69"/>
      <c r="H30" s="69"/>
      <c r="I30" s="69"/>
      <c r="J30" s="59"/>
      <c r="K30" s="68"/>
      <c r="L30" s="68"/>
      <c r="M30" s="56"/>
      <c r="N30" s="56"/>
      <c r="O30" s="49"/>
    </row>
    <row r="31" spans="1:15" ht="17.25" customHeight="1">
      <c r="A31" s="56"/>
      <c r="B31" s="62" t="s">
        <v>316</v>
      </c>
      <c r="C31" s="62"/>
      <c r="D31" s="56"/>
      <c r="E31" s="1063">
        <f>F17-F24</f>
        <v>0</v>
      </c>
      <c r="F31" s="1063"/>
      <c r="G31" s="1063"/>
      <c r="H31" s="1063"/>
      <c r="I31" s="58" t="s">
        <v>82</v>
      </c>
      <c r="J31" s="59"/>
      <c r="K31" s="68"/>
      <c r="L31" s="68"/>
      <c r="M31" s="56"/>
      <c r="N31" s="56"/>
      <c r="O31" s="49"/>
    </row>
    <row r="32" spans="1:15" ht="17.25" customHeight="1">
      <c r="A32" s="56"/>
      <c r="B32" s="62"/>
      <c r="C32" s="62"/>
      <c r="D32" s="56"/>
      <c r="E32" s="56"/>
      <c r="F32" s="69"/>
      <c r="G32" s="69"/>
      <c r="H32" s="69"/>
      <c r="I32" s="69"/>
      <c r="J32" s="59"/>
      <c r="K32" s="68"/>
      <c r="L32" s="68"/>
      <c r="M32" s="56"/>
      <c r="N32" s="56"/>
      <c r="O32" s="49"/>
    </row>
    <row r="33" spans="1:15" ht="17.25" customHeight="1">
      <c r="A33" s="56"/>
      <c r="B33" s="1070" t="s">
        <v>68</v>
      </c>
      <c r="C33" s="1070"/>
      <c r="D33" s="56"/>
      <c r="E33" s="56"/>
      <c r="F33" s="56"/>
      <c r="G33" s="56"/>
      <c r="H33" s="56"/>
      <c r="I33" s="56"/>
      <c r="J33" s="56"/>
      <c r="K33" s="56"/>
      <c r="L33" s="56"/>
      <c r="M33" s="56"/>
      <c r="N33" s="56"/>
      <c r="O33" s="49"/>
    </row>
    <row r="34" spans="1:15" ht="17.25" customHeight="1">
      <c r="A34" s="56"/>
      <c r="B34" s="1070" t="s">
        <v>317</v>
      </c>
      <c r="C34" s="1070"/>
      <c r="D34" s="1070"/>
      <c r="E34" s="1070"/>
      <c r="F34" s="1070"/>
      <c r="G34" s="1070"/>
      <c r="H34" s="1070"/>
      <c r="I34" s="1070"/>
      <c r="J34" s="1070"/>
      <c r="K34" s="1070"/>
      <c r="L34" s="1070"/>
      <c r="M34" s="1070"/>
      <c r="N34" s="1070"/>
      <c r="O34" s="49"/>
    </row>
    <row r="35" spans="1:15" ht="17.25" customHeight="1">
      <c r="A35" s="56"/>
      <c r="B35" s="1070" t="s">
        <v>318</v>
      </c>
      <c r="C35" s="1070"/>
      <c r="D35" s="1070"/>
      <c r="E35" s="1070"/>
      <c r="F35" s="1070"/>
      <c r="G35" s="1070"/>
      <c r="H35" s="1070"/>
      <c r="I35" s="1070"/>
      <c r="J35" s="1070"/>
      <c r="K35" s="1070"/>
      <c r="L35" s="1070"/>
      <c r="M35" s="1070"/>
      <c r="N35" s="1070"/>
      <c r="O35" s="49"/>
    </row>
    <row r="36" spans="1:15" ht="17.25" customHeight="1">
      <c r="A36" s="56"/>
      <c r="B36" s="1074" t="s">
        <v>319</v>
      </c>
      <c r="C36" s="1074"/>
      <c r="D36" s="1074"/>
      <c r="E36" s="1074"/>
      <c r="F36" s="1074"/>
      <c r="G36" s="1074"/>
      <c r="H36" s="1074"/>
      <c r="I36" s="1074"/>
      <c r="J36" s="1074"/>
      <c r="K36" s="1074"/>
      <c r="L36" s="1074"/>
      <c r="M36" s="1074"/>
      <c r="N36" s="1074"/>
      <c r="O36" s="49"/>
    </row>
    <row r="37" spans="1:15" ht="32.25" customHeight="1">
      <c r="A37" s="56"/>
      <c r="B37" s="1074" t="s">
        <v>320</v>
      </c>
      <c r="C37" s="1074"/>
      <c r="D37" s="1074"/>
      <c r="E37" s="1074"/>
      <c r="F37" s="1074"/>
      <c r="G37" s="1074"/>
      <c r="H37" s="1074"/>
      <c r="I37" s="1074"/>
      <c r="J37" s="1074"/>
      <c r="K37" s="1074"/>
      <c r="L37" s="1074"/>
      <c r="M37" s="1074"/>
      <c r="N37" s="1074"/>
      <c r="O37" s="49"/>
    </row>
    <row r="38" spans="1:15" ht="17.25" customHeight="1">
      <c r="A38" s="56"/>
      <c r="B38" s="1070" t="s">
        <v>321</v>
      </c>
      <c r="C38" s="1070"/>
      <c r="D38" s="1070"/>
      <c r="E38" s="1070"/>
      <c r="F38" s="1070"/>
      <c r="G38" s="1070"/>
      <c r="H38" s="1070"/>
      <c r="I38" s="1070"/>
      <c r="J38" s="1070"/>
      <c r="K38" s="1070"/>
      <c r="L38" s="1070"/>
      <c r="M38" s="1070"/>
      <c r="N38" s="1070"/>
      <c r="O38" s="49"/>
    </row>
    <row r="39" spans="1:15" ht="17.25" customHeight="1">
      <c r="A39" s="56"/>
      <c r="B39" s="1074" t="s">
        <v>322</v>
      </c>
      <c r="C39" s="1074"/>
      <c r="D39" s="1074"/>
      <c r="E39" s="1074"/>
      <c r="F39" s="1074"/>
      <c r="G39" s="1074"/>
      <c r="H39" s="1074"/>
      <c r="I39" s="1074"/>
      <c r="J39" s="1074"/>
      <c r="K39" s="1074"/>
      <c r="L39" s="1074"/>
      <c r="M39" s="1074"/>
      <c r="N39" s="1074"/>
      <c r="O39" s="49"/>
    </row>
    <row r="40" spans="1:15">
      <c r="A40" s="56"/>
      <c r="B40" s="70"/>
      <c r="C40" s="62"/>
      <c r="D40" s="56"/>
      <c r="E40" s="56"/>
      <c r="F40" s="56"/>
      <c r="G40" s="56"/>
      <c r="H40" s="56"/>
      <c r="I40" s="56"/>
      <c r="J40" s="56"/>
      <c r="K40" s="56"/>
      <c r="L40" s="56"/>
      <c r="M40" s="56"/>
      <c r="N40" s="56"/>
      <c r="O40" s="49"/>
    </row>
    <row r="41" spans="1:15" ht="21" customHeight="1">
      <c r="A41" s="71"/>
      <c r="B41" s="71"/>
      <c r="C41" s="71"/>
      <c r="D41" s="71"/>
      <c r="E41" s="71"/>
      <c r="F41" s="71"/>
      <c r="G41" s="71"/>
      <c r="H41" s="71"/>
      <c r="I41" s="71"/>
      <c r="J41" s="71"/>
      <c r="K41" s="71"/>
      <c r="L41" s="71"/>
      <c r="M41" s="71"/>
      <c r="N41" s="71"/>
    </row>
    <row r="42" spans="1:15" ht="21" customHeight="1">
      <c r="A42" s="71"/>
      <c r="B42" s="71"/>
      <c r="C42" s="71"/>
      <c r="D42" s="71"/>
      <c r="H42" s="72"/>
      <c r="I42" s="71"/>
      <c r="J42" s="71"/>
      <c r="K42" s="71"/>
      <c r="L42" s="71"/>
      <c r="M42" s="71"/>
      <c r="N42" s="71"/>
    </row>
  </sheetData>
  <sheetProtection sheet="1" objects="1" scenarios="1" selectLockedCells="1"/>
  <mergeCells count="28">
    <mergeCell ref="B35:N35"/>
    <mergeCell ref="B36:N36"/>
    <mergeCell ref="B37:N37"/>
    <mergeCell ref="B38:N38"/>
    <mergeCell ref="B39:N39"/>
    <mergeCell ref="B34:N34"/>
    <mergeCell ref="F19:H19"/>
    <mergeCell ref="F20:H20"/>
    <mergeCell ref="F21:H21"/>
    <mergeCell ref="F22:H22"/>
    <mergeCell ref="F24:H24"/>
    <mergeCell ref="F26:H26"/>
    <mergeCell ref="F27:H27"/>
    <mergeCell ref="F28:H28"/>
    <mergeCell ref="F29:H29"/>
    <mergeCell ref="E31:H31"/>
    <mergeCell ref="B33:C33"/>
    <mergeCell ref="F17:H17"/>
    <mergeCell ref="N1:O1"/>
    <mergeCell ref="A4:O4"/>
    <mergeCell ref="B5:C5"/>
    <mergeCell ref="B6:C6"/>
    <mergeCell ref="H7:N7"/>
    <mergeCell ref="H8:N8"/>
    <mergeCell ref="H9:N9"/>
    <mergeCell ref="H10:N10"/>
    <mergeCell ref="B13:N15"/>
    <mergeCell ref="H11:N11"/>
  </mergeCells>
  <phoneticPr fontId="3"/>
  <conditionalFormatting sqref="F19:H22">
    <cfRule type="containsBlanks" dxfId="2" priority="1">
      <formula>LEN(TRIM(F19))=0</formula>
    </cfRule>
  </conditionalFormatting>
  <conditionalFormatting sqref="H7:N10">
    <cfRule type="containsBlanks" dxfId="1" priority="2">
      <formula>LEN(TRIM(H7))=0</formula>
    </cfRule>
  </conditionalFormatting>
  <printOptions horizontalCentered="1" verticalCentered="1"/>
  <pageMargins left="0.70866141732283472" right="0.70866141732283472" top="0.74803149606299213" bottom="0.74803149606299213" header="0.31496062992125984" footer="0.31496062992125984"/>
  <pageSetup paperSize="9" scale="93" orientation="portrait" blackAndWhite="1"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B1D61-F984-4BFE-B67B-8D63C46D5A58}">
  <sheetPr codeName="Sheet13">
    <tabColor rgb="FFFFFF00"/>
  </sheetPr>
  <dimension ref="A1:AF435"/>
  <sheetViews>
    <sheetView view="pageBreakPreview" zoomScale="60" zoomScaleNormal="70" zoomScalePageLayoutView="60" workbookViewId="0">
      <selection activeCell="B4" sqref="B4"/>
    </sheetView>
  </sheetViews>
  <sheetFormatPr defaultColWidth="9" defaultRowHeight="16.5"/>
  <cols>
    <col min="1" max="1" width="5.26953125" style="1" customWidth="1"/>
    <col min="2" max="2" width="6.90625" style="1" customWidth="1"/>
    <col min="3" max="3" width="9.36328125" style="1" customWidth="1"/>
    <col min="4" max="4" width="12.6328125" style="1" customWidth="1"/>
    <col min="5" max="5" width="2.36328125" style="1" customWidth="1"/>
    <col min="6" max="6" width="15.453125" style="1" customWidth="1"/>
    <col min="7" max="32" width="6.453125" style="1" customWidth="1"/>
    <col min="33" max="33" width="0" hidden="1" customWidth="1"/>
    <col min="34" max="40" width="6.08984375" customWidth="1"/>
    <col min="41" max="46" width="4.90625" customWidth="1"/>
    <col min="47" max="51" width="4.36328125" customWidth="1"/>
  </cols>
  <sheetData>
    <row r="1" spans="1:32" ht="17.25" customHeight="1">
      <c r="A1" s="1076" t="s">
        <v>298</v>
      </c>
      <c r="B1" s="1076"/>
      <c r="C1" s="1076"/>
      <c r="D1" s="1076"/>
    </row>
    <row r="2" spans="1:32" ht="17.25" customHeight="1">
      <c r="A2" s="1076"/>
      <c r="B2" s="1076"/>
      <c r="C2" s="1076"/>
      <c r="D2" s="1076"/>
      <c r="Z2" s="939" t="s">
        <v>148</v>
      </c>
      <c r="AA2" s="939">
        <f>日割計算表パターン①!K1+1</f>
        <v>8</v>
      </c>
      <c r="AB2" s="939" t="s">
        <v>8</v>
      </c>
      <c r="AC2" s="939">
        <v>3</v>
      </c>
      <c r="AD2" s="939" t="s">
        <v>9</v>
      </c>
      <c r="AE2" s="939">
        <v>31</v>
      </c>
      <c r="AF2" s="939" t="s">
        <v>10</v>
      </c>
    </row>
    <row r="3" spans="1:32" ht="17.25" customHeight="1">
      <c r="A3" s="939" t="s">
        <v>299</v>
      </c>
      <c r="B3" s="939"/>
      <c r="C3" s="939"/>
      <c r="D3" s="939"/>
      <c r="E3" s="939"/>
      <c r="F3" s="939"/>
      <c r="G3" s="939"/>
      <c r="H3" s="939"/>
      <c r="I3" s="939"/>
      <c r="L3" s="940" t="s">
        <v>12</v>
      </c>
      <c r="M3" s="940"/>
      <c r="N3" s="941">
        <v>1</v>
      </c>
      <c r="O3" s="941"/>
      <c r="P3" s="942" t="s">
        <v>13</v>
      </c>
      <c r="Q3" s="942"/>
      <c r="Z3" s="939"/>
      <c r="AA3" s="939"/>
      <c r="AB3" s="939"/>
      <c r="AC3" s="939"/>
      <c r="AD3" s="939"/>
      <c r="AE3" s="939"/>
      <c r="AF3" s="939"/>
    </row>
    <row r="4" spans="1:32" ht="17.25" customHeight="1">
      <c r="A4" s="939"/>
      <c r="B4" s="939"/>
      <c r="C4" s="939"/>
      <c r="D4" s="939"/>
      <c r="E4" s="939"/>
      <c r="F4" s="939"/>
      <c r="G4" s="939"/>
      <c r="H4" s="939"/>
      <c r="I4" s="939"/>
      <c r="L4" s="940"/>
      <c r="M4" s="940"/>
      <c r="N4" s="941"/>
      <c r="O4" s="941"/>
      <c r="P4" s="942"/>
      <c r="Q4" s="942"/>
    </row>
    <row r="5" spans="1:32" ht="17.25" customHeight="1">
      <c r="A5" s="939"/>
      <c r="B5" s="939"/>
      <c r="C5" s="939"/>
      <c r="D5" s="939"/>
      <c r="E5" s="939"/>
      <c r="F5" s="939"/>
      <c r="G5" s="939"/>
      <c r="H5" s="939"/>
      <c r="I5" s="939"/>
      <c r="L5" s="940"/>
      <c r="M5" s="940"/>
      <c r="N5" s="941"/>
      <c r="O5" s="941"/>
      <c r="P5" s="942"/>
      <c r="Q5" s="942"/>
    </row>
    <row r="6" spans="1:32" ht="17.25" customHeight="1" thickBot="1"/>
    <row r="7" spans="1:32" ht="42" customHeight="1" thickBot="1">
      <c r="A7" s="943" t="s">
        <v>81</v>
      </c>
      <c r="B7" s="944"/>
      <c r="C7" s="950" t="str">
        <f>'【様式２】計画書（自動計算）（変更）'!C7:I7</f>
        <v/>
      </c>
      <c r="D7" s="952"/>
      <c r="E7" s="952"/>
      <c r="F7" s="952"/>
      <c r="G7" s="952"/>
      <c r="H7" s="952"/>
      <c r="I7" s="951"/>
    </row>
    <row r="8" spans="1:32" ht="17.25" customHeight="1">
      <c r="C8" s="2"/>
      <c r="D8" s="2"/>
      <c r="F8" s="2"/>
      <c r="G8" s="2"/>
      <c r="H8" s="2"/>
      <c r="I8" s="2"/>
      <c r="J8" s="2"/>
    </row>
    <row r="9" spans="1:32" ht="17.25" customHeight="1" thickBot="1"/>
    <row r="10" spans="1:32" ht="24" customHeight="1" thickBot="1">
      <c r="A10" s="947" t="s">
        <v>14</v>
      </c>
      <c r="B10" s="948"/>
      <c r="C10" s="948"/>
      <c r="D10" s="949"/>
      <c r="F10" s="3" t="s">
        <v>15</v>
      </c>
      <c r="G10" s="943" t="s">
        <v>16</v>
      </c>
      <c r="H10" s="944"/>
      <c r="I10" s="950" t="s">
        <v>17</v>
      </c>
      <c r="J10" s="944"/>
      <c r="K10" s="950" t="s">
        <v>18</v>
      </c>
      <c r="L10" s="951"/>
      <c r="M10" s="943" t="s">
        <v>19</v>
      </c>
      <c r="N10" s="944"/>
      <c r="O10" s="950" t="s">
        <v>20</v>
      </c>
      <c r="P10" s="944"/>
      <c r="Q10" s="950" t="s">
        <v>21</v>
      </c>
      <c r="R10" s="951"/>
      <c r="S10" s="943" t="s">
        <v>22</v>
      </c>
      <c r="T10" s="944"/>
      <c r="U10" s="950" t="s">
        <v>23</v>
      </c>
      <c r="V10" s="944"/>
      <c r="W10" s="950" t="s">
        <v>24</v>
      </c>
      <c r="X10" s="951"/>
      <c r="Y10" s="943" t="s">
        <v>25</v>
      </c>
      <c r="Z10" s="944"/>
      <c r="AA10" s="950" t="s">
        <v>26</v>
      </c>
      <c r="AB10" s="944"/>
      <c r="AC10" s="950" t="s">
        <v>27</v>
      </c>
      <c r="AD10" s="951"/>
      <c r="AE10" s="966" t="s">
        <v>28</v>
      </c>
      <c r="AF10" s="951"/>
    </row>
    <row r="11" spans="1:32" ht="37.5" customHeight="1">
      <c r="A11" s="932" t="s">
        <v>86</v>
      </c>
      <c r="B11" s="933"/>
      <c r="C11" s="964" t="str">
        <f>'【様式２】計画書（自動計算）（変更）'!C11:D11</f>
        <v/>
      </c>
      <c r="D11" s="965"/>
      <c r="F11" s="118" t="s">
        <v>71</v>
      </c>
      <c r="G11" s="926">
        <f>'【様式２】計画書（自動計算）（変更）'!G11:H11</f>
        <v>0</v>
      </c>
      <c r="H11" s="926"/>
      <c r="I11" s="926">
        <f>'【様式２】計画書（自動計算）（変更）'!I11:J11</f>
        <v>0</v>
      </c>
      <c r="J11" s="926"/>
      <c r="K11" s="926">
        <f>'【様式２】計画書（自動計算）（変更）'!K11:L11</f>
        <v>0</v>
      </c>
      <c r="L11" s="926"/>
      <c r="M11" s="926">
        <f>'【様式２】計画書（自動計算）（変更）'!M11:N11</f>
        <v>0</v>
      </c>
      <c r="N11" s="926"/>
      <c r="O11" s="926">
        <f>'【様式２】計画書（自動計算）（変更）'!O11:P11</f>
        <v>0</v>
      </c>
      <c r="P11" s="926"/>
      <c r="Q11" s="926">
        <f>'【様式２】計画書（自動計算）（変更）'!Q11:R11</f>
        <v>0</v>
      </c>
      <c r="R11" s="926"/>
      <c r="S11" s="926">
        <f>'【様式２】計画書（自動計算）（変更）'!S11:T11</f>
        <v>0</v>
      </c>
      <c r="T11" s="926"/>
      <c r="U11" s="926">
        <f>'【様式２】計画書（自動計算）（変更）'!U11:V11</f>
        <v>0</v>
      </c>
      <c r="V11" s="926"/>
      <c r="W11" s="926">
        <f>'【様式２】計画書（自動計算）（変更）'!W11:X11</f>
        <v>0</v>
      </c>
      <c r="X11" s="926"/>
      <c r="Y11" s="926">
        <f>'【様式２】計画書（自動計算）（変更）'!Y11:Z11</f>
        <v>0</v>
      </c>
      <c r="Z11" s="926"/>
      <c r="AA11" s="926">
        <f>'【様式２】計画書（自動計算）（変更）'!AA11:AB11</f>
        <v>0</v>
      </c>
      <c r="AB11" s="926"/>
      <c r="AC11" s="926">
        <f>'【様式２】計画書（自動計算）（変更）'!AC11:AD11</f>
        <v>0</v>
      </c>
      <c r="AD11" s="926"/>
      <c r="AE11" s="908">
        <f t="shared" ref="AE11:AE15" si="0">SUM(G11:AD11)</f>
        <v>0</v>
      </c>
      <c r="AF11" s="909"/>
    </row>
    <row r="12" spans="1:32" ht="37.5" customHeight="1">
      <c r="A12" s="936" t="s">
        <v>30</v>
      </c>
      <c r="B12" s="937"/>
      <c r="C12" s="922" t="str">
        <f>'【様式２】計画書（自動計算）（変更）'!C12:D13</f>
        <v/>
      </c>
      <c r="D12" s="923"/>
      <c r="F12" s="4" t="s">
        <v>72</v>
      </c>
      <c r="G12" s="962">
        <f>'【様式２】計画書（自動計算）（変更）'!G12:H12</f>
        <v>0</v>
      </c>
      <c r="H12" s="963"/>
      <c r="I12" s="962">
        <f>'【様式２】計画書（自動計算）（変更）'!I12:J12</f>
        <v>0</v>
      </c>
      <c r="J12" s="963"/>
      <c r="K12" s="962">
        <f>'【様式２】計画書（自動計算）（変更）'!K12:L12</f>
        <v>0</v>
      </c>
      <c r="L12" s="963"/>
      <c r="M12" s="962">
        <f>'【様式２】計画書（自動計算）（変更）'!M12:N12</f>
        <v>0</v>
      </c>
      <c r="N12" s="963"/>
      <c r="O12" s="962">
        <f>'【様式２】計画書（自動計算）（変更）'!O12:P12</f>
        <v>0</v>
      </c>
      <c r="P12" s="963"/>
      <c r="Q12" s="962">
        <f>'【様式２】計画書（自動計算）（変更）'!Q12:R12</f>
        <v>0</v>
      </c>
      <c r="R12" s="963"/>
      <c r="S12" s="962">
        <f>'【様式２】計画書（自動計算）（変更）'!S12:T12</f>
        <v>0</v>
      </c>
      <c r="T12" s="963"/>
      <c r="U12" s="962">
        <f>'【様式２】計画書（自動計算）（変更）'!U12:V12</f>
        <v>0</v>
      </c>
      <c r="V12" s="963"/>
      <c r="W12" s="962">
        <f>'【様式２】計画書（自動計算）（変更）'!W12:X12</f>
        <v>0</v>
      </c>
      <c r="X12" s="963"/>
      <c r="Y12" s="962">
        <f>'【様式２】計画書（自動計算）（変更）'!Y12:Z12</f>
        <v>0</v>
      </c>
      <c r="Z12" s="963"/>
      <c r="AA12" s="962">
        <f>'【様式２】計画書（自動計算）（変更）'!AA12:AB12</f>
        <v>0</v>
      </c>
      <c r="AB12" s="963"/>
      <c r="AC12" s="962">
        <f>'【様式２】計画書（自動計算）（変更）'!AC12:AD12</f>
        <v>0</v>
      </c>
      <c r="AD12" s="963"/>
      <c r="AE12" s="908">
        <f t="shared" si="0"/>
        <v>0</v>
      </c>
      <c r="AF12" s="909"/>
    </row>
    <row r="13" spans="1:32" ht="37.5" customHeight="1">
      <c r="A13" s="938"/>
      <c r="B13" s="937"/>
      <c r="C13" s="924"/>
      <c r="D13" s="925"/>
      <c r="F13" s="4" t="s">
        <v>73</v>
      </c>
      <c r="G13" s="962">
        <f>'【様式２】計画書（自動計算）（変更）'!G13:H13</f>
        <v>0</v>
      </c>
      <c r="H13" s="963"/>
      <c r="I13" s="962">
        <f>'【様式２】計画書（自動計算）（変更）'!I13:J13</f>
        <v>0</v>
      </c>
      <c r="J13" s="963"/>
      <c r="K13" s="962">
        <f>'【様式２】計画書（自動計算）（変更）'!K13:L13</f>
        <v>0</v>
      </c>
      <c r="L13" s="963"/>
      <c r="M13" s="962">
        <f>'【様式２】計画書（自動計算）（変更）'!M13:N13</f>
        <v>0</v>
      </c>
      <c r="N13" s="963"/>
      <c r="O13" s="962">
        <f>'【様式２】計画書（自動計算）（変更）'!O13:P13</f>
        <v>0</v>
      </c>
      <c r="P13" s="963"/>
      <c r="Q13" s="962">
        <f>'【様式２】計画書（自動計算）（変更）'!Q13:R13</f>
        <v>0</v>
      </c>
      <c r="R13" s="963"/>
      <c r="S13" s="962">
        <f>'【様式２】計画書（自動計算）（変更）'!S13:T13</f>
        <v>0</v>
      </c>
      <c r="T13" s="963"/>
      <c r="U13" s="962">
        <f>'【様式２】計画書（自動計算）（変更）'!U13:V13</f>
        <v>0</v>
      </c>
      <c r="V13" s="963"/>
      <c r="W13" s="962">
        <f>'【様式２】計画書（自動計算）（変更）'!W13:X13</f>
        <v>0</v>
      </c>
      <c r="X13" s="963"/>
      <c r="Y13" s="962">
        <f>'【様式２】計画書（自動計算）（変更）'!Y13:Z13</f>
        <v>0</v>
      </c>
      <c r="Z13" s="963"/>
      <c r="AA13" s="962">
        <f>'【様式２】計画書（自動計算）（変更）'!AA13:AB13</f>
        <v>0</v>
      </c>
      <c r="AB13" s="963"/>
      <c r="AC13" s="962">
        <f>'【様式２】計画書（自動計算）（変更）'!AC13:AD13</f>
        <v>0</v>
      </c>
      <c r="AD13" s="963"/>
      <c r="AE13" s="908">
        <f t="shared" si="0"/>
        <v>0</v>
      </c>
      <c r="AF13" s="909"/>
    </row>
    <row r="14" spans="1:32" ht="37.5" customHeight="1">
      <c r="A14" s="938"/>
      <c r="B14" s="937"/>
      <c r="C14" s="876" t="str">
        <f>'【様式２】計画書（自動計算）（変更）'!C14:D15</f>
        <v/>
      </c>
      <c r="D14" s="960"/>
      <c r="F14" s="5" t="s">
        <v>74</v>
      </c>
      <c r="G14" s="962">
        <v>0</v>
      </c>
      <c r="H14" s="963"/>
      <c r="I14" s="962">
        <v>0</v>
      </c>
      <c r="J14" s="963"/>
      <c r="K14" s="962">
        <v>0</v>
      </c>
      <c r="L14" s="963"/>
      <c r="M14" s="1075">
        <v>0</v>
      </c>
      <c r="N14" s="963"/>
      <c r="O14" s="962">
        <v>0</v>
      </c>
      <c r="P14" s="963"/>
      <c r="Q14" s="962">
        <v>0</v>
      </c>
      <c r="R14" s="963"/>
      <c r="S14" s="1075">
        <v>0</v>
      </c>
      <c r="T14" s="963"/>
      <c r="U14" s="962">
        <v>0</v>
      </c>
      <c r="V14" s="963"/>
      <c r="W14" s="962">
        <v>0</v>
      </c>
      <c r="X14" s="963"/>
      <c r="Y14" s="1075">
        <v>0</v>
      </c>
      <c r="Z14" s="963"/>
      <c r="AA14" s="962">
        <v>0</v>
      </c>
      <c r="AB14" s="963"/>
      <c r="AC14" s="962">
        <v>0</v>
      </c>
      <c r="AD14" s="967"/>
      <c r="AE14" s="930">
        <f t="shared" si="0"/>
        <v>0</v>
      </c>
      <c r="AF14" s="931"/>
    </row>
    <row r="15" spans="1:32" ht="37.5" customHeight="1" thickBot="1">
      <c r="A15" s="938"/>
      <c r="B15" s="937"/>
      <c r="C15" s="879"/>
      <c r="D15" s="961"/>
      <c r="F15" s="6" t="s">
        <v>75</v>
      </c>
      <c r="G15" s="905">
        <f>'【様式２】計画書（自動計算）（変更）'!G15:H15</f>
        <v>0</v>
      </c>
      <c r="H15" s="906"/>
      <c r="I15" s="905">
        <f>'【様式２】計画書（自動計算）（変更）'!I15:J15</f>
        <v>0</v>
      </c>
      <c r="J15" s="906"/>
      <c r="K15" s="905">
        <f>'【様式２】計画書（自動計算）（変更）'!K15:L15</f>
        <v>0</v>
      </c>
      <c r="L15" s="906"/>
      <c r="M15" s="905">
        <f>'【様式２】計画書（自動計算）（変更）'!M15:N15</f>
        <v>0</v>
      </c>
      <c r="N15" s="906"/>
      <c r="O15" s="905">
        <f>'【様式２】計画書（自動計算）（変更）'!O15:P15</f>
        <v>0</v>
      </c>
      <c r="P15" s="906"/>
      <c r="Q15" s="905">
        <f>'【様式２】計画書（自動計算）（変更）'!Q15:R15</f>
        <v>0</v>
      </c>
      <c r="R15" s="906"/>
      <c r="S15" s="905">
        <f>'【様式２】計画書（自動計算）（変更）'!S15:T15</f>
        <v>0</v>
      </c>
      <c r="T15" s="906"/>
      <c r="U15" s="905">
        <f>'【様式２】計画書（自動計算）（変更）'!U15:V15</f>
        <v>0</v>
      </c>
      <c r="V15" s="906"/>
      <c r="W15" s="905">
        <f>'【様式２】計画書（自動計算）（変更）'!W15:X15</f>
        <v>0</v>
      </c>
      <c r="X15" s="906"/>
      <c r="Y15" s="905">
        <f>'【様式２】計画書（自動計算）（変更）'!Y15:Z15</f>
        <v>0</v>
      </c>
      <c r="Z15" s="906"/>
      <c r="AA15" s="905">
        <f>'【様式２】計画書（自動計算）（変更）'!AA15:AB15</f>
        <v>0</v>
      </c>
      <c r="AB15" s="906"/>
      <c r="AC15" s="905">
        <f>'【様式２】計画書（自動計算）（変更）'!AC15:AD15</f>
        <v>0</v>
      </c>
      <c r="AD15" s="906"/>
      <c r="AE15" s="908">
        <f t="shared" si="0"/>
        <v>0</v>
      </c>
      <c r="AF15" s="909"/>
    </row>
    <row r="16" spans="1:32" ht="37.5" customHeight="1" thickTop="1" thickBot="1">
      <c r="A16" s="910" t="s">
        <v>34</v>
      </c>
      <c r="B16" s="911"/>
      <c r="C16" s="891" t="str">
        <f>'【様式２】計画書（自動計算）（変更）'!C16:D16</f>
        <v/>
      </c>
      <c r="D16" s="892"/>
      <c r="F16" s="7" t="s">
        <v>76</v>
      </c>
      <c r="G16" s="912">
        <f>SUM(G11:H14)-G15</f>
        <v>0</v>
      </c>
      <c r="H16" s="913"/>
      <c r="I16" s="912">
        <f t="shared" ref="I16" si="1">SUM(I11:J14)-I15</f>
        <v>0</v>
      </c>
      <c r="J16" s="913"/>
      <c r="K16" s="912">
        <f t="shared" ref="K16" si="2">SUM(K11:L14)-K15</f>
        <v>0</v>
      </c>
      <c r="L16" s="914"/>
      <c r="M16" s="915">
        <f t="shared" ref="M16" si="3">SUM(M11:N14)-M15</f>
        <v>0</v>
      </c>
      <c r="N16" s="913"/>
      <c r="O16" s="912">
        <f t="shared" ref="O16" si="4">SUM(O11:P14)-O15</f>
        <v>0</v>
      </c>
      <c r="P16" s="913"/>
      <c r="Q16" s="912">
        <f t="shared" ref="Q16" si="5">SUM(Q11:R14)-Q15</f>
        <v>0</v>
      </c>
      <c r="R16" s="914"/>
      <c r="S16" s="915">
        <f t="shared" ref="S16" si="6">SUM(S11:T14)-S15</f>
        <v>0</v>
      </c>
      <c r="T16" s="913"/>
      <c r="U16" s="912">
        <f t="shared" ref="U16" si="7">SUM(U11:V14)-U15</f>
        <v>0</v>
      </c>
      <c r="V16" s="913"/>
      <c r="W16" s="912">
        <f t="shared" ref="W16" si="8">SUM(W11:X14)-W15</f>
        <v>0</v>
      </c>
      <c r="X16" s="914"/>
      <c r="Y16" s="915">
        <f t="shared" ref="Y16" si="9">SUM(Y11:Z14)-Y15</f>
        <v>0</v>
      </c>
      <c r="Z16" s="913"/>
      <c r="AA16" s="912">
        <f>SUM(AA11:AB14)-AA15</f>
        <v>0</v>
      </c>
      <c r="AB16" s="913"/>
      <c r="AC16" s="912">
        <f t="shared" ref="AC16" si="10">SUM(AC11:AD14)-AC15</f>
        <v>0</v>
      </c>
      <c r="AD16" s="916"/>
      <c r="AE16" s="917">
        <f>SUM(G16:AD16)</f>
        <v>0</v>
      </c>
      <c r="AF16" s="918"/>
    </row>
    <row r="17" spans="1:32" ht="50.25" customHeight="1" thickTop="1" thickBot="1">
      <c r="A17" s="889" t="s">
        <v>300</v>
      </c>
      <c r="B17" s="890"/>
      <c r="C17" s="891" t="str">
        <f>'【様式２】計画書（自動計算）（変更）'!C17:D17</f>
        <v/>
      </c>
      <c r="D17" s="892"/>
      <c r="F17" s="8" t="s">
        <v>77</v>
      </c>
      <c r="G17" s="893">
        <f>IF(入力用!O24=1,IF(AND(入力用!O30&gt;0,入力用!O30&lt;=4),IF(G16&gt;=65000,65000,G16),IF(G16&gt;=82000,82000,G16)),IF(G16&gt;=65000,65000,G16))</f>
        <v>0</v>
      </c>
      <c r="H17" s="894"/>
      <c r="I17" s="893">
        <f>IF(入力用!O24=1,IF(AND(入力用!O30&gt;0,入力用!O30&lt;=5),IF(I16&gt;=65000,65000,I16),IF(I16&gt;=82000,82000,I16)),IF(I16&gt;=65000,65000,I16))</f>
        <v>0</v>
      </c>
      <c r="J17" s="894"/>
      <c r="K17" s="893">
        <f>IF(入力用!O24=1,IF(AND(入力用!O30&gt;0,入力用!O30&lt;=6),IF(K16&gt;=65000,65000,K16),IF(K16&gt;=82000,82000,K16)),IF(K16&gt;=65000,65000,K16))</f>
        <v>0</v>
      </c>
      <c r="L17" s="894"/>
      <c r="M17" s="893">
        <f>IF(入力用!O24=1,IF(AND(入力用!O30&gt;0,入力用!O30&lt;=7),IF(M16&gt;=65000,65000,M16),IF(M16&gt;=82000,82000,M16)),IF(M16&gt;=65000,65000,M16))</f>
        <v>0</v>
      </c>
      <c r="N17" s="894"/>
      <c r="O17" s="893">
        <f>IF(入力用!O24=1,IF(AND(入力用!O30&gt;0,入力用!O30&lt;=8),IF(O16&gt;=65000,65000,O16),IF(O16&gt;=82000,82000,O16)),IF(O16&gt;=65000,65000,O16))</f>
        <v>0</v>
      </c>
      <c r="P17" s="894"/>
      <c r="Q17" s="893">
        <f>IF(入力用!O24=1,IF(AND(入力用!O30&gt;0,入力用!O30&lt;=9),IF(Q16&gt;=65000,65000,Q16),IF(Q16&gt;=82000,82000,Q16)),IF(Q16&gt;=65000,65000,Q16))</f>
        <v>0</v>
      </c>
      <c r="R17" s="894"/>
      <c r="S17" s="893">
        <f>IF(入力用!O24=1,IF(AND(入力用!O30&gt;0,入力用!O30&lt;=10),IF(S16&gt;=65000,65000,S16),IF(S16&gt;=82000,82000,S16)),IF(S16&gt;=65000,65000,S16))</f>
        <v>0</v>
      </c>
      <c r="T17" s="894"/>
      <c r="U17" s="893">
        <f>IF(入力用!O24=1,IF(AND(入力用!O30&gt;0,入力用!O30&lt;=11),IF(U16&gt;=65000,65000,U16),IF(U16&gt;=82000,82000,U16)),IF(U16&gt;=65000,65000,U16))</f>
        <v>0</v>
      </c>
      <c r="V17" s="894"/>
      <c r="W17" s="893">
        <f>IF(入力用!O24=1,IF(AND(入力用!O30&gt;0,入力用!O30&lt;=12),IF(W16&gt;=65000,65000,W16),IF(W16&gt;=82000,82000,W16)),IF(W16&gt;=65000,65000,W16))</f>
        <v>0</v>
      </c>
      <c r="X17" s="894"/>
      <c r="Y17" s="893">
        <f>IF(入力用!O24=1,IF(AND(入力用!O30&gt;0,入力用!O30&lt;=13),IF(Y16&gt;=65000,65000,Y16),IF(Y16&gt;=82000,82000,Y16)),IF(Y16&gt;=65000,65000,Y16))</f>
        <v>0</v>
      </c>
      <c r="Z17" s="894"/>
      <c r="AA17" s="893">
        <f>IF(入力用!O24=1,IF(AND(入力用!O30&gt;0,入力用!O30&lt;=14),IF(AA16&gt;=65000,65000,AA16),IF(AA16&gt;=82000,82000,AA16)),IF(AA16&gt;=65000,65000,AA16))</f>
        <v>0</v>
      </c>
      <c r="AB17" s="894"/>
      <c r="AC17" s="893">
        <f>IF(入力用!O24=1,IF(AND(入力用!O30&gt;0,入力用!O30&lt;=15),IF(AC16&gt;=65000,65000,AC16),IF(AC16&gt;=82000,82000,AC16)),IF(AC16&gt;=65000,65000,AC16))</f>
        <v>0</v>
      </c>
      <c r="AD17" s="958"/>
      <c r="AE17" s="895"/>
      <c r="AF17" s="896"/>
    </row>
    <row r="18" spans="1:32" ht="50.25" customHeight="1" thickBot="1">
      <c r="A18" s="897" t="s">
        <v>301</v>
      </c>
      <c r="B18" s="898"/>
      <c r="C18" s="1077" t="str">
        <f>'【様式２】計画書（自動計算）（変更）'!C18:D18</f>
        <v/>
      </c>
      <c r="D18" s="1078"/>
      <c r="F18" s="9" t="s">
        <v>228</v>
      </c>
      <c r="G18" s="899">
        <f>ROUNDDOWN(G17*3/4,0)</f>
        <v>0</v>
      </c>
      <c r="H18" s="899"/>
      <c r="I18" s="899">
        <f>ROUNDDOWN(I17*3/4,0)</f>
        <v>0</v>
      </c>
      <c r="J18" s="899"/>
      <c r="K18" s="899">
        <f>ROUNDDOWN(K17*3/4,0)</f>
        <v>0</v>
      </c>
      <c r="L18" s="900"/>
      <c r="M18" s="901">
        <f>ROUNDDOWN(M17*3/4,0)</f>
        <v>0</v>
      </c>
      <c r="N18" s="899"/>
      <c r="O18" s="899">
        <f>ROUNDDOWN(O17*3/4,0)</f>
        <v>0</v>
      </c>
      <c r="P18" s="899"/>
      <c r="Q18" s="899">
        <f>ROUNDDOWN(Q17*3/4,0)</f>
        <v>0</v>
      </c>
      <c r="R18" s="900"/>
      <c r="S18" s="901">
        <f>ROUNDDOWN(S17*3/4,0)</f>
        <v>0</v>
      </c>
      <c r="T18" s="899"/>
      <c r="U18" s="899">
        <f>ROUNDDOWN(U17*3/4,0)</f>
        <v>0</v>
      </c>
      <c r="V18" s="899"/>
      <c r="W18" s="899">
        <f>ROUNDDOWN(W17*3/4,0)</f>
        <v>0</v>
      </c>
      <c r="X18" s="900"/>
      <c r="Y18" s="901">
        <f>ROUNDDOWN(Y17*3/4,0)</f>
        <v>0</v>
      </c>
      <c r="Z18" s="899"/>
      <c r="AA18" s="899">
        <f>ROUNDDOWN(AA17*3/4,0)</f>
        <v>0</v>
      </c>
      <c r="AB18" s="899"/>
      <c r="AC18" s="899">
        <f>ROUNDDOWN(AC17*3/4,0)</f>
        <v>0</v>
      </c>
      <c r="AD18" s="902"/>
      <c r="AE18" s="903">
        <f>ROUNDDOWN(SUM(G18:AD18),-2)</f>
        <v>0</v>
      </c>
      <c r="AF18" s="904"/>
    </row>
    <row r="19" spans="1:32" ht="17.25" customHeight="1">
      <c r="A19" s="871" t="s">
        <v>85</v>
      </c>
      <c r="B19" s="873" t="str">
        <f>'【様式２】計画書（自動計算）（変更）'!B19:D23</f>
        <v/>
      </c>
      <c r="C19" s="874"/>
      <c r="D19" s="875"/>
    </row>
    <row r="20" spans="1:32" ht="33.75" customHeight="1">
      <c r="A20" s="872"/>
      <c r="B20" s="876"/>
      <c r="C20" s="877"/>
      <c r="D20" s="878"/>
      <c r="G20" s="882"/>
      <c r="H20" s="883"/>
      <c r="I20" s="884" t="s">
        <v>36</v>
      </c>
      <c r="J20" s="885"/>
      <c r="K20" s="886"/>
      <c r="M20" s="887"/>
      <c r="N20" s="887"/>
      <c r="O20" s="888" t="s">
        <v>37</v>
      </c>
      <c r="P20" s="887"/>
      <c r="Q20" s="887"/>
      <c r="S20" s="887"/>
      <c r="T20" s="887"/>
      <c r="U20" s="888" t="s">
        <v>38</v>
      </c>
      <c r="V20" s="887"/>
      <c r="W20" s="887"/>
      <c r="Y20" s="887"/>
      <c r="Z20" s="887"/>
      <c r="AA20" s="888" t="s">
        <v>39</v>
      </c>
      <c r="AB20" s="887"/>
      <c r="AC20" s="887"/>
    </row>
    <row r="21" spans="1:32" ht="27" customHeight="1">
      <c r="A21" s="872"/>
      <c r="B21" s="876"/>
      <c r="C21" s="877"/>
      <c r="D21" s="878"/>
      <c r="G21" s="869" t="s">
        <v>29</v>
      </c>
      <c r="H21" s="870"/>
      <c r="I21" s="855">
        <f t="shared" ref="I21:I26" si="11">SUM(G11:L11)</f>
        <v>0</v>
      </c>
      <c r="J21" s="856"/>
      <c r="K21" s="857"/>
      <c r="M21" s="869" t="s">
        <v>29</v>
      </c>
      <c r="N21" s="870"/>
      <c r="O21" s="855">
        <f t="shared" ref="O21:O26" si="12">SUM(M11:R11)</f>
        <v>0</v>
      </c>
      <c r="P21" s="856"/>
      <c r="Q21" s="857"/>
      <c r="S21" s="869" t="s">
        <v>29</v>
      </c>
      <c r="T21" s="870"/>
      <c r="U21" s="855">
        <f t="shared" ref="U21:U26" si="13">SUM(S11:X11)</f>
        <v>0</v>
      </c>
      <c r="V21" s="856"/>
      <c r="W21" s="857"/>
      <c r="Y21" s="869" t="s">
        <v>29</v>
      </c>
      <c r="Z21" s="870"/>
      <c r="AA21" s="855">
        <f>SUM(Y11:AD11)</f>
        <v>0</v>
      </c>
      <c r="AB21" s="856"/>
      <c r="AC21" s="857"/>
    </row>
    <row r="22" spans="1:32" ht="27" customHeight="1">
      <c r="A22" s="872"/>
      <c r="B22" s="876"/>
      <c r="C22" s="877"/>
      <c r="D22" s="878"/>
      <c r="G22" s="862" t="s">
        <v>31</v>
      </c>
      <c r="H22" s="863"/>
      <c r="I22" s="855">
        <f t="shared" si="11"/>
        <v>0</v>
      </c>
      <c r="J22" s="856"/>
      <c r="K22" s="857"/>
      <c r="M22" s="862" t="s">
        <v>31</v>
      </c>
      <c r="N22" s="863"/>
      <c r="O22" s="855">
        <f t="shared" si="12"/>
        <v>0</v>
      </c>
      <c r="P22" s="856"/>
      <c r="Q22" s="857"/>
      <c r="S22" s="862" t="s">
        <v>31</v>
      </c>
      <c r="T22" s="863"/>
      <c r="U22" s="855">
        <f t="shared" si="13"/>
        <v>0</v>
      </c>
      <c r="V22" s="856"/>
      <c r="W22" s="857"/>
      <c r="Y22" s="862" t="s">
        <v>31</v>
      </c>
      <c r="Z22" s="863"/>
      <c r="AA22" s="855">
        <f t="shared" ref="AA22:AA26" si="14">SUM(Y12:AD12)</f>
        <v>0</v>
      </c>
      <c r="AB22" s="856"/>
      <c r="AC22" s="857"/>
    </row>
    <row r="23" spans="1:32" ht="27" customHeight="1">
      <c r="A23" s="872"/>
      <c r="B23" s="879"/>
      <c r="C23" s="880"/>
      <c r="D23" s="881"/>
      <c r="G23" s="862" t="s">
        <v>40</v>
      </c>
      <c r="H23" s="863"/>
      <c r="I23" s="855">
        <f>SUM(G13:L13)</f>
        <v>0</v>
      </c>
      <c r="J23" s="856"/>
      <c r="K23" s="857"/>
      <c r="M23" s="862" t="s">
        <v>40</v>
      </c>
      <c r="N23" s="863"/>
      <c r="O23" s="855">
        <f t="shared" si="12"/>
        <v>0</v>
      </c>
      <c r="P23" s="856"/>
      <c r="Q23" s="857"/>
      <c r="S23" s="862" t="s">
        <v>40</v>
      </c>
      <c r="T23" s="863"/>
      <c r="U23" s="855">
        <f t="shared" si="13"/>
        <v>0</v>
      </c>
      <c r="V23" s="856"/>
      <c r="W23" s="857"/>
      <c r="Y23" s="862" t="s">
        <v>40</v>
      </c>
      <c r="Z23" s="863"/>
      <c r="AA23" s="855">
        <f t="shared" si="14"/>
        <v>0</v>
      </c>
      <c r="AB23" s="856"/>
      <c r="AC23" s="857"/>
    </row>
    <row r="24" spans="1:32" ht="27" customHeight="1">
      <c r="B24" s="864" t="str">
        <f>'【様式２】計画書（自動計算）（変更）'!B24:D24</f>
        <v>補助基準額上限：65000円</v>
      </c>
      <c r="C24" s="864"/>
      <c r="D24" s="864"/>
      <c r="G24" s="862" t="s">
        <v>32</v>
      </c>
      <c r="H24" s="863"/>
      <c r="I24" s="865">
        <f t="shared" si="11"/>
        <v>0</v>
      </c>
      <c r="J24" s="866"/>
      <c r="K24" s="867"/>
      <c r="M24" s="862" t="s">
        <v>32</v>
      </c>
      <c r="N24" s="863"/>
      <c r="O24" s="865">
        <f t="shared" si="12"/>
        <v>0</v>
      </c>
      <c r="P24" s="866"/>
      <c r="Q24" s="867"/>
      <c r="S24" s="862" t="s">
        <v>32</v>
      </c>
      <c r="T24" s="863"/>
      <c r="U24" s="865">
        <f t="shared" si="13"/>
        <v>0</v>
      </c>
      <c r="V24" s="866"/>
      <c r="W24" s="867"/>
      <c r="Y24" s="862" t="s">
        <v>32</v>
      </c>
      <c r="Z24" s="863"/>
      <c r="AA24" s="865">
        <f t="shared" si="14"/>
        <v>0</v>
      </c>
      <c r="AB24" s="866"/>
      <c r="AC24" s="867"/>
    </row>
    <row r="25" spans="1:32" ht="27" customHeight="1">
      <c r="B25" s="868" t="str">
        <f>'【様式２】計画書（自動計算）（変更）'!B25:D25</f>
        <v/>
      </c>
      <c r="C25" s="868"/>
      <c r="D25" s="868"/>
      <c r="G25" s="869" t="s">
        <v>33</v>
      </c>
      <c r="H25" s="870"/>
      <c r="I25" s="855">
        <f t="shared" si="11"/>
        <v>0</v>
      </c>
      <c r="J25" s="856"/>
      <c r="K25" s="857"/>
      <c r="M25" s="869" t="s">
        <v>33</v>
      </c>
      <c r="N25" s="870"/>
      <c r="O25" s="855">
        <f t="shared" si="12"/>
        <v>0</v>
      </c>
      <c r="P25" s="856"/>
      <c r="Q25" s="857"/>
      <c r="S25" s="869" t="s">
        <v>33</v>
      </c>
      <c r="T25" s="870"/>
      <c r="U25" s="855">
        <f t="shared" si="13"/>
        <v>0</v>
      </c>
      <c r="V25" s="856"/>
      <c r="W25" s="857"/>
      <c r="Y25" s="869" t="s">
        <v>33</v>
      </c>
      <c r="Z25" s="870"/>
      <c r="AA25" s="855">
        <f t="shared" si="14"/>
        <v>0</v>
      </c>
      <c r="AB25" s="856"/>
      <c r="AC25" s="857"/>
    </row>
    <row r="26" spans="1:32" ht="27" customHeight="1" thickBot="1">
      <c r="G26" s="850" t="s">
        <v>35</v>
      </c>
      <c r="H26" s="851"/>
      <c r="I26" s="852">
        <f t="shared" si="11"/>
        <v>0</v>
      </c>
      <c r="J26" s="853"/>
      <c r="K26" s="854"/>
      <c r="M26" s="850" t="s">
        <v>35</v>
      </c>
      <c r="N26" s="851"/>
      <c r="O26" s="855">
        <f t="shared" si="12"/>
        <v>0</v>
      </c>
      <c r="P26" s="856"/>
      <c r="Q26" s="857"/>
      <c r="S26" s="850" t="s">
        <v>35</v>
      </c>
      <c r="T26" s="851"/>
      <c r="U26" s="855">
        <f t="shared" si="13"/>
        <v>0</v>
      </c>
      <c r="V26" s="856"/>
      <c r="W26" s="857"/>
      <c r="Y26" s="850" t="s">
        <v>35</v>
      </c>
      <c r="Z26" s="851"/>
      <c r="AA26" s="855">
        <f t="shared" si="14"/>
        <v>0</v>
      </c>
      <c r="AB26" s="856"/>
      <c r="AC26" s="857"/>
    </row>
    <row r="27" spans="1:32" ht="45" customHeight="1" thickBot="1">
      <c r="G27" s="858" t="s">
        <v>78</v>
      </c>
      <c r="H27" s="859"/>
      <c r="I27" s="860">
        <f>ROUNDDOWN(SUM(G18:L18),-2)</f>
        <v>0</v>
      </c>
      <c r="J27" s="861"/>
      <c r="K27" s="861"/>
      <c r="M27" s="858" t="s">
        <v>78</v>
      </c>
      <c r="N27" s="859"/>
      <c r="O27" s="860">
        <f>ROUNDDOWN(SUM(M18:R18),-2)</f>
        <v>0</v>
      </c>
      <c r="P27" s="861"/>
      <c r="Q27" s="861"/>
      <c r="S27" s="858" t="s">
        <v>78</v>
      </c>
      <c r="T27" s="859"/>
      <c r="U27" s="860">
        <f>ROUNDDOWN(SUM(S18:X18),-2)</f>
        <v>0</v>
      </c>
      <c r="V27" s="861"/>
      <c r="W27" s="861"/>
      <c r="Y27" s="858" t="s">
        <v>78</v>
      </c>
      <c r="Z27" s="859"/>
      <c r="AA27" s="860">
        <f>AE18-I27-O27-U27</f>
        <v>0</v>
      </c>
      <c r="AB27" s="861"/>
      <c r="AC27" s="861"/>
      <c r="AF27" s="10" t="s">
        <v>89</v>
      </c>
    </row>
    <row r="28" spans="1:32" ht="17.25" customHeight="1"/>
    <row r="29" spans="1:32" ht="17.25" customHeight="1"/>
    <row r="30" spans="1:32" ht="17.25" customHeight="1">
      <c r="A30" s="1076" t="str">
        <f>$A$1</f>
        <v>様式第１２号別紙１</v>
      </c>
      <c r="B30" s="1076"/>
      <c r="C30" s="1076"/>
      <c r="D30" s="1076"/>
    </row>
    <row r="31" spans="1:32" ht="17.25" customHeight="1">
      <c r="A31" s="1076"/>
      <c r="B31" s="1076"/>
      <c r="C31" s="1076"/>
      <c r="D31" s="1076"/>
      <c r="Z31" s="939" t="str">
        <f>$Z$2</f>
        <v>令和</v>
      </c>
      <c r="AA31" s="939">
        <f>IF($AA$2="","",$AA$2)</f>
        <v>8</v>
      </c>
      <c r="AB31" s="939" t="s">
        <v>8</v>
      </c>
      <c r="AC31" s="939">
        <f>IF($AC$2="","",$AC$2)</f>
        <v>3</v>
      </c>
      <c r="AD31" s="939" t="s">
        <v>9</v>
      </c>
      <c r="AE31" s="939">
        <f>IF($AE$2="","",$AE$2)</f>
        <v>31</v>
      </c>
      <c r="AF31" s="939" t="s">
        <v>10</v>
      </c>
    </row>
    <row r="32" spans="1:32" ht="17.25" customHeight="1">
      <c r="A32" s="939" t="s">
        <v>299</v>
      </c>
      <c r="B32" s="939"/>
      <c r="C32" s="939"/>
      <c r="D32" s="939"/>
      <c r="E32" s="939"/>
      <c r="F32" s="939"/>
      <c r="G32" s="939"/>
      <c r="H32" s="939"/>
      <c r="I32" s="939"/>
      <c r="L32" s="940" t="s">
        <v>12</v>
      </c>
      <c r="M32" s="940"/>
      <c r="N32" s="941">
        <v>2</v>
      </c>
      <c r="O32" s="941"/>
      <c r="P32" s="942" t="s">
        <v>13</v>
      </c>
      <c r="Q32" s="942"/>
      <c r="Z32" s="939"/>
      <c r="AA32" s="939"/>
      <c r="AB32" s="939"/>
      <c r="AC32" s="939"/>
      <c r="AD32" s="939"/>
      <c r="AE32" s="939"/>
      <c r="AF32" s="939"/>
    </row>
    <row r="33" spans="1:32" ht="17.25" customHeight="1">
      <c r="A33" s="939"/>
      <c r="B33" s="939"/>
      <c r="C33" s="939"/>
      <c r="D33" s="939"/>
      <c r="E33" s="939"/>
      <c r="F33" s="939"/>
      <c r="G33" s="939"/>
      <c r="H33" s="939"/>
      <c r="I33" s="939"/>
      <c r="L33" s="940"/>
      <c r="M33" s="940"/>
      <c r="N33" s="941"/>
      <c r="O33" s="941"/>
      <c r="P33" s="942"/>
      <c r="Q33" s="942"/>
    </row>
    <row r="34" spans="1:32" ht="17.25" customHeight="1">
      <c r="A34" s="939"/>
      <c r="B34" s="939"/>
      <c r="C34" s="939"/>
      <c r="D34" s="939"/>
      <c r="E34" s="939"/>
      <c r="F34" s="939"/>
      <c r="G34" s="939"/>
      <c r="H34" s="939"/>
      <c r="I34" s="939"/>
      <c r="L34" s="940"/>
      <c r="M34" s="940"/>
      <c r="N34" s="941"/>
      <c r="O34" s="941"/>
      <c r="P34" s="942"/>
      <c r="Q34" s="942"/>
    </row>
    <row r="35" spans="1:32" ht="17.25" customHeight="1" thickBot="1"/>
    <row r="36" spans="1:32" ht="42" customHeight="1" thickBot="1">
      <c r="A36" s="943" t="s">
        <v>81</v>
      </c>
      <c r="B36" s="944"/>
      <c r="C36" s="945" t="str">
        <f>IF($C$7="","",$C$7)</f>
        <v/>
      </c>
      <c r="D36" s="945"/>
      <c r="E36" s="945"/>
      <c r="F36" s="945"/>
      <c r="G36" s="945"/>
      <c r="H36" s="945"/>
      <c r="I36" s="946"/>
    </row>
    <row r="37" spans="1:32" ht="17.25" customHeight="1">
      <c r="C37" s="2"/>
      <c r="D37" s="2"/>
      <c r="F37" s="2"/>
      <c r="G37" s="2"/>
      <c r="H37" s="2"/>
      <c r="I37" s="2"/>
      <c r="J37" s="2"/>
    </row>
    <row r="38" spans="1:32" ht="17.25" customHeight="1" thickBot="1"/>
    <row r="39" spans="1:32" ht="24" customHeight="1" thickBot="1">
      <c r="A39" s="947" t="s">
        <v>14</v>
      </c>
      <c r="B39" s="948"/>
      <c r="C39" s="948"/>
      <c r="D39" s="949"/>
      <c r="F39" s="3" t="s">
        <v>15</v>
      </c>
      <c r="G39" s="943" t="s">
        <v>16</v>
      </c>
      <c r="H39" s="944"/>
      <c r="I39" s="950" t="s">
        <v>17</v>
      </c>
      <c r="J39" s="944"/>
      <c r="K39" s="950" t="s">
        <v>18</v>
      </c>
      <c r="L39" s="951"/>
      <c r="M39" s="943" t="s">
        <v>19</v>
      </c>
      <c r="N39" s="944"/>
      <c r="O39" s="950" t="s">
        <v>20</v>
      </c>
      <c r="P39" s="944"/>
      <c r="Q39" s="950" t="s">
        <v>21</v>
      </c>
      <c r="R39" s="951"/>
      <c r="S39" s="943" t="s">
        <v>22</v>
      </c>
      <c r="T39" s="944"/>
      <c r="U39" s="950" t="s">
        <v>23</v>
      </c>
      <c r="V39" s="944"/>
      <c r="W39" s="950" t="s">
        <v>24</v>
      </c>
      <c r="X39" s="951"/>
      <c r="Y39" s="943" t="s">
        <v>25</v>
      </c>
      <c r="Z39" s="944"/>
      <c r="AA39" s="950" t="s">
        <v>26</v>
      </c>
      <c r="AB39" s="944"/>
      <c r="AC39" s="950" t="s">
        <v>27</v>
      </c>
      <c r="AD39" s="951"/>
      <c r="AE39" s="966" t="s">
        <v>28</v>
      </c>
      <c r="AF39" s="951"/>
    </row>
    <row r="40" spans="1:32" ht="37.5" customHeight="1">
      <c r="A40" s="932" t="s">
        <v>86</v>
      </c>
      <c r="B40" s="933"/>
      <c r="C40" s="934" t="str">
        <f>'【様式２】計画書（自動計算）（変更）'!C40:D40</f>
        <v/>
      </c>
      <c r="D40" s="935"/>
      <c r="F40" s="118" t="s">
        <v>71</v>
      </c>
      <c r="G40" s="926">
        <f>'【様式２】計画書（自動計算）（変更）'!G40:H40</f>
        <v>0</v>
      </c>
      <c r="H40" s="926"/>
      <c r="I40" s="926">
        <f>'【様式２】計画書（自動計算）（変更）'!I40:J40</f>
        <v>0</v>
      </c>
      <c r="J40" s="926"/>
      <c r="K40" s="926">
        <f>'【様式２】計画書（自動計算）（変更）'!K40:L40</f>
        <v>0</v>
      </c>
      <c r="L40" s="926"/>
      <c r="M40" s="926">
        <f>'【様式２】計画書（自動計算）（変更）'!M40:N40</f>
        <v>0</v>
      </c>
      <c r="N40" s="926"/>
      <c r="O40" s="926">
        <f>'【様式２】計画書（自動計算）（変更）'!O40:P40</f>
        <v>0</v>
      </c>
      <c r="P40" s="926"/>
      <c r="Q40" s="926">
        <f>'【様式２】計画書（自動計算）（変更）'!Q40:R40</f>
        <v>0</v>
      </c>
      <c r="R40" s="926"/>
      <c r="S40" s="926">
        <f>'【様式２】計画書（自動計算）（変更）'!S40:T40</f>
        <v>0</v>
      </c>
      <c r="T40" s="926"/>
      <c r="U40" s="926">
        <f>'【様式２】計画書（自動計算）（変更）'!U40:V40</f>
        <v>0</v>
      </c>
      <c r="V40" s="926"/>
      <c r="W40" s="926">
        <f>'【様式２】計画書（自動計算）（変更）'!W40:X40</f>
        <v>0</v>
      </c>
      <c r="X40" s="926"/>
      <c r="Y40" s="926">
        <f>'【様式２】計画書（自動計算）（変更）'!Y40:Z40</f>
        <v>0</v>
      </c>
      <c r="Z40" s="926"/>
      <c r="AA40" s="926">
        <f>'【様式２】計画書（自動計算）（変更）'!AA40:AB40</f>
        <v>0</v>
      </c>
      <c r="AB40" s="926"/>
      <c r="AC40" s="926">
        <f>'【様式２】計画書（自動計算）（変更）'!AC40:AD40</f>
        <v>0</v>
      </c>
      <c r="AD40" s="926"/>
      <c r="AE40" s="908">
        <f t="shared" ref="AE40:AE44" si="15">SUM(G40:AD40)</f>
        <v>0</v>
      </c>
      <c r="AF40" s="909"/>
    </row>
    <row r="41" spans="1:32" ht="37.5" customHeight="1">
      <c r="A41" s="936" t="s">
        <v>30</v>
      </c>
      <c r="B41" s="937"/>
      <c r="C41" s="922" t="str">
        <f>'【様式２】計画書（自動計算）（変更）'!C41:D42</f>
        <v/>
      </c>
      <c r="D41" s="923"/>
      <c r="F41" s="4" t="s">
        <v>72</v>
      </c>
      <c r="G41" s="926">
        <f>'【様式２】計画書（自動計算）（変更）'!G41:H41</f>
        <v>0</v>
      </c>
      <c r="H41" s="926"/>
      <c r="I41" s="926">
        <f>'【様式２】計画書（自動計算）（変更）'!I41:J41</f>
        <v>0</v>
      </c>
      <c r="J41" s="926"/>
      <c r="K41" s="926">
        <f>'【様式２】計画書（自動計算）（変更）'!K41:L41</f>
        <v>0</v>
      </c>
      <c r="L41" s="926"/>
      <c r="M41" s="926">
        <f>'【様式２】計画書（自動計算）（変更）'!M41:N41</f>
        <v>0</v>
      </c>
      <c r="N41" s="926"/>
      <c r="O41" s="926">
        <f>'【様式２】計画書（自動計算）（変更）'!O41:P41</f>
        <v>0</v>
      </c>
      <c r="P41" s="926"/>
      <c r="Q41" s="926">
        <f>'【様式２】計画書（自動計算）（変更）'!Q41:R41</f>
        <v>0</v>
      </c>
      <c r="R41" s="926"/>
      <c r="S41" s="926">
        <f>'【様式２】計画書（自動計算）（変更）'!S41:T41</f>
        <v>0</v>
      </c>
      <c r="T41" s="926"/>
      <c r="U41" s="926">
        <f>'【様式２】計画書（自動計算）（変更）'!U41:V41</f>
        <v>0</v>
      </c>
      <c r="V41" s="926"/>
      <c r="W41" s="926">
        <f>'【様式２】計画書（自動計算）（変更）'!W41:X41</f>
        <v>0</v>
      </c>
      <c r="X41" s="926"/>
      <c r="Y41" s="926">
        <f>'【様式２】計画書（自動計算）（変更）'!Y41:Z41</f>
        <v>0</v>
      </c>
      <c r="Z41" s="926"/>
      <c r="AA41" s="926">
        <f>'【様式２】計画書（自動計算）（変更）'!AA41:AB41</f>
        <v>0</v>
      </c>
      <c r="AB41" s="926"/>
      <c r="AC41" s="926">
        <f>'【様式２】計画書（自動計算）（変更）'!AC41:AD41</f>
        <v>0</v>
      </c>
      <c r="AD41" s="926"/>
      <c r="AE41" s="908">
        <f t="shared" si="15"/>
        <v>0</v>
      </c>
      <c r="AF41" s="909"/>
    </row>
    <row r="42" spans="1:32" ht="37.5" customHeight="1">
      <c r="A42" s="938"/>
      <c r="B42" s="937"/>
      <c r="C42" s="924"/>
      <c r="D42" s="925"/>
      <c r="F42" s="4" t="s">
        <v>73</v>
      </c>
      <c r="G42" s="926">
        <f>'【様式２】計画書（自動計算）（変更）'!G42:H42</f>
        <v>0</v>
      </c>
      <c r="H42" s="926"/>
      <c r="I42" s="926">
        <f>'【様式２】計画書（自動計算）（変更）'!I42:J42</f>
        <v>0</v>
      </c>
      <c r="J42" s="926"/>
      <c r="K42" s="926">
        <f>'【様式２】計画書（自動計算）（変更）'!K42:L42</f>
        <v>0</v>
      </c>
      <c r="L42" s="926"/>
      <c r="M42" s="926">
        <f>'【様式２】計画書（自動計算）（変更）'!M42:N42</f>
        <v>0</v>
      </c>
      <c r="N42" s="926"/>
      <c r="O42" s="926">
        <f>'【様式２】計画書（自動計算）（変更）'!O42:P42</f>
        <v>0</v>
      </c>
      <c r="P42" s="926"/>
      <c r="Q42" s="926">
        <f>'【様式２】計画書（自動計算）（変更）'!Q42:R42</f>
        <v>0</v>
      </c>
      <c r="R42" s="926"/>
      <c r="S42" s="926">
        <f>'【様式２】計画書（自動計算）（変更）'!S42:T42</f>
        <v>0</v>
      </c>
      <c r="T42" s="926"/>
      <c r="U42" s="926">
        <f>'【様式２】計画書（自動計算）（変更）'!U42:V42</f>
        <v>0</v>
      </c>
      <c r="V42" s="926"/>
      <c r="W42" s="926">
        <f>'【様式２】計画書（自動計算）（変更）'!W42:X42</f>
        <v>0</v>
      </c>
      <c r="X42" s="926"/>
      <c r="Y42" s="926">
        <f>'【様式２】計画書（自動計算）（変更）'!Y42:Z42</f>
        <v>0</v>
      </c>
      <c r="Z42" s="926"/>
      <c r="AA42" s="926">
        <f>'【様式２】計画書（自動計算）（変更）'!AA42:AB42</f>
        <v>0</v>
      </c>
      <c r="AB42" s="926"/>
      <c r="AC42" s="926">
        <f>'【様式２】計画書（自動計算）（変更）'!AC42:AD42</f>
        <v>0</v>
      </c>
      <c r="AD42" s="926"/>
      <c r="AE42" s="908">
        <f t="shared" si="15"/>
        <v>0</v>
      </c>
      <c r="AF42" s="909"/>
    </row>
    <row r="43" spans="1:32" ht="37.5" customHeight="1">
      <c r="A43" s="938"/>
      <c r="B43" s="937"/>
      <c r="C43" s="876" t="str">
        <f>'【様式２】計画書（自動計算）（変更）'!C43:D44</f>
        <v/>
      </c>
      <c r="D43" s="960"/>
      <c r="F43" s="5" t="s">
        <v>74</v>
      </c>
      <c r="G43" s="962">
        <v>0</v>
      </c>
      <c r="H43" s="963"/>
      <c r="I43" s="962">
        <v>0</v>
      </c>
      <c r="J43" s="963"/>
      <c r="K43" s="962">
        <v>0</v>
      </c>
      <c r="L43" s="963"/>
      <c r="M43" s="1075">
        <v>0</v>
      </c>
      <c r="N43" s="963"/>
      <c r="O43" s="962">
        <v>0</v>
      </c>
      <c r="P43" s="963"/>
      <c r="Q43" s="962">
        <v>0</v>
      </c>
      <c r="R43" s="963"/>
      <c r="S43" s="1075">
        <v>0</v>
      </c>
      <c r="T43" s="963"/>
      <c r="U43" s="962">
        <v>0</v>
      </c>
      <c r="V43" s="963"/>
      <c r="W43" s="962">
        <v>0</v>
      </c>
      <c r="X43" s="963"/>
      <c r="Y43" s="1075">
        <v>0</v>
      </c>
      <c r="Z43" s="963"/>
      <c r="AA43" s="962">
        <v>0</v>
      </c>
      <c r="AB43" s="963"/>
      <c r="AC43" s="962">
        <v>0</v>
      </c>
      <c r="AD43" s="967"/>
      <c r="AE43" s="930">
        <f t="shared" si="15"/>
        <v>0</v>
      </c>
      <c r="AF43" s="931"/>
    </row>
    <row r="44" spans="1:32" ht="37.5" customHeight="1" thickBot="1">
      <c r="A44" s="938"/>
      <c r="B44" s="937"/>
      <c r="C44" s="879"/>
      <c r="D44" s="961"/>
      <c r="F44" s="6" t="s">
        <v>75</v>
      </c>
      <c r="G44" s="905">
        <f>'【様式２】計画書（自動計算）（変更）'!G44:H44</f>
        <v>0</v>
      </c>
      <c r="H44" s="906"/>
      <c r="I44" s="905">
        <f>'【様式２】計画書（自動計算）（変更）'!I44:J44</f>
        <v>0</v>
      </c>
      <c r="J44" s="906"/>
      <c r="K44" s="905">
        <f>'【様式２】計画書（自動計算）（変更）'!K44:L44</f>
        <v>0</v>
      </c>
      <c r="L44" s="906"/>
      <c r="M44" s="905">
        <f>'【様式２】計画書（自動計算）（変更）'!M44:N44</f>
        <v>0</v>
      </c>
      <c r="N44" s="906"/>
      <c r="O44" s="905">
        <f>'【様式２】計画書（自動計算）（変更）'!O44:P44</f>
        <v>0</v>
      </c>
      <c r="P44" s="906"/>
      <c r="Q44" s="905">
        <f>'【様式２】計画書（自動計算）（変更）'!Q44:R44</f>
        <v>0</v>
      </c>
      <c r="R44" s="906"/>
      <c r="S44" s="905">
        <f>'【様式２】計画書（自動計算）（変更）'!S44:T44</f>
        <v>0</v>
      </c>
      <c r="T44" s="906"/>
      <c r="U44" s="905">
        <f>'【様式２】計画書（自動計算）（変更）'!U44:V44</f>
        <v>0</v>
      </c>
      <c r="V44" s="906"/>
      <c r="W44" s="905">
        <f>'【様式２】計画書（自動計算）（変更）'!W44:X44</f>
        <v>0</v>
      </c>
      <c r="X44" s="906"/>
      <c r="Y44" s="905">
        <f>'【様式２】計画書（自動計算）（変更）'!Y44:Z44</f>
        <v>0</v>
      </c>
      <c r="Z44" s="906"/>
      <c r="AA44" s="905">
        <f>'【様式２】計画書（自動計算）（変更）'!AA44:AB44</f>
        <v>0</v>
      </c>
      <c r="AB44" s="906"/>
      <c r="AC44" s="905">
        <f>'【様式２】計画書（自動計算）（変更）'!AC44:AD44</f>
        <v>0</v>
      </c>
      <c r="AD44" s="906"/>
      <c r="AE44" s="908">
        <f t="shared" si="15"/>
        <v>0</v>
      </c>
      <c r="AF44" s="909"/>
    </row>
    <row r="45" spans="1:32" ht="37.5" customHeight="1" thickTop="1" thickBot="1">
      <c r="A45" s="910" t="s">
        <v>34</v>
      </c>
      <c r="B45" s="911"/>
      <c r="C45" s="954" t="str">
        <f>'【様式２】計画書（自動計算）（変更）'!C45:D45</f>
        <v/>
      </c>
      <c r="D45" s="955"/>
      <c r="F45" s="7" t="s">
        <v>76</v>
      </c>
      <c r="G45" s="912">
        <f>SUM(G40:H43)-G44</f>
        <v>0</v>
      </c>
      <c r="H45" s="913"/>
      <c r="I45" s="912">
        <f>SUM(I40:J43)-I44</f>
        <v>0</v>
      </c>
      <c r="J45" s="913"/>
      <c r="K45" s="912">
        <f>SUM(K40:L43)-K44</f>
        <v>0</v>
      </c>
      <c r="L45" s="914"/>
      <c r="M45" s="915">
        <f>SUM(M40:N43)-M44</f>
        <v>0</v>
      </c>
      <c r="N45" s="913"/>
      <c r="O45" s="912">
        <f>SUM(O40:P43)-O44</f>
        <v>0</v>
      </c>
      <c r="P45" s="913"/>
      <c r="Q45" s="912">
        <f>SUM(Q40:R43)-Q44</f>
        <v>0</v>
      </c>
      <c r="R45" s="914"/>
      <c r="S45" s="915">
        <f>SUM(S40:T43)-S44</f>
        <v>0</v>
      </c>
      <c r="T45" s="913"/>
      <c r="U45" s="912">
        <f>SUM(U40:V43)-U44</f>
        <v>0</v>
      </c>
      <c r="V45" s="913"/>
      <c r="W45" s="912">
        <f t="shared" ref="W45" si="16">SUM(W40:X43)-W44</f>
        <v>0</v>
      </c>
      <c r="X45" s="914"/>
      <c r="Y45" s="915">
        <f>SUM(Y40:Z43)-Y44</f>
        <v>0</v>
      </c>
      <c r="Z45" s="913"/>
      <c r="AA45" s="912">
        <f>SUM(AA40:AB43)-AA44</f>
        <v>0</v>
      </c>
      <c r="AB45" s="913"/>
      <c r="AC45" s="912">
        <f>SUM(AC40:AD43)-AC44</f>
        <v>0</v>
      </c>
      <c r="AD45" s="916"/>
      <c r="AE45" s="917">
        <f>SUM(G45:AD45)</f>
        <v>0</v>
      </c>
      <c r="AF45" s="918"/>
    </row>
    <row r="46" spans="1:32" ht="50.25" customHeight="1" thickTop="1" thickBot="1">
      <c r="A46" s="889" t="s">
        <v>300</v>
      </c>
      <c r="B46" s="890"/>
      <c r="C46" s="954" t="str">
        <f>'【様式２】計画書（自動計算）（変更）'!C46:D46</f>
        <v/>
      </c>
      <c r="D46" s="955"/>
      <c r="F46" s="8" t="s">
        <v>77</v>
      </c>
      <c r="G46" s="893">
        <f>IF(入力用!O63=1,IF(AND(入力用!O69&gt;0,入力用!O69&lt;=4),IF(G45&gt;=65000,65000,G45),IF(G45&gt;=82000,82000,G45)),IF(G45&gt;=65000,65000,G45))</f>
        <v>0</v>
      </c>
      <c r="H46" s="894"/>
      <c r="I46" s="893">
        <f>IF(入力用!O63=1,IF(AND(入力用!O69&gt;0,入力用!O69&lt;=5),IF(I45&gt;=65000,65000,I45),IF(I45&gt;=82000,82000,I45)),IF(I45&gt;=65000,65000,I45))</f>
        <v>0</v>
      </c>
      <c r="J46" s="894"/>
      <c r="K46" s="893">
        <f>IF(入力用!O63=1,IF(AND(入力用!O69&gt;0,入力用!O69&lt;=6),IF(K45&gt;=65000,65000,K45),IF(K45&gt;=82000,82000,K45)),IF(K45&gt;=65000,65000,K45))</f>
        <v>0</v>
      </c>
      <c r="L46" s="894"/>
      <c r="M46" s="893">
        <f>IF(入力用!O63=1,IF(AND(入力用!O69&gt;0,入力用!O69&lt;=7),IF(M45&gt;=65000,65000,M45),IF(M45&gt;=82000,82000,M45)),IF(M45&gt;=65000,65000,M45))</f>
        <v>0</v>
      </c>
      <c r="N46" s="894"/>
      <c r="O46" s="893">
        <f>IF(入力用!O63=1,IF(AND(入力用!O69&gt;0,入力用!O69&lt;=8),IF(O45&gt;=65000,65000,O45),IF(O45&gt;=82000,82000,O45)),IF(O45&gt;=65000,65000,O45))</f>
        <v>0</v>
      </c>
      <c r="P46" s="894"/>
      <c r="Q46" s="893">
        <f>IF(入力用!O63=1,IF(AND(入力用!O69&gt;0,入力用!O69&lt;=9),IF(Q45&gt;=65000,65000,Q45),IF(Q45&gt;=82000,82000,Q45)),IF(Q45&gt;=65000,65000,Q45))</f>
        <v>0</v>
      </c>
      <c r="R46" s="894"/>
      <c r="S46" s="893">
        <f>IF(入力用!O63=1,IF(AND(入力用!O69&gt;0,入力用!O69&lt;=10),IF(S45&gt;=65000,65000,S45),IF(S45&gt;=82000,82000,S45)),IF(S45&gt;=65000,65000,S45))</f>
        <v>0</v>
      </c>
      <c r="T46" s="894"/>
      <c r="U46" s="893">
        <f>IF(入力用!O63=1,IF(AND(入力用!O69&gt;0,入力用!O69&lt;=11),IF(U45&gt;=65000,65000,U45),IF(U45&gt;=82000,82000,U45)),IF(U45&gt;=65000,65000,U45))</f>
        <v>0</v>
      </c>
      <c r="V46" s="894"/>
      <c r="W46" s="893">
        <f>IF(入力用!O63=1,IF(AND(入力用!O69&gt;0,入力用!O69&lt;=12),IF(W45&gt;=65000,65000,W45),IF(W45&gt;=82000,82000,W45)),IF(W45&gt;=65000,65000,W45))</f>
        <v>0</v>
      </c>
      <c r="X46" s="894"/>
      <c r="Y46" s="893">
        <f>IF(入力用!O63=1,IF(AND(入力用!O69&gt;0,入力用!O69&lt;=13),IF(Y45&gt;=65000,65000,Y45),IF(Y45&gt;=82000,82000,Y45)),IF(Y45&gt;=65000,65000,Y45))</f>
        <v>0</v>
      </c>
      <c r="Z46" s="894"/>
      <c r="AA46" s="893">
        <f>IF(入力用!O63=1,IF(AND(入力用!O69&gt;0,入力用!O69&lt;=14),IF(AA45&gt;=65000,65000,AA45),IF(AA45&gt;=82000,82000,AA45)),IF(AA45&gt;=65000,65000,AA45))</f>
        <v>0</v>
      </c>
      <c r="AB46" s="894"/>
      <c r="AC46" s="893">
        <f>IF(入力用!O63=1,IF(AND(入力用!O69&gt;0,入力用!O69&lt;=15),IF(AC45&gt;=65000,65000,AC45),IF(AC45&gt;=82000,82000,AC45)),IF(AC45&gt;=65000,65000,AC45))</f>
        <v>0</v>
      </c>
      <c r="AD46" s="958"/>
      <c r="AE46" s="895"/>
      <c r="AF46" s="896"/>
    </row>
    <row r="47" spans="1:32" ht="50.25" customHeight="1" thickBot="1">
      <c r="A47" s="897" t="s">
        <v>301</v>
      </c>
      <c r="B47" s="898"/>
      <c r="C47" s="956" t="str">
        <f>'【様式２】計画書（自動計算）（変更）'!C47:D47</f>
        <v/>
      </c>
      <c r="D47" s="957"/>
      <c r="F47" s="9" t="s">
        <v>228</v>
      </c>
      <c r="G47" s="899">
        <f>ROUNDDOWN(G46*3/4,0)</f>
        <v>0</v>
      </c>
      <c r="H47" s="899"/>
      <c r="I47" s="899">
        <f>ROUNDDOWN(I46*3/4,0)</f>
        <v>0</v>
      </c>
      <c r="J47" s="899"/>
      <c r="K47" s="899">
        <f>ROUNDDOWN(K46*3/4,0)</f>
        <v>0</v>
      </c>
      <c r="L47" s="900"/>
      <c r="M47" s="901">
        <f>ROUNDDOWN(M46*3/4,0)</f>
        <v>0</v>
      </c>
      <c r="N47" s="899"/>
      <c r="O47" s="899">
        <f>ROUNDDOWN(O46*3/4,0)</f>
        <v>0</v>
      </c>
      <c r="P47" s="899"/>
      <c r="Q47" s="899">
        <f>ROUNDDOWN(Q46*3/4,0)</f>
        <v>0</v>
      </c>
      <c r="R47" s="900"/>
      <c r="S47" s="901">
        <f>ROUNDDOWN(S46*3/4,0)</f>
        <v>0</v>
      </c>
      <c r="T47" s="899"/>
      <c r="U47" s="899">
        <f>ROUNDDOWN(U46*3/4,0)</f>
        <v>0</v>
      </c>
      <c r="V47" s="899"/>
      <c r="W47" s="899">
        <f>ROUNDDOWN(W46*3/4,0)</f>
        <v>0</v>
      </c>
      <c r="X47" s="900"/>
      <c r="Y47" s="901">
        <f>ROUNDDOWN(Y46*3/4,0)</f>
        <v>0</v>
      </c>
      <c r="Z47" s="899"/>
      <c r="AA47" s="899">
        <f>ROUNDDOWN(AA46*3/4,0)</f>
        <v>0</v>
      </c>
      <c r="AB47" s="899"/>
      <c r="AC47" s="899">
        <f>ROUNDDOWN(AC46*3/4,0)</f>
        <v>0</v>
      </c>
      <c r="AD47" s="902"/>
      <c r="AE47" s="903">
        <f>ROUNDDOWN(SUM(G47:AD47),-2)</f>
        <v>0</v>
      </c>
      <c r="AF47" s="904"/>
    </row>
    <row r="48" spans="1:32" ht="17.25" customHeight="1">
      <c r="A48" s="871" t="s">
        <v>85</v>
      </c>
      <c r="B48" s="873" t="str">
        <f>'【様式２】計画書（自動計算）（変更）'!B48:D52</f>
        <v/>
      </c>
      <c r="C48" s="874"/>
      <c r="D48" s="875"/>
    </row>
    <row r="49" spans="1:32" ht="33.75" customHeight="1">
      <c r="A49" s="872"/>
      <c r="B49" s="876"/>
      <c r="C49" s="877"/>
      <c r="D49" s="878"/>
      <c r="G49" s="882"/>
      <c r="H49" s="883"/>
      <c r="I49" s="884" t="s">
        <v>36</v>
      </c>
      <c r="J49" s="885"/>
      <c r="K49" s="886"/>
      <c r="M49" s="887"/>
      <c r="N49" s="887"/>
      <c r="O49" s="888" t="s">
        <v>37</v>
      </c>
      <c r="P49" s="887"/>
      <c r="Q49" s="887"/>
      <c r="S49" s="887"/>
      <c r="T49" s="887"/>
      <c r="U49" s="888" t="s">
        <v>38</v>
      </c>
      <c r="V49" s="887"/>
      <c r="W49" s="887"/>
      <c r="Y49" s="887"/>
      <c r="Z49" s="887"/>
      <c r="AA49" s="888" t="s">
        <v>39</v>
      </c>
      <c r="AB49" s="887"/>
      <c r="AC49" s="887"/>
    </row>
    <row r="50" spans="1:32" ht="27" customHeight="1">
      <c r="A50" s="872"/>
      <c r="B50" s="876"/>
      <c r="C50" s="877"/>
      <c r="D50" s="878"/>
      <c r="G50" s="869" t="s">
        <v>29</v>
      </c>
      <c r="H50" s="870"/>
      <c r="I50" s="855">
        <f t="shared" ref="I50:I55" si="17">SUM(G40:L40)</f>
        <v>0</v>
      </c>
      <c r="J50" s="856"/>
      <c r="K50" s="857"/>
      <c r="M50" s="869" t="s">
        <v>29</v>
      </c>
      <c r="N50" s="870"/>
      <c r="O50" s="855">
        <f t="shared" ref="O50:O55" si="18">SUM(M40:R40)</f>
        <v>0</v>
      </c>
      <c r="P50" s="856"/>
      <c r="Q50" s="857"/>
      <c r="S50" s="869" t="s">
        <v>29</v>
      </c>
      <c r="T50" s="870"/>
      <c r="U50" s="855">
        <f t="shared" ref="U50:U55" si="19">SUM(S40:X40)</f>
        <v>0</v>
      </c>
      <c r="V50" s="856"/>
      <c r="W50" s="857"/>
      <c r="Y50" s="869" t="s">
        <v>29</v>
      </c>
      <c r="Z50" s="870"/>
      <c r="AA50" s="855">
        <f t="shared" ref="AA50:AA55" si="20">SUM(Y40:AD40)</f>
        <v>0</v>
      </c>
      <c r="AB50" s="856"/>
      <c r="AC50" s="857"/>
    </row>
    <row r="51" spans="1:32" ht="27" customHeight="1">
      <c r="A51" s="872"/>
      <c r="B51" s="876"/>
      <c r="C51" s="877"/>
      <c r="D51" s="878"/>
      <c r="G51" s="862" t="s">
        <v>31</v>
      </c>
      <c r="H51" s="863"/>
      <c r="I51" s="855">
        <f t="shared" si="17"/>
        <v>0</v>
      </c>
      <c r="J51" s="856"/>
      <c r="K51" s="857"/>
      <c r="M51" s="862" t="s">
        <v>31</v>
      </c>
      <c r="N51" s="863"/>
      <c r="O51" s="855">
        <f t="shared" si="18"/>
        <v>0</v>
      </c>
      <c r="P51" s="856"/>
      <c r="Q51" s="857"/>
      <c r="S51" s="862" t="s">
        <v>31</v>
      </c>
      <c r="T51" s="863"/>
      <c r="U51" s="855">
        <f t="shared" si="19"/>
        <v>0</v>
      </c>
      <c r="V51" s="856"/>
      <c r="W51" s="857"/>
      <c r="Y51" s="862" t="s">
        <v>31</v>
      </c>
      <c r="Z51" s="863"/>
      <c r="AA51" s="855">
        <f t="shared" si="20"/>
        <v>0</v>
      </c>
      <c r="AB51" s="856"/>
      <c r="AC51" s="857"/>
    </row>
    <row r="52" spans="1:32" ht="27" customHeight="1">
      <c r="A52" s="872"/>
      <c r="B52" s="879"/>
      <c r="C52" s="880"/>
      <c r="D52" s="881"/>
      <c r="G52" s="862" t="s">
        <v>40</v>
      </c>
      <c r="H52" s="863"/>
      <c r="I52" s="855">
        <f t="shared" si="17"/>
        <v>0</v>
      </c>
      <c r="J52" s="856"/>
      <c r="K52" s="857"/>
      <c r="M52" s="862" t="s">
        <v>40</v>
      </c>
      <c r="N52" s="863"/>
      <c r="O52" s="855">
        <f t="shared" si="18"/>
        <v>0</v>
      </c>
      <c r="P52" s="856"/>
      <c r="Q52" s="857"/>
      <c r="S52" s="862" t="s">
        <v>40</v>
      </c>
      <c r="T52" s="863"/>
      <c r="U52" s="855">
        <f t="shared" si="19"/>
        <v>0</v>
      </c>
      <c r="V52" s="856"/>
      <c r="W52" s="857"/>
      <c r="Y52" s="862" t="s">
        <v>40</v>
      </c>
      <c r="Z52" s="863"/>
      <c r="AA52" s="855">
        <f t="shared" si="20"/>
        <v>0</v>
      </c>
      <c r="AB52" s="856"/>
      <c r="AC52" s="857"/>
    </row>
    <row r="53" spans="1:32" ht="27" customHeight="1">
      <c r="B53" s="864" t="str">
        <f>'【様式２】計画書（自動計算）（変更）'!B53:D53</f>
        <v>補助基準額上限：65000円</v>
      </c>
      <c r="C53" s="864"/>
      <c r="D53" s="864"/>
      <c r="G53" s="862" t="s">
        <v>32</v>
      </c>
      <c r="H53" s="863"/>
      <c r="I53" s="865">
        <f t="shared" si="17"/>
        <v>0</v>
      </c>
      <c r="J53" s="866"/>
      <c r="K53" s="867"/>
      <c r="M53" s="862" t="s">
        <v>32</v>
      </c>
      <c r="N53" s="863"/>
      <c r="O53" s="865">
        <f t="shared" si="18"/>
        <v>0</v>
      </c>
      <c r="P53" s="866"/>
      <c r="Q53" s="867"/>
      <c r="S53" s="862" t="s">
        <v>32</v>
      </c>
      <c r="T53" s="863"/>
      <c r="U53" s="865">
        <f t="shared" si="19"/>
        <v>0</v>
      </c>
      <c r="V53" s="866"/>
      <c r="W53" s="867"/>
      <c r="Y53" s="862" t="s">
        <v>32</v>
      </c>
      <c r="Z53" s="863"/>
      <c r="AA53" s="865">
        <f t="shared" si="20"/>
        <v>0</v>
      </c>
      <c r="AB53" s="866"/>
      <c r="AC53" s="867"/>
    </row>
    <row r="54" spans="1:32" ht="27" customHeight="1">
      <c r="B54" s="868" t="str">
        <f>'【様式２】計画書（自動計算）（変更）'!B54:D54</f>
        <v/>
      </c>
      <c r="C54" s="868"/>
      <c r="D54" s="868"/>
      <c r="G54" s="869" t="s">
        <v>33</v>
      </c>
      <c r="H54" s="870"/>
      <c r="I54" s="855">
        <f t="shared" si="17"/>
        <v>0</v>
      </c>
      <c r="J54" s="856"/>
      <c r="K54" s="857"/>
      <c r="M54" s="869" t="s">
        <v>33</v>
      </c>
      <c r="N54" s="870"/>
      <c r="O54" s="855">
        <f t="shared" si="18"/>
        <v>0</v>
      </c>
      <c r="P54" s="856"/>
      <c r="Q54" s="857"/>
      <c r="S54" s="869" t="s">
        <v>33</v>
      </c>
      <c r="T54" s="870"/>
      <c r="U54" s="855">
        <f t="shared" si="19"/>
        <v>0</v>
      </c>
      <c r="V54" s="856"/>
      <c r="W54" s="857"/>
      <c r="Y54" s="869" t="s">
        <v>33</v>
      </c>
      <c r="Z54" s="870"/>
      <c r="AA54" s="855">
        <f t="shared" si="20"/>
        <v>0</v>
      </c>
      <c r="AB54" s="856"/>
      <c r="AC54" s="857"/>
    </row>
    <row r="55" spans="1:32" ht="27" customHeight="1" thickBot="1">
      <c r="G55" s="850" t="s">
        <v>35</v>
      </c>
      <c r="H55" s="851"/>
      <c r="I55" s="852">
        <f t="shared" si="17"/>
        <v>0</v>
      </c>
      <c r="J55" s="853"/>
      <c r="K55" s="854"/>
      <c r="M55" s="850" t="s">
        <v>35</v>
      </c>
      <c r="N55" s="851"/>
      <c r="O55" s="855">
        <f t="shared" si="18"/>
        <v>0</v>
      </c>
      <c r="P55" s="856"/>
      <c r="Q55" s="857"/>
      <c r="S55" s="850" t="s">
        <v>35</v>
      </c>
      <c r="T55" s="851"/>
      <c r="U55" s="855">
        <f t="shared" si="19"/>
        <v>0</v>
      </c>
      <c r="V55" s="856"/>
      <c r="W55" s="857"/>
      <c r="Y55" s="850" t="s">
        <v>35</v>
      </c>
      <c r="Z55" s="851"/>
      <c r="AA55" s="855">
        <f t="shared" si="20"/>
        <v>0</v>
      </c>
      <c r="AB55" s="856"/>
      <c r="AC55" s="857"/>
    </row>
    <row r="56" spans="1:32" ht="45" customHeight="1" thickBot="1">
      <c r="G56" s="858" t="s">
        <v>78</v>
      </c>
      <c r="H56" s="859"/>
      <c r="I56" s="860">
        <f>ROUNDDOWN(SUM(G47:L47),-2)</f>
        <v>0</v>
      </c>
      <c r="J56" s="861"/>
      <c r="K56" s="861"/>
      <c r="M56" s="858" t="s">
        <v>78</v>
      </c>
      <c r="N56" s="859"/>
      <c r="O56" s="860">
        <f>ROUNDDOWN(SUM(M47:R47),-2)</f>
        <v>0</v>
      </c>
      <c r="P56" s="861"/>
      <c r="Q56" s="861"/>
      <c r="S56" s="858" t="s">
        <v>78</v>
      </c>
      <c r="T56" s="859"/>
      <c r="U56" s="860">
        <f>ROUNDDOWN(SUM(S47:X47),-2)</f>
        <v>0</v>
      </c>
      <c r="V56" s="861"/>
      <c r="W56" s="861"/>
      <c r="Y56" s="858" t="s">
        <v>78</v>
      </c>
      <c r="Z56" s="859"/>
      <c r="AA56" s="860">
        <f>AE47-I56-O56-U56</f>
        <v>0</v>
      </c>
      <c r="AB56" s="861"/>
      <c r="AC56" s="861"/>
      <c r="AF56" s="10" t="s">
        <v>99</v>
      </c>
    </row>
    <row r="57" spans="1:32" ht="17.25" customHeight="1"/>
    <row r="58" spans="1:32" ht="17.25" customHeight="1"/>
    <row r="59" spans="1:32" ht="17.25" customHeight="1">
      <c r="A59" s="1076" t="str">
        <f>$A$1</f>
        <v>様式第１２号別紙１</v>
      </c>
      <c r="B59" s="1076"/>
      <c r="C59" s="1076"/>
      <c r="D59" s="1076"/>
    </row>
    <row r="60" spans="1:32" ht="17.25" customHeight="1">
      <c r="A60" s="1076"/>
      <c r="B60" s="1076"/>
      <c r="C60" s="1076"/>
      <c r="D60" s="1076"/>
      <c r="Z60" s="939" t="str">
        <f>$Z$2</f>
        <v>令和</v>
      </c>
      <c r="AA60" s="939">
        <f>IF($AA$2="","",$AA$2)</f>
        <v>8</v>
      </c>
      <c r="AB60" s="939" t="s">
        <v>8</v>
      </c>
      <c r="AC60" s="939">
        <f>IF($AC$2="","",$AC$2)</f>
        <v>3</v>
      </c>
      <c r="AD60" s="939" t="s">
        <v>9</v>
      </c>
      <c r="AE60" s="939">
        <f>IF($AE$2="","",$AE$2)</f>
        <v>31</v>
      </c>
      <c r="AF60" s="939" t="s">
        <v>10</v>
      </c>
    </row>
    <row r="61" spans="1:32" ht="17.25" customHeight="1">
      <c r="A61" s="939" t="s">
        <v>299</v>
      </c>
      <c r="B61" s="939"/>
      <c r="C61" s="939"/>
      <c r="D61" s="939"/>
      <c r="E61" s="939"/>
      <c r="F61" s="939"/>
      <c r="G61" s="939"/>
      <c r="H61" s="939"/>
      <c r="I61" s="939"/>
      <c r="L61" s="940" t="s">
        <v>12</v>
      </c>
      <c r="M61" s="940"/>
      <c r="N61" s="941">
        <v>3</v>
      </c>
      <c r="O61" s="941"/>
      <c r="P61" s="942" t="s">
        <v>13</v>
      </c>
      <c r="Q61" s="942"/>
      <c r="Z61" s="939"/>
      <c r="AA61" s="939"/>
      <c r="AB61" s="939"/>
      <c r="AC61" s="939"/>
      <c r="AD61" s="939"/>
      <c r="AE61" s="939"/>
      <c r="AF61" s="939"/>
    </row>
    <row r="62" spans="1:32" ht="17.25" customHeight="1">
      <c r="A62" s="939"/>
      <c r="B62" s="939"/>
      <c r="C62" s="939"/>
      <c r="D62" s="939"/>
      <c r="E62" s="939"/>
      <c r="F62" s="939"/>
      <c r="G62" s="939"/>
      <c r="H62" s="939"/>
      <c r="I62" s="939"/>
      <c r="L62" s="940"/>
      <c r="M62" s="940"/>
      <c r="N62" s="941"/>
      <c r="O62" s="941"/>
      <c r="P62" s="942"/>
      <c r="Q62" s="942"/>
    </row>
    <row r="63" spans="1:32" ht="17.25" customHeight="1">
      <c r="A63" s="939"/>
      <c r="B63" s="939"/>
      <c r="C63" s="939"/>
      <c r="D63" s="939"/>
      <c r="E63" s="939"/>
      <c r="F63" s="939"/>
      <c r="G63" s="939"/>
      <c r="H63" s="939"/>
      <c r="I63" s="939"/>
      <c r="L63" s="940"/>
      <c r="M63" s="940"/>
      <c r="N63" s="941"/>
      <c r="O63" s="941"/>
      <c r="P63" s="942"/>
      <c r="Q63" s="942"/>
    </row>
    <row r="64" spans="1:32" ht="17.25" customHeight="1" thickBot="1"/>
    <row r="65" spans="1:32" ht="42" customHeight="1" thickBot="1">
      <c r="A65" s="943" t="s">
        <v>81</v>
      </c>
      <c r="B65" s="944"/>
      <c r="C65" s="945" t="str">
        <f>IF($C$7="","",$C$7)</f>
        <v/>
      </c>
      <c r="D65" s="945"/>
      <c r="E65" s="945"/>
      <c r="F65" s="945"/>
      <c r="G65" s="945"/>
      <c r="H65" s="945"/>
      <c r="I65" s="946"/>
    </row>
    <row r="66" spans="1:32" ht="17.25" customHeight="1">
      <c r="C66" s="2"/>
      <c r="D66" s="2"/>
      <c r="E66" s="11"/>
      <c r="F66" s="2"/>
      <c r="G66" s="2"/>
      <c r="H66" s="2"/>
      <c r="I66" s="2"/>
      <c r="J66" s="2"/>
    </row>
    <row r="67" spans="1:32" ht="17.25" customHeight="1" thickBot="1"/>
    <row r="68" spans="1:32" ht="24" customHeight="1" thickBot="1">
      <c r="A68" s="947" t="s">
        <v>14</v>
      </c>
      <c r="B68" s="948"/>
      <c r="C68" s="948"/>
      <c r="D68" s="949"/>
      <c r="F68" s="3" t="s">
        <v>15</v>
      </c>
      <c r="G68" s="943" t="s">
        <v>16</v>
      </c>
      <c r="H68" s="944"/>
      <c r="I68" s="950" t="s">
        <v>17</v>
      </c>
      <c r="J68" s="944"/>
      <c r="K68" s="950" t="s">
        <v>18</v>
      </c>
      <c r="L68" s="951"/>
      <c r="M68" s="943" t="s">
        <v>19</v>
      </c>
      <c r="N68" s="944"/>
      <c r="O68" s="950" t="s">
        <v>20</v>
      </c>
      <c r="P68" s="944"/>
      <c r="Q68" s="950" t="s">
        <v>21</v>
      </c>
      <c r="R68" s="951"/>
      <c r="S68" s="943" t="s">
        <v>22</v>
      </c>
      <c r="T68" s="944"/>
      <c r="U68" s="950" t="s">
        <v>23</v>
      </c>
      <c r="V68" s="944"/>
      <c r="W68" s="950" t="s">
        <v>24</v>
      </c>
      <c r="X68" s="951"/>
      <c r="Y68" s="943" t="s">
        <v>25</v>
      </c>
      <c r="Z68" s="944"/>
      <c r="AA68" s="950" t="s">
        <v>26</v>
      </c>
      <c r="AB68" s="944"/>
      <c r="AC68" s="950" t="s">
        <v>27</v>
      </c>
      <c r="AD68" s="951"/>
      <c r="AE68" s="966" t="s">
        <v>28</v>
      </c>
      <c r="AF68" s="951"/>
    </row>
    <row r="69" spans="1:32" ht="37.5" customHeight="1">
      <c r="A69" s="932" t="s">
        <v>86</v>
      </c>
      <c r="B69" s="933"/>
      <c r="C69" s="934" t="str">
        <f>'【様式２】計画書（自動計算）（変更）'!C69:D69</f>
        <v/>
      </c>
      <c r="D69" s="935"/>
      <c r="F69" s="118" t="s">
        <v>71</v>
      </c>
      <c r="G69" s="920">
        <f>'【様式２】計画書（自動計算）（変更）'!G69:H69</f>
        <v>0</v>
      </c>
      <c r="H69" s="959"/>
      <c r="I69" s="920">
        <f>'【様式２】計画書（自動計算）（変更）'!I69:J69</f>
        <v>0</v>
      </c>
      <c r="J69" s="959"/>
      <c r="K69" s="920">
        <f>'【様式２】計画書（自動計算）（変更）'!K69:L69</f>
        <v>0</v>
      </c>
      <c r="L69" s="959"/>
      <c r="M69" s="920">
        <f>'【様式２】計画書（自動計算）（変更）'!M69:N69</f>
        <v>0</v>
      </c>
      <c r="N69" s="959"/>
      <c r="O69" s="920">
        <f>'【様式２】計画書（自動計算）（変更）'!O69:P69</f>
        <v>0</v>
      </c>
      <c r="P69" s="959"/>
      <c r="Q69" s="920">
        <f>'【様式２】計画書（自動計算）（変更）'!Q69:R69</f>
        <v>0</v>
      </c>
      <c r="R69" s="959"/>
      <c r="S69" s="920">
        <f>'【様式２】計画書（自動計算）（変更）'!S69:T69</f>
        <v>0</v>
      </c>
      <c r="T69" s="959"/>
      <c r="U69" s="920">
        <f>'【様式２】計画書（自動計算）（変更）'!U69:V69</f>
        <v>0</v>
      </c>
      <c r="V69" s="959"/>
      <c r="W69" s="920">
        <f>'【様式２】計画書（自動計算）（変更）'!W69:X69</f>
        <v>0</v>
      </c>
      <c r="X69" s="959"/>
      <c r="Y69" s="920">
        <f>'【様式２】計画書（自動計算）（変更）'!Y69:Z69</f>
        <v>0</v>
      </c>
      <c r="Z69" s="959"/>
      <c r="AA69" s="920">
        <f>'【様式２】計画書（自動計算）（変更）'!AA69:AB69</f>
        <v>0</v>
      </c>
      <c r="AB69" s="959"/>
      <c r="AC69" s="920">
        <f>'【様式２】計画書（自動計算）（変更）'!AC69:AD69</f>
        <v>0</v>
      </c>
      <c r="AD69" s="959"/>
      <c r="AE69" s="908">
        <f t="shared" ref="AE69:AE73" si="21">SUM(G69:AD69)</f>
        <v>0</v>
      </c>
      <c r="AF69" s="909"/>
    </row>
    <row r="70" spans="1:32" ht="37.5" customHeight="1">
      <c r="A70" s="936" t="s">
        <v>30</v>
      </c>
      <c r="B70" s="937"/>
      <c r="C70" s="922" t="str">
        <f>'【様式２】計画書（自動計算）（変更）'!C70:D71</f>
        <v/>
      </c>
      <c r="D70" s="923"/>
      <c r="F70" s="4" t="s">
        <v>72</v>
      </c>
      <c r="G70" s="962">
        <f>'【様式２】計画書（自動計算）（変更）'!G70:H70</f>
        <v>0</v>
      </c>
      <c r="H70" s="963"/>
      <c r="I70" s="962">
        <f>'【様式２】計画書（自動計算）（変更）'!I70:J70</f>
        <v>0</v>
      </c>
      <c r="J70" s="963"/>
      <c r="K70" s="962">
        <f>'【様式２】計画書（自動計算）（変更）'!K70:L70</f>
        <v>0</v>
      </c>
      <c r="L70" s="963"/>
      <c r="M70" s="962">
        <f>'【様式２】計画書（自動計算）（変更）'!M70:N70</f>
        <v>0</v>
      </c>
      <c r="N70" s="963"/>
      <c r="O70" s="962">
        <f>'【様式２】計画書（自動計算）（変更）'!O70:P70</f>
        <v>0</v>
      </c>
      <c r="P70" s="963"/>
      <c r="Q70" s="962">
        <f>'【様式２】計画書（自動計算）（変更）'!Q70:R70</f>
        <v>0</v>
      </c>
      <c r="R70" s="963"/>
      <c r="S70" s="962">
        <f>'【様式２】計画書（自動計算）（変更）'!S70:T70</f>
        <v>0</v>
      </c>
      <c r="T70" s="963"/>
      <c r="U70" s="962">
        <f>'【様式２】計画書（自動計算）（変更）'!U70:V70</f>
        <v>0</v>
      </c>
      <c r="V70" s="963"/>
      <c r="W70" s="962">
        <f>'【様式２】計画書（自動計算）（変更）'!W70:X70</f>
        <v>0</v>
      </c>
      <c r="X70" s="963"/>
      <c r="Y70" s="962">
        <f>'【様式２】計画書（自動計算）（変更）'!Y70:Z70</f>
        <v>0</v>
      </c>
      <c r="Z70" s="963"/>
      <c r="AA70" s="962">
        <f>'【様式２】計画書（自動計算）（変更）'!AA70:AB70</f>
        <v>0</v>
      </c>
      <c r="AB70" s="963"/>
      <c r="AC70" s="962">
        <f>'【様式２】計画書（自動計算）（変更）'!AC70:AD70</f>
        <v>0</v>
      </c>
      <c r="AD70" s="963"/>
      <c r="AE70" s="908">
        <f t="shared" si="21"/>
        <v>0</v>
      </c>
      <c r="AF70" s="909"/>
    </row>
    <row r="71" spans="1:32" ht="37.5" customHeight="1">
      <c r="A71" s="938"/>
      <c r="B71" s="937"/>
      <c r="C71" s="924"/>
      <c r="D71" s="925"/>
      <c r="F71" s="4" t="s">
        <v>73</v>
      </c>
      <c r="G71" s="962">
        <f>'【様式２】計画書（自動計算）（変更）'!G71:H71</f>
        <v>0</v>
      </c>
      <c r="H71" s="963"/>
      <c r="I71" s="962">
        <f>'【様式２】計画書（自動計算）（変更）'!I71:J71</f>
        <v>0</v>
      </c>
      <c r="J71" s="963"/>
      <c r="K71" s="962">
        <f>'【様式２】計画書（自動計算）（変更）'!K71:L71</f>
        <v>0</v>
      </c>
      <c r="L71" s="963"/>
      <c r="M71" s="962">
        <f>'【様式２】計画書（自動計算）（変更）'!M71:N71</f>
        <v>0</v>
      </c>
      <c r="N71" s="963"/>
      <c r="O71" s="962">
        <f>'【様式２】計画書（自動計算）（変更）'!O71:P71</f>
        <v>0</v>
      </c>
      <c r="P71" s="963"/>
      <c r="Q71" s="962">
        <f>'【様式２】計画書（自動計算）（変更）'!Q71:R71</f>
        <v>0</v>
      </c>
      <c r="R71" s="963"/>
      <c r="S71" s="962">
        <f>'【様式２】計画書（自動計算）（変更）'!S71:T71</f>
        <v>0</v>
      </c>
      <c r="T71" s="963"/>
      <c r="U71" s="962">
        <f>'【様式２】計画書（自動計算）（変更）'!U71:V71</f>
        <v>0</v>
      </c>
      <c r="V71" s="963"/>
      <c r="W71" s="962">
        <f>'【様式２】計画書（自動計算）（変更）'!W71:X71</f>
        <v>0</v>
      </c>
      <c r="X71" s="963"/>
      <c r="Y71" s="962">
        <f>'【様式２】計画書（自動計算）（変更）'!Y71:Z71</f>
        <v>0</v>
      </c>
      <c r="Z71" s="963"/>
      <c r="AA71" s="962">
        <f>'【様式２】計画書（自動計算）（変更）'!AA71:AB71</f>
        <v>0</v>
      </c>
      <c r="AB71" s="963"/>
      <c r="AC71" s="962">
        <f>'【様式２】計画書（自動計算）（変更）'!AC71:AD71</f>
        <v>0</v>
      </c>
      <c r="AD71" s="963"/>
      <c r="AE71" s="908">
        <f t="shared" si="21"/>
        <v>0</v>
      </c>
      <c r="AF71" s="909"/>
    </row>
    <row r="72" spans="1:32" ht="37.5" customHeight="1">
      <c r="A72" s="938"/>
      <c r="B72" s="937"/>
      <c r="C72" s="876" t="str">
        <f>'【様式２】計画書（自動計算）（変更）'!C72:D73</f>
        <v/>
      </c>
      <c r="D72" s="960"/>
      <c r="F72" s="5" t="s">
        <v>74</v>
      </c>
      <c r="G72" s="962">
        <v>0</v>
      </c>
      <c r="H72" s="963"/>
      <c r="I72" s="962">
        <v>0</v>
      </c>
      <c r="J72" s="963"/>
      <c r="K72" s="962">
        <v>0</v>
      </c>
      <c r="L72" s="963"/>
      <c r="M72" s="1075">
        <v>0</v>
      </c>
      <c r="N72" s="963"/>
      <c r="O72" s="962">
        <v>0</v>
      </c>
      <c r="P72" s="963"/>
      <c r="Q72" s="962">
        <v>0</v>
      </c>
      <c r="R72" s="963"/>
      <c r="S72" s="1075">
        <v>0</v>
      </c>
      <c r="T72" s="963"/>
      <c r="U72" s="962">
        <v>0</v>
      </c>
      <c r="V72" s="963"/>
      <c r="W72" s="962">
        <v>0</v>
      </c>
      <c r="X72" s="963"/>
      <c r="Y72" s="1075">
        <v>0</v>
      </c>
      <c r="Z72" s="963"/>
      <c r="AA72" s="962">
        <v>0</v>
      </c>
      <c r="AB72" s="963"/>
      <c r="AC72" s="962">
        <v>0</v>
      </c>
      <c r="AD72" s="967"/>
      <c r="AE72" s="930">
        <f t="shared" si="21"/>
        <v>0</v>
      </c>
      <c r="AF72" s="931"/>
    </row>
    <row r="73" spans="1:32" ht="37.5" customHeight="1" thickBot="1">
      <c r="A73" s="938"/>
      <c r="B73" s="937"/>
      <c r="C73" s="879"/>
      <c r="D73" s="961"/>
      <c r="F73" s="6" t="s">
        <v>75</v>
      </c>
      <c r="G73" s="905">
        <f>'【様式２】計画書（自動計算）（変更）'!G73:H73</f>
        <v>0</v>
      </c>
      <c r="H73" s="906"/>
      <c r="I73" s="905">
        <f>'【様式２】計画書（自動計算）（変更）'!I73:J73</f>
        <v>0</v>
      </c>
      <c r="J73" s="906"/>
      <c r="K73" s="905">
        <f>'【様式２】計画書（自動計算）（変更）'!K73:L73</f>
        <v>0</v>
      </c>
      <c r="L73" s="906"/>
      <c r="M73" s="905">
        <f>'【様式２】計画書（自動計算）（変更）'!M73:N73</f>
        <v>0</v>
      </c>
      <c r="N73" s="906"/>
      <c r="O73" s="905">
        <f>'【様式２】計画書（自動計算）（変更）'!O73:P73</f>
        <v>0</v>
      </c>
      <c r="P73" s="906"/>
      <c r="Q73" s="905">
        <f>'【様式２】計画書（自動計算）（変更）'!Q73:R73</f>
        <v>0</v>
      </c>
      <c r="R73" s="906"/>
      <c r="S73" s="905">
        <f>'【様式２】計画書（自動計算）（変更）'!S73:T73</f>
        <v>0</v>
      </c>
      <c r="T73" s="906"/>
      <c r="U73" s="905">
        <f>'【様式２】計画書（自動計算）（変更）'!U73:V73</f>
        <v>0</v>
      </c>
      <c r="V73" s="906"/>
      <c r="W73" s="905">
        <f>'【様式２】計画書（自動計算）（変更）'!W73:X73</f>
        <v>0</v>
      </c>
      <c r="X73" s="906"/>
      <c r="Y73" s="905">
        <f>'【様式２】計画書（自動計算）（変更）'!Y73:Z73</f>
        <v>0</v>
      </c>
      <c r="Z73" s="906"/>
      <c r="AA73" s="905">
        <f>'【様式２】計画書（自動計算）（変更）'!AA73:AB73</f>
        <v>0</v>
      </c>
      <c r="AB73" s="906"/>
      <c r="AC73" s="905">
        <f>'【様式２】計画書（自動計算）（変更）'!AC73:AD73</f>
        <v>0</v>
      </c>
      <c r="AD73" s="906"/>
      <c r="AE73" s="908">
        <f t="shared" si="21"/>
        <v>0</v>
      </c>
      <c r="AF73" s="909"/>
    </row>
    <row r="74" spans="1:32" ht="37.5" customHeight="1" thickTop="1" thickBot="1">
      <c r="A74" s="910" t="s">
        <v>34</v>
      </c>
      <c r="B74" s="911"/>
      <c r="C74" s="954" t="str">
        <f>'【様式２】計画書（自動計算）（変更）'!C74:D74</f>
        <v/>
      </c>
      <c r="D74" s="955"/>
      <c r="F74" s="7" t="s">
        <v>76</v>
      </c>
      <c r="G74" s="912">
        <f>SUM(G69:H72)-G73</f>
        <v>0</v>
      </c>
      <c r="H74" s="913"/>
      <c r="I74" s="912">
        <f>SUM(I69:J72)-I73</f>
        <v>0</v>
      </c>
      <c r="J74" s="913"/>
      <c r="K74" s="912">
        <f>SUM(K69:L72)-K73</f>
        <v>0</v>
      </c>
      <c r="L74" s="914"/>
      <c r="M74" s="915">
        <f>SUM(M69:N72)-M73</f>
        <v>0</v>
      </c>
      <c r="N74" s="913"/>
      <c r="O74" s="912">
        <f>SUM(O69:P72)-O73</f>
        <v>0</v>
      </c>
      <c r="P74" s="913"/>
      <c r="Q74" s="912">
        <f>SUM(Q69:R72)-Q73</f>
        <v>0</v>
      </c>
      <c r="R74" s="914"/>
      <c r="S74" s="915">
        <f>SUM(S69:T72)-S73</f>
        <v>0</v>
      </c>
      <c r="T74" s="913"/>
      <c r="U74" s="912">
        <f>SUM(U69:V72)-U73</f>
        <v>0</v>
      </c>
      <c r="V74" s="913"/>
      <c r="W74" s="912">
        <f>SUM(W69:X72)-W73</f>
        <v>0</v>
      </c>
      <c r="X74" s="914"/>
      <c r="Y74" s="915">
        <f>SUM(Y69:Z72)-Y73</f>
        <v>0</v>
      </c>
      <c r="Z74" s="913"/>
      <c r="AA74" s="912">
        <f>SUM(AA69:AB72)-AA73</f>
        <v>0</v>
      </c>
      <c r="AB74" s="913"/>
      <c r="AC74" s="912">
        <f>SUM(AC69:AD72)-AC73</f>
        <v>0</v>
      </c>
      <c r="AD74" s="916"/>
      <c r="AE74" s="917">
        <f>SUM(G74:AD74)</f>
        <v>0</v>
      </c>
      <c r="AF74" s="918"/>
    </row>
    <row r="75" spans="1:32" ht="50.25" customHeight="1" thickTop="1" thickBot="1">
      <c r="A75" s="889" t="s">
        <v>300</v>
      </c>
      <c r="B75" s="890"/>
      <c r="C75" s="954" t="str">
        <f>'【様式２】計画書（自動計算）（変更）'!C75:D75</f>
        <v/>
      </c>
      <c r="D75" s="955"/>
      <c r="F75" s="8" t="s">
        <v>77</v>
      </c>
      <c r="G75" s="893">
        <f>IF(入力用!O102=1,IF(AND(入力用!O108&gt;0,入力用!O108&lt;=4),IF(G74&gt;=65000,65000,G74),IF(G74&gt;=82000,82000,G74)),IF(G74&gt;=65000,65000,G74))</f>
        <v>0</v>
      </c>
      <c r="H75" s="894"/>
      <c r="I75" s="893">
        <f>IF(入力用!O102=1,IF(AND(入力用!O108&gt;0,入力用!O108&lt;=5),IF(I74&gt;=65000,65000,I74),IF(I74&gt;=82000,82000,I74)),IF(I74&gt;=65000,65000,I74))</f>
        <v>0</v>
      </c>
      <c r="J75" s="894"/>
      <c r="K75" s="893">
        <f>IF(入力用!O102=1,IF(AND(入力用!O108&gt;0,入力用!O108&lt;=6),IF(K74&gt;=65000,65000,K74),IF(K74&gt;=82000,82000,K74)),IF(K74&gt;=65000,65000,K74))</f>
        <v>0</v>
      </c>
      <c r="L75" s="894"/>
      <c r="M75" s="893">
        <f>IF(入力用!O102=1,IF(AND(入力用!O108&gt;0,入力用!O108&lt;=7),IF(M74&gt;=65000,65000,M74),IF(M74&gt;=82000,82000,M74)),IF(M74&gt;=65000,65000,M74))</f>
        <v>0</v>
      </c>
      <c r="N75" s="894"/>
      <c r="O75" s="893">
        <f>IF(入力用!O102=1,IF(AND(入力用!O108&gt;0,入力用!O108&lt;=8),IF(O74&gt;=65000,65000,O74),IF(O74&gt;=82000,82000,O74)),IF(O74&gt;=65000,65000,O74))</f>
        <v>0</v>
      </c>
      <c r="P75" s="894"/>
      <c r="Q75" s="893">
        <f>IF(入力用!O102=1,IF(AND(入力用!O108&gt;0,入力用!O108&lt;=9),IF(Q74&gt;=65000,65000,Q74),IF(Q74&gt;=82000,82000,Q74)),IF(Q74&gt;=65000,65000,Q74))</f>
        <v>0</v>
      </c>
      <c r="R75" s="894"/>
      <c r="S75" s="893">
        <f>IF(入力用!O102=1,IF(AND(入力用!O108&gt;0,入力用!O108&lt;=10),IF(S74&gt;=65000,65000,S74),IF(S74&gt;=82000,82000,S74)),IF(S74&gt;=65000,65000,S74))</f>
        <v>0</v>
      </c>
      <c r="T75" s="894"/>
      <c r="U75" s="893">
        <f>IF(入力用!O102=1,IF(AND(入力用!O108&gt;0,入力用!O108&lt;=11),IF(U74&gt;=65000,65000,U74),IF(U74&gt;=82000,82000,U74)),IF(U74&gt;=65000,65000,U74))</f>
        <v>0</v>
      </c>
      <c r="V75" s="894"/>
      <c r="W75" s="893">
        <f>IF(入力用!O102=1,IF(AND(入力用!O108&gt;0,入力用!O108&lt;=12),IF(W74&gt;=65000,65000,W74),IF(W74&gt;=82000,82000,W74)),IF(W74&gt;=65000,65000,W74))</f>
        <v>0</v>
      </c>
      <c r="X75" s="894"/>
      <c r="Y75" s="893">
        <f>IF(入力用!O102=1,IF(AND(入力用!O108&gt;0,入力用!O108&lt;=13),IF(Y74&gt;=65000,65000,Y74),IF(Y74&gt;=82000,82000,Y74)),IF(Y74&gt;=65000,65000,Y74))</f>
        <v>0</v>
      </c>
      <c r="Z75" s="894"/>
      <c r="AA75" s="893">
        <f>IF(入力用!O102=1,IF(AND(入力用!O108&gt;0,入力用!O108&lt;=14),IF(AA74&gt;=65000,65000,AA74),IF(AA74&gt;=82000,82000,AA74)),IF(AA74&gt;=65000,65000,AA74))</f>
        <v>0</v>
      </c>
      <c r="AB75" s="894"/>
      <c r="AC75" s="893">
        <f>IF(入力用!O102,IF(AND(入力用!O108&gt;0,入力用!O108&lt;=15),IF(AC74&gt;=65000,65000,AC74),IF(AC74&gt;=82000,82000,AC74)),IF(AC74&gt;=65000,65000,AC74))</f>
        <v>0</v>
      </c>
      <c r="AD75" s="958"/>
      <c r="AE75" s="895"/>
      <c r="AF75" s="896"/>
    </row>
    <row r="76" spans="1:32" ht="50.25" customHeight="1" thickBot="1">
      <c r="A76" s="897" t="s">
        <v>301</v>
      </c>
      <c r="B76" s="898"/>
      <c r="C76" s="956" t="str">
        <f>'【様式２】計画書（自動計算）（変更）'!C76:D76</f>
        <v/>
      </c>
      <c r="D76" s="957"/>
      <c r="F76" s="9" t="s">
        <v>228</v>
      </c>
      <c r="G76" s="899">
        <f>ROUNDDOWN(G75*3/4,0)</f>
        <v>0</v>
      </c>
      <c r="H76" s="899"/>
      <c r="I76" s="899">
        <f>ROUNDDOWN(I75*3/4,0)</f>
        <v>0</v>
      </c>
      <c r="J76" s="899"/>
      <c r="K76" s="899">
        <f>ROUNDDOWN(K75*3/4,0)</f>
        <v>0</v>
      </c>
      <c r="L76" s="900"/>
      <c r="M76" s="901">
        <f>ROUNDDOWN(M75*3/4,0)</f>
        <v>0</v>
      </c>
      <c r="N76" s="899"/>
      <c r="O76" s="899">
        <f>ROUNDDOWN(O75*3/4,0)</f>
        <v>0</v>
      </c>
      <c r="P76" s="899"/>
      <c r="Q76" s="899">
        <f>ROUNDDOWN(Q75*3/4,0)</f>
        <v>0</v>
      </c>
      <c r="R76" s="900"/>
      <c r="S76" s="901">
        <f>ROUNDDOWN(S75*3/4,0)</f>
        <v>0</v>
      </c>
      <c r="T76" s="899"/>
      <c r="U76" s="899">
        <f>ROUNDDOWN(U75*3/4,0)</f>
        <v>0</v>
      </c>
      <c r="V76" s="899"/>
      <c r="W76" s="899">
        <f>ROUNDDOWN(W75*3/4,0)</f>
        <v>0</v>
      </c>
      <c r="X76" s="900"/>
      <c r="Y76" s="901">
        <f>ROUNDDOWN(Y75*3/4,0)</f>
        <v>0</v>
      </c>
      <c r="Z76" s="899"/>
      <c r="AA76" s="899">
        <f>ROUNDDOWN(AA75*3/4,0)</f>
        <v>0</v>
      </c>
      <c r="AB76" s="899"/>
      <c r="AC76" s="899">
        <f>ROUNDDOWN(AC75*3/4,0)</f>
        <v>0</v>
      </c>
      <c r="AD76" s="902"/>
      <c r="AE76" s="903">
        <f>ROUNDDOWN(SUM(G76:AD76),-2)</f>
        <v>0</v>
      </c>
      <c r="AF76" s="904"/>
    </row>
    <row r="77" spans="1:32" ht="17.25" customHeight="1">
      <c r="A77" s="871" t="s">
        <v>85</v>
      </c>
      <c r="B77" s="873" t="str">
        <f>'【様式２】計画書（自動計算）（変更）'!B77:D81</f>
        <v/>
      </c>
      <c r="C77" s="874"/>
      <c r="D77" s="875"/>
    </row>
    <row r="78" spans="1:32" ht="33.75" customHeight="1">
      <c r="A78" s="872"/>
      <c r="B78" s="876"/>
      <c r="C78" s="877"/>
      <c r="D78" s="878"/>
      <c r="G78" s="882"/>
      <c r="H78" s="883"/>
      <c r="I78" s="884" t="s">
        <v>36</v>
      </c>
      <c r="J78" s="885"/>
      <c r="K78" s="886"/>
      <c r="M78" s="887"/>
      <c r="N78" s="887"/>
      <c r="O78" s="888" t="s">
        <v>37</v>
      </c>
      <c r="P78" s="887"/>
      <c r="Q78" s="887"/>
      <c r="S78" s="887"/>
      <c r="T78" s="887"/>
      <c r="U78" s="888" t="s">
        <v>38</v>
      </c>
      <c r="V78" s="887"/>
      <c r="W78" s="887"/>
      <c r="Y78" s="887"/>
      <c r="Z78" s="887"/>
      <c r="AA78" s="888" t="s">
        <v>39</v>
      </c>
      <c r="AB78" s="887"/>
      <c r="AC78" s="887"/>
    </row>
    <row r="79" spans="1:32" ht="27" customHeight="1">
      <c r="A79" s="872"/>
      <c r="B79" s="876"/>
      <c r="C79" s="877"/>
      <c r="D79" s="878"/>
      <c r="G79" s="869" t="s">
        <v>29</v>
      </c>
      <c r="H79" s="870"/>
      <c r="I79" s="855">
        <f t="shared" ref="I79:I84" si="22">SUM(G69:L69)</f>
        <v>0</v>
      </c>
      <c r="J79" s="856"/>
      <c r="K79" s="857"/>
      <c r="M79" s="869" t="s">
        <v>29</v>
      </c>
      <c r="N79" s="870"/>
      <c r="O79" s="855">
        <f t="shared" ref="O79:O84" si="23">SUM(M69:R69)</f>
        <v>0</v>
      </c>
      <c r="P79" s="856"/>
      <c r="Q79" s="857"/>
      <c r="S79" s="869" t="s">
        <v>29</v>
      </c>
      <c r="T79" s="870"/>
      <c r="U79" s="855">
        <f t="shared" ref="U79:U84" si="24">SUM(S69:X69)</f>
        <v>0</v>
      </c>
      <c r="V79" s="856"/>
      <c r="W79" s="857"/>
      <c r="Y79" s="869" t="s">
        <v>29</v>
      </c>
      <c r="Z79" s="870"/>
      <c r="AA79" s="855">
        <f t="shared" ref="AA79:AA84" si="25">SUM(Y69:AD69)</f>
        <v>0</v>
      </c>
      <c r="AB79" s="856"/>
      <c r="AC79" s="857"/>
    </row>
    <row r="80" spans="1:32" ht="27" customHeight="1">
      <c r="A80" s="872"/>
      <c r="B80" s="876"/>
      <c r="C80" s="877"/>
      <c r="D80" s="878"/>
      <c r="G80" s="862" t="s">
        <v>31</v>
      </c>
      <c r="H80" s="863"/>
      <c r="I80" s="855">
        <f t="shared" si="22"/>
        <v>0</v>
      </c>
      <c r="J80" s="856"/>
      <c r="K80" s="857"/>
      <c r="M80" s="862" t="s">
        <v>31</v>
      </c>
      <c r="N80" s="863"/>
      <c r="O80" s="855">
        <f t="shared" si="23"/>
        <v>0</v>
      </c>
      <c r="P80" s="856"/>
      <c r="Q80" s="857"/>
      <c r="S80" s="862" t="s">
        <v>31</v>
      </c>
      <c r="T80" s="863"/>
      <c r="U80" s="855">
        <f t="shared" si="24"/>
        <v>0</v>
      </c>
      <c r="V80" s="856"/>
      <c r="W80" s="857"/>
      <c r="Y80" s="862" t="s">
        <v>31</v>
      </c>
      <c r="Z80" s="863"/>
      <c r="AA80" s="855">
        <f t="shared" si="25"/>
        <v>0</v>
      </c>
      <c r="AB80" s="856"/>
      <c r="AC80" s="857"/>
    </row>
    <row r="81" spans="1:32" ht="27" customHeight="1">
      <c r="A81" s="872"/>
      <c r="B81" s="879"/>
      <c r="C81" s="880"/>
      <c r="D81" s="881"/>
      <c r="G81" s="862" t="s">
        <v>40</v>
      </c>
      <c r="H81" s="863"/>
      <c r="I81" s="855">
        <f t="shared" si="22"/>
        <v>0</v>
      </c>
      <c r="J81" s="856"/>
      <c r="K81" s="857"/>
      <c r="M81" s="862" t="s">
        <v>40</v>
      </c>
      <c r="N81" s="863"/>
      <c r="O81" s="855">
        <f t="shared" si="23"/>
        <v>0</v>
      </c>
      <c r="P81" s="856"/>
      <c r="Q81" s="857"/>
      <c r="S81" s="862" t="s">
        <v>40</v>
      </c>
      <c r="T81" s="863"/>
      <c r="U81" s="855">
        <f t="shared" si="24"/>
        <v>0</v>
      </c>
      <c r="V81" s="856"/>
      <c r="W81" s="857"/>
      <c r="Y81" s="862" t="s">
        <v>40</v>
      </c>
      <c r="Z81" s="863"/>
      <c r="AA81" s="855">
        <f t="shared" si="25"/>
        <v>0</v>
      </c>
      <c r="AB81" s="856"/>
      <c r="AC81" s="857"/>
    </row>
    <row r="82" spans="1:32" ht="27" customHeight="1">
      <c r="B82" s="864" t="str">
        <f>'【様式２】計画書（自動計算）（変更）'!B82:D82</f>
        <v>補助基準額上限：65000円</v>
      </c>
      <c r="C82" s="864"/>
      <c r="D82" s="864"/>
      <c r="G82" s="862" t="s">
        <v>32</v>
      </c>
      <c r="H82" s="863"/>
      <c r="I82" s="865">
        <f t="shared" si="22"/>
        <v>0</v>
      </c>
      <c r="J82" s="866"/>
      <c r="K82" s="867"/>
      <c r="M82" s="862" t="s">
        <v>32</v>
      </c>
      <c r="N82" s="863"/>
      <c r="O82" s="865">
        <f t="shared" si="23"/>
        <v>0</v>
      </c>
      <c r="P82" s="866"/>
      <c r="Q82" s="867"/>
      <c r="S82" s="862" t="s">
        <v>32</v>
      </c>
      <c r="T82" s="863"/>
      <c r="U82" s="865">
        <f t="shared" si="24"/>
        <v>0</v>
      </c>
      <c r="V82" s="866"/>
      <c r="W82" s="867"/>
      <c r="Y82" s="862" t="s">
        <v>32</v>
      </c>
      <c r="Z82" s="863"/>
      <c r="AA82" s="865">
        <f t="shared" si="25"/>
        <v>0</v>
      </c>
      <c r="AB82" s="866"/>
      <c r="AC82" s="867"/>
    </row>
    <row r="83" spans="1:32" ht="27" customHeight="1">
      <c r="B83" s="868" t="str">
        <f>'【様式２】計画書（自動計算）（変更）'!B83:D83</f>
        <v/>
      </c>
      <c r="C83" s="868"/>
      <c r="D83" s="868"/>
      <c r="G83" s="869" t="s">
        <v>33</v>
      </c>
      <c r="H83" s="870"/>
      <c r="I83" s="855">
        <f t="shared" si="22"/>
        <v>0</v>
      </c>
      <c r="J83" s="856"/>
      <c r="K83" s="857"/>
      <c r="M83" s="869" t="s">
        <v>33</v>
      </c>
      <c r="N83" s="870"/>
      <c r="O83" s="855">
        <f t="shared" si="23"/>
        <v>0</v>
      </c>
      <c r="P83" s="856"/>
      <c r="Q83" s="857"/>
      <c r="S83" s="869" t="s">
        <v>33</v>
      </c>
      <c r="T83" s="870"/>
      <c r="U83" s="855">
        <f t="shared" si="24"/>
        <v>0</v>
      </c>
      <c r="V83" s="856"/>
      <c r="W83" s="857"/>
      <c r="Y83" s="869" t="s">
        <v>33</v>
      </c>
      <c r="Z83" s="870"/>
      <c r="AA83" s="855">
        <f t="shared" si="25"/>
        <v>0</v>
      </c>
      <c r="AB83" s="856"/>
      <c r="AC83" s="857"/>
    </row>
    <row r="84" spans="1:32" ht="27" customHeight="1" thickBot="1">
      <c r="G84" s="850" t="s">
        <v>35</v>
      </c>
      <c r="H84" s="851"/>
      <c r="I84" s="852">
        <f t="shared" si="22"/>
        <v>0</v>
      </c>
      <c r="J84" s="853"/>
      <c r="K84" s="854"/>
      <c r="M84" s="850" t="s">
        <v>35</v>
      </c>
      <c r="N84" s="851"/>
      <c r="O84" s="855">
        <f t="shared" si="23"/>
        <v>0</v>
      </c>
      <c r="P84" s="856"/>
      <c r="Q84" s="857"/>
      <c r="S84" s="850" t="s">
        <v>35</v>
      </c>
      <c r="T84" s="851"/>
      <c r="U84" s="855">
        <f t="shared" si="24"/>
        <v>0</v>
      </c>
      <c r="V84" s="856"/>
      <c r="W84" s="857"/>
      <c r="Y84" s="850" t="s">
        <v>35</v>
      </c>
      <c r="Z84" s="851"/>
      <c r="AA84" s="855">
        <f t="shared" si="25"/>
        <v>0</v>
      </c>
      <c r="AB84" s="856"/>
      <c r="AC84" s="857"/>
    </row>
    <row r="85" spans="1:32" ht="45" customHeight="1" thickBot="1">
      <c r="G85" s="858" t="s">
        <v>78</v>
      </c>
      <c r="H85" s="859"/>
      <c r="I85" s="860">
        <f>ROUNDDOWN(SUM(G76:L76),-2)</f>
        <v>0</v>
      </c>
      <c r="J85" s="861"/>
      <c r="K85" s="861"/>
      <c r="M85" s="858" t="s">
        <v>78</v>
      </c>
      <c r="N85" s="859"/>
      <c r="O85" s="860">
        <f>ROUNDDOWN(SUM(M76:R76),-2)</f>
        <v>0</v>
      </c>
      <c r="P85" s="861"/>
      <c r="Q85" s="861"/>
      <c r="S85" s="858" t="s">
        <v>78</v>
      </c>
      <c r="T85" s="859"/>
      <c r="U85" s="860">
        <f>ROUNDDOWN(SUM(S76:X76),-2)</f>
        <v>0</v>
      </c>
      <c r="V85" s="861"/>
      <c r="W85" s="861"/>
      <c r="Y85" s="858" t="s">
        <v>78</v>
      </c>
      <c r="Z85" s="859"/>
      <c r="AA85" s="860">
        <f>AE76-I85-O85-U85</f>
        <v>0</v>
      </c>
      <c r="AB85" s="861"/>
      <c r="AC85" s="861"/>
      <c r="AF85" s="10" t="s">
        <v>98</v>
      </c>
    </row>
    <row r="86" spans="1:32" ht="17.25" customHeight="1"/>
    <row r="87" spans="1:32" ht="17.25" customHeight="1"/>
    <row r="88" spans="1:32" ht="17.25" customHeight="1">
      <c r="A88" s="1076" t="str">
        <f>$A$1</f>
        <v>様式第１２号別紙１</v>
      </c>
      <c r="B88" s="1076"/>
      <c r="C88" s="1076"/>
      <c r="D88" s="1076"/>
    </row>
    <row r="89" spans="1:32" ht="17.25" customHeight="1">
      <c r="A89" s="1076"/>
      <c r="B89" s="1076"/>
      <c r="C89" s="1076"/>
      <c r="D89" s="1076"/>
      <c r="Z89" s="939" t="str">
        <f>$Z$2</f>
        <v>令和</v>
      </c>
      <c r="AA89" s="939">
        <f>IF($AA$2="","",$AA$2)</f>
        <v>8</v>
      </c>
      <c r="AB89" s="939" t="s">
        <v>8</v>
      </c>
      <c r="AC89" s="939">
        <f>IF($AC$2="","",$AC$2)</f>
        <v>3</v>
      </c>
      <c r="AD89" s="939" t="s">
        <v>9</v>
      </c>
      <c r="AE89" s="939">
        <f>IF($AE$2="","",$AE$2)</f>
        <v>31</v>
      </c>
      <c r="AF89" s="939" t="s">
        <v>10</v>
      </c>
    </row>
    <row r="90" spans="1:32" ht="17.25" customHeight="1">
      <c r="A90" s="939" t="s">
        <v>299</v>
      </c>
      <c r="B90" s="939"/>
      <c r="C90" s="939"/>
      <c r="D90" s="939"/>
      <c r="E90" s="939"/>
      <c r="F90" s="939"/>
      <c r="G90" s="939"/>
      <c r="H90" s="939"/>
      <c r="I90" s="939"/>
      <c r="L90" s="940" t="s">
        <v>12</v>
      </c>
      <c r="M90" s="940"/>
      <c r="N90" s="941">
        <v>4</v>
      </c>
      <c r="O90" s="941"/>
      <c r="P90" s="942" t="s">
        <v>13</v>
      </c>
      <c r="Q90" s="942"/>
      <c r="Z90" s="939"/>
      <c r="AA90" s="939"/>
      <c r="AB90" s="939"/>
      <c r="AC90" s="939"/>
      <c r="AD90" s="939"/>
      <c r="AE90" s="939"/>
      <c r="AF90" s="939"/>
    </row>
    <row r="91" spans="1:32" ht="17.25" customHeight="1">
      <c r="A91" s="939"/>
      <c r="B91" s="939"/>
      <c r="C91" s="939"/>
      <c r="D91" s="939"/>
      <c r="E91" s="939"/>
      <c r="F91" s="939"/>
      <c r="G91" s="939"/>
      <c r="H91" s="939"/>
      <c r="I91" s="939"/>
      <c r="L91" s="940"/>
      <c r="M91" s="940"/>
      <c r="N91" s="941"/>
      <c r="O91" s="941"/>
      <c r="P91" s="942"/>
      <c r="Q91" s="942"/>
    </row>
    <row r="92" spans="1:32" ht="17.25" customHeight="1">
      <c r="A92" s="939"/>
      <c r="B92" s="939"/>
      <c r="C92" s="939"/>
      <c r="D92" s="939"/>
      <c r="E92" s="939"/>
      <c r="F92" s="939"/>
      <c r="G92" s="939"/>
      <c r="H92" s="939"/>
      <c r="I92" s="939"/>
      <c r="L92" s="940"/>
      <c r="M92" s="940"/>
      <c r="N92" s="941"/>
      <c r="O92" s="941"/>
      <c r="P92" s="942"/>
      <c r="Q92" s="942"/>
    </row>
    <row r="93" spans="1:32" ht="17.25" customHeight="1" thickBot="1"/>
    <row r="94" spans="1:32" ht="42" customHeight="1" thickBot="1">
      <c r="A94" s="943" t="s">
        <v>81</v>
      </c>
      <c r="B94" s="944"/>
      <c r="C94" s="945" t="str">
        <f>IF($C$7="","",$C$7)</f>
        <v/>
      </c>
      <c r="D94" s="945"/>
      <c r="E94" s="945"/>
      <c r="F94" s="945"/>
      <c r="G94" s="945"/>
      <c r="H94" s="945"/>
      <c r="I94" s="946"/>
    </row>
    <row r="95" spans="1:32" ht="17.25" customHeight="1">
      <c r="C95" s="2"/>
      <c r="D95" s="2"/>
      <c r="E95" s="11"/>
      <c r="F95" s="2"/>
      <c r="G95" s="2"/>
      <c r="H95" s="2"/>
      <c r="I95" s="2"/>
      <c r="J95" s="2"/>
    </row>
    <row r="96" spans="1:32" ht="17.25" customHeight="1" thickBot="1"/>
    <row r="97" spans="1:32" ht="24" customHeight="1" thickBot="1">
      <c r="A97" s="947" t="s">
        <v>14</v>
      </c>
      <c r="B97" s="948"/>
      <c r="C97" s="948"/>
      <c r="D97" s="949"/>
      <c r="F97" s="3" t="s">
        <v>15</v>
      </c>
      <c r="G97" s="943" t="s">
        <v>16</v>
      </c>
      <c r="H97" s="944"/>
      <c r="I97" s="950" t="s">
        <v>17</v>
      </c>
      <c r="J97" s="944"/>
      <c r="K97" s="950" t="s">
        <v>18</v>
      </c>
      <c r="L97" s="951"/>
      <c r="M97" s="943" t="s">
        <v>19</v>
      </c>
      <c r="N97" s="944"/>
      <c r="O97" s="950" t="s">
        <v>20</v>
      </c>
      <c r="P97" s="944"/>
      <c r="Q97" s="950" t="s">
        <v>21</v>
      </c>
      <c r="R97" s="951"/>
      <c r="S97" s="943" t="s">
        <v>22</v>
      </c>
      <c r="T97" s="944"/>
      <c r="U97" s="950" t="s">
        <v>23</v>
      </c>
      <c r="V97" s="944"/>
      <c r="W97" s="950" t="s">
        <v>24</v>
      </c>
      <c r="X97" s="951"/>
      <c r="Y97" s="943" t="s">
        <v>25</v>
      </c>
      <c r="Z97" s="944"/>
      <c r="AA97" s="950" t="s">
        <v>26</v>
      </c>
      <c r="AB97" s="944"/>
      <c r="AC97" s="950" t="s">
        <v>27</v>
      </c>
      <c r="AD97" s="951"/>
      <c r="AE97" s="966" t="s">
        <v>28</v>
      </c>
      <c r="AF97" s="951"/>
    </row>
    <row r="98" spans="1:32" ht="37.5" customHeight="1">
      <c r="A98" s="932" t="s">
        <v>86</v>
      </c>
      <c r="B98" s="933"/>
      <c r="C98" s="934" t="str">
        <f>'【様式２】計画書（自動計算）（変更）'!C98:D98</f>
        <v/>
      </c>
      <c r="D98" s="935"/>
      <c r="F98" s="118" t="s">
        <v>71</v>
      </c>
      <c r="G98" s="926">
        <f>'【様式２】計画書（自動計算）（変更）'!G98:H98</f>
        <v>0</v>
      </c>
      <c r="H98" s="926"/>
      <c r="I98" s="926">
        <f>'【様式２】計画書（自動計算）（変更）'!I98:J98</f>
        <v>0</v>
      </c>
      <c r="J98" s="926"/>
      <c r="K98" s="926">
        <f>'【様式２】計画書（自動計算）（変更）'!K98:L98</f>
        <v>0</v>
      </c>
      <c r="L98" s="926"/>
      <c r="M98" s="926">
        <f>'【様式２】計画書（自動計算）（変更）'!M98:N98</f>
        <v>0</v>
      </c>
      <c r="N98" s="926"/>
      <c r="O98" s="926">
        <f>'【様式２】計画書（自動計算）（変更）'!O98:P98</f>
        <v>0</v>
      </c>
      <c r="P98" s="926"/>
      <c r="Q98" s="926">
        <f>'【様式２】計画書（自動計算）（変更）'!Q98:R98</f>
        <v>0</v>
      </c>
      <c r="R98" s="926"/>
      <c r="S98" s="926">
        <f>'【様式２】計画書（自動計算）（変更）'!S98:T98</f>
        <v>0</v>
      </c>
      <c r="T98" s="926"/>
      <c r="U98" s="926">
        <f>'【様式２】計画書（自動計算）（変更）'!U98:V98</f>
        <v>0</v>
      </c>
      <c r="V98" s="926"/>
      <c r="W98" s="926">
        <f>'【様式２】計画書（自動計算）（変更）'!W98:X98</f>
        <v>0</v>
      </c>
      <c r="X98" s="926"/>
      <c r="Y98" s="926">
        <f>'【様式２】計画書（自動計算）（変更）'!Y98:Z98</f>
        <v>0</v>
      </c>
      <c r="Z98" s="926"/>
      <c r="AA98" s="926">
        <f>'【様式２】計画書（自動計算）（変更）'!AA98:AB98</f>
        <v>0</v>
      </c>
      <c r="AB98" s="926"/>
      <c r="AC98" s="926">
        <f>'【様式２】計画書（自動計算）（変更）'!AC98:AD98</f>
        <v>0</v>
      </c>
      <c r="AD98" s="926"/>
      <c r="AE98" s="908">
        <f t="shared" ref="AE98:AE102" si="26">SUM(G98:AD98)</f>
        <v>0</v>
      </c>
      <c r="AF98" s="909"/>
    </row>
    <row r="99" spans="1:32" ht="37.5" customHeight="1">
      <c r="A99" s="936" t="s">
        <v>30</v>
      </c>
      <c r="B99" s="937"/>
      <c r="C99" s="922" t="str">
        <f>'【様式２】計画書（自動計算）（変更）'!C99:D100</f>
        <v/>
      </c>
      <c r="D99" s="923"/>
      <c r="F99" s="4" t="s">
        <v>72</v>
      </c>
      <c r="G99" s="962">
        <f>'【様式２】計画書（自動計算）（変更）'!G99:H99</f>
        <v>0</v>
      </c>
      <c r="H99" s="963"/>
      <c r="I99" s="962">
        <f>'【様式２】計画書（自動計算）（変更）'!I99:J99</f>
        <v>0</v>
      </c>
      <c r="J99" s="963"/>
      <c r="K99" s="962">
        <f>'【様式２】計画書（自動計算）（変更）'!K99:L99</f>
        <v>0</v>
      </c>
      <c r="L99" s="963"/>
      <c r="M99" s="962">
        <f>'【様式２】計画書（自動計算）（変更）'!M99:N99</f>
        <v>0</v>
      </c>
      <c r="N99" s="963"/>
      <c r="O99" s="962">
        <f>'【様式２】計画書（自動計算）（変更）'!O99:P99</f>
        <v>0</v>
      </c>
      <c r="P99" s="963"/>
      <c r="Q99" s="962">
        <f>'【様式２】計画書（自動計算）（変更）'!Q99:R99</f>
        <v>0</v>
      </c>
      <c r="R99" s="963"/>
      <c r="S99" s="962">
        <f>'【様式２】計画書（自動計算）（変更）'!S99:T99</f>
        <v>0</v>
      </c>
      <c r="T99" s="963"/>
      <c r="U99" s="962">
        <f>'【様式２】計画書（自動計算）（変更）'!U99:V99</f>
        <v>0</v>
      </c>
      <c r="V99" s="963"/>
      <c r="W99" s="962">
        <f>'【様式２】計画書（自動計算）（変更）'!W99:X99</f>
        <v>0</v>
      </c>
      <c r="X99" s="963"/>
      <c r="Y99" s="962">
        <f>'【様式２】計画書（自動計算）（変更）'!Y99:Z99</f>
        <v>0</v>
      </c>
      <c r="Z99" s="963"/>
      <c r="AA99" s="962">
        <f>'【様式２】計画書（自動計算）（変更）'!AA99:AB99</f>
        <v>0</v>
      </c>
      <c r="AB99" s="963"/>
      <c r="AC99" s="962">
        <f>'【様式２】計画書（自動計算）（変更）'!AC99:AD99</f>
        <v>0</v>
      </c>
      <c r="AD99" s="963"/>
      <c r="AE99" s="908">
        <f t="shared" si="26"/>
        <v>0</v>
      </c>
      <c r="AF99" s="909"/>
    </row>
    <row r="100" spans="1:32" ht="37.5" customHeight="1">
      <c r="A100" s="938"/>
      <c r="B100" s="937"/>
      <c r="C100" s="924"/>
      <c r="D100" s="925"/>
      <c r="F100" s="4" t="s">
        <v>73</v>
      </c>
      <c r="G100" s="962">
        <f>'【様式２】計画書（自動計算）（変更）'!G100:H100</f>
        <v>0</v>
      </c>
      <c r="H100" s="963"/>
      <c r="I100" s="962">
        <f>'【様式２】計画書（自動計算）（変更）'!I100:J100</f>
        <v>0</v>
      </c>
      <c r="J100" s="963"/>
      <c r="K100" s="962">
        <f>'【様式２】計画書（自動計算）（変更）'!K100:L100</f>
        <v>0</v>
      </c>
      <c r="L100" s="963"/>
      <c r="M100" s="962">
        <f>'【様式２】計画書（自動計算）（変更）'!M100:N100</f>
        <v>0</v>
      </c>
      <c r="N100" s="963"/>
      <c r="O100" s="962">
        <f>'【様式２】計画書（自動計算）（変更）'!O100:P100</f>
        <v>0</v>
      </c>
      <c r="P100" s="963"/>
      <c r="Q100" s="962">
        <f>'【様式２】計画書（自動計算）（変更）'!Q100:R100</f>
        <v>0</v>
      </c>
      <c r="R100" s="963"/>
      <c r="S100" s="962">
        <f>'【様式２】計画書（自動計算）（変更）'!S100:T100</f>
        <v>0</v>
      </c>
      <c r="T100" s="963"/>
      <c r="U100" s="962">
        <f>'【様式２】計画書（自動計算）（変更）'!U100:V100</f>
        <v>0</v>
      </c>
      <c r="V100" s="963"/>
      <c r="W100" s="962">
        <f>'【様式２】計画書（自動計算）（変更）'!W100:X100</f>
        <v>0</v>
      </c>
      <c r="X100" s="963"/>
      <c r="Y100" s="962">
        <f>'【様式２】計画書（自動計算）（変更）'!Y100:Z100</f>
        <v>0</v>
      </c>
      <c r="Z100" s="963"/>
      <c r="AA100" s="962">
        <f>'【様式２】計画書（自動計算）（変更）'!AA100:AB100</f>
        <v>0</v>
      </c>
      <c r="AB100" s="963"/>
      <c r="AC100" s="962">
        <f>'【様式２】計画書（自動計算）（変更）'!AC100:AD100</f>
        <v>0</v>
      </c>
      <c r="AD100" s="963"/>
      <c r="AE100" s="908">
        <f t="shared" si="26"/>
        <v>0</v>
      </c>
      <c r="AF100" s="909"/>
    </row>
    <row r="101" spans="1:32" ht="37.5" customHeight="1">
      <c r="A101" s="938"/>
      <c r="B101" s="937"/>
      <c r="C101" s="876" t="str">
        <f>'【様式２】計画書（自動計算）（変更）'!C101:D102</f>
        <v/>
      </c>
      <c r="D101" s="960"/>
      <c r="F101" s="5" t="s">
        <v>74</v>
      </c>
      <c r="G101" s="962">
        <v>0</v>
      </c>
      <c r="H101" s="963"/>
      <c r="I101" s="962">
        <v>0</v>
      </c>
      <c r="J101" s="963"/>
      <c r="K101" s="962">
        <v>0</v>
      </c>
      <c r="L101" s="963"/>
      <c r="M101" s="1075">
        <v>0</v>
      </c>
      <c r="N101" s="963"/>
      <c r="O101" s="962">
        <v>0</v>
      </c>
      <c r="P101" s="963"/>
      <c r="Q101" s="962">
        <v>0</v>
      </c>
      <c r="R101" s="963"/>
      <c r="S101" s="1075">
        <v>0</v>
      </c>
      <c r="T101" s="963"/>
      <c r="U101" s="962">
        <v>0</v>
      </c>
      <c r="V101" s="963"/>
      <c r="W101" s="962">
        <v>0</v>
      </c>
      <c r="X101" s="963"/>
      <c r="Y101" s="1075">
        <v>0</v>
      </c>
      <c r="Z101" s="963"/>
      <c r="AA101" s="962">
        <v>0</v>
      </c>
      <c r="AB101" s="963"/>
      <c r="AC101" s="962">
        <v>0</v>
      </c>
      <c r="AD101" s="967"/>
      <c r="AE101" s="930">
        <f t="shared" si="26"/>
        <v>0</v>
      </c>
      <c r="AF101" s="931"/>
    </row>
    <row r="102" spans="1:32" ht="37.5" customHeight="1" thickBot="1">
      <c r="A102" s="938"/>
      <c r="B102" s="937"/>
      <c r="C102" s="879"/>
      <c r="D102" s="961"/>
      <c r="F102" s="6" t="s">
        <v>75</v>
      </c>
      <c r="G102" s="905">
        <f>'【様式２】計画書（自動計算）（変更）'!G102:H102</f>
        <v>0</v>
      </c>
      <c r="H102" s="906"/>
      <c r="I102" s="905">
        <f>'【様式２】計画書（自動計算）（変更）'!I102:J102</f>
        <v>0</v>
      </c>
      <c r="J102" s="906"/>
      <c r="K102" s="905">
        <f>'【様式２】計画書（自動計算）（変更）'!K102:L102</f>
        <v>0</v>
      </c>
      <c r="L102" s="906"/>
      <c r="M102" s="905">
        <f>'【様式２】計画書（自動計算）（変更）'!M102:N102</f>
        <v>0</v>
      </c>
      <c r="N102" s="906"/>
      <c r="O102" s="905">
        <f>'【様式２】計画書（自動計算）（変更）'!O102:P102</f>
        <v>0</v>
      </c>
      <c r="P102" s="906"/>
      <c r="Q102" s="905">
        <f>'【様式２】計画書（自動計算）（変更）'!Q102:R102</f>
        <v>0</v>
      </c>
      <c r="R102" s="906"/>
      <c r="S102" s="905">
        <f>'【様式２】計画書（自動計算）（変更）'!S102:T102</f>
        <v>0</v>
      </c>
      <c r="T102" s="906"/>
      <c r="U102" s="905">
        <f>'【様式２】計画書（自動計算）（変更）'!U102:V102</f>
        <v>0</v>
      </c>
      <c r="V102" s="906"/>
      <c r="W102" s="905">
        <f>'【様式２】計画書（自動計算）（変更）'!W102:X102</f>
        <v>0</v>
      </c>
      <c r="X102" s="906"/>
      <c r="Y102" s="905">
        <f>'【様式２】計画書（自動計算）（変更）'!Y102:Z102</f>
        <v>0</v>
      </c>
      <c r="Z102" s="906"/>
      <c r="AA102" s="905">
        <f>'【様式２】計画書（自動計算）（変更）'!AA102:AB102</f>
        <v>0</v>
      </c>
      <c r="AB102" s="906"/>
      <c r="AC102" s="905">
        <f>'【様式２】計画書（自動計算）（変更）'!AC102:AD102</f>
        <v>0</v>
      </c>
      <c r="AD102" s="906"/>
      <c r="AE102" s="908">
        <f t="shared" si="26"/>
        <v>0</v>
      </c>
      <c r="AF102" s="909"/>
    </row>
    <row r="103" spans="1:32" ht="37.5" customHeight="1" thickTop="1" thickBot="1">
      <c r="A103" s="910" t="s">
        <v>34</v>
      </c>
      <c r="B103" s="911"/>
      <c r="C103" s="954" t="str">
        <f>'【様式２】計画書（自動計算）（変更）'!C103:D103</f>
        <v/>
      </c>
      <c r="D103" s="955"/>
      <c r="F103" s="7" t="s">
        <v>76</v>
      </c>
      <c r="G103" s="912">
        <f>SUM(G98:H101)-G102</f>
        <v>0</v>
      </c>
      <c r="H103" s="913"/>
      <c r="I103" s="912">
        <f>SUM(I98:J101)-I102</f>
        <v>0</v>
      </c>
      <c r="J103" s="913"/>
      <c r="K103" s="912">
        <f t="shared" ref="K103" si="27">SUM(K98:L101)-K102</f>
        <v>0</v>
      </c>
      <c r="L103" s="914"/>
      <c r="M103" s="915">
        <f>SUM(M98:N101)-M102</f>
        <v>0</v>
      </c>
      <c r="N103" s="913"/>
      <c r="O103" s="912">
        <f>SUM(O98:P101)-O102</f>
        <v>0</v>
      </c>
      <c r="P103" s="913"/>
      <c r="Q103" s="912">
        <f>SUM(Q98:R101)-Q102</f>
        <v>0</v>
      </c>
      <c r="R103" s="914"/>
      <c r="S103" s="915">
        <f>SUM(S98:T101)-S102</f>
        <v>0</v>
      </c>
      <c r="T103" s="913"/>
      <c r="U103" s="912">
        <f>SUM(U98:V101)-U102</f>
        <v>0</v>
      </c>
      <c r="V103" s="913"/>
      <c r="W103" s="912">
        <f>SUM(W98:X101)-W102</f>
        <v>0</v>
      </c>
      <c r="X103" s="914"/>
      <c r="Y103" s="915">
        <f>SUM(Y98:Z101)-Y102</f>
        <v>0</v>
      </c>
      <c r="Z103" s="913"/>
      <c r="AA103" s="912">
        <f>SUM(AA98:AB101)-AA102</f>
        <v>0</v>
      </c>
      <c r="AB103" s="913"/>
      <c r="AC103" s="912">
        <f>SUM(AC98:AD101)-AC102</f>
        <v>0</v>
      </c>
      <c r="AD103" s="916"/>
      <c r="AE103" s="917">
        <f>SUM(G103:AD103)</f>
        <v>0</v>
      </c>
      <c r="AF103" s="918"/>
    </row>
    <row r="104" spans="1:32" ht="50.25" customHeight="1" thickTop="1" thickBot="1">
      <c r="A104" s="889" t="s">
        <v>300</v>
      </c>
      <c r="B104" s="890"/>
      <c r="C104" s="954" t="str">
        <f>'【様式２】計画書（自動計算）（変更）'!C104:D104</f>
        <v/>
      </c>
      <c r="D104" s="955"/>
      <c r="F104" s="8" t="s">
        <v>77</v>
      </c>
      <c r="G104" s="893">
        <f>IF(入力用!O141=1,IF(AND(入力用!O147&gt;0,入力用!O147&lt;=4),IF(G103&gt;=65000,65000,G103),IF(G103&gt;=82000,82000,G103)),IF(G103&gt;=65000,65000,G103))</f>
        <v>0</v>
      </c>
      <c r="H104" s="894"/>
      <c r="I104" s="893">
        <f>IF(入力用!O141=1,IF(AND(入力用!O147&gt;0,入力用!O147&lt;=5),IF(I103&gt;=65000,65000,I103),IF(I103&gt;=82000,82000,I103)),IF(I103&gt;=65000,65000,I103))</f>
        <v>0</v>
      </c>
      <c r="J104" s="894"/>
      <c r="K104" s="893">
        <f>IF(入力用!O141=1,IF(AND(入力用!O147&gt;0,入力用!O147&lt;=6),IF(K103&gt;=65000,65000,K103),IF(K103&gt;=82000,82000,K103)),IF(K103&gt;=65000,65000,K103))</f>
        <v>0</v>
      </c>
      <c r="L104" s="894"/>
      <c r="M104" s="893">
        <f>IF(入力用!O141=1,IF(AND(入力用!O147&gt;0,入力用!O147&lt;=7),IF(M103&gt;=65000,65000,M103),IF(M103&gt;=82000,82000,M103)),IF(M103&gt;=65000,65000,M103))</f>
        <v>0</v>
      </c>
      <c r="N104" s="894"/>
      <c r="O104" s="893">
        <f>IF(入力用!O141=1,IF(AND(入力用!O147&gt;0,入力用!O147&lt;=8),IF(O103&gt;=65000,65000,O103),IF(O103&gt;=82000,82000,O103)),IF(O103&gt;=65000,65000,O103))</f>
        <v>0</v>
      </c>
      <c r="P104" s="894"/>
      <c r="Q104" s="893">
        <f>IF(入力用!O141=1,IF(AND(入力用!O147&gt;0,入力用!O147&lt;=9),IF(Q103&gt;=65000,65000,Q103),IF(Q103&gt;=82000,82000,Q103)),IF(Q103&gt;=65000,65000,Q103))</f>
        <v>0</v>
      </c>
      <c r="R104" s="894"/>
      <c r="S104" s="893">
        <f>IF(入力用!O141=1,IF(AND(入力用!O147&gt;0,入力用!O147&lt;=10),IF(S103&gt;=65000,65000,S103),IF(S103&gt;=82000,82000,S103)),IF(S103&gt;=65000,65000,S103))</f>
        <v>0</v>
      </c>
      <c r="T104" s="894"/>
      <c r="U104" s="893">
        <f>IF(入力用!O141=1,IF(AND(入力用!O147&gt;0,入力用!O147&lt;=11),IF(U103&gt;=65000,65000,U103),IF(U103&gt;=82000,82000,U103)),IF(U103&gt;=65000,65000,U103))</f>
        <v>0</v>
      </c>
      <c r="V104" s="894"/>
      <c r="W104" s="893">
        <f>IF(入力用!O141=1,IF(AND(入力用!O147&gt;0,入力用!O147&lt;=12),IF(W103&gt;=65000,65000,W103),IF(W103&gt;=82000,82000,W103)),IF(W103&gt;=65000,65000,W103))</f>
        <v>0</v>
      </c>
      <c r="X104" s="894"/>
      <c r="Y104" s="893">
        <f>IF(入力用!O141=1,IF(AND(入力用!O147&gt;0,入力用!O147&lt;=13),IF(Y103&gt;=65000,65000,Y103),IF(Y103&gt;=82000,82000,Y103)),IF(Y103&gt;=65000,65000,Y103))</f>
        <v>0</v>
      </c>
      <c r="Z104" s="894"/>
      <c r="AA104" s="893">
        <f>IF(入力用!O141=1,IF(AND(入力用!O147&gt;0,入力用!O147&lt;=14),IF(AA103&gt;=65000,65000,AA103),IF(AA103&gt;=82000,82000,AA103)),IF(AA103&gt;=65000,65000,AA103))</f>
        <v>0</v>
      </c>
      <c r="AB104" s="894"/>
      <c r="AC104" s="893">
        <f>IF(入力用!O141=1,IF(AND(入力用!O147&gt;0,入力用!O147&lt;=15),IF(AC103&gt;=65000,65000,AC103),IF(AC103&gt;=82000,82000,AC103)),IF(AC103&gt;=65000,65000,AC103))</f>
        <v>0</v>
      </c>
      <c r="AD104" s="958"/>
      <c r="AE104" s="895"/>
      <c r="AF104" s="896"/>
    </row>
    <row r="105" spans="1:32" ht="50.25" customHeight="1" thickBot="1">
      <c r="A105" s="897" t="s">
        <v>301</v>
      </c>
      <c r="B105" s="898"/>
      <c r="C105" s="956" t="str">
        <f>'【様式２】計画書（自動計算）（変更）'!C105:D105</f>
        <v/>
      </c>
      <c r="D105" s="957"/>
      <c r="F105" s="9" t="s">
        <v>228</v>
      </c>
      <c r="G105" s="899">
        <f>ROUNDDOWN(G104*3/4,0)</f>
        <v>0</v>
      </c>
      <c r="H105" s="899"/>
      <c r="I105" s="899">
        <f>ROUNDDOWN(I104*3/4,0)</f>
        <v>0</v>
      </c>
      <c r="J105" s="899"/>
      <c r="K105" s="899">
        <f>ROUNDDOWN(K104*3/4,0)</f>
        <v>0</v>
      </c>
      <c r="L105" s="900"/>
      <c r="M105" s="901">
        <f>ROUNDDOWN(M104*3/4,0)</f>
        <v>0</v>
      </c>
      <c r="N105" s="899"/>
      <c r="O105" s="899">
        <f>ROUNDDOWN(O104*3/4,0)</f>
        <v>0</v>
      </c>
      <c r="P105" s="899"/>
      <c r="Q105" s="899">
        <f>ROUNDDOWN(Q104*3/4,0)</f>
        <v>0</v>
      </c>
      <c r="R105" s="900"/>
      <c r="S105" s="901">
        <f>ROUNDDOWN(S104*3/4,0)</f>
        <v>0</v>
      </c>
      <c r="T105" s="899"/>
      <c r="U105" s="899">
        <f>ROUNDDOWN(U104*3/4,0)</f>
        <v>0</v>
      </c>
      <c r="V105" s="899"/>
      <c r="W105" s="899">
        <f>ROUNDDOWN(W104*3/4,0)</f>
        <v>0</v>
      </c>
      <c r="X105" s="900"/>
      <c r="Y105" s="901">
        <f>ROUNDDOWN(Y104*3/4,0)</f>
        <v>0</v>
      </c>
      <c r="Z105" s="899"/>
      <c r="AA105" s="899">
        <f>ROUNDDOWN(AA104*3/4,0)</f>
        <v>0</v>
      </c>
      <c r="AB105" s="899"/>
      <c r="AC105" s="899">
        <f>ROUNDDOWN(AC104*3/4,0)</f>
        <v>0</v>
      </c>
      <c r="AD105" s="902"/>
      <c r="AE105" s="903">
        <f>ROUNDDOWN(SUM(G105:AD105),-2)</f>
        <v>0</v>
      </c>
      <c r="AF105" s="904"/>
    </row>
    <row r="106" spans="1:32" ht="17.25" customHeight="1">
      <c r="A106" s="871" t="s">
        <v>85</v>
      </c>
      <c r="B106" s="873" t="str">
        <f>'【様式２】計画書（自動計算）（変更）'!B106:D110</f>
        <v/>
      </c>
      <c r="C106" s="874"/>
      <c r="D106" s="875"/>
    </row>
    <row r="107" spans="1:32" ht="33.75" customHeight="1">
      <c r="A107" s="872"/>
      <c r="B107" s="876"/>
      <c r="C107" s="877"/>
      <c r="D107" s="878"/>
      <c r="G107" s="882"/>
      <c r="H107" s="883"/>
      <c r="I107" s="884" t="s">
        <v>36</v>
      </c>
      <c r="J107" s="885"/>
      <c r="K107" s="886"/>
      <c r="M107" s="887"/>
      <c r="N107" s="887"/>
      <c r="O107" s="888" t="s">
        <v>37</v>
      </c>
      <c r="P107" s="887"/>
      <c r="Q107" s="887"/>
      <c r="S107" s="887"/>
      <c r="T107" s="887"/>
      <c r="U107" s="888" t="s">
        <v>38</v>
      </c>
      <c r="V107" s="887"/>
      <c r="W107" s="887"/>
      <c r="Y107" s="887"/>
      <c r="Z107" s="887"/>
      <c r="AA107" s="888" t="s">
        <v>39</v>
      </c>
      <c r="AB107" s="887"/>
      <c r="AC107" s="887"/>
    </row>
    <row r="108" spans="1:32" ht="27" customHeight="1">
      <c r="A108" s="872"/>
      <c r="B108" s="876"/>
      <c r="C108" s="877"/>
      <c r="D108" s="878"/>
      <c r="G108" s="869" t="s">
        <v>29</v>
      </c>
      <c r="H108" s="870"/>
      <c r="I108" s="855">
        <f t="shared" ref="I108:I113" si="28">SUM(G98:L98)</f>
        <v>0</v>
      </c>
      <c r="J108" s="856"/>
      <c r="K108" s="857"/>
      <c r="M108" s="869" t="s">
        <v>29</v>
      </c>
      <c r="N108" s="870"/>
      <c r="O108" s="855">
        <f t="shared" ref="O108:O113" si="29">SUM(M98:R98)</f>
        <v>0</v>
      </c>
      <c r="P108" s="856"/>
      <c r="Q108" s="857"/>
      <c r="S108" s="869" t="s">
        <v>29</v>
      </c>
      <c r="T108" s="870"/>
      <c r="U108" s="855">
        <f t="shared" ref="U108:U113" si="30">SUM(S98:X98)</f>
        <v>0</v>
      </c>
      <c r="V108" s="856"/>
      <c r="W108" s="857"/>
      <c r="Y108" s="869" t="s">
        <v>29</v>
      </c>
      <c r="Z108" s="870"/>
      <c r="AA108" s="855">
        <f t="shared" ref="AA108:AA113" si="31">SUM(Y98:AD98)</f>
        <v>0</v>
      </c>
      <c r="AB108" s="856"/>
      <c r="AC108" s="857"/>
    </row>
    <row r="109" spans="1:32" ht="27" customHeight="1">
      <c r="A109" s="872"/>
      <c r="B109" s="876"/>
      <c r="C109" s="877"/>
      <c r="D109" s="878"/>
      <c r="G109" s="862" t="s">
        <v>31</v>
      </c>
      <c r="H109" s="863"/>
      <c r="I109" s="855">
        <f t="shared" si="28"/>
        <v>0</v>
      </c>
      <c r="J109" s="856"/>
      <c r="K109" s="857"/>
      <c r="M109" s="862" t="s">
        <v>31</v>
      </c>
      <c r="N109" s="863"/>
      <c r="O109" s="855">
        <f t="shared" si="29"/>
        <v>0</v>
      </c>
      <c r="P109" s="856"/>
      <c r="Q109" s="857"/>
      <c r="S109" s="862" t="s">
        <v>31</v>
      </c>
      <c r="T109" s="863"/>
      <c r="U109" s="855">
        <f t="shared" si="30"/>
        <v>0</v>
      </c>
      <c r="V109" s="856"/>
      <c r="W109" s="857"/>
      <c r="Y109" s="862" t="s">
        <v>31</v>
      </c>
      <c r="Z109" s="863"/>
      <c r="AA109" s="855">
        <f t="shared" si="31"/>
        <v>0</v>
      </c>
      <c r="AB109" s="856"/>
      <c r="AC109" s="857"/>
    </row>
    <row r="110" spans="1:32" ht="27" customHeight="1">
      <c r="A110" s="872"/>
      <c r="B110" s="879"/>
      <c r="C110" s="880"/>
      <c r="D110" s="881"/>
      <c r="G110" s="862" t="s">
        <v>40</v>
      </c>
      <c r="H110" s="863"/>
      <c r="I110" s="855">
        <f t="shared" si="28"/>
        <v>0</v>
      </c>
      <c r="J110" s="856"/>
      <c r="K110" s="857"/>
      <c r="M110" s="862" t="s">
        <v>40</v>
      </c>
      <c r="N110" s="863"/>
      <c r="O110" s="855">
        <f t="shared" si="29"/>
        <v>0</v>
      </c>
      <c r="P110" s="856"/>
      <c r="Q110" s="857"/>
      <c r="S110" s="862" t="s">
        <v>40</v>
      </c>
      <c r="T110" s="863"/>
      <c r="U110" s="855">
        <f t="shared" si="30"/>
        <v>0</v>
      </c>
      <c r="V110" s="856"/>
      <c r="W110" s="857"/>
      <c r="Y110" s="862" t="s">
        <v>40</v>
      </c>
      <c r="Z110" s="863"/>
      <c r="AA110" s="855">
        <f t="shared" si="31"/>
        <v>0</v>
      </c>
      <c r="AB110" s="856"/>
      <c r="AC110" s="857"/>
    </row>
    <row r="111" spans="1:32" ht="27" customHeight="1">
      <c r="B111" s="864" t="str">
        <f>'【様式２】計画書（自動計算）（変更）'!B111:D111</f>
        <v>補助基準額上限：65000円</v>
      </c>
      <c r="C111" s="864"/>
      <c r="D111" s="864"/>
      <c r="G111" s="862" t="s">
        <v>32</v>
      </c>
      <c r="H111" s="863"/>
      <c r="I111" s="865">
        <f t="shared" si="28"/>
        <v>0</v>
      </c>
      <c r="J111" s="866"/>
      <c r="K111" s="867"/>
      <c r="M111" s="862" t="s">
        <v>32</v>
      </c>
      <c r="N111" s="863"/>
      <c r="O111" s="865">
        <f t="shared" si="29"/>
        <v>0</v>
      </c>
      <c r="P111" s="866"/>
      <c r="Q111" s="867"/>
      <c r="S111" s="862" t="s">
        <v>32</v>
      </c>
      <c r="T111" s="863"/>
      <c r="U111" s="865">
        <f t="shared" si="30"/>
        <v>0</v>
      </c>
      <c r="V111" s="866"/>
      <c r="W111" s="867"/>
      <c r="Y111" s="862" t="s">
        <v>32</v>
      </c>
      <c r="Z111" s="863"/>
      <c r="AA111" s="865">
        <f t="shared" si="31"/>
        <v>0</v>
      </c>
      <c r="AB111" s="866"/>
      <c r="AC111" s="867"/>
    </row>
    <row r="112" spans="1:32" ht="27" customHeight="1">
      <c r="B112" s="868" t="str">
        <f>'【様式２】計画書（自動計算）（変更）'!B112:D112</f>
        <v/>
      </c>
      <c r="C112" s="868"/>
      <c r="D112" s="868"/>
      <c r="G112" s="869" t="s">
        <v>33</v>
      </c>
      <c r="H112" s="870"/>
      <c r="I112" s="855">
        <f t="shared" si="28"/>
        <v>0</v>
      </c>
      <c r="J112" s="856"/>
      <c r="K112" s="857"/>
      <c r="M112" s="869" t="s">
        <v>33</v>
      </c>
      <c r="N112" s="870"/>
      <c r="O112" s="855">
        <f t="shared" si="29"/>
        <v>0</v>
      </c>
      <c r="P112" s="856"/>
      <c r="Q112" s="857"/>
      <c r="S112" s="869" t="s">
        <v>33</v>
      </c>
      <c r="T112" s="870"/>
      <c r="U112" s="855">
        <f t="shared" si="30"/>
        <v>0</v>
      </c>
      <c r="V112" s="856"/>
      <c r="W112" s="857"/>
      <c r="Y112" s="869" t="s">
        <v>33</v>
      </c>
      <c r="Z112" s="870"/>
      <c r="AA112" s="855">
        <f t="shared" si="31"/>
        <v>0</v>
      </c>
      <c r="AB112" s="856"/>
      <c r="AC112" s="857"/>
    </row>
    <row r="113" spans="1:32" ht="27" customHeight="1" thickBot="1">
      <c r="G113" s="850" t="s">
        <v>35</v>
      </c>
      <c r="H113" s="851"/>
      <c r="I113" s="852">
        <f t="shared" si="28"/>
        <v>0</v>
      </c>
      <c r="J113" s="853"/>
      <c r="K113" s="854"/>
      <c r="M113" s="850" t="s">
        <v>35</v>
      </c>
      <c r="N113" s="851"/>
      <c r="O113" s="855">
        <f t="shared" si="29"/>
        <v>0</v>
      </c>
      <c r="P113" s="856"/>
      <c r="Q113" s="857"/>
      <c r="S113" s="850" t="s">
        <v>35</v>
      </c>
      <c r="T113" s="851"/>
      <c r="U113" s="855">
        <f t="shared" si="30"/>
        <v>0</v>
      </c>
      <c r="V113" s="856"/>
      <c r="W113" s="857"/>
      <c r="Y113" s="850" t="s">
        <v>35</v>
      </c>
      <c r="Z113" s="851"/>
      <c r="AA113" s="855">
        <f t="shared" si="31"/>
        <v>0</v>
      </c>
      <c r="AB113" s="856"/>
      <c r="AC113" s="857"/>
    </row>
    <row r="114" spans="1:32" ht="45" customHeight="1" thickBot="1">
      <c r="G114" s="858" t="s">
        <v>78</v>
      </c>
      <c r="H114" s="859"/>
      <c r="I114" s="860">
        <f>ROUNDDOWN(SUM(G105:L105),-2)</f>
        <v>0</v>
      </c>
      <c r="J114" s="861"/>
      <c r="K114" s="861"/>
      <c r="M114" s="858" t="s">
        <v>78</v>
      </c>
      <c r="N114" s="859"/>
      <c r="O114" s="860">
        <f>ROUNDDOWN(SUM(M105:R105),-2)</f>
        <v>0</v>
      </c>
      <c r="P114" s="861"/>
      <c r="Q114" s="861"/>
      <c r="S114" s="858" t="s">
        <v>78</v>
      </c>
      <c r="T114" s="859"/>
      <c r="U114" s="860">
        <f>ROUNDDOWN(SUM(S105:X105),-2)</f>
        <v>0</v>
      </c>
      <c r="V114" s="861"/>
      <c r="W114" s="861"/>
      <c r="Y114" s="858" t="s">
        <v>78</v>
      </c>
      <c r="Z114" s="859"/>
      <c r="AA114" s="860">
        <f>AE105-I114-O114-U114</f>
        <v>0</v>
      </c>
      <c r="AB114" s="861"/>
      <c r="AC114" s="861"/>
      <c r="AF114" s="10" t="s">
        <v>97</v>
      </c>
    </row>
    <row r="115" spans="1:32" ht="17.25" customHeight="1"/>
    <row r="116" spans="1:32" ht="17.25" customHeight="1"/>
    <row r="117" spans="1:32" ht="17.25" customHeight="1">
      <c r="A117" s="1076" t="str">
        <f>$A$1</f>
        <v>様式第１２号別紙１</v>
      </c>
      <c r="B117" s="1076"/>
      <c r="C117" s="1076"/>
      <c r="D117" s="1076"/>
    </row>
    <row r="118" spans="1:32" ht="17.25" customHeight="1">
      <c r="A118" s="1076"/>
      <c r="B118" s="1076"/>
      <c r="C118" s="1076"/>
      <c r="D118" s="1076"/>
      <c r="Z118" s="939" t="str">
        <f>$Z$2</f>
        <v>令和</v>
      </c>
      <c r="AA118" s="939">
        <f>IF($AA$2="","",$AA$2)</f>
        <v>8</v>
      </c>
      <c r="AB118" s="939" t="s">
        <v>8</v>
      </c>
      <c r="AC118" s="939">
        <f>IF($AC$2="","",$AC$2)</f>
        <v>3</v>
      </c>
      <c r="AD118" s="939" t="s">
        <v>9</v>
      </c>
      <c r="AE118" s="939">
        <f>IF($AE$2="","",$AE$2)</f>
        <v>31</v>
      </c>
      <c r="AF118" s="939" t="s">
        <v>10</v>
      </c>
    </row>
    <row r="119" spans="1:32" ht="17.25" customHeight="1">
      <c r="A119" s="939" t="s">
        <v>299</v>
      </c>
      <c r="B119" s="939"/>
      <c r="C119" s="939"/>
      <c r="D119" s="939"/>
      <c r="E119" s="939"/>
      <c r="F119" s="939"/>
      <c r="G119" s="939"/>
      <c r="H119" s="939"/>
      <c r="I119" s="939"/>
      <c r="L119" s="940" t="s">
        <v>12</v>
      </c>
      <c r="M119" s="940"/>
      <c r="N119" s="941">
        <v>5</v>
      </c>
      <c r="O119" s="941"/>
      <c r="P119" s="942" t="s">
        <v>13</v>
      </c>
      <c r="Q119" s="942"/>
      <c r="Z119" s="939"/>
      <c r="AA119" s="939"/>
      <c r="AB119" s="939"/>
      <c r="AC119" s="939"/>
      <c r="AD119" s="939"/>
      <c r="AE119" s="939"/>
      <c r="AF119" s="939"/>
    </row>
    <row r="120" spans="1:32" ht="17.25" customHeight="1">
      <c r="A120" s="939"/>
      <c r="B120" s="939"/>
      <c r="C120" s="939"/>
      <c r="D120" s="939"/>
      <c r="E120" s="939"/>
      <c r="F120" s="939"/>
      <c r="G120" s="939"/>
      <c r="H120" s="939"/>
      <c r="I120" s="939"/>
      <c r="L120" s="940"/>
      <c r="M120" s="940"/>
      <c r="N120" s="941"/>
      <c r="O120" s="941"/>
      <c r="P120" s="942"/>
      <c r="Q120" s="942"/>
    </row>
    <row r="121" spans="1:32" ht="17.25" customHeight="1">
      <c r="A121" s="939"/>
      <c r="B121" s="939"/>
      <c r="C121" s="939"/>
      <c r="D121" s="939"/>
      <c r="E121" s="939"/>
      <c r="F121" s="939"/>
      <c r="G121" s="939"/>
      <c r="H121" s="939"/>
      <c r="I121" s="939"/>
      <c r="L121" s="940"/>
      <c r="M121" s="940"/>
      <c r="N121" s="941"/>
      <c r="O121" s="941"/>
      <c r="P121" s="942"/>
      <c r="Q121" s="942"/>
    </row>
    <row r="122" spans="1:32" ht="17.25" customHeight="1" thickBot="1">
      <c r="P122" s="12"/>
    </row>
    <row r="123" spans="1:32" ht="42" customHeight="1" thickBot="1">
      <c r="A123" s="943" t="s">
        <v>81</v>
      </c>
      <c r="B123" s="944"/>
      <c r="C123" s="945" t="str">
        <f>IF($C$7="","",$C$7)</f>
        <v/>
      </c>
      <c r="D123" s="945"/>
      <c r="E123" s="945"/>
      <c r="F123" s="945"/>
      <c r="G123" s="945"/>
      <c r="H123" s="945"/>
      <c r="I123" s="946"/>
    </row>
    <row r="124" spans="1:32" ht="17.25" customHeight="1">
      <c r="C124" s="2"/>
      <c r="D124" s="2"/>
      <c r="E124" s="11"/>
      <c r="F124" s="2"/>
      <c r="G124" s="2"/>
      <c r="H124" s="2"/>
      <c r="I124" s="2"/>
      <c r="J124" s="2"/>
    </row>
    <row r="125" spans="1:32" ht="17.25" customHeight="1" thickBot="1"/>
    <row r="126" spans="1:32" ht="24" customHeight="1" thickBot="1">
      <c r="A126" s="947" t="s">
        <v>14</v>
      </c>
      <c r="B126" s="948"/>
      <c r="C126" s="948"/>
      <c r="D126" s="949"/>
      <c r="F126" s="3" t="s">
        <v>15</v>
      </c>
      <c r="G126" s="943" t="s">
        <v>16</v>
      </c>
      <c r="H126" s="944"/>
      <c r="I126" s="950" t="s">
        <v>17</v>
      </c>
      <c r="J126" s="944"/>
      <c r="K126" s="950" t="s">
        <v>18</v>
      </c>
      <c r="L126" s="951"/>
      <c r="M126" s="943" t="s">
        <v>19</v>
      </c>
      <c r="N126" s="944"/>
      <c r="O126" s="950" t="s">
        <v>20</v>
      </c>
      <c r="P126" s="944"/>
      <c r="Q126" s="950" t="s">
        <v>21</v>
      </c>
      <c r="R126" s="951"/>
      <c r="S126" s="943" t="s">
        <v>22</v>
      </c>
      <c r="T126" s="944"/>
      <c r="U126" s="950" t="s">
        <v>23</v>
      </c>
      <c r="V126" s="944"/>
      <c r="W126" s="950" t="s">
        <v>24</v>
      </c>
      <c r="X126" s="951"/>
      <c r="Y126" s="943" t="s">
        <v>25</v>
      </c>
      <c r="Z126" s="944"/>
      <c r="AA126" s="950" t="s">
        <v>26</v>
      </c>
      <c r="AB126" s="944"/>
      <c r="AC126" s="950" t="s">
        <v>27</v>
      </c>
      <c r="AD126" s="951"/>
      <c r="AE126" s="966" t="s">
        <v>28</v>
      </c>
      <c r="AF126" s="951"/>
    </row>
    <row r="127" spans="1:32" ht="37.5" customHeight="1">
      <c r="A127" s="932" t="s">
        <v>86</v>
      </c>
      <c r="B127" s="933"/>
      <c r="C127" s="934" t="str">
        <f>'【様式２】計画書（自動計算）（変更）'!C127:D127</f>
        <v/>
      </c>
      <c r="D127" s="935"/>
      <c r="F127" s="118" t="s">
        <v>71</v>
      </c>
      <c r="G127" s="926">
        <f>'【様式２】計画書（自動計算）（変更）'!G127:H127</f>
        <v>0</v>
      </c>
      <c r="H127" s="926"/>
      <c r="I127" s="926">
        <f>'【様式２】計画書（自動計算）（変更）'!I127:J127</f>
        <v>0</v>
      </c>
      <c r="J127" s="926"/>
      <c r="K127" s="926">
        <f>'【様式２】計画書（自動計算）（変更）'!K127:L127</f>
        <v>0</v>
      </c>
      <c r="L127" s="926"/>
      <c r="M127" s="926">
        <f>'【様式２】計画書（自動計算）（変更）'!M127:N127</f>
        <v>0</v>
      </c>
      <c r="N127" s="926"/>
      <c r="O127" s="926">
        <f>'【様式２】計画書（自動計算）（変更）'!O127:P127</f>
        <v>0</v>
      </c>
      <c r="P127" s="926"/>
      <c r="Q127" s="926">
        <f>'【様式２】計画書（自動計算）（変更）'!Q127:R127</f>
        <v>0</v>
      </c>
      <c r="R127" s="926"/>
      <c r="S127" s="926">
        <f>'【様式２】計画書（自動計算）（変更）'!S127:T127</f>
        <v>0</v>
      </c>
      <c r="T127" s="926"/>
      <c r="U127" s="926">
        <f>'【様式２】計画書（自動計算）（変更）'!U127:V127</f>
        <v>0</v>
      </c>
      <c r="V127" s="926"/>
      <c r="W127" s="926">
        <f>'【様式２】計画書（自動計算）（変更）'!W127:X127</f>
        <v>0</v>
      </c>
      <c r="X127" s="926"/>
      <c r="Y127" s="926">
        <f>'【様式２】計画書（自動計算）（変更）'!Y127:Z127</f>
        <v>0</v>
      </c>
      <c r="Z127" s="926"/>
      <c r="AA127" s="926">
        <f>'【様式２】計画書（自動計算）（変更）'!AA127:AB127</f>
        <v>0</v>
      </c>
      <c r="AB127" s="926"/>
      <c r="AC127" s="926">
        <f>'【様式２】計画書（自動計算）（変更）'!AC127:AD127</f>
        <v>0</v>
      </c>
      <c r="AD127" s="926"/>
      <c r="AE127" s="908">
        <f t="shared" ref="AE127:AE131" si="32">SUM(G127:AD127)</f>
        <v>0</v>
      </c>
      <c r="AF127" s="909"/>
    </row>
    <row r="128" spans="1:32" ht="37.5" customHeight="1">
      <c r="A128" s="936" t="s">
        <v>30</v>
      </c>
      <c r="B128" s="937"/>
      <c r="C128" s="922" t="str">
        <f>'【様式２】計画書（自動計算）（変更）'!C128:D129</f>
        <v/>
      </c>
      <c r="D128" s="923"/>
      <c r="F128" s="4" t="s">
        <v>72</v>
      </c>
      <c r="G128" s="962">
        <f>'【様式２】計画書（自動計算）（変更）'!G128:H128</f>
        <v>0</v>
      </c>
      <c r="H128" s="963"/>
      <c r="I128" s="962">
        <f>'【様式２】計画書（自動計算）（変更）'!I128:J128</f>
        <v>0</v>
      </c>
      <c r="J128" s="963"/>
      <c r="K128" s="962">
        <f>'【様式２】計画書（自動計算）（変更）'!K128:L128</f>
        <v>0</v>
      </c>
      <c r="L128" s="963"/>
      <c r="M128" s="962">
        <f>'【様式２】計画書（自動計算）（変更）'!M128:N128</f>
        <v>0</v>
      </c>
      <c r="N128" s="963"/>
      <c r="O128" s="962">
        <f>'【様式２】計画書（自動計算）（変更）'!O128:P128</f>
        <v>0</v>
      </c>
      <c r="P128" s="963"/>
      <c r="Q128" s="962">
        <f>'【様式２】計画書（自動計算）（変更）'!Q128:R128</f>
        <v>0</v>
      </c>
      <c r="R128" s="963"/>
      <c r="S128" s="962">
        <f>'【様式２】計画書（自動計算）（変更）'!S128:T128</f>
        <v>0</v>
      </c>
      <c r="T128" s="963"/>
      <c r="U128" s="962">
        <f>'【様式２】計画書（自動計算）（変更）'!U128:V128</f>
        <v>0</v>
      </c>
      <c r="V128" s="963"/>
      <c r="W128" s="962">
        <f>'【様式２】計画書（自動計算）（変更）'!W128:X128</f>
        <v>0</v>
      </c>
      <c r="X128" s="963"/>
      <c r="Y128" s="962">
        <f>'【様式２】計画書（自動計算）（変更）'!Y128:Z128</f>
        <v>0</v>
      </c>
      <c r="Z128" s="963"/>
      <c r="AA128" s="962">
        <f>'【様式２】計画書（自動計算）（変更）'!AA128:AB128</f>
        <v>0</v>
      </c>
      <c r="AB128" s="963"/>
      <c r="AC128" s="962">
        <f>'【様式２】計画書（自動計算）（変更）'!AC128:AD128</f>
        <v>0</v>
      </c>
      <c r="AD128" s="963"/>
      <c r="AE128" s="908">
        <f t="shared" si="32"/>
        <v>0</v>
      </c>
      <c r="AF128" s="909"/>
    </row>
    <row r="129" spans="1:32" ht="37.5" customHeight="1">
      <c r="A129" s="938"/>
      <c r="B129" s="937"/>
      <c r="C129" s="924"/>
      <c r="D129" s="925"/>
      <c r="F129" s="4" t="s">
        <v>73</v>
      </c>
      <c r="G129" s="962">
        <f>'【様式２】計画書（自動計算）（変更）'!G129:H129</f>
        <v>0</v>
      </c>
      <c r="H129" s="963"/>
      <c r="I129" s="962">
        <f>'【様式２】計画書（自動計算）（変更）'!I129:J129</f>
        <v>0</v>
      </c>
      <c r="J129" s="963"/>
      <c r="K129" s="962">
        <f>'【様式２】計画書（自動計算）（変更）'!K129:L129</f>
        <v>0</v>
      </c>
      <c r="L129" s="963"/>
      <c r="M129" s="962">
        <f>'【様式２】計画書（自動計算）（変更）'!M129:N129</f>
        <v>0</v>
      </c>
      <c r="N129" s="963"/>
      <c r="O129" s="962">
        <f>'【様式２】計画書（自動計算）（変更）'!O129:P129</f>
        <v>0</v>
      </c>
      <c r="P129" s="963"/>
      <c r="Q129" s="962">
        <f>'【様式２】計画書（自動計算）（変更）'!Q129:R129</f>
        <v>0</v>
      </c>
      <c r="R129" s="963"/>
      <c r="S129" s="962">
        <f>'【様式２】計画書（自動計算）（変更）'!S129:T129</f>
        <v>0</v>
      </c>
      <c r="T129" s="963"/>
      <c r="U129" s="962">
        <f>'【様式２】計画書（自動計算）（変更）'!U129:V129</f>
        <v>0</v>
      </c>
      <c r="V129" s="963"/>
      <c r="W129" s="962">
        <f>'【様式２】計画書（自動計算）（変更）'!W129:X129</f>
        <v>0</v>
      </c>
      <c r="X129" s="963"/>
      <c r="Y129" s="962">
        <f>'【様式２】計画書（自動計算）（変更）'!Y129:Z129</f>
        <v>0</v>
      </c>
      <c r="Z129" s="963"/>
      <c r="AA129" s="962">
        <f>'【様式２】計画書（自動計算）（変更）'!AA129:AB129</f>
        <v>0</v>
      </c>
      <c r="AB129" s="963"/>
      <c r="AC129" s="962">
        <f>'【様式２】計画書（自動計算）（変更）'!AC129:AD129</f>
        <v>0</v>
      </c>
      <c r="AD129" s="963"/>
      <c r="AE129" s="908">
        <f t="shared" si="32"/>
        <v>0</v>
      </c>
      <c r="AF129" s="909"/>
    </row>
    <row r="130" spans="1:32" ht="37.5" customHeight="1">
      <c r="A130" s="938"/>
      <c r="B130" s="937"/>
      <c r="C130" s="876" t="str">
        <f>'【様式２】計画書（自動計算）（変更）'!C130:D131</f>
        <v/>
      </c>
      <c r="D130" s="960"/>
      <c r="F130" s="5" t="s">
        <v>74</v>
      </c>
      <c r="G130" s="962">
        <v>0</v>
      </c>
      <c r="H130" s="963"/>
      <c r="I130" s="962">
        <v>0</v>
      </c>
      <c r="J130" s="963"/>
      <c r="K130" s="962">
        <v>0</v>
      </c>
      <c r="L130" s="963"/>
      <c r="M130" s="1075">
        <v>0</v>
      </c>
      <c r="N130" s="963"/>
      <c r="O130" s="962">
        <v>0</v>
      </c>
      <c r="P130" s="963"/>
      <c r="Q130" s="962">
        <v>0</v>
      </c>
      <c r="R130" s="963"/>
      <c r="S130" s="1075">
        <v>0</v>
      </c>
      <c r="T130" s="963"/>
      <c r="U130" s="962">
        <v>0</v>
      </c>
      <c r="V130" s="963"/>
      <c r="W130" s="962">
        <v>0</v>
      </c>
      <c r="X130" s="963"/>
      <c r="Y130" s="1075">
        <v>0</v>
      </c>
      <c r="Z130" s="963"/>
      <c r="AA130" s="962">
        <v>0</v>
      </c>
      <c r="AB130" s="963"/>
      <c r="AC130" s="962">
        <v>0</v>
      </c>
      <c r="AD130" s="967"/>
      <c r="AE130" s="930">
        <f t="shared" si="32"/>
        <v>0</v>
      </c>
      <c r="AF130" s="931"/>
    </row>
    <row r="131" spans="1:32" ht="37.5" customHeight="1" thickBot="1">
      <c r="A131" s="938"/>
      <c r="B131" s="937"/>
      <c r="C131" s="879"/>
      <c r="D131" s="961"/>
      <c r="F131" s="6" t="s">
        <v>75</v>
      </c>
      <c r="G131" s="905">
        <f>'【様式２】計画書（自動計算）（変更）'!G131:H131</f>
        <v>0</v>
      </c>
      <c r="H131" s="906"/>
      <c r="I131" s="905">
        <f>'【様式２】計画書（自動計算）（変更）'!I131:J131</f>
        <v>0</v>
      </c>
      <c r="J131" s="906"/>
      <c r="K131" s="905">
        <f>'【様式２】計画書（自動計算）（変更）'!K131:L131</f>
        <v>0</v>
      </c>
      <c r="L131" s="906"/>
      <c r="M131" s="905">
        <f>'【様式２】計画書（自動計算）（変更）'!M131:N131</f>
        <v>0</v>
      </c>
      <c r="N131" s="906"/>
      <c r="O131" s="905">
        <f>'【様式２】計画書（自動計算）（変更）'!O131:P131</f>
        <v>0</v>
      </c>
      <c r="P131" s="906"/>
      <c r="Q131" s="905">
        <f>'【様式２】計画書（自動計算）（変更）'!Q131:R131</f>
        <v>0</v>
      </c>
      <c r="R131" s="906"/>
      <c r="S131" s="905">
        <f>'【様式２】計画書（自動計算）（変更）'!S131:T131</f>
        <v>0</v>
      </c>
      <c r="T131" s="906"/>
      <c r="U131" s="905">
        <f>'【様式２】計画書（自動計算）（変更）'!U131:V131</f>
        <v>0</v>
      </c>
      <c r="V131" s="906"/>
      <c r="W131" s="905">
        <f>'【様式２】計画書（自動計算）（変更）'!W131:X131</f>
        <v>0</v>
      </c>
      <c r="X131" s="906"/>
      <c r="Y131" s="905">
        <f>'【様式２】計画書（自動計算）（変更）'!Y131:Z131</f>
        <v>0</v>
      </c>
      <c r="Z131" s="906"/>
      <c r="AA131" s="905">
        <f>'【様式２】計画書（自動計算）（変更）'!AA131:AB131</f>
        <v>0</v>
      </c>
      <c r="AB131" s="906"/>
      <c r="AC131" s="905">
        <f>'【様式２】計画書（自動計算）（変更）'!AC131:AD131</f>
        <v>0</v>
      </c>
      <c r="AD131" s="906"/>
      <c r="AE131" s="908">
        <f t="shared" si="32"/>
        <v>0</v>
      </c>
      <c r="AF131" s="909"/>
    </row>
    <row r="132" spans="1:32" ht="37.5" customHeight="1" thickTop="1" thickBot="1">
      <c r="A132" s="910" t="s">
        <v>34</v>
      </c>
      <c r="B132" s="911"/>
      <c r="C132" s="954" t="str">
        <f>'【様式２】計画書（自動計算）（変更）'!C132:D132</f>
        <v/>
      </c>
      <c r="D132" s="955"/>
      <c r="F132" s="7" t="s">
        <v>76</v>
      </c>
      <c r="G132" s="912">
        <f>SUM(G127:H130)-G131</f>
        <v>0</v>
      </c>
      <c r="H132" s="913"/>
      <c r="I132" s="912">
        <f>SUM(I127:J130)-I131</f>
        <v>0</v>
      </c>
      <c r="J132" s="913"/>
      <c r="K132" s="912">
        <f>SUM(K127:L130)-K131</f>
        <v>0</v>
      </c>
      <c r="L132" s="914"/>
      <c r="M132" s="915">
        <f>SUM(M127:N130)-M131</f>
        <v>0</v>
      </c>
      <c r="N132" s="913"/>
      <c r="O132" s="912">
        <f>SUM(O127:P130)-O131</f>
        <v>0</v>
      </c>
      <c r="P132" s="913"/>
      <c r="Q132" s="912">
        <f>SUM(Q127:R130)-Q131</f>
        <v>0</v>
      </c>
      <c r="R132" s="914"/>
      <c r="S132" s="915">
        <f>SUM(S127:T130)-S131</f>
        <v>0</v>
      </c>
      <c r="T132" s="913"/>
      <c r="U132" s="912">
        <f>SUM(U127:V130)-U131</f>
        <v>0</v>
      </c>
      <c r="V132" s="913"/>
      <c r="W132" s="912">
        <f>SUM(W127:X130)-W131</f>
        <v>0</v>
      </c>
      <c r="X132" s="914"/>
      <c r="Y132" s="915">
        <f>SUM(Y127:Z130)-Y131</f>
        <v>0</v>
      </c>
      <c r="Z132" s="913"/>
      <c r="AA132" s="912">
        <f>SUM(AA127:AB130)-AA131</f>
        <v>0</v>
      </c>
      <c r="AB132" s="913"/>
      <c r="AC132" s="912">
        <f>SUM(AC127:AD130)-AC131</f>
        <v>0</v>
      </c>
      <c r="AD132" s="916"/>
      <c r="AE132" s="917">
        <f>SUM(G132:AD132)</f>
        <v>0</v>
      </c>
      <c r="AF132" s="918"/>
    </row>
    <row r="133" spans="1:32" ht="50.25" customHeight="1" thickTop="1" thickBot="1">
      <c r="A133" s="889" t="s">
        <v>300</v>
      </c>
      <c r="B133" s="890"/>
      <c r="C133" s="954" t="str">
        <f>'【様式２】計画書（自動計算）（変更）'!C133:D133</f>
        <v/>
      </c>
      <c r="D133" s="955"/>
      <c r="F133" s="8" t="s">
        <v>77</v>
      </c>
      <c r="G133" s="893">
        <f>IF(入力用!O180=1,IF(AND(入力用!O186&gt;0,入力用!O186&lt;=4),IF(G132&gt;=65000,65000,G132),IF(G132&gt;=82000,82000,G132)),IF(G132&gt;=65000,65000,G132))</f>
        <v>0</v>
      </c>
      <c r="H133" s="894"/>
      <c r="I133" s="893">
        <f>IF(入力用!O180=1,IF(AND(入力用!O186&gt;0,入力用!O186&lt;=5),IF(I132&gt;=65000,65000,I132),IF(I132&gt;=82000,82000,I132)),IF(I132&gt;=65000,65000,I132))</f>
        <v>0</v>
      </c>
      <c r="J133" s="894"/>
      <c r="K133" s="893">
        <f>IF(入力用!O180=1,IF(AND(入力用!O186&gt;0,入力用!O186&lt;=6),IF(K132&gt;=65000,65000,K132),IF(K132&gt;=82000,82000,K132)),IF(K132&gt;=65000,65000,K132))</f>
        <v>0</v>
      </c>
      <c r="L133" s="894"/>
      <c r="M133" s="893">
        <f>IF(入力用!O180=1,IF(AND(入力用!O186&gt;0,入力用!O186&lt;=7),IF(M132&gt;=65000,65000,M132),IF(M132&gt;=82000,82000,M132)),IF(M132&gt;=65000,65000,M132))</f>
        <v>0</v>
      </c>
      <c r="N133" s="894"/>
      <c r="O133" s="893">
        <f>IF(入力用!O180=1,IF(AND(入力用!O186&gt;0,入力用!O186&lt;=8),IF(O132&gt;=65000,65000,O132),IF(O132&gt;=82000,82000,O132)),IF(O132&gt;=65000,65000,O132))</f>
        <v>0</v>
      </c>
      <c r="P133" s="894"/>
      <c r="Q133" s="893">
        <f>IF(入力用!O180=1,IF(AND(入力用!O186&gt;0,入力用!O186&lt;=9),IF(Q132&gt;=65000,65000,Q132),IF(Q132&gt;=82000,82000,Q132)),IF(Q132&gt;=65000,65000,Q132))</f>
        <v>0</v>
      </c>
      <c r="R133" s="894"/>
      <c r="S133" s="893">
        <f>IF(入力用!O180=1,IF(AND(入力用!O186&gt;0,入力用!O186&lt;=10),IF(S132&gt;=65000,65000,S132),IF(S132&gt;=82000,82000,S132)),IF(S132&gt;=65000,65000,S132))</f>
        <v>0</v>
      </c>
      <c r="T133" s="894"/>
      <c r="U133" s="893">
        <f>IF(入力用!O180=1,IF(AND(入力用!O186&gt;0,入力用!O186&lt;=11),IF(U132&gt;=65000,65000,U132),IF(U132&gt;=82000,82000,U132)),IF(U132&gt;=65000,65000,U132))</f>
        <v>0</v>
      </c>
      <c r="V133" s="894"/>
      <c r="W133" s="893">
        <f>IF(入力用!O180=1,IF(AND(入力用!O186&gt;0,入力用!O186&lt;=12),IF(W132&gt;=65000,65000,W132),IF(W132&gt;=82000,82000,W132)),IF(W132&gt;=65000,65000,W132))</f>
        <v>0</v>
      </c>
      <c r="X133" s="894"/>
      <c r="Y133" s="893">
        <f>IF(入力用!O180=1,IF(AND(入力用!O186&gt;0,入力用!O186&lt;=13),IF(Y132&gt;=65000,65000,Y132),IF(Y132&gt;=82000,82000,Y132)),IF(Y132&gt;=65000,65000,Y132))</f>
        <v>0</v>
      </c>
      <c r="Z133" s="894"/>
      <c r="AA133" s="893">
        <f>IF(入力用!O180=1,IF(AND(入力用!O186&gt;0,入力用!O186&lt;=14),IF(AA132&gt;=65000,65000,AA132),IF(AA132&gt;=82000,82000,AA132)),IF(AA132&gt;=65000,65000,AA132))</f>
        <v>0</v>
      </c>
      <c r="AB133" s="894"/>
      <c r="AC133" s="893">
        <f>IF(入力用!O180=1,IF(AND(入力用!O186&gt;0,入力用!O186&lt;=15),IF(AC132&gt;=65000,65000,AC132),IF(AC132&gt;=82000,82000,AC132)),IF(AC132&gt;=65000,65000,AC132))</f>
        <v>0</v>
      </c>
      <c r="AD133" s="958"/>
      <c r="AE133" s="895"/>
      <c r="AF133" s="896"/>
    </row>
    <row r="134" spans="1:32" ht="50.25" customHeight="1" thickBot="1">
      <c r="A134" s="897" t="s">
        <v>301</v>
      </c>
      <c r="B134" s="898"/>
      <c r="C134" s="956" t="str">
        <f>'【様式２】計画書（自動計算）（変更）'!C134:D134</f>
        <v/>
      </c>
      <c r="D134" s="957"/>
      <c r="F134" s="9" t="s">
        <v>228</v>
      </c>
      <c r="G134" s="899">
        <f>ROUNDDOWN(G133*3/4,0)</f>
        <v>0</v>
      </c>
      <c r="H134" s="899"/>
      <c r="I134" s="899">
        <f>ROUNDDOWN(I133*3/4,0)</f>
        <v>0</v>
      </c>
      <c r="J134" s="899"/>
      <c r="K134" s="899">
        <f>ROUNDDOWN(K133*3/4,0)</f>
        <v>0</v>
      </c>
      <c r="L134" s="900"/>
      <c r="M134" s="901">
        <f>ROUNDDOWN(M133*3/4,0)</f>
        <v>0</v>
      </c>
      <c r="N134" s="899"/>
      <c r="O134" s="899">
        <f>ROUNDDOWN(O133*3/4,0)</f>
        <v>0</v>
      </c>
      <c r="P134" s="899"/>
      <c r="Q134" s="899">
        <f>ROUNDDOWN(Q133*3/4,0)</f>
        <v>0</v>
      </c>
      <c r="R134" s="900"/>
      <c r="S134" s="901">
        <f>ROUNDDOWN(S133*3/4,0)</f>
        <v>0</v>
      </c>
      <c r="T134" s="899"/>
      <c r="U134" s="899">
        <f>ROUNDDOWN(U133*3/4,0)</f>
        <v>0</v>
      </c>
      <c r="V134" s="899"/>
      <c r="W134" s="899">
        <f>ROUNDDOWN(W133*3/4,0)</f>
        <v>0</v>
      </c>
      <c r="X134" s="900"/>
      <c r="Y134" s="901">
        <f>ROUNDDOWN(Y133*3/4,0)</f>
        <v>0</v>
      </c>
      <c r="Z134" s="899"/>
      <c r="AA134" s="899">
        <f>ROUNDDOWN(AA133*3/4,0)</f>
        <v>0</v>
      </c>
      <c r="AB134" s="899"/>
      <c r="AC134" s="899">
        <f>ROUNDDOWN(AC133*3/4,0)</f>
        <v>0</v>
      </c>
      <c r="AD134" s="902"/>
      <c r="AE134" s="903">
        <f>ROUNDDOWN(SUM(G134:AD134),-2)</f>
        <v>0</v>
      </c>
      <c r="AF134" s="904"/>
    </row>
    <row r="135" spans="1:32" ht="17.25" customHeight="1">
      <c r="A135" s="871" t="s">
        <v>85</v>
      </c>
      <c r="B135" s="873" t="str">
        <f>'【様式２】計画書（自動計算）（変更）'!B135:D139</f>
        <v/>
      </c>
      <c r="C135" s="874"/>
      <c r="D135" s="875"/>
    </row>
    <row r="136" spans="1:32" ht="33.75" customHeight="1">
      <c r="A136" s="872"/>
      <c r="B136" s="876"/>
      <c r="C136" s="877"/>
      <c r="D136" s="878"/>
      <c r="G136" s="882"/>
      <c r="H136" s="883"/>
      <c r="I136" s="884" t="s">
        <v>36</v>
      </c>
      <c r="J136" s="885"/>
      <c r="K136" s="886"/>
      <c r="M136" s="887"/>
      <c r="N136" s="887"/>
      <c r="O136" s="888" t="s">
        <v>37</v>
      </c>
      <c r="P136" s="887"/>
      <c r="Q136" s="887"/>
      <c r="S136" s="887"/>
      <c r="T136" s="887"/>
      <c r="U136" s="888" t="s">
        <v>38</v>
      </c>
      <c r="V136" s="887"/>
      <c r="W136" s="887"/>
      <c r="Y136" s="887"/>
      <c r="Z136" s="887"/>
      <c r="AA136" s="888" t="s">
        <v>39</v>
      </c>
      <c r="AB136" s="887"/>
      <c r="AC136" s="887"/>
    </row>
    <row r="137" spans="1:32" ht="27" customHeight="1">
      <c r="A137" s="872"/>
      <c r="B137" s="876"/>
      <c r="C137" s="877"/>
      <c r="D137" s="878"/>
      <c r="G137" s="869" t="s">
        <v>29</v>
      </c>
      <c r="H137" s="870"/>
      <c r="I137" s="855">
        <f t="shared" ref="I137:I142" si="33">SUM(G127:L127)</f>
        <v>0</v>
      </c>
      <c r="J137" s="856"/>
      <c r="K137" s="857"/>
      <c r="M137" s="869" t="s">
        <v>29</v>
      </c>
      <c r="N137" s="870"/>
      <c r="O137" s="855">
        <f t="shared" ref="O137:O142" si="34">SUM(M127:R127)</f>
        <v>0</v>
      </c>
      <c r="P137" s="856"/>
      <c r="Q137" s="857"/>
      <c r="S137" s="869" t="s">
        <v>29</v>
      </c>
      <c r="T137" s="870"/>
      <c r="U137" s="855">
        <f t="shared" ref="U137:U142" si="35">SUM(S127:X127)</f>
        <v>0</v>
      </c>
      <c r="V137" s="856"/>
      <c r="W137" s="857"/>
      <c r="Y137" s="869" t="s">
        <v>29</v>
      </c>
      <c r="Z137" s="870"/>
      <c r="AA137" s="855">
        <f t="shared" ref="AA137:AA142" si="36">SUM(Y127:AD127)</f>
        <v>0</v>
      </c>
      <c r="AB137" s="856"/>
      <c r="AC137" s="857"/>
    </row>
    <row r="138" spans="1:32" ht="27" customHeight="1">
      <c r="A138" s="872"/>
      <c r="B138" s="876"/>
      <c r="C138" s="877"/>
      <c r="D138" s="878"/>
      <c r="G138" s="862" t="s">
        <v>31</v>
      </c>
      <c r="H138" s="863"/>
      <c r="I138" s="855">
        <f t="shared" si="33"/>
        <v>0</v>
      </c>
      <c r="J138" s="856"/>
      <c r="K138" s="857"/>
      <c r="M138" s="862" t="s">
        <v>31</v>
      </c>
      <c r="N138" s="863"/>
      <c r="O138" s="855">
        <f t="shared" si="34"/>
        <v>0</v>
      </c>
      <c r="P138" s="856"/>
      <c r="Q138" s="857"/>
      <c r="S138" s="862" t="s">
        <v>31</v>
      </c>
      <c r="T138" s="863"/>
      <c r="U138" s="855">
        <f t="shared" si="35"/>
        <v>0</v>
      </c>
      <c r="V138" s="856"/>
      <c r="W138" s="857"/>
      <c r="Y138" s="862" t="s">
        <v>31</v>
      </c>
      <c r="Z138" s="863"/>
      <c r="AA138" s="855">
        <f t="shared" si="36"/>
        <v>0</v>
      </c>
      <c r="AB138" s="856"/>
      <c r="AC138" s="857"/>
    </row>
    <row r="139" spans="1:32" ht="27" customHeight="1">
      <c r="A139" s="872"/>
      <c r="B139" s="879"/>
      <c r="C139" s="880"/>
      <c r="D139" s="881"/>
      <c r="G139" s="862" t="s">
        <v>40</v>
      </c>
      <c r="H139" s="863"/>
      <c r="I139" s="855">
        <f t="shared" si="33"/>
        <v>0</v>
      </c>
      <c r="J139" s="856"/>
      <c r="K139" s="857"/>
      <c r="M139" s="862" t="s">
        <v>40</v>
      </c>
      <c r="N139" s="863"/>
      <c r="O139" s="855">
        <f t="shared" si="34"/>
        <v>0</v>
      </c>
      <c r="P139" s="856"/>
      <c r="Q139" s="857"/>
      <c r="S139" s="862" t="s">
        <v>40</v>
      </c>
      <c r="T139" s="863"/>
      <c r="U139" s="855">
        <f t="shared" si="35"/>
        <v>0</v>
      </c>
      <c r="V139" s="856"/>
      <c r="W139" s="857"/>
      <c r="Y139" s="862" t="s">
        <v>40</v>
      </c>
      <c r="Z139" s="863"/>
      <c r="AA139" s="855">
        <f t="shared" si="36"/>
        <v>0</v>
      </c>
      <c r="AB139" s="856"/>
      <c r="AC139" s="857"/>
    </row>
    <row r="140" spans="1:32" ht="27" customHeight="1">
      <c r="B140" s="864" t="str">
        <f>'【様式２】計画書（自動計算）（変更）'!B140:D140</f>
        <v>補助基準額上限：65000円</v>
      </c>
      <c r="C140" s="864"/>
      <c r="D140" s="864"/>
      <c r="G140" s="862" t="s">
        <v>32</v>
      </c>
      <c r="H140" s="863"/>
      <c r="I140" s="865">
        <f t="shared" si="33"/>
        <v>0</v>
      </c>
      <c r="J140" s="866"/>
      <c r="K140" s="867"/>
      <c r="M140" s="862" t="s">
        <v>32</v>
      </c>
      <c r="N140" s="863"/>
      <c r="O140" s="865">
        <f t="shared" si="34"/>
        <v>0</v>
      </c>
      <c r="P140" s="866"/>
      <c r="Q140" s="867"/>
      <c r="S140" s="862" t="s">
        <v>32</v>
      </c>
      <c r="T140" s="863"/>
      <c r="U140" s="865">
        <f t="shared" si="35"/>
        <v>0</v>
      </c>
      <c r="V140" s="866"/>
      <c r="W140" s="867"/>
      <c r="Y140" s="862" t="s">
        <v>32</v>
      </c>
      <c r="Z140" s="863"/>
      <c r="AA140" s="865">
        <f t="shared" si="36"/>
        <v>0</v>
      </c>
      <c r="AB140" s="866"/>
      <c r="AC140" s="867"/>
    </row>
    <row r="141" spans="1:32" ht="27" customHeight="1">
      <c r="B141" s="868" t="str">
        <f>'【様式２】計画書（自動計算）（変更）'!B141:D141</f>
        <v/>
      </c>
      <c r="C141" s="868"/>
      <c r="D141" s="868"/>
      <c r="G141" s="869" t="s">
        <v>33</v>
      </c>
      <c r="H141" s="870"/>
      <c r="I141" s="855">
        <f t="shared" si="33"/>
        <v>0</v>
      </c>
      <c r="J141" s="856"/>
      <c r="K141" s="857"/>
      <c r="M141" s="869" t="s">
        <v>33</v>
      </c>
      <c r="N141" s="870"/>
      <c r="O141" s="855">
        <f t="shared" si="34"/>
        <v>0</v>
      </c>
      <c r="P141" s="856"/>
      <c r="Q141" s="857"/>
      <c r="S141" s="869" t="s">
        <v>33</v>
      </c>
      <c r="T141" s="870"/>
      <c r="U141" s="855">
        <f t="shared" si="35"/>
        <v>0</v>
      </c>
      <c r="V141" s="856"/>
      <c r="W141" s="857"/>
      <c r="Y141" s="869" t="s">
        <v>33</v>
      </c>
      <c r="Z141" s="870"/>
      <c r="AA141" s="855">
        <f t="shared" si="36"/>
        <v>0</v>
      </c>
      <c r="AB141" s="856"/>
      <c r="AC141" s="857"/>
    </row>
    <row r="142" spans="1:32" ht="27" customHeight="1" thickBot="1">
      <c r="G142" s="850" t="s">
        <v>35</v>
      </c>
      <c r="H142" s="851"/>
      <c r="I142" s="852">
        <f t="shared" si="33"/>
        <v>0</v>
      </c>
      <c r="J142" s="853"/>
      <c r="K142" s="854"/>
      <c r="M142" s="850" t="s">
        <v>35</v>
      </c>
      <c r="N142" s="851"/>
      <c r="O142" s="855">
        <f t="shared" si="34"/>
        <v>0</v>
      </c>
      <c r="P142" s="856"/>
      <c r="Q142" s="857"/>
      <c r="S142" s="850" t="s">
        <v>35</v>
      </c>
      <c r="T142" s="851"/>
      <c r="U142" s="855">
        <f t="shared" si="35"/>
        <v>0</v>
      </c>
      <c r="V142" s="856"/>
      <c r="W142" s="857"/>
      <c r="Y142" s="850" t="s">
        <v>35</v>
      </c>
      <c r="Z142" s="851"/>
      <c r="AA142" s="855">
        <f t="shared" si="36"/>
        <v>0</v>
      </c>
      <c r="AB142" s="856"/>
      <c r="AC142" s="857"/>
    </row>
    <row r="143" spans="1:32" ht="45" customHeight="1" thickBot="1">
      <c r="G143" s="858" t="s">
        <v>78</v>
      </c>
      <c r="H143" s="859"/>
      <c r="I143" s="860">
        <f>ROUNDDOWN(SUM(G134:L134),-2)</f>
        <v>0</v>
      </c>
      <c r="J143" s="861"/>
      <c r="K143" s="861"/>
      <c r="M143" s="858" t="s">
        <v>78</v>
      </c>
      <c r="N143" s="859"/>
      <c r="O143" s="860">
        <f>ROUNDDOWN(SUM(M134:R134),-2)</f>
        <v>0</v>
      </c>
      <c r="P143" s="861"/>
      <c r="Q143" s="861"/>
      <c r="S143" s="858" t="s">
        <v>78</v>
      </c>
      <c r="T143" s="859"/>
      <c r="U143" s="860">
        <f>ROUNDDOWN(SUM(S134:X134),-2)</f>
        <v>0</v>
      </c>
      <c r="V143" s="861"/>
      <c r="W143" s="861"/>
      <c r="Y143" s="858" t="s">
        <v>78</v>
      </c>
      <c r="Z143" s="859"/>
      <c r="AA143" s="860">
        <f>AE134-I143-O143-U143</f>
        <v>0</v>
      </c>
      <c r="AB143" s="861"/>
      <c r="AC143" s="861"/>
      <c r="AF143" s="10" t="s">
        <v>96</v>
      </c>
    </row>
    <row r="144" spans="1:32" ht="17.25" customHeight="1"/>
    <row r="145" spans="1:32" ht="17.25" customHeight="1"/>
    <row r="146" spans="1:32" ht="17.25" customHeight="1">
      <c r="A146" s="1076" t="str">
        <f>$A$1</f>
        <v>様式第１２号別紙１</v>
      </c>
      <c r="B146" s="1076"/>
      <c r="C146" s="1076"/>
      <c r="D146" s="1076"/>
    </row>
    <row r="147" spans="1:32" ht="17.25" customHeight="1">
      <c r="A147" s="1076"/>
      <c r="B147" s="1076"/>
      <c r="C147" s="1076"/>
      <c r="D147" s="1076"/>
      <c r="Z147" s="939" t="str">
        <f>$Z$2</f>
        <v>令和</v>
      </c>
      <c r="AA147" s="939">
        <f>IF($AA$2="","",$AA$2)</f>
        <v>8</v>
      </c>
      <c r="AB147" s="939" t="s">
        <v>8</v>
      </c>
      <c r="AC147" s="939">
        <f>IF($AC$2="","",$AC$2)</f>
        <v>3</v>
      </c>
      <c r="AD147" s="939" t="s">
        <v>9</v>
      </c>
      <c r="AE147" s="939">
        <f>IF($AE$2="","",$AE$2)</f>
        <v>31</v>
      </c>
      <c r="AF147" s="939" t="s">
        <v>10</v>
      </c>
    </row>
    <row r="148" spans="1:32" ht="17.25" customHeight="1">
      <c r="A148" s="939" t="s">
        <v>299</v>
      </c>
      <c r="B148" s="939"/>
      <c r="C148" s="939"/>
      <c r="D148" s="939"/>
      <c r="E148" s="939"/>
      <c r="F148" s="939"/>
      <c r="G148" s="939"/>
      <c r="H148" s="939"/>
      <c r="I148" s="939"/>
      <c r="L148" s="940" t="s">
        <v>12</v>
      </c>
      <c r="M148" s="940"/>
      <c r="N148" s="941">
        <v>6</v>
      </c>
      <c r="O148" s="941"/>
      <c r="P148" s="942" t="s">
        <v>13</v>
      </c>
      <c r="Q148" s="942"/>
      <c r="Z148" s="939"/>
      <c r="AA148" s="939"/>
      <c r="AB148" s="939"/>
      <c r="AC148" s="939"/>
      <c r="AD148" s="939"/>
      <c r="AE148" s="939"/>
      <c r="AF148" s="939"/>
    </row>
    <row r="149" spans="1:32" ht="17.25" customHeight="1">
      <c r="A149" s="939"/>
      <c r="B149" s="939"/>
      <c r="C149" s="939"/>
      <c r="D149" s="939"/>
      <c r="E149" s="939"/>
      <c r="F149" s="939"/>
      <c r="G149" s="939"/>
      <c r="H149" s="939"/>
      <c r="I149" s="939"/>
      <c r="L149" s="940"/>
      <c r="M149" s="940"/>
      <c r="N149" s="941"/>
      <c r="O149" s="941"/>
      <c r="P149" s="942"/>
      <c r="Q149" s="942"/>
    </row>
    <row r="150" spans="1:32" ht="17.25" customHeight="1">
      <c r="A150" s="939"/>
      <c r="B150" s="939"/>
      <c r="C150" s="939"/>
      <c r="D150" s="939"/>
      <c r="E150" s="939"/>
      <c r="F150" s="939"/>
      <c r="G150" s="939"/>
      <c r="H150" s="939"/>
      <c r="I150" s="939"/>
      <c r="L150" s="940"/>
      <c r="M150" s="940"/>
      <c r="N150" s="941"/>
      <c r="O150" s="941"/>
      <c r="P150" s="942"/>
      <c r="Q150" s="942"/>
    </row>
    <row r="151" spans="1:32" ht="17.25" customHeight="1" thickBot="1"/>
    <row r="152" spans="1:32" ht="42" customHeight="1" thickBot="1">
      <c r="A152" s="943" t="s">
        <v>81</v>
      </c>
      <c r="B152" s="944"/>
      <c r="C152" s="945" t="str">
        <f>IF($C$7="","",$C$7)</f>
        <v/>
      </c>
      <c r="D152" s="945"/>
      <c r="E152" s="945"/>
      <c r="F152" s="945"/>
      <c r="G152" s="945"/>
      <c r="H152" s="945"/>
      <c r="I152" s="946"/>
    </row>
    <row r="153" spans="1:32" ht="17.25" customHeight="1">
      <c r="C153" s="2"/>
      <c r="D153" s="2"/>
      <c r="E153" s="11"/>
      <c r="F153" s="2"/>
      <c r="G153" s="2"/>
      <c r="H153" s="2"/>
      <c r="I153" s="2"/>
      <c r="J153" s="2"/>
    </row>
    <row r="154" spans="1:32" ht="17.25" customHeight="1" thickBot="1"/>
    <row r="155" spans="1:32" ht="24" customHeight="1" thickBot="1">
      <c r="A155" s="947" t="s">
        <v>14</v>
      </c>
      <c r="B155" s="948"/>
      <c r="C155" s="948"/>
      <c r="D155" s="949"/>
      <c r="F155" s="3" t="s">
        <v>15</v>
      </c>
      <c r="G155" s="943" t="s">
        <v>16</v>
      </c>
      <c r="H155" s="944"/>
      <c r="I155" s="950" t="s">
        <v>17</v>
      </c>
      <c r="J155" s="944"/>
      <c r="K155" s="950" t="s">
        <v>18</v>
      </c>
      <c r="L155" s="951"/>
      <c r="M155" s="943" t="s">
        <v>19</v>
      </c>
      <c r="N155" s="944"/>
      <c r="O155" s="950" t="s">
        <v>20</v>
      </c>
      <c r="P155" s="944"/>
      <c r="Q155" s="950" t="s">
        <v>21</v>
      </c>
      <c r="R155" s="951"/>
      <c r="S155" s="943" t="s">
        <v>22</v>
      </c>
      <c r="T155" s="944"/>
      <c r="U155" s="950" t="s">
        <v>23</v>
      </c>
      <c r="V155" s="944"/>
      <c r="W155" s="950" t="s">
        <v>24</v>
      </c>
      <c r="X155" s="951"/>
      <c r="Y155" s="943" t="s">
        <v>25</v>
      </c>
      <c r="Z155" s="944"/>
      <c r="AA155" s="950" t="s">
        <v>26</v>
      </c>
      <c r="AB155" s="944"/>
      <c r="AC155" s="950" t="s">
        <v>27</v>
      </c>
      <c r="AD155" s="951"/>
      <c r="AE155" s="966" t="s">
        <v>28</v>
      </c>
      <c r="AF155" s="951"/>
    </row>
    <row r="156" spans="1:32" ht="37.5" customHeight="1">
      <c r="A156" s="932" t="s">
        <v>86</v>
      </c>
      <c r="B156" s="933"/>
      <c r="C156" s="934" t="str">
        <f>'【様式２】計画書（自動計算）（変更）'!C156:D156</f>
        <v/>
      </c>
      <c r="D156" s="935"/>
      <c r="F156" s="118" t="s">
        <v>71</v>
      </c>
      <c r="G156" s="926">
        <f>'【様式２】計画書（自動計算）（変更）'!G156:H156</f>
        <v>0</v>
      </c>
      <c r="H156" s="926"/>
      <c r="I156" s="926">
        <f>'【様式２】計画書（自動計算）（変更）'!I156:J156</f>
        <v>0</v>
      </c>
      <c r="J156" s="926"/>
      <c r="K156" s="926">
        <f>'【様式２】計画書（自動計算）（変更）'!K156:L156</f>
        <v>0</v>
      </c>
      <c r="L156" s="926"/>
      <c r="M156" s="926">
        <f>'【様式２】計画書（自動計算）（変更）'!M156:N156</f>
        <v>0</v>
      </c>
      <c r="N156" s="926"/>
      <c r="O156" s="926">
        <f>'【様式２】計画書（自動計算）（変更）'!O156:P156</f>
        <v>0</v>
      </c>
      <c r="P156" s="926"/>
      <c r="Q156" s="926">
        <f>'【様式２】計画書（自動計算）（変更）'!Q156:R156</f>
        <v>0</v>
      </c>
      <c r="R156" s="926"/>
      <c r="S156" s="926">
        <f>'【様式２】計画書（自動計算）（変更）'!S156:T156</f>
        <v>0</v>
      </c>
      <c r="T156" s="926"/>
      <c r="U156" s="926">
        <f>'【様式２】計画書（自動計算）（変更）'!U156:V156</f>
        <v>0</v>
      </c>
      <c r="V156" s="926"/>
      <c r="W156" s="926">
        <f>'【様式２】計画書（自動計算）（変更）'!W156:X156</f>
        <v>0</v>
      </c>
      <c r="X156" s="926"/>
      <c r="Y156" s="926">
        <f>'【様式２】計画書（自動計算）（変更）'!Y156:Z156</f>
        <v>0</v>
      </c>
      <c r="Z156" s="926"/>
      <c r="AA156" s="926">
        <f>'【様式２】計画書（自動計算）（変更）'!AA156:AB156</f>
        <v>0</v>
      </c>
      <c r="AB156" s="926"/>
      <c r="AC156" s="926">
        <f>'【様式２】計画書（自動計算）（変更）'!AC156:AD156</f>
        <v>0</v>
      </c>
      <c r="AD156" s="926"/>
      <c r="AE156" s="908">
        <f t="shared" ref="AE156:AE160" si="37">SUM(G156:AD156)</f>
        <v>0</v>
      </c>
      <c r="AF156" s="909"/>
    </row>
    <row r="157" spans="1:32" ht="37.5" customHeight="1">
      <c r="A157" s="936" t="s">
        <v>30</v>
      </c>
      <c r="B157" s="937"/>
      <c r="C157" s="922" t="str">
        <f>'【様式２】計画書（自動計算）（変更）'!C157:D158</f>
        <v/>
      </c>
      <c r="D157" s="923"/>
      <c r="F157" s="4" t="s">
        <v>72</v>
      </c>
      <c r="G157" s="962">
        <f>'【様式２】計画書（自動計算）（変更）'!G157:H157</f>
        <v>0</v>
      </c>
      <c r="H157" s="963"/>
      <c r="I157" s="962">
        <f>'【様式２】計画書（自動計算）（変更）'!I157:J157</f>
        <v>0</v>
      </c>
      <c r="J157" s="963"/>
      <c r="K157" s="962">
        <f>'【様式２】計画書（自動計算）（変更）'!K157:L157</f>
        <v>0</v>
      </c>
      <c r="L157" s="963"/>
      <c r="M157" s="962">
        <f>'【様式２】計画書（自動計算）（変更）'!M157:N157</f>
        <v>0</v>
      </c>
      <c r="N157" s="963"/>
      <c r="O157" s="962">
        <f>'【様式２】計画書（自動計算）（変更）'!O157:P157</f>
        <v>0</v>
      </c>
      <c r="P157" s="963"/>
      <c r="Q157" s="962">
        <f>'【様式２】計画書（自動計算）（変更）'!Q157:R157</f>
        <v>0</v>
      </c>
      <c r="R157" s="963"/>
      <c r="S157" s="962">
        <f>'【様式２】計画書（自動計算）（変更）'!S157:T157</f>
        <v>0</v>
      </c>
      <c r="T157" s="963"/>
      <c r="U157" s="962">
        <f>'【様式２】計画書（自動計算）（変更）'!U157:V157</f>
        <v>0</v>
      </c>
      <c r="V157" s="963"/>
      <c r="W157" s="962">
        <f>'【様式２】計画書（自動計算）（変更）'!W157:X157</f>
        <v>0</v>
      </c>
      <c r="X157" s="963"/>
      <c r="Y157" s="962">
        <f>'【様式２】計画書（自動計算）（変更）'!Y157:Z157</f>
        <v>0</v>
      </c>
      <c r="Z157" s="963"/>
      <c r="AA157" s="962">
        <f>'【様式２】計画書（自動計算）（変更）'!AA157:AB157</f>
        <v>0</v>
      </c>
      <c r="AB157" s="963"/>
      <c r="AC157" s="962">
        <f>'【様式２】計画書（自動計算）（変更）'!AC157:AD157</f>
        <v>0</v>
      </c>
      <c r="AD157" s="963"/>
      <c r="AE157" s="908">
        <f t="shared" si="37"/>
        <v>0</v>
      </c>
      <c r="AF157" s="909"/>
    </row>
    <row r="158" spans="1:32" ht="37.5" customHeight="1">
      <c r="A158" s="938"/>
      <c r="B158" s="937"/>
      <c r="C158" s="924"/>
      <c r="D158" s="925"/>
      <c r="F158" s="4" t="s">
        <v>73</v>
      </c>
      <c r="G158" s="962">
        <f>'【様式２】計画書（自動計算）（変更）'!G158:H158</f>
        <v>0</v>
      </c>
      <c r="H158" s="963"/>
      <c r="I158" s="962">
        <f>'【様式２】計画書（自動計算）（変更）'!I158:J158</f>
        <v>0</v>
      </c>
      <c r="J158" s="963"/>
      <c r="K158" s="962">
        <f>'【様式２】計画書（自動計算）（変更）'!K158:L158</f>
        <v>0</v>
      </c>
      <c r="L158" s="963"/>
      <c r="M158" s="962">
        <f>'【様式２】計画書（自動計算）（変更）'!M158:N158</f>
        <v>0</v>
      </c>
      <c r="N158" s="963"/>
      <c r="O158" s="962">
        <f>'【様式２】計画書（自動計算）（変更）'!O158:P158</f>
        <v>0</v>
      </c>
      <c r="P158" s="963"/>
      <c r="Q158" s="962">
        <f>'【様式２】計画書（自動計算）（変更）'!Q158:R158</f>
        <v>0</v>
      </c>
      <c r="R158" s="963"/>
      <c r="S158" s="962">
        <f>'【様式２】計画書（自動計算）（変更）'!S158:T158</f>
        <v>0</v>
      </c>
      <c r="T158" s="963"/>
      <c r="U158" s="962">
        <f>'【様式２】計画書（自動計算）（変更）'!U158:V158</f>
        <v>0</v>
      </c>
      <c r="V158" s="963"/>
      <c r="W158" s="962">
        <f>'【様式２】計画書（自動計算）（変更）'!W158:X158</f>
        <v>0</v>
      </c>
      <c r="X158" s="963"/>
      <c r="Y158" s="962">
        <f>'【様式２】計画書（自動計算）（変更）'!Y158:Z158</f>
        <v>0</v>
      </c>
      <c r="Z158" s="963"/>
      <c r="AA158" s="962">
        <f>'【様式２】計画書（自動計算）（変更）'!AA158:AB158</f>
        <v>0</v>
      </c>
      <c r="AB158" s="963"/>
      <c r="AC158" s="962">
        <f>'【様式２】計画書（自動計算）（変更）'!AC158:AD158</f>
        <v>0</v>
      </c>
      <c r="AD158" s="963"/>
      <c r="AE158" s="908">
        <f t="shared" si="37"/>
        <v>0</v>
      </c>
      <c r="AF158" s="909"/>
    </row>
    <row r="159" spans="1:32" ht="37.5" customHeight="1">
      <c r="A159" s="938"/>
      <c r="B159" s="937"/>
      <c r="C159" s="876" t="str">
        <f>'【様式２】計画書（自動計算）（変更）'!C159:D160</f>
        <v/>
      </c>
      <c r="D159" s="960"/>
      <c r="F159" s="5" t="s">
        <v>74</v>
      </c>
      <c r="G159" s="962">
        <v>0</v>
      </c>
      <c r="H159" s="963"/>
      <c r="I159" s="962">
        <v>0</v>
      </c>
      <c r="J159" s="963"/>
      <c r="K159" s="962">
        <v>0</v>
      </c>
      <c r="L159" s="963"/>
      <c r="M159" s="1075">
        <v>0</v>
      </c>
      <c r="N159" s="963"/>
      <c r="O159" s="962">
        <v>0</v>
      </c>
      <c r="P159" s="963"/>
      <c r="Q159" s="962">
        <v>0</v>
      </c>
      <c r="R159" s="963"/>
      <c r="S159" s="1075">
        <v>0</v>
      </c>
      <c r="T159" s="963"/>
      <c r="U159" s="962">
        <v>0</v>
      </c>
      <c r="V159" s="963"/>
      <c r="W159" s="962">
        <v>0</v>
      </c>
      <c r="X159" s="963"/>
      <c r="Y159" s="1075">
        <v>0</v>
      </c>
      <c r="Z159" s="963"/>
      <c r="AA159" s="962">
        <v>0</v>
      </c>
      <c r="AB159" s="963"/>
      <c r="AC159" s="962">
        <v>0</v>
      </c>
      <c r="AD159" s="967"/>
      <c r="AE159" s="930">
        <f t="shared" si="37"/>
        <v>0</v>
      </c>
      <c r="AF159" s="931"/>
    </row>
    <row r="160" spans="1:32" ht="37.5" customHeight="1" thickBot="1">
      <c r="A160" s="938"/>
      <c r="B160" s="937"/>
      <c r="C160" s="879"/>
      <c r="D160" s="961"/>
      <c r="F160" s="6" t="s">
        <v>75</v>
      </c>
      <c r="G160" s="905">
        <f>'【様式２】計画書（自動計算）（変更）'!G160:H160</f>
        <v>0</v>
      </c>
      <c r="H160" s="906"/>
      <c r="I160" s="905">
        <f>'【様式２】計画書（自動計算）（変更）'!I160:J160</f>
        <v>0</v>
      </c>
      <c r="J160" s="906"/>
      <c r="K160" s="905">
        <f>'【様式２】計画書（自動計算）（変更）'!K160:L160</f>
        <v>0</v>
      </c>
      <c r="L160" s="906"/>
      <c r="M160" s="905">
        <f>'【様式２】計画書（自動計算）（変更）'!M160:N160</f>
        <v>0</v>
      </c>
      <c r="N160" s="906"/>
      <c r="O160" s="905">
        <f>'【様式２】計画書（自動計算）（変更）'!O160:P160</f>
        <v>0</v>
      </c>
      <c r="P160" s="906"/>
      <c r="Q160" s="905">
        <f>'【様式２】計画書（自動計算）（変更）'!Q160:R160</f>
        <v>0</v>
      </c>
      <c r="R160" s="906"/>
      <c r="S160" s="905">
        <f>'【様式２】計画書（自動計算）（変更）'!S160:T160</f>
        <v>0</v>
      </c>
      <c r="T160" s="906"/>
      <c r="U160" s="905">
        <f>'【様式２】計画書（自動計算）（変更）'!U160:V160</f>
        <v>0</v>
      </c>
      <c r="V160" s="906"/>
      <c r="W160" s="905">
        <f>'【様式２】計画書（自動計算）（変更）'!W160:X160</f>
        <v>0</v>
      </c>
      <c r="X160" s="906"/>
      <c r="Y160" s="905">
        <f>'【様式２】計画書（自動計算）（変更）'!Y160:Z160</f>
        <v>0</v>
      </c>
      <c r="Z160" s="906"/>
      <c r="AA160" s="905">
        <f>'【様式２】計画書（自動計算）（変更）'!AA160:AB160</f>
        <v>0</v>
      </c>
      <c r="AB160" s="906"/>
      <c r="AC160" s="905">
        <f>'【様式２】計画書（自動計算）（変更）'!AC160:AD160</f>
        <v>0</v>
      </c>
      <c r="AD160" s="906"/>
      <c r="AE160" s="908">
        <f t="shared" si="37"/>
        <v>0</v>
      </c>
      <c r="AF160" s="909"/>
    </row>
    <row r="161" spans="1:32" ht="37.5" customHeight="1" thickTop="1" thickBot="1">
      <c r="A161" s="910" t="s">
        <v>34</v>
      </c>
      <c r="B161" s="911"/>
      <c r="C161" s="954" t="str">
        <f>'【様式２】計画書（自動計算）（変更）'!C161:D161</f>
        <v/>
      </c>
      <c r="D161" s="955"/>
      <c r="F161" s="7" t="s">
        <v>76</v>
      </c>
      <c r="G161" s="912">
        <f>SUM(G156:H159)-G160</f>
        <v>0</v>
      </c>
      <c r="H161" s="913"/>
      <c r="I161" s="912">
        <f>SUM(I156:J159)-I160</f>
        <v>0</v>
      </c>
      <c r="J161" s="913"/>
      <c r="K161" s="912">
        <f>SUM(K156:L159)-K160</f>
        <v>0</v>
      </c>
      <c r="L161" s="914"/>
      <c r="M161" s="915">
        <f>SUM(M156:N159)-M160</f>
        <v>0</v>
      </c>
      <c r="N161" s="913"/>
      <c r="O161" s="912">
        <f>SUM(O156:P159)-O160</f>
        <v>0</v>
      </c>
      <c r="P161" s="913"/>
      <c r="Q161" s="912">
        <f>SUM(Q156:R159)-Q160</f>
        <v>0</v>
      </c>
      <c r="R161" s="914"/>
      <c r="S161" s="915">
        <f>SUM(S156:T159)-S160</f>
        <v>0</v>
      </c>
      <c r="T161" s="913"/>
      <c r="U161" s="912">
        <f>SUM(U156:V159)-U160</f>
        <v>0</v>
      </c>
      <c r="V161" s="913"/>
      <c r="W161" s="912">
        <f>SUM(W156:X159)-W160</f>
        <v>0</v>
      </c>
      <c r="X161" s="914"/>
      <c r="Y161" s="915">
        <f>SUM(Y156:Z159)-Y160</f>
        <v>0</v>
      </c>
      <c r="Z161" s="913"/>
      <c r="AA161" s="912">
        <f>SUM(AA156:AB159)-AA160</f>
        <v>0</v>
      </c>
      <c r="AB161" s="913"/>
      <c r="AC161" s="912">
        <f>SUM(AC156:AD159)-AC160</f>
        <v>0</v>
      </c>
      <c r="AD161" s="916"/>
      <c r="AE161" s="917">
        <f>SUM(G161:AD161)</f>
        <v>0</v>
      </c>
      <c r="AF161" s="918"/>
    </row>
    <row r="162" spans="1:32" ht="50.25" customHeight="1" thickTop="1" thickBot="1">
      <c r="A162" s="889" t="s">
        <v>300</v>
      </c>
      <c r="B162" s="890"/>
      <c r="C162" s="954" t="str">
        <f>'【様式２】計画書（自動計算）（変更）'!C162:D162</f>
        <v/>
      </c>
      <c r="D162" s="955"/>
      <c r="F162" s="8" t="s">
        <v>77</v>
      </c>
      <c r="G162" s="893">
        <f>IF(入力用!O219=1,IF(AND(入力用!O225&gt;0,入力用!O225&lt;=4),IF(G161&gt;=65000,65000,G161),IF(G161&gt;=82000,82000,G161)),IF(G161&gt;=65000,65000,G161))</f>
        <v>0</v>
      </c>
      <c r="H162" s="894"/>
      <c r="I162" s="893">
        <f>IF(入力用!O219=1,IF(AND(入力用!O225&gt;0,入力用!O225&lt;=5),IF(I161&gt;=65000,65000,I161),IF(I161&gt;=82000,82000,I161)),IF(I161&gt;=65000,65000,I161))</f>
        <v>0</v>
      </c>
      <c r="J162" s="894"/>
      <c r="K162" s="893">
        <f>IF(入力用!O219=1,IF(AND(入力用!O225&gt;0,入力用!O225&lt;=6),IF(K161&gt;=65000,65000,K161),IF(K161&gt;=82000,82000,K161)),IF(K161&gt;=65000,65000,K161))</f>
        <v>0</v>
      </c>
      <c r="L162" s="894"/>
      <c r="M162" s="893">
        <f>IF(入力用!O219=1,IF(AND(入力用!O225&gt;0,入力用!O225&lt;=7),IF(M161&gt;=65000,65000,M161),IF(M161&gt;=82000,82000,M161)),IF(M161&gt;=65000,65000,M161))</f>
        <v>0</v>
      </c>
      <c r="N162" s="894"/>
      <c r="O162" s="893">
        <f>IF(入力用!O219=1,IF(AND(入力用!O225&gt;0,入力用!O225&lt;=8),IF(O161&gt;=65000,65000,O161),IF(O161&gt;=82000,82000,O161)),IF(O161&gt;=65000,65000,O161))</f>
        <v>0</v>
      </c>
      <c r="P162" s="894"/>
      <c r="Q162" s="893">
        <f>IF(入力用!O219=1,IF(AND(入力用!O225&gt;0,入力用!O225&lt;=9),IF(Q161&gt;=65000,65000,Q161),IF(Q161&gt;=82000,82000,Q161)),IF(Q161&gt;=65000,65000,Q161))</f>
        <v>0</v>
      </c>
      <c r="R162" s="894"/>
      <c r="S162" s="893">
        <f>IF(入力用!O219=1,IF(AND(入力用!O225&gt;0,入力用!O225&lt;=10),IF(S161&gt;=65000,65000,S161),IF(S161&gt;=82000,82000,S161)),IF(S161&gt;=65000,65000,S161))</f>
        <v>0</v>
      </c>
      <c r="T162" s="894"/>
      <c r="U162" s="893">
        <f>IF(入力用!O219=1,IF(AND(入力用!O225&gt;0,入力用!O225&lt;=11),IF(U161&gt;=65000,65000,U161),IF(U161&gt;=82000,82000,U161)),IF(U161&gt;=65000,65000,U161))</f>
        <v>0</v>
      </c>
      <c r="V162" s="894"/>
      <c r="W162" s="893">
        <f>IF(入力用!O219=1,IF(AND(入力用!O225&gt;0,入力用!O225&lt;=12),IF(W161&gt;=65000,65000,W161),IF(W161&gt;=82000,82000,W161)),IF(W161&gt;=65000,65000,W161))</f>
        <v>0</v>
      </c>
      <c r="X162" s="894"/>
      <c r="Y162" s="893">
        <f>IF(入力用!O219=1,IF(AND(入力用!O225&gt;0,入力用!O225&lt;=13),IF(Y161&gt;=65000,65000,Y161),IF(Y161&gt;=82000,82000,Y161)),IF(Y161&gt;=65000,65000,Y161))</f>
        <v>0</v>
      </c>
      <c r="Z162" s="894"/>
      <c r="AA162" s="893">
        <f>IF(入力用!O219=1,IF(AND(入力用!O225&gt;0,入力用!O225&lt;=14),IF(AA161&gt;=65000,65000,AA161),IF(AA161&gt;=82000,82000,AA161)),IF(AA161&gt;=65000,65000,AA161))</f>
        <v>0</v>
      </c>
      <c r="AB162" s="894"/>
      <c r="AC162" s="893">
        <f>IF(入力用!O219=1,IF(AND(入力用!O225&gt;0,入力用!O225&lt;=15),IF(AC161&gt;=65000,65000,AC161),IF(AC161&gt;=82000,82000,AC161)),IF(AC161&gt;=65000,65000,AC161))</f>
        <v>0</v>
      </c>
      <c r="AD162" s="958"/>
      <c r="AE162" s="895"/>
      <c r="AF162" s="896"/>
    </row>
    <row r="163" spans="1:32" ht="50.25" customHeight="1" thickBot="1">
      <c r="A163" s="897" t="s">
        <v>301</v>
      </c>
      <c r="B163" s="898"/>
      <c r="C163" s="956" t="str">
        <f>'【様式２】計画書（自動計算）（変更）'!C163:D163</f>
        <v/>
      </c>
      <c r="D163" s="957"/>
      <c r="F163" s="9" t="s">
        <v>228</v>
      </c>
      <c r="G163" s="899">
        <f>ROUNDDOWN(G162*3/4,0)</f>
        <v>0</v>
      </c>
      <c r="H163" s="899"/>
      <c r="I163" s="899">
        <f>ROUNDDOWN(I162*3/4,0)</f>
        <v>0</v>
      </c>
      <c r="J163" s="899"/>
      <c r="K163" s="899">
        <f>ROUNDDOWN(K162*3/4,0)</f>
        <v>0</v>
      </c>
      <c r="L163" s="900"/>
      <c r="M163" s="901">
        <f>ROUNDDOWN(M162*3/4,0)</f>
        <v>0</v>
      </c>
      <c r="N163" s="899"/>
      <c r="O163" s="899">
        <f>ROUNDDOWN(O162*3/4,0)</f>
        <v>0</v>
      </c>
      <c r="P163" s="899"/>
      <c r="Q163" s="899">
        <f>ROUNDDOWN(Q162*3/4,0)</f>
        <v>0</v>
      </c>
      <c r="R163" s="900"/>
      <c r="S163" s="901">
        <f>ROUNDDOWN(S162*3/4,0)</f>
        <v>0</v>
      </c>
      <c r="T163" s="899"/>
      <c r="U163" s="899">
        <f>ROUNDDOWN(U162*3/4,0)</f>
        <v>0</v>
      </c>
      <c r="V163" s="899"/>
      <c r="W163" s="899">
        <f>ROUNDDOWN(W162*3/4,0)</f>
        <v>0</v>
      </c>
      <c r="X163" s="900"/>
      <c r="Y163" s="901">
        <f>ROUNDDOWN(Y162*3/4,0)</f>
        <v>0</v>
      </c>
      <c r="Z163" s="899"/>
      <c r="AA163" s="899">
        <f>ROUNDDOWN(AA162*3/4,0)</f>
        <v>0</v>
      </c>
      <c r="AB163" s="899"/>
      <c r="AC163" s="899">
        <f>ROUNDDOWN(AC162*3/4,0)</f>
        <v>0</v>
      </c>
      <c r="AD163" s="902"/>
      <c r="AE163" s="903">
        <f>ROUNDDOWN(SUM(G163:AD163),-2)</f>
        <v>0</v>
      </c>
      <c r="AF163" s="904"/>
    </row>
    <row r="164" spans="1:32" ht="17.25" customHeight="1">
      <c r="A164" s="871" t="s">
        <v>85</v>
      </c>
      <c r="B164" s="873" t="str">
        <f>'【様式２】計画書（自動計算）（変更）'!B164:D168</f>
        <v/>
      </c>
      <c r="C164" s="874"/>
      <c r="D164" s="875"/>
    </row>
    <row r="165" spans="1:32" ht="33.75" customHeight="1">
      <c r="A165" s="872"/>
      <c r="B165" s="876"/>
      <c r="C165" s="877"/>
      <c r="D165" s="878"/>
      <c r="G165" s="882"/>
      <c r="H165" s="883"/>
      <c r="I165" s="884" t="s">
        <v>36</v>
      </c>
      <c r="J165" s="885"/>
      <c r="K165" s="886"/>
      <c r="M165" s="887"/>
      <c r="N165" s="887"/>
      <c r="O165" s="888" t="s">
        <v>37</v>
      </c>
      <c r="P165" s="887"/>
      <c r="Q165" s="887"/>
      <c r="S165" s="887"/>
      <c r="T165" s="887"/>
      <c r="U165" s="888" t="s">
        <v>38</v>
      </c>
      <c r="V165" s="887"/>
      <c r="W165" s="887"/>
      <c r="Y165" s="887"/>
      <c r="Z165" s="887"/>
      <c r="AA165" s="888" t="s">
        <v>39</v>
      </c>
      <c r="AB165" s="887"/>
      <c r="AC165" s="887"/>
    </row>
    <row r="166" spans="1:32" ht="27" customHeight="1">
      <c r="A166" s="872"/>
      <c r="B166" s="876"/>
      <c r="C166" s="877"/>
      <c r="D166" s="878"/>
      <c r="G166" s="869" t="s">
        <v>29</v>
      </c>
      <c r="H166" s="870"/>
      <c r="I166" s="855">
        <f t="shared" ref="I166:I171" si="38">SUM(G156:L156)</f>
        <v>0</v>
      </c>
      <c r="J166" s="856"/>
      <c r="K166" s="857"/>
      <c r="M166" s="869" t="s">
        <v>29</v>
      </c>
      <c r="N166" s="870"/>
      <c r="O166" s="855">
        <f t="shared" ref="O166:O171" si="39">SUM(M156:R156)</f>
        <v>0</v>
      </c>
      <c r="P166" s="856"/>
      <c r="Q166" s="857"/>
      <c r="S166" s="869" t="s">
        <v>29</v>
      </c>
      <c r="T166" s="870"/>
      <c r="U166" s="855">
        <f t="shared" ref="U166:U171" si="40">SUM(S156:X156)</f>
        <v>0</v>
      </c>
      <c r="V166" s="856"/>
      <c r="W166" s="857"/>
      <c r="Y166" s="869" t="s">
        <v>29</v>
      </c>
      <c r="Z166" s="870"/>
      <c r="AA166" s="855">
        <f t="shared" ref="AA166:AA171" si="41">SUM(Y156:AD156)</f>
        <v>0</v>
      </c>
      <c r="AB166" s="856"/>
      <c r="AC166" s="857"/>
    </row>
    <row r="167" spans="1:32" ht="27" customHeight="1">
      <c r="A167" s="872"/>
      <c r="B167" s="876"/>
      <c r="C167" s="877"/>
      <c r="D167" s="878"/>
      <c r="G167" s="862" t="s">
        <v>31</v>
      </c>
      <c r="H167" s="863"/>
      <c r="I167" s="855">
        <f t="shared" si="38"/>
        <v>0</v>
      </c>
      <c r="J167" s="856"/>
      <c r="K167" s="857"/>
      <c r="M167" s="862" t="s">
        <v>31</v>
      </c>
      <c r="N167" s="863"/>
      <c r="O167" s="855">
        <f t="shared" si="39"/>
        <v>0</v>
      </c>
      <c r="P167" s="856"/>
      <c r="Q167" s="857"/>
      <c r="S167" s="862" t="s">
        <v>31</v>
      </c>
      <c r="T167" s="863"/>
      <c r="U167" s="855">
        <f t="shared" si="40"/>
        <v>0</v>
      </c>
      <c r="V167" s="856"/>
      <c r="W167" s="857"/>
      <c r="Y167" s="862" t="s">
        <v>31</v>
      </c>
      <c r="Z167" s="863"/>
      <c r="AA167" s="855">
        <f t="shared" si="41"/>
        <v>0</v>
      </c>
      <c r="AB167" s="856"/>
      <c r="AC167" s="857"/>
    </row>
    <row r="168" spans="1:32" ht="27" customHeight="1">
      <c r="A168" s="872"/>
      <c r="B168" s="879"/>
      <c r="C168" s="880"/>
      <c r="D168" s="881"/>
      <c r="G168" s="862" t="s">
        <v>40</v>
      </c>
      <c r="H168" s="863"/>
      <c r="I168" s="855">
        <f t="shared" si="38"/>
        <v>0</v>
      </c>
      <c r="J168" s="856"/>
      <c r="K168" s="857"/>
      <c r="M168" s="862" t="s">
        <v>40</v>
      </c>
      <c r="N168" s="863"/>
      <c r="O168" s="855">
        <f t="shared" si="39"/>
        <v>0</v>
      </c>
      <c r="P168" s="856"/>
      <c r="Q168" s="857"/>
      <c r="S168" s="862" t="s">
        <v>40</v>
      </c>
      <c r="T168" s="863"/>
      <c r="U168" s="855">
        <f t="shared" si="40"/>
        <v>0</v>
      </c>
      <c r="V168" s="856"/>
      <c r="W168" s="857"/>
      <c r="Y168" s="862" t="s">
        <v>40</v>
      </c>
      <c r="Z168" s="863"/>
      <c r="AA168" s="855">
        <f t="shared" si="41"/>
        <v>0</v>
      </c>
      <c r="AB168" s="856"/>
      <c r="AC168" s="857"/>
    </row>
    <row r="169" spans="1:32" ht="27" customHeight="1">
      <c r="B169" s="864" t="str">
        <f>'【様式２】計画書（自動計算）（変更）'!B169:D169</f>
        <v>補助基準額上限：65000円</v>
      </c>
      <c r="C169" s="864"/>
      <c r="D169" s="864"/>
      <c r="G169" s="862" t="s">
        <v>32</v>
      </c>
      <c r="H169" s="863"/>
      <c r="I169" s="865">
        <f t="shared" si="38"/>
        <v>0</v>
      </c>
      <c r="J169" s="866"/>
      <c r="K169" s="867"/>
      <c r="M169" s="862" t="s">
        <v>32</v>
      </c>
      <c r="N169" s="863"/>
      <c r="O169" s="865">
        <f t="shared" si="39"/>
        <v>0</v>
      </c>
      <c r="P169" s="866"/>
      <c r="Q169" s="867"/>
      <c r="S169" s="862" t="s">
        <v>32</v>
      </c>
      <c r="T169" s="863"/>
      <c r="U169" s="865">
        <f t="shared" si="40"/>
        <v>0</v>
      </c>
      <c r="V169" s="866"/>
      <c r="W169" s="867"/>
      <c r="Y169" s="862" t="s">
        <v>32</v>
      </c>
      <c r="Z169" s="863"/>
      <c r="AA169" s="865">
        <f t="shared" si="41"/>
        <v>0</v>
      </c>
      <c r="AB169" s="866"/>
      <c r="AC169" s="867"/>
    </row>
    <row r="170" spans="1:32" ht="27" customHeight="1">
      <c r="B170" s="868" t="str">
        <f>'【様式２】計画書（自動計算）（変更）'!B170:D170</f>
        <v/>
      </c>
      <c r="C170" s="868"/>
      <c r="D170" s="868"/>
      <c r="G170" s="869" t="s">
        <v>33</v>
      </c>
      <c r="H170" s="870"/>
      <c r="I170" s="855">
        <f t="shared" si="38"/>
        <v>0</v>
      </c>
      <c r="J170" s="856"/>
      <c r="K170" s="857"/>
      <c r="M170" s="869" t="s">
        <v>33</v>
      </c>
      <c r="N170" s="870"/>
      <c r="O170" s="855">
        <f t="shared" si="39"/>
        <v>0</v>
      </c>
      <c r="P170" s="856"/>
      <c r="Q170" s="857"/>
      <c r="S170" s="869" t="s">
        <v>33</v>
      </c>
      <c r="T170" s="870"/>
      <c r="U170" s="855">
        <f t="shared" si="40"/>
        <v>0</v>
      </c>
      <c r="V170" s="856"/>
      <c r="W170" s="857"/>
      <c r="Y170" s="869" t="s">
        <v>33</v>
      </c>
      <c r="Z170" s="870"/>
      <c r="AA170" s="855">
        <f t="shared" si="41"/>
        <v>0</v>
      </c>
      <c r="AB170" s="856"/>
      <c r="AC170" s="857"/>
    </row>
    <row r="171" spans="1:32" ht="27" customHeight="1" thickBot="1">
      <c r="G171" s="850" t="s">
        <v>35</v>
      </c>
      <c r="H171" s="851"/>
      <c r="I171" s="852">
        <f t="shared" si="38"/>
        <v>0</v>
      </c>
      <c r="J171" s="853"/>
      <c r="K171" s="854"/>
      <c r="M171" s="850" t="s">
        <v>35</v>
      </c>
      <c r="N171" s="851"/>
      <c r="O171" s="855">
        <f t="shared" si="39"/>
        <v>0</v>
      </c>
      <c r="P171" s="856"/>
      <c r="Q171" s="857"/>
      <c r="S171" s="850" t="s">
        <v>35</v>
      </c>
      <c r="T171" s="851"/>
      <c r="U171" s="855">
        <f t="shared" si="40"/>
        <v>0</v>
      </c>
      <c r="V171" s="856"/>
      <c r="W171" s="857"/>
      <c r="Y171" s="850" t="s">
        <v>35</v>
      </c>
      <c r="Z171" s="851"/>
      <c r="AA171" s="855">
        <f t="shared" si="41"/>
        <v>0</v>
      </c>
      <c r="AB171" s="856"/>
      <c r="AC171" s="857"/>
    </row>
    <row r="172" spans="1:32" ht="45" customHeight="1" thickBot="1">
      <c r="G172" s="858" t="s">
        <v>78</v>
      </c>
      <c r="H172" s="859"/>
      <c r="I172" s="860">
        <f>ROUNDDOWN(SUM(G163:L163),-2)</f>
        <v>0</v>
      </c>
      <c r="J172" s="861"/>
      <c r="K172" s="861"/>
      <c r="M172" s="858" t="s">
        <v>78</v>
      </c>
      <c r="N172" s="859"/>
      <c r="O172" s="860">
        <f>ROUNDDOWN(SUM(M163:R163),-2)</f>
        <v>0</v>
      </c>
      <c r="P172" s="861"/>
      <c r="Q172" s="861"/>
      <c r="S172" s="858" t="s">
        <v>78</v>
      </c>
      <c r="T172" s="859"/>
      <c r="U172" s="860">
        <f>ROUNDDOWN(SUM(S163:X163),-2)</f>
        <v>0</v>
      </c>
      <c r="V172" s="861"/>
      <c r="W172" s="861"/>
      <c r="Y172" s="858" t="s">
        <v>78</v>
      </c>
      <c r="Z172" s="859"/>
      <c r="AA172" s="860">
        <f>AE163-I172-O172-U172</f>
        <v>0</v>
      </c>
      <c r="AB172" s="861"/>
      <c r="AC172" s="861"/>
      <c r="AF172" s="10" t="s">
        <v>95</v>
      </c>
    </row>
    <row r="173" spans="1:32" ht="17.25" customHeight="1"/>
    <row r="174" spans="1:32" ht="17.25" customHeight="1"/>
    <row r="175" spans="1:32" ht="17.25" customHeight="1">
      <c r="A175" s="1076" t="str">
        <f>$A$1</f>
        <v>様式第１２号別紙１</v>
      </c>
      <c r="B175" s="1076"/>
      <c r="C175" s="1076"/>
      <c r="D175" s="1076"/>
    </row>
    <row r="176" spans="1:32" ht="17.25" customHeight="1">
      <c r="A176" s="1076"/>
      <c r="B176" s="1076"/>
      <c r="C176" s="1076"/>
      <c r="D176" s="1076"/>
      <c r="Z176" s="939" t="str">
        <f>$Z$2</f>
        <v>令和</v>
      </c>
      <c r="AA176" s="939">
        <f>IF($AA$2="","",$AA$2)</f>
        <v>8</v>
      </c>
      <c r="AB176" s="939" t="s">
        <v>8</v>
      </c>
      <c r="AC176" s="939">
        <f>IF($AC$2="","",$AC$2)</f>
        <v>3</v>
      </c>
      <c r="AD176" s="939" t="s">
        <v>9</v>
      </c>
      <c r="AE176" s="939">
        <f>IF($AE$2="","",$AE$2)</f>
        <v>31</v>
      </c>
      <c r="AF176" s="939" t="s">
        <v>10</v>
      </c>
    </row>
    <row r="177" spans="1:32" ht="17.25" customHeight="1">
      <c r="A177" s="939" t="s">
        <v>299</v>
      </c>
      <c r="B177" s="939"/>
      <c r="C177" s="939"/>
      <c r="D177" s="939"/>
      <c r="E177" s="939"/>
      <c r="F177" s="939"/>
      <c r="G177" s="939"/>
      <c r="H177" s="939"/>
      <c r="I177" s="939"/>
      <c r="L177" s="940" t="s">
        <v>12</v>
      </c>
      <c r="M177" s="940"/>
      <c r="N177" s="941">
        <v>7</v>
      </c>
      <c r="O177" s="941"/>
      <c r="P177" s="942" t="s">
        <v>13</v>
      </c>
      <c r="Q177" s="942"/>
      <c r="Z177" s="939"/>
      <c r="AA177" s="939"/>
      <c r="AB177" s="939"/>
      <c r="AC177" s="939"/>
      <c r="AD177" s="939"/>
      <c r="AE177" s="939"/>
      <c r="AF177" s="939"/>
    </row>
    <row r="178" spans="1:32" ht="17.25" customHeight="1">
      <c r="A178" s="939"/>
      <c r="B178" s="939"/>
      <c r="C178" s="939"/>
      <c r="D178" s="939"/>
      <c r="E178" s="939"/>
      <c r="F178" s="939"/>
      <c r="G178" s="939"/>
      <c r="H178" s="939"/>
      <c r="I178" s="939"/>
      <c r="L178" s="940"/>
      <c r="M178" s="940"/>
      <c r="N178" s="941"/>
      <c r="O178" s="941"/>
      <c r="P178" s="942"/>
      <c r="Q178" s="942"/>
    </row>
    <row r="179" spans="1:32" ht="17.25" customHeight="1">
      <c r="A179" s="939"/>
      <c r="B179" s="939"/>
      <c r="C179" s="939"/>
      <c r="D179" s="939"/>
      <c r="E179" s="939"/>
      <c r="F179" s="939"/>
      <c r="G179" s="939"/>
      <c r="H179" s="939"/>
      <c r="I179" s="939"/>
      <c r="L179" s="940"/>
      <c r="M179" s="940"/>
      <c r="N179" s="941"/>
      <c r="O179" s="941"/>
      <c r="P179" s="942"/>
      <c r="Q179" s="942"/>
    </row>
    <row r="180" spans="1:32" ht="17.25" customHeight="1" thickBot="1"/>
    <row r="181" spans="1:32" ht="42" customHeight="1" thickBot="1">
      <c r="A181" s="943" t="s">
        <v>81</v>
      </c>
      <c r="B181" s="944"/>
      <c r="C181" s="945" t="str">
        <f>IF($C$7="","",$C$7)</f>
        <v/>
      </c>
      <c r="D181" s="945"/>
      <c r="E181" s="945"/>
      <c r="F181" s="945"/>
      <c r="G181" s="945"/>
      <c r="H181" s="945"/>
      <c r="I181" s="946"/>
    </row>
    <row r="182" spans="1:32" ht="17.25" customHeight="1">
      <c r="C182" s="2"/>
      <c r="D182" s="2"/>
      <c r="E182" s="11"/>
      <c r="F182" s="2"/>
      <c r="G182" s="2"/>
      <c r="H182" s="2"/>
      <c r="I182" s="2"/>
      <c r="J182" s="2"/>
    </row>
    <row r="183" spans="1:32" ht="17.25" customHeight="1" thickBot="1"/>
    <row r="184" spans="1:32" ht="23.25" customHeight="1" thickBot="1">
      <c r="A184" s="947" t="s">
        <v>14</v>
      </c>
      <c r="B184" s="948"/>
      <c r="C184" s="948"/>
      <c r="D184" s="949"/>
      <c r="F184" s="3" t="s">
        <v>15</v>
      </c>
      <c r="G184" s="943" t="s">
        <v>16</v>
      </c>
      <c r="H184" s="944"/>
      <c r="I184" s="950" t="s">
        <v>17</v>
      </c>
      <c r="J184" s="944"/>
      <c r="K184" s="950" t="s">
        <v>18</v>
      </c>
      <c r="L184" s="951"/>
      <c r="M184" s="943" t="s">
        <v>19</v>
      </c>
      <c r="N184" s="944"/>
      <c r="O184" s="950" t="s">
        <v>20</v>
      </c>
      <c r="P184" s="944"/>
      <c r="Q184" s="950" t="s">
        <v>21</v>
      </c>
      <c r="R184" s="951"/>
      <c r="S184" s="943" t="s">
        <v>22</v>
      </c>
      <c r="T184" s="944"/>
      <c r="U184" s="950" t="s">
        <v>23</v>
      </c>
      <c r="V184" s="944"/>
      <c r="W184" s="950" t="s">
        <v>24</v>
      </c>
      <c r="X184" s="951"/>
      <c r="Y184" s="943" t="s">
        <v>25</v>
      </c>
      <c r="Z184" s="944"/>
      <c r="AA184" s="950" t="s">
        <v>26</v>
      </c>
      <c r="AB184" s="944"/>
      <c r="AC184" s="950" t="s">
        <v>27</v>
      </c>
      <c r="AD184" s="951"/>
      <c r="AE184" s="966" t="s">
        <v>28</v>
      </c>
      <c r="AF184" s="951"/>
    </row>
    <row r="185" spans="1:32" ht="37.5" customHeight="1">
      <c r="A185" s="932" t="s">
        <v>86</v>
      </c>
      <c r="B185" s="933"/>
      <c r="C185" s="934" t="str">
        <f>'【様式２】計画書（自動計算）（変更）'!C185:D185</f>
        <v/>
      </c>
      <c r="D185" s="935"/>
      <c r="F185" s="118" t="s">
        <v>71</v>
      </c>
      <c r="G185" s="926">
        <f>'【様式２】計画書（自動計算）（変更）'!G185:H185</f>
        <v>0</v>
      </c>
      <c r="H185" s="926"/>
      <c r="I185" s="926">
        <f>'【様式２】計画書（自動計算）（変更）'!I185:J185</f>
        <v>0</v>
      </c>
      <c r="J185" s="926"/>
      <c r="K185" s="926">
        <f>'【様式２】計画書（自動計算）（変更）'!K185:L185</f>
        <v>0</v>
      </c>
      <c r="L185" s="926"/>
      <c r="M185" s="926">
        <f>'【様式２】計画書（自動計算）（変更）'!M185:N185</f>
        <v>0</v>
      </c>
      <c r="N185" s="926"/>
      <c r="O185" s="926">
        <f>'【様式２】計画書（自動計算）（変更）'!O185:P185</f>
        <v>0</v>
      </c>
      <c r="P185" s="926"/>
      <c r="Q185" s="926">
        <f>'【様式２】計画書（自動計算）（変更）'!Q185:R185</f>
        <v>0</v>
      </c>
      <c r="R185" s="926"/>
      <c r="S185" s="926">
        <f>'【様式２】計画書（自動計算）（変更）'!S185:T185</f>
        <v>0</v>
      </c>
      <c r="T185" s="926"/>
      <c r="U185" s="926">
        <f>'【様式２】計画書（自動計算）（変更）'!U185:V185</f>
        <v>0</v>
      </c>
      <c r="V185" s="926"/>
      <c r="W185" s="926">
        <f>'【様式２】計画書（自動計算）（変更）'!W185:X185</f>
        <v>0</v>
      </c>
      <c r="X185" s="926"/>
      <c r="Y185" s="926">
        <f>'【様式２】計画書（自動計算）（変更）'!Y185:Z185</f>
        <v>0</v>
      </c>
      <c r="Z185" s="926"/>
      <c r="AA185" s="926">
        <f>'【様式２】計画書（自動計算）（変更）'!AA185:AB185</f>
        <v>0</v>
      </c>
      <c r="AB185" s="926"/>
      <c r="AC185" s="926">
        <f>'【様式２】計画書（自動計算）（変更）'!AC185:AD185</f>
        <v>0</v>
      </c>
      <c r="AD185" s="926"/>
      <c r="AE185" s="908">
        <f t="shared" ref="AE185:AE189" si="42">SUM(G185:AD185)</f>
        <v>0</v>
      </c>
      <c r="AF185" s="909"/>
    </row>
    <row r="186" spans="1:32" ht="37.5" customHeight="1">
      <c r="A186" s="936" t="s">
        <v>30</v>
      </c>
      <c r="B186" s="937"/>
      <c r="C186" s="922" t="str">
        <f>'【様式２】計画書（自動計算）（変更）'!C186:D187</f>
        <v/>
      </c>
      <c r="D186" s="923"/>
      <c r="F186" s="4" t="s">
        <v>72</v>
      </c>
      <c r="G186" s="962">
        <f>'【様式２】計画書（自動計算）（変更）'!G186:H186</f>
        <v>0</v>
      </c>
      <c r="H186" s="963"/>
      <c r="I186" s="962">
        <f>'【様式２】計画書（自動計算）（変更）'!I186:J186</f>
        <v>0</v>
      </c>
      <c r="J186" s="963"/>
      <c r="K186" s="962">
        <f>'【様式２】計画書（自動計算）（変更）'!K186:L186</f>
        <v>0</v>
      </c>
      <c r="L186" s="963"/>
      <c r="M186" s="962">
        <f>'【様式２】計画書（自動計算）（変更）'!M186:N186</f>
        <v>0</v>
      </c>
      <c r="N186" s="963"/>
      <c r="O186" s="962">
        <f>'【様式２】計画書（自動計算）（変更）'!O186:P186</f>
        <v>0</v>
      </c>
      <c r="P186" s="963"/>
      <c r="Q186" s="962">
        <f>'【様式２】計画書（自動計算）（変更）'!Q186:R186</f>
        <v>0</v>
      </c>
      <c r="R186" s="963"/>
      <c r="S186" s="962">
        <f>'【様式２】計画書（自動計算）（変更）'!S186:T186</f>
        <v>0</v>
      </c>
      <c r="T186" s="963"/>
      <c r="U186" s="962">
        <f>'【様式２】計画書（自動計算）（変更）'!U186:V186</f>
        <v>0</v>
      </c>
      <c r="V186" s="963"/>
      <c r="W186" s="962">
        <f>'【様式２】計画書（自動計算）（変更）'!W186:X186</f>
        <v>0</v>
      </c>
      <c r="X186" s="963"/>
      <c r="Y186" s="962">
        <f>'【様式２】計画書（自動計算）（変更）'!Y186:Z186</f>
        <v>0</v>
      </c>
      <c r="Z186" s="963"/>
      <c r="AA186" s="962">
        <f>'【様式２】計画書（自動計算）（変更）'!AA186:AB186</f>
        <v>0</v>
      </c>
      <c r="AB186" s="963"/>
      <c r="AC186" s="962">
        <f>'【様式２】計画書（自動計算）（変更）'!AC186:AD186</f>
        <v>0</v>
      </c>
      <c r="AD186" s="963"/>
      <c r="AE186" s="908">
        <f t="shared" si="42"/>
        <v>0</v>
      </c>
      <c r="AF186" s="909"/>
    </row>
    <row r="187" spans="1:32" ht="37.5" customHeight="1">
      <c r="A187" s="938"/>
      <c r="B187" s="937"/>
      <c r="C187" s="924"/>
      <c r="D187" s="925"/>
      <c r="F187" s="4" t="s">
        <v>73</v>
      </c>
      <c r="G187" s="962">
        <f>'【様式２】計画書（自動計算）（変更）'!G187:H187</f>
        <v>0</v>
      </c>
      <c r="H187" s="963"/>
      <c r="I187" s="962">
        <f>'【様式２】計画書（自動計算）（変更）'!I187:J187</f>
        <v>0</v>
      </c>
      <c r="J187" s="963"/>
      <c r="K187" s="962">
        <f>'【様式２】計画書（自動計算）（変更）'!K187:L187</f>
        <v>0</v>
      </c>
      <c r="L187" s="963"/>
      <c r="M187" s="962">
        <f>'【様式２】計画書（自動計算）（変更）'!M187:N187</f>
        <v>0</v>
      </c>
      <c r="N187" s="963"/>
      <c r="O187" s="962">
        <f>'【様式２】計画書（自動計算）（変更）'!O187:P187</f>
        <v>0</v>
      </c>
      <c r="P187" s="963"/>
      <c r="Q187" s="962">
        <f>'【様式２】計画書（自動計算）（変更）'!Q187:R187</f>
        <v>0</v>
      </c>
      <c r="R187" s="963"/>
      <c r="S187" s="962">
        <f>'【様式２】計画書（自動計算）（変更）'!S187:T187</f>
        <v>0</v>
      </c>
      <c r="T187" s="963"/>
      <c r="U187" s="962">
        <f>'【様式２】計画書（自動計算）（変更）'!U187:V187</f>
        <v>0</v>
      </c>
      <c r="V187" s="963"/>
      <c r="W187" s="962">
        <f>'【様式２】計画書（自動計算）（変更）'!W187:X187</f>
        <v>0</v>
      </c>
      <c r="X187" s="963"/>
      <c r="Y187" s="962">
        <f>'【様式２】計画書（自動計算）（変更）'!Y187:Z187</f>
        <v>0</v>
      </c>
      <c r="Z187" s="963"/>
      <c r="AA187" s="962">
        <f>'【様式２】計画書（自動計算）（変更）'!AA187:AB187</f>
        <v>0</v>
      </c>
      <c r="AB187" s="963"/>
      <c r="AC187" s="962">
        <f>'【様式２】計画書（自動計算）（変更）'!AC187:AD187</f>
        <v>0</v>
      </c>
      <c r="AD187" s="963"/>
      <c r="AE187" s="908">
        <f t="shared" si="42"/>
        <v>0</v>
      </c>
      <c r="AF187" s="909"/>
    </row>
    <row r="188" spans="1:32" ht="37.5" customHeight="1">
      <c r="A188" s="938"/>
      <c r="B188" s="937"/>
      <c r="C188" s="876" t="str">
        <f>'【様式２】計画書（自動計算）（変更）'!C188:D189</f>
        <v/>
      </c>
      <c r="D188" s="960"/>
      <c r="F188" s="5" t="s">
        <v>74</v>
      </c>
      <c r="G188" s="962">
        <v>0</v>
      </c>
      <c r="H188" s="963"/>
      <c r="I188" s="962">
        <v>0</v>
      </c>
      <c r="J188" s="963"/>
      <c r="K188" s="962">
        <v>0</v>
      </c>
      <c r="L188" s="963"/>
      <c r="M188" s="1075">
        <v>0</v>
      </c>
      <c r="N188" s="963"/>
      <c r="O188" s="962">
        <v>0</v>
      </c>
      <c r="P188" s="963"/>
      <c r="Q188" s="962">
        <v>0</v>
      </c>
      <c r="R188" s="963"/>
      <c r="S188" s="1075">
        <v>0</v>
      </c>
      <c r="T188" s="963"/>
      <c r="U188" s="962">
        <v>0</v>
      </c>
      <c r="V188" s="963"/>
      <c r="W188" s="962">
        <v>0</v>
      </c>
      <c r="X188" s="963"/>
      <c r="Y188" s="1075">
        <v>0</v>
      </c>
      <c r="Z188" s="963"/>
      <c r="AA188" s="962">
        <v>0</v>
      </c>
      <c r="AB188" s="963"/>
      <c r="AC188" s="962">
        <v>0</v>
      </c>
      <c r="AD188" s="967"/>
      <c r="AE188" s="930">
        <f t="shared" si="42"/>
        <v>0</v>
      </c>
      <c r="AF188" s="931"/>
    </row>
    <row r="189" spans="1:32" ht="37.5" customHeight="1" thickBot="1">
      <c r="A189" s="938"/>
      <c r="B189" s="937"/>
      <c r="C189" s="879"/>
      <c r="D189" s="961"/>
      <c r="F189" s="6" t="s">
        <v>75</v>
      </c>
      <c r="G189" s="905">
        <f>'【様式２】計画書（自動計算）（変更）'!G189:H189</f>
        <v>0</v>
      </c>
      <c r="H189" s="906"/>
      <c r="I189" s="905">
        <f>'【様式２】計画書（自動計算）（変更）'!I189:J189</f>
        <v>0</v>
      </c>
      <c r="J189" s="906"/>
      <c r="K189" s="905">
        <f>'【様式２】計画書（自動計算）（変更）'!K189:L189</f>
        <v>0</v>
      </c>
      <c r="L189" s="906"/>
      <c r="M189" s="905">
        <f>'【様式２】計画書（自動計算）（変更）'!M189:N189</f>
        <v>0</v>
      </c>
      <c r="N189" s="906"/>
      <c r="O189" s="905">
        <f>'【様式２】計画書（自動計算）（変更）'!O189:P189</f>
        <v>0</v>
      </c>
      <c r="P189" s="906"/>
      <c r="Q189" s="905">
        <f>'【様式２】計画書（自動計算）（変更）'!Q189:R189</f>
        <v>0</v>
      </c>
      <c r="R189" s="906"/>
      <c r="S189" s="905">
        <f>'【様式２】計画書（自動計算）（変更）'!S189:T189</f>
        <v>0</v>
      </c>
      <c r="T189" s="906"/>
      <c r="U189" s="905">
        <f>'【様式２】計画書（自動計算）（変更）'!U189:V189</f>
        <v>0</v>
      </c>
      <c r="V189" s="906"/>
      <c r="W189" s="905">
        <f>'【様式２】計画書（自動計算）（変更）'!W189:X189</f>
        <v>0</v>
      </c>
      <c r="X189" s="906"/>
      <c r="Y189" s="905">
        <f>'【様式２】計画書（自動計算）（変更）'!Y189:Z189</f>
        <v>0</v>
      </c>
      <c r="Z189" s="906"/>
      <c r="AA189" s="905">
        <f>'【様式２】計画書（自動計算）（変更）'!AA189:AB189</f>
        <v>0</v>
      </c>
      <c r="AB189" s="906"/>
      <c r="AC189" s="905">
        <f>'【様式２】計画書（自動計算）（変更）'!AC189:AD189</f>
        <v>0</v>
      </c>
      <c r="AD189" s="906"/>
      <c r="AE189" s="908">
        <f t="shared" si="42"/>
        <v>0</v>
      </c>
      <c r="AF189" s="909"/>
    </row>
    <row r="190" spans="1:32" ht="37.5" customHeight="1" thickTop="1" thickBot="1">
      <c r="A190" s="910" t="s">
        <v>34</v>
      </c>
      <c r="B190" s="911"/>
      <c r="C190" s="954" t="str">
        <f>'【様式２】計画書（自動計算）（変更）'!C190:D190</f>
        <v/>
      </c>
      <c r="D190" s="955"/>
      <c r="F190" s="7" t="s">
        <v>76</v>
      </c>
      <c r="G190" s="912">
        <f>SUM(G185:H188)-G189</f>
        <v>0</v>
      </c>
      <c r="H190" s="913"/>
      <c r="I190" s="912">
        <f>SUM(I185:J188)-I189</f>
        <v>0</v>
      </c>
      <c r="J190" s="913"/>
      <c r="K190" s="912">
        <f>SUM(K185:L188)-K189</f>
        <v>0</v>
      </c>
      <c r="L190" s="914"/>
      <c r="M190" s="915">
        <f>SUM(M185:N188)-M189</f>
        <v>0</v>
      </c>
      <c r="N190" s="913"/>
      <c r="O190" s="912">
        <f>SUM(O185:P188)-O189</f>
        <v>0</v>
      </c>
      <c r="P190" s="913"/>
      <c r="Q190" s="912">
        <f>SUM(Q185:R188)-Q189</f>
        <v>0</v>
      </c>
      <c r="R190" s="914"/>
      <c r="S190" s="915">
        <f>SUM(S185:T188)-S189</f>
        <v>0</v>
      </c>
      <c r="T190" s="913"/>
      <c r="U190" s="912">
        <f>SUM(U185:V188)-U189</f>
        <v>0</v>
      </c>
      <c r="V190" s="913"/>
      <c r="W190" s="912">
        <f>SUM(W185:X188)-W189</f>
        <v>0</v>
      </c>
      <c r="X190" s="914"/>
      <c r="Y190" s="915">
        <f>SUM(Y185:Z188)-Y189</f>
        <v>0</v>
      </c>
      <c r="Z190" s="913"/>
      <c r="AA190" s="912">
        <f>SUM(AA185:AB188)-AA189</f>
        <v>0</v>
      </c>
      <c r="AB190" s="913"/>
      <c r="AC190" s="912">
        <f>SUM(AC185:AD188)-AC189</f>
        <v>0</v>
      </c>
      <c r="AD190" s="916"/>
      <c r="AE190" s="917">
        <f>SUM(G190:AD190)</f>
        <v>0</v>
      </c>
      <c r="AF190" s="918"/>
    </row>
    <row r="191" spans="1:32" ht="50.25" customHeight="1" thickTop="1" thickBot="1">
      <c r="A191" s="889" t="s">
        <v>300</v>
      </c>
      <c r="B191" s="890"/>
      <c r="C191" s="954" t="str">
        <f>'【様式２】計画書（自動計算）（変更）'!C191:D191</f>
        <v/>
      </c>
      <c r="D191" s="955"/>
      <c r="F191" s="8" t="s">
        <v>77</v>
      </c>
      <c r="G191" s="893">
        <f>IF(入力用!O258=1,IF(AND(入力用!O264&gt;0,入力用!O264&lt;=4),IF(G190&gt;=65000,65000,G190),IF(G190&gt;=82000,82000,G190)),IF(G190&gt;=65000,65000,G190))</f>
        <v>0</v>
      </c>
      <c r="H191" s="894"/>
      <c r="I191" s="893">
        <f>IF(入力用!O258=1,IF(AND(入力用!O264&gt;0,入力用!O264&lt;=5),IF(I190&gt;=65000,65000,I190),IF(I190&gt;=82000,82000,I190)),IF(I190&gt;=65000,65000,I190))</f>
        <v>0</v>
      </c>
      <c r="J191" s="894"/>
      <c r="K191" s="893">
        <f>IF(入力用!O258=1,IF(AND(入力用!O264&gt;0,入力用!O264&lt;=6),IF(K190&gt;=65000,65000,K190),IF(K190&gt;=82000,82000,K190)),IF(K190&gt;=65000,65000,K190))</f>
        <v>0</v>
      </c>
      <c r="L191" s="894"/>
      <c r="M191" s="893">
        <f>IF(入力用!O258=1,IF(AND(入力用!O264&gt;0,入力用!O264&lt;=7),IF(M190&gt;=65000,65000,M190),IF(M190&gt;=82000,82000,M190)),IF(M190&gt;=65000,65000,M190))</f>
        <v>0</v>
      </c>
      <c r="N191" s="894"/>
      <c r="O191" s="893">
        <f>IF(入力用!O258=1,IF(AND(入力用!O264&gt;0,入力用!O264&lt;=8),IF(O190&gt;=65000,65000,O190),IF(O190&gt;=82000,82000,O190)),IF(O190&gt;=65000,65000,O190))</f>
        <v>0</v>
      </c>
      <c r="P191" s="894"/>
      <c r="Q191" s="893">
        <f>IF(入力用!O258=1,IF(AND(入力用!O264&gt;0,入力用!O264&lt;=9),IF(Q190&gt;=65000,65000,Q190),IF(Q190&gt;=82000,82000,Q190)),IF(Q190&gt;=65000,65000,Q190))</f>
        <v>0</v>
      </c>
      <c r="R191" s="894"/>
      <c r="S191" s="893">
        <f>IF(入力用!O258=1,IF(AND(入力用!O264&gt;0,入力用!O264&lt;=10),IF(S190&gt;=65000,65000,S190),IF(S190&gt;=82000,82000,S190)),IF(S190&gt;=65000,65000,S190))</f>
        <v>0</v>
      </c>
      <c r="T191" s="894"/>
      <c r="U191" s="893">
        <f>IF(入力用!O258=1,IF(AND(入力用!O264&gt;0,入力用!O264&lt;=11),IF(U190&gt;=65000,65000,U190),IF(U190&gt;=82000,82000,U190)),IF(U190&gt;=65000,65000,U190))</f>
        <v>0</v>
      </c>
      <c r="V191" s="894"/>
      <c r="W191" s="893">
        <f>IF(入力用!O258=1,IF(AND(入力用!O264&gt;0,入力用!O264&lt;=12),IF(W190&gt;=65000,65000,W190),IF(W190&gt;=82000,82000,W190)),IF(W190&gt;=65000,65000,W190))</f>
        <v>0</v>
      </c>
      <c r="X191" s="894"/>
      <c r="Y191" s="893">
        <f>IF(入力用!O258=1,IF(AND(入力用!O264&gt;0,入力用!O264&lt;=13),IF(Y190&gt;=65000,65000,Y190),IF(Y190&gt;=82000,82000,Y190)),IF(Y190&gt;=65000,65000,Y190))</f>
        <v>0</v>
      </c>
      <c r="Z191" s="894"/>
      <c r="AA191" s="893">
        <f>IF(入力用!O258=1,IF(AND(入力用!O264&gt;0,入力用!O264&lt;=14),IF(AA190&gt;=65000,65000,AA190),IF(AA190&gt;=82000,82000,AA190)),IF(AA190&gt;=65000,65000,AA190))</f>
        <v>0</v>
      </c>
      <c r="AB191" s="894"/>
      <c r="AC191" s="893">
        <f>IF(入力用!O258=1,IF(AND(入力用!O264&gt;0,入力用!O264&lt;=15),IF(AC190&gt;=65000,65000,AC190),IF(AC190&gt;=82000,82000,AC190)),IF(AC190&gt;=65000,65000,AC190))</f>
        <v>0</v>
      </c>
      <c r="AD191" s="958"/>
      <c r="AE191" s="895"/>
      <c r="AF191" s="896"/>
    </row>
    <row r="192" spans="1:32" ht="50.25" customHeight="1" thickBot="1">
      <c r="A192" s="897" t="s">
        <v>301</v>
      </c>
      <c r="B192" s="898"/>
      <c r="C192" s="956" t="str">
        <f>'【様式２】計画書（自動計算）（変更）'!C192:D192</f>
        <v/>
      </c>
      <c r="D192" s="957"/>
      <c r="F192" s="9" t="s">
        <v>228</v>
      </c>
      <c r="G192" s="899">
        <f>ROUNDDOWN(G191*3/4,0)</f>
        <v>0</v>
      </c>
      <c r="H192" s="899"/>
      <c r="I192" s="899">
        <f>ROUNDDOWN(I191*3/4,0)</f>
        <v>0</v>
      </c>
      <c r="J192" s="899"/>
      <c r="K192" s="899">
        <f>ROUNDDOWN(K191*3/4,0)</f>
        <v>0</v>
      </c>
      <c r="L192" s="900"/>
      <c r="M192" s="901">
        <f>ROUNDDOWN(M191*3/4,0)</f>
        <v>0</v>
      </c>
      <c r="N192" s="899"/>
      <c r="O192" s="899">
        <f>ROUNDDOWN(O191*3/4,0)</f>
        <v>0</v>
      </c>
      <c r="P192" s="899"/>
      <c r="Q192" s="899">
        <f>ROUNDDOWN(Q191*3/4,0)</f>
        <v>0</v>
      </c>
      <c r="R192" s="900"/>
      <c r="S192" s="901">
        <f>ROUNDDOWN(S191*3/4,0)</f>
        <v>0</v>
      </c>
      <c r="T192" s="899"/>
      <c r="U192" s="899">
        <f>ROUNDDOWN(U191*3/4,0)</f>
        <v>0</v>
      </c>
      <c r="V192" s="899"/>
      <c r="W192" s="899">
        <f>ROUNDDOWN(W191*3/4,0)</f>
        <v>0</v>
      </c>
      <c r="X192" s="900"/>
      <c r="Y192" s="901">
        <f>ROUNDDOWN(Y191*3/4,0)</f>
        <v>0</v>
      </c>
      <c r="Z192" s="899"/>
      <c r="AA192" s="899">
        <f>ROUNDDOWN(AA191*3/4,0)</f>
        <v>0</v>
      </c>
      <c r="AB192" s="899"/>
      <c r="AC192" s="899">
        <f>ROUNDDOWN(AC191*3/4,0)</f>
        <v>0</v>
      </c>
      <c r="AD192" s="902"/>
      <c r="AE192" s="903">
        <f>ROUNDDOWN(SUM(G192:AD192),-2)</f>
        <v>0</v>
      </c>
      <c r="AF192" s="904"/>
    </row>
    <row r="193" spans="1:32" ht="17.25" customHeight="1">
      <c r="A193" s="871" t="s">
        <v>85</v>
      </c>
      <c r="B193" s="873" t="str">
        <f>'【様式２】計画書（自動計算）（変更）'!B193:D197</f>
        <v/>
      </c>
      <c r="C193" s="874"/>
      <c r="D193" s="875"/>
    </row>
    <row r="194" spans="1:32" ht="34.5" customHeight="1">
      <c r="A194" s="872"/>
      <c r="B194" s="876"/>
      <c r="C194" s="877"/>
      <c r="D194" s="878"/>
      <c r="G194" s="882"/>
      <c r="H194" s="883"/>
      <c r="I194" s="884" t="s">
        <v>36</v>
      </c>
      <c r="J194" s="885"/>
      <c r="K194" s="886"/>
      <c r="M194" s="887"/>
      <c r="N194" s="887"/>
      <c r="O194" s="888" t="s">
        <v>37</v>
      </c>
      <c r="P194" s="887"/>
      <c r="Q194" s="887"/>
      <c r="S194" s="887"/>
      <c r="T194" s="887"/>
      <c r="U194" s="888" t="s">
        <v>38</v>
      </c>
      <c r="V194" s="887"/>
      <c r="W194" s="887"/>
      <c r="Y194" s="887"/>
      <c r="Z194" s="887"/>
      <c r="AA194" s="888" t="s">
        <v>39</v>
      </c>
      <c r="AB194" s="887"/>
      <c r="AC194" s="887"/>
    </row>
    <row r="195" spans="1:32" ht="27" customHeight="1">
      <c r="A195" s="872"/>
      <c r="B195" s="876"/>
      <c r="C195" s="877"/>
      <c r="D195" s="878"/>
      <c r="G195" s="869" t="s">
        <v>29</v>
      </c>
      <c r="H195" s="870"/>
      <c r="I195" s="855">
        <f>SUM(G185:L185)</f>
        <v>0</v>
      </c>
      <c r="J195" s="856"/>
      <c r="K195" s="857"/>
      <c r="M195" s="869" t="s">
        <v>29</v>
      </c>
      <c r="N195" s="870"/>
      <c r="O195" s="855">
        <f t="shared" ref="O195:O200" si="43">SUM(M185:R185)</f>
        <v>0</v>
      </c>
      <c r="P195" s="856"/>
      <c r="Q195" s="857"/>
      <c r="S195" s="869" t="s">
        <v>29</v>
      </c>
      <c r="T195" s="870"/>
      <c r="U195" s="855">
        <f t="shared" ref="U195:U200" si="44">SUM(S185:X185)</f>
        <v>0</v>
      </c>
      <c r="V195" s="856"/>
      <c r="W195" s="857"/>
      <c r="Y195" s="869" t="s">
        <v>29</v>
      </c>
      <c r="Z195" s="870"/>
      <c r="AA195" s="855">
        <f t="shared" ref="AA195:AA200" si="45">SUM(Y185:AD185)</f>
        <v>0</v>
      </c>
      <c r="AB195" s="856"/>
      <c r="AC195" s="857"/>
    </row>
    <row r="196" spans="1:32" ht="27" customHeight="1">
      <c r="A196" s="872"/>
      <c r="B196" s="876"/>
      <c r="C196" s="877"/>
      <c r="D196" s="878"/>
      <c r="G196" s="862" t="s">
        <v>31</v>
      </c>
      <c r="H196" s="863"/>
      <c r="I196" s="855">
        <f t="shared" ref="I196:I200" si="46">SUM(G186:L186)</f>
        <v>0</v>
      </c>
      <c r="J196" s="856"/>
      <c r="K196" s="857"/>
      <c r="M196" s="862" t="s">
        <v>31</v>
      </c>
      <c r="N196" s="863"/>
      <c r="O196" s="855">
        <f t="shared" si="43"/>
        <v>0</v>
      </c>
      <c r="P196" s="856"/>
      <c r="Q196" s="857"/>
      <c r="S196" s="862" t="s">
        <v>31</v>
      </c>
      <c r="T196" s="863"/>
      <c r="U196" s="855">
        <f t="shared" si="44"/>
        <v>0</v>
      </c>
      <c r="V196" s="856"/>
      <c r="W196" s="857"/>
      <c r="Y196" s="862" t="s">
        <v>31</v>
      </c>
      <c r="Z196" s="863"/>
      <c r="AA196" s="855">
        <f t="shared" si="45"/>
        <v>0</v>
      </c>
      <c r="AB196" s="856"/>
      <c r="AC196" s="857"/>
    </row>
    <row r="197" spans="1:32" ht="27" customHeight="1">
      <c r="A197" s="872"/>
      <c r="B197" s="879"/>
      <c r="C197" s="880"/>
      <c r="D197" s="881"/>
      <c r="G197" s="862" t="s">
        <v>40</v>
      </c>
      <c r="H197" s="863"/>
      <c r="I197" s="855">
        <f t="shared" si="46"/>
        <v>0</v>
      </c>
      <c r="J197" s="856"/>
      <c r="K197" s="857"/>
      <c r="M197" s="862" t="s">
        <v>40</v>
      </c>
      <c r="N197" s="863"/>
      <c r="O197" s="855">
        <f t="shared" si="43"/>
        <v>0</v>
      </c>
      <c r="P197" s="856"/>
      <c r="Q197" s="857"/>
      <c r="S197" s="862" t="s">
        <v>40</v>
      </c>
      <c r="T197" s="863"/>
      <c r="U197" s="855">
        <f t="shared" si="44"/>
        <v>0</v>
      </c>
      <c r="V197" s="856"/>
      <c r="W197" s="857"/>
      <c r="Y197" s="862" t="s">
        <v>40</v>
      </c>
      <c r="Z197" s="863"/>
      <c r="AA197" s="855">
        <f t="shared" si="45"/>
        <v>0</v>
      </c>
      <c r="AB197" s="856"/>
      <c r="AC197" s="857"/>
    </row>
    <row r="198" spans="1:32" ht="27" customHeight="1">
      <c r="B198" s="864" t="str">
        <f>'【様式２】計画書（自動計算）（変更）'!B198:D198</f>
        <v>補助基準額上限：65000円</v>
      </c>
      <c r="C198" s="864"/>
      <c r="D198" s="864"/>
      <c r="G198" s="862" t="s">
        <v>32</v>
      </c>
      <c r="H198" s="863"/>
      <c r="I198" s="855">
        <f t="shared" si="46"/>
        <v>0</v>
      </c>
      <c r="J198" s="856"/>
      <c r="K198" s="857"/>
      <c r="M198" s="862" t="s">
        <v>32</v>
      </c>
      <c r="N198" s="863"/>
      <c r="O198" s="855">
        <f t="shared" si="43"/>
        <v>0</v>
      </c>
      <c r="P198" s="856"/>
      <c r="Q198" s="857"/>
      <c r="S198" s="862" t="s">
        <v>32</v>
      </c>
      <c r="T198" s="863"/>
      <c r="U198" s="855">
        <f t="shared" si="44"/>
        <v>0</v>
      </c>
      <c r="V198" s="856"/>
      <c r="W198" s="857"/>
      <c r="Y198" s="862" t="s">
        <v>32</v>
      </c>
      <c r="Z198" s="863"/>
      <c r="AA198" s="855">
        <f t="shared" si="45"/>
        <v>0</v>
      </c>
      <c r="AB198" s="856"/>
      <c r="AC198" s="857"/>
    </row>
    <row r="199" spans="1:32" ht="27" customHeight="1">
      <c r="B199" s="868" t="str">
        <f>'【様式２】計画書（自動計算）（変更）'!B199:D199</f>
        <v/>
      </c>
      <c r="C199" s="868"/>
      <c r="D199" s="868"/>
      <c r="G199" s="869" t="s">
        <v>33</v>
      </c>
      <c r="H199" s="870"/>
      <c r="I199" s="855">
        <f t="shared" si="46"/>
        <v>0</v>
      </c>
      <c r="J199" s="856"/>
      <c r="K199" s="857"/>
      <c r="M199" s="869" t="s">
        <v>33</v>
      </c>
      <c r="N199" s="870"/>
      <c r="O199" s="855">
        <f t="shared" si="43"/>
        <v>0</v>
      </c>
      <c r="P199" s="856"/>
      <c r="Q199" s="857"/>
      <c r="S199" s="869" t="s">
        <v>33</v>
      </c>
      <c r="T199" s="870"/>
      <c r="U199" s="855">
        <f t="shared" si="44"/>
        <v>0</v>
      </c>
      <c r="V199" s="856"/>
      <c r="W199" s="857"/>
      <c r="Y199" s="869" t="s">
        <v>33</v>
      </c>
      <c r="Z199" s="870"/>
      <c r="AA199" s="855">
        <f t="shared" si="45"/>
        <v>0</v>
      </c>
      <c r="AB199" s="856"/>
      <c r="AC199" s="857"/>
    </row>
    <row r="200" spans="1:32" ht="27" customHeight="1" thickBot="1">
      <c r="G200" s="850" t="s">
        <v>35</v>
      </c>
      <c r="H200" s="851"/>
      <c r="I200" s="852">
        <f t="shared" si="46"/>
        <v>0</v>
      </c>
      <c r="J200" s="853"/>
      <c r="K200" s="854"/>
      <c r="M200" s="850" t="s">
        <v>35</v>
      </c>
      <c r="N200" s="851"/>
      <c r="O200" s="855">
        <f t="shared" si="43"/>
        <v>0</v>
      </c>
      <c r="P200" s="856"/>
      <c r="Q200" s="857"/>
      <c r="S200" s="850" t="s">
        <v>35</v>
      </c>
      <c r="T200" s="851"/>
      <c r="U200" s="855">
        <f t="shared" si="44"/>
        <v>0</v>
      </c>
      <c r="V200" s="856"/>
      <c r="W200" s="857"/>
      <c r="Y200" s="850" t="s">
        <v>35</v>
      </c>
      <c r="Z200" s="851"/>
      <c r="AA200" s="855">
        <f t="shared" si="45"/>
        <v>0</v>
      </c>
      <c r="AB200" s="856"/>
      <c r="AC200" s="857"/>
    </row>
    <row r="201" spans="1:32" ht="45" customHeight="1" thickBot="1">
      <c r="G201" s="858" t="s">
        <v>78</v>
      </c>
      <c r="H201" s="859"/>
      <c r="I201" s="860">
        <f>ROUNDDOWN(SUM(G192:L192),-2)</f>
        <v>0</v>
      </c>
      <c r="J201" s="861"/>
      <c r="K201" s="861"/>
      <c r="M201" s="858" t="s">
        <v>78</v>
      </c>
      <c r="N201" s="859"/>
      <c r="O201" s="860">
        <f>ROUNDDOWN(SUM(M192:R192),-2)</f>
        <v>0</v>
      </c>
      <c r="P201" s="861"/>
      <c r="Q201" s="861"/>
      <c r="S201" s="858" t="s">
        <v>78</v>
      </c>
      <c r="T201" s="859"/>
      <c r="U201" s="860">
        <f>ROUNDDOWN(SUM(S192:X192),-2)</f>
        <v>0</v>
      </c>
      <c r="V201" s="861"/>
      <c r="W201" s="861"/>
      <c r="Y201" s="858" t="s">
        <v>78</v>
      </c>
      <c r="Z201" s="859"/>
      <c r="AA201" s="860">
        <f>AE192-I201-O201-U201</f>
        <v>0</v>
      </c>
      <c r="AB201" s="861"/>
      <c r="AC201" s="861"/>
      <c r="AF201" s="10" t="s">
        <v>94</v>
      </c>
    </row>
    <row r="202" spans="1:32" ht="17.25" customHeight="1"/>
    <row r="203" spans="1:32" ht="17.25" customHeight="1"/>
    <row r="204" spans="1:32" ht="17.25" customHeight="1">
      <c r="A204" s="1076" t="str">
        <f>$A$1</f>
        <v>様式第１２号別紙１</v>
      </c>
      <c r="B204" s="1076"/>
      <c r="C204" s="1076"/>
      <c r="D204" s="1076"/>
    </row>
    <row r="205" spans="1:32" ht="17.25" customHeight="1">
      <c r="A205" s="1076"/>
      <c r="B205" s="1076"/>
      <c r="C205" s="1076"/>
      <c r="D205" s="1076"/>
      <c r="Z205" s="939" t="str">
        <f>$Z$2</f>
        <v>令和</v>
      </c>
      <c r="AA205" s="939">
        <f>IF($AA$2="","",$AA$2)</f>
        <v>8</v>
      </c>
      <c r="AB205" s="939" t="s">
        <v>8</v>
      </c>
      <c r="AC205" s="939">
        <f>IF($AC$2="","",$AC$2)</f>
        <v>3</v>
      </c>
      <c r="AD205" s="939" t="s">
        <v>9</v>
      </c>
      <c r="AE205" s="939">
        <f>IF($AE$2="","",$AE$2)</f>
        <v>31</v>
      </c>
      <c r="AF205" s="939" t="s">
        <v>10</v>
      </c>
    </row>
    <row r="206" spans="1:32" ht="17.25" customHeight="1">
      <c r="A206" s="939" t="s">
        <v>299</v>
      </c>
      <c r="B206" s="939"/>
      <c r="C206" s="939"/>
      <c r="D206" s="939"/>
      <c r="E206" s="939"/>
      <c r="F206" s="939"/>
      <c r="G206" s="939"/>
      <c r="H206" s="939"/>
      <c r="I206" s="939"/>
      <c r="L206" s="940" t="s">
        <v>12</v>
      </c>
      <c r="M206" s="940"/>
      <c r="N206" s="941">
        <v>8</v>
      </c>
      <c r="O206" s="941"/>
      <c r="P206" s="942" t="s">
        <v>13</v>
      </c>
      <c r="Q206" s="942"/>
      <c r="Z206" s="939"/>
      <c r="AA206" s="939"/>
      <c r="AB206" s="939"/>
      <c r="AC206" s="939"/>
      <c r="AD206" s="939"/>
      <c r="AE206" s="939"/>
      <c r="AF206" s="939"/>
    </row>
    <row r="207" spans="1:32" ht="17.25" customHeight="1">
      <c r="A207" s="939"/>
      <c r="B207" s="939"/>
      <c r="C207" s="939"/>
      <c r="D207" s="939"/>
      <c r="E207" s="939"/>
      <c r="F207" s="939"/>
      <c r="G207" s="939"/>
      <c r="H207" s="939"/>
      <c r="I207" s="939"/>
      <c r="L207" s="940"/>
      <c r="M207" s="940"/>
      <c r="N207" s="941"/>
      <c r="O207" s="941"/>
      <c r="P207" s="942"/>
      <c r="Q207" s="942"/>
    </row>
    <row r="208" spans="1:32" ht="17.25" customHeight="1">
      <c r="A208" s="939"/>
      <c r="B208" s="939"/>
      <c r="C208" s="939"/>
      <c r="D208" s="939"/>
      <c r="E208" s="939"/>
      <c r="F208" s="939"/>
      <c r="G208" s="939"/>
      <c r="H208" s="939"/>
      <c r="I208" s="939"/>
      <c r="L208" s="940"/>
      <c r="M208" s="940"/>
      <c r="N208" s="941"/>
      <c r="O208" s="941"/>
      <c r="P208" s="942"/>
      <c r="Q208" s="942"/>
    </row>
    <row r="209" spans="1:32" ht="17.25" customHeight="1" thickBot="1"/>
    <row r="210" spans="1:32" ht="42" customHeight="1" thickBot="1">
      <c r="A210" s="943" t="s">
        <v>81</v>
      </c>
      <c r="B210" s="944"/>
      <c r="C210" s="945" t="str">
        <f>IF($C$7="","",$C$7)</f>
        <v/>
      </c>
      <c r="D210" s="945"/>
      <c r="E210" s="945"/>
      <c r="F210" s="945"/>
      <c r="G210" s="945"/>
      <c r="H210" s="945"/>
      <c r="I210" s="946"/>
    </row>
    <row r="211" spans="1:32" ht="17.25" customHeight="1">
      <c r="C211" s="2"/>
      <c r="D211" s="2"/>
      <c r="E211" s="11"/>
      <c r="F211" s="2"/>
      <c r="G211" s="2"/>
      <c r="H211" s="2"/>
      <c r="I211" s="2"/>
      <c r="J211" s="2"/>
    </row>
    <row r="212" spans="1:32" ht="17.25" customHeight="1" thickBot="1"/>
    <row r="213" spans="1:32" ht="23.25" customHeight="1" thickBot="1">
      <c r="A213" s="947" t="s">
        <v>14</v>
      </c>
      <c r="B213" s="948"/>
      <c r="C213" s="948"/>
      <c r="D213" s="949"/>
      <c r="F213" s="3" t="s">
        <v>15</v>
      </c>
      <c r="G213" s="943" t="s">
        <v>16</v>
      </c>
      <c r="H213" s="944"/>
      <c r="I213" s="950" t="s">
        <v>17</v>
      </c>
      <c r="J213" s="944"/>
      <c r="K213" s="950" t="s">
        <v>18</v>
      </c>
      <c r="L213" s="951"/>
      <c r="M213" s="943" t="s">
        <v>19</v>
      </c>
      <c r="N213" s="944"/>
      <c r="O213" s="950" t="s">
        <v>20</v>
      </c>
      <c r="P213" s="944"/>
      <c r="Q213" s="950" t="s">
        <v>21</v>
      </c>
      <c r="R213" s="951"/>
      <c r="S213" s="943" t="s">
        <v>22</v>
      </c>
      <c r="T213" s="944"/>
      <c r="U213" s="950" t="s">
        <v>23</v>
      </c>
      <c r="V213" s="944"/>
      <c r="W213" s="950" t="s">
        <v>24</v>
      </c>
      <c r="X213" s="951"/>
      <c r="Y213" s="943" t="s">
        <v>25</v>
      </c>
      <c r="Z213" s="944"/>
      <c r="AA213" s="950" t="s">
        <v>26</v>
      </c>
      <c r="AB213" s="944"/>
      <c r="AC213" s="950" t="s">
        <v>27</v>
      </c>
      <c r="AD213" s="951"/>
      <c r="AE213" s="966" t="s">
        <v>28</v>
      </c>
      <c r="AF213" s="951"/>
    </row>
    <row r="214" spans="1:32" ht="37.5" customHeight="1">
      <c r="A214" s="932" t="s">
        <v>86</v>
      </c>
      <c r="B214" s="933"/>
      <c r="C214" s="934" t="str">
        <f>'【様式２】計画書（自動計算）（変更）'!C214:D214</f>
        <v/>
      </c>
      <c r="D214" s="935"/>
      <c r="F214" s="118" t="s">
        <v>71</v>
      </c>
      <c r="G214" s="926">
        <f>'【様式２】計画書（自動計算）（変更）'!G214:H214</f>
        <v>0</v>
      </c>
      <c r="H214" s="926"/>
      <c r="I214" s="926">
        <f>'【様式２】計画書（自動計算）（変更）'!I214:J214</f>
        <v>0</v>
      </c>
      <c r="J214" s="926"/>
      <c r="K214" s="926">
        <f>'【様式２】計画書（自動計算）（変更）'!K214:L214</f>
        <v>0</v>
      </c>
      <c r="L214" s="926"/>
      <c r="M214" s="926">
        <f>'【様式２】計画書（自動計算）（変更）'!M214:N214</f>
        <v>0</v>
      </c>
      <c r="N214" s="926"/>
      <c r="O214" s="926">
        <f>'【様式２】計画書（自動計算）（変更）'!O214:P214</f>
        <v>0</v>
      </c>
      <c r="P214" s="926"/>
      <c r="Q214" s="926">
        <f>'【様式２】計画書（自動計算）（変更）'!Q214:R214</f>
        <v>0</v>
      </c>
      <c r="R214" s="926"/>
      <c r="S214" s="926">
        <f>'【様式２】計画書（自動計算）（変更）'!S214:T214</f>
        <v>0</v>
      </c>
      <c r="T214" s="926"/>
      <c r="U214" s="926">
        <f>'【様式２】計画書（自動計算）（変更）'!U214:V214</f>
        <v>0</v>
      </c>
      <c r="V214" s="926"/>
      <c r="W214" s="926">
        <f>'【様式２】計画書（自動計算）（変更）'!W214:X214</f>
        <v>0</v>
      </c>
      <c r="X214" s="926"/>
      <c r="Y214" s="926">
        <f>'【様式２】計画書（自動計算）（変更）'!Y214:Z214</f>
        <v>0</v>
      </c>
      <c r="Z214" s="926"/>
      <c r="AA214" s="926">
        <f>'【様式２】計画書（自動計算）（変更）'!AA214:AB214</f>
        <v>0</v>
      </c>
      <c r="AB214" s="926"/>
      <c r="AC214" s="926">
        <f>'【様式２】計画書（自動計算）（変更）'!AC214:AD214</f>
        <v>0</v>
      </c>
      <c r="AD214" s="926"/>
      <c r="AE214" s="908">
        <f t="shared" ref="AE214:AE218" si="47">SUM(G214:AD214)</f>
        <v>0</v>
      </c>
      <c r="AF214" s="909"/>
    </row>
    <row r="215" spans="1:32" ht="37.5" customHeight="1">
      <c r="A215" s="936" t="s">
        <v>30</v>
      </c>
      <c r="B215" s="937"/>
      <c r="C215" s="922" t="str">
        <f>'【様式２】計画書（自動計算）（変更）'!C215:D216</f>
        <v/>
      </c>
      <c r="D215" s="923"/>
      <c r="F215" s="4" t="s">
        <v>72</v>
      </c>
      <c r="G215" s="962">
        <f>'【様式２】計画書（自動計算）（変更）'!G215:H215</f>
        <v>0</v>
      </c>
      <c r="H215" s="963"/>
      <c r="I215" s="962">
        <f>'【様式２】計画書（自動計算）（変更）'!I215:J215</f>
        <v>0</v>
      </c>
      <c r="J215" s="963"/>
      <c r="K215" s="962">
        <f>'【様式２】計画書（自動計算）（変更）'!K215:L215</f>
        <v>0</v>
      </c>
      <c r="L215" s="963"/>
      <c r="M215" s="962">
        <f>'【様式２】計画書（自動計算）（変更）'!M215:N215</f>
        <v>0</v>
      </c>
      <c r="N215" s="963"/>
      <c r="O215" s="962">
        <f>'【様式２】計画書（自動計算）（変更）'!O215:P215</f>
        <v>0</v>
      </c>
      <c r="P215" s="963"/>
      <c r="Q215" s="962">
        <f>'【様式２】計画書（自動計算）（変更）'!Q215:R215</f>
        <v>0</v>
      </c>
      <c r="R215" s="963"/>
      <c r="S215" s="962">
        <f>'【様式２】計画書（自動計算）（変更）'!S215:T215</f>
        <v>0</v>
      </c>
      <c r="T215" s="963"/>
      <c r="U215" s="962">
        <f>'【様式２】計画書（自動計算）（変更）'!U215:V215</f>
        <v>0</v>
      </c>
      <c r="V215" s="963"/>
      <c r="W215" s="962">
        <f>'【様式２】計画書（自動計算）（変更）'!W215:X215</f>
        <v>0</v>
      </c>
      <c r="X215" s="963"/>
      <c r="Y215" s="962">
        <f>'【様式２】計画書（自動計算）（変更）'!Y215:Z215</f>
        <v>0</v>
      </c>
      <c r="Z215" s="963"/>
      <c r="AA215" s="962">
        <f>'【様式２】計画書（自動計算）（変更）'!AA215:AB215</f>
        <v>0</v>
      </c>
      <c r="AB215" s="963"/>
      <c r="AC215" s="962">
        <f>'【様式２】計画書（自動計算）（変更）'!AC215:AD215</f>
        <v>0</v>
      </c>
      <c r="AD215" s="963"/>
      <c r="AE215" s="908">
        <f t="shared" si="47"/>
        <v>0</v>
      </c>
      <c r="AF215" s="909"/>
    </row>
    <row r="216" spans="1:32" ht="37.5" customHeight="1">
      <c r="A216" s="938"/>
      <c r="B216" s="937"/>
      <c r="C216" s="924"/>
      <c r="D216" s="925"/>
      <c r="F216" s="4" t="s">
        <v>73</v>
      </c>
      <c r="G216" s="962">
        <f>'【様式２】計画書（自動計算）（変更）'!G216:H216</f>
        <v>0</v>
      </c>
      <c r="H216" s="963"/>
      <c r="I216" s="962">
        <f>'【様式２】計画書（自動計算）（変更）'!I216:J216</f>
        <v>0</v>
      </c>
      <c r="J216" s="963"/>
      <c r="K216" s="962">
        <f>'【様式２】計画書（自動計算）（変更）'!K216:L216</f>
        <v>0</v>
      </c>
      <c r="L216" s="963"/>
      <c r="M216" s="962">
        <f>'【様式２】計画書（自動計算）（変更）'!M216:N216</f>
        <v>0</v>
      </c>
      <c r="N216" s="963"/>
      <c r="O216" s="962">
        <f>'【様式２】計画書（自動計算）（変更）'!O216:P216</f>
        <v>0</v>
      </c>
      <c r="P216" s="963"/>
      <c r="Q216" s="962">
        <f>'【様式２】計画書（自動計算）（変更）'!Q216:R216</f>
        <v>0</v>
      </c>
      <c r="R216" s="963"/>
      <c r="S216" s="962">
        <f>'【様式２】計画書（自動計算）（変更）'!S216:T216</f>
        <v>0</v>
      </c>
      <c r="T216" s="963"/>
      <c r="U216" s="962">
        <f>'【様式２】計画書（自動計算）（変更）'!U216:V216</f>
        <v>0</v>
      </c>
      <c r="V216" s="963"/>
      <c r="W216" s="962">
        <f>'【様式２】計画書（自動計算）（変更）'!W216:X216</f>
        <v>0</v>
      </c>
      <c r="X216" s="963"/>
      <c r="Y216" s="962">
        <f>'【様式２】計画書（自動計算）（変更）'!Y216:Z216</f>
        <v>0</v>
      </c>
      <c r="Z216" s="963"/>
      <c r="AA216" s="962">
        <f>'【様式２】計画書（自動計算）（変更）'!AA216:AB216</f>
        <v>0</v>
      </c>
      <c r="AB216" s="963"/>
      <c r="AC216" s="962">
        <f>'【様式２】計画書（自動計算）（変更）'!AC216:AD216</f>
        <v>0</v>
      </c>
      <c r="AD216" s="963"/>
      <c r="AE216" s="908">
        <f t="shared" si="47"/>
        <v>0</v>
      </c>
      <c r="AF216" s="909"/>
    </row>
    <row r="217" spans="1:32" ht="37.5" customHeight="1">
      <c r="A217" s="938"/>
      <c r="B217" s="937"/>
      <c r="C217" s="876" t="str">
        <f>'【様式２】計画書（自動計算）（変更）'!C217:D218</f>
        <v/>
      </c>
      <c r="D217" s="960"/>
      <c r="F217" s="5" t="s">
        <v>74</v>
      </c>
      <c r="G217" s="962">
        <v>0</v>
      </c>
      <c r="H217" s="963"/>
      <c r="I217" s="962">
        <v>0</v>
      </c>
      <c r="J217" s="963"/>
      <c r="K217" s="962">
        <v>0</v>
      </c>
      <c r="L217" s="963"/>
      <c r="M217" s="1075">
        <v>0</v>
      </c>
      <c r="N217" s="963"/>
      <c r="O217" s="962">
        <v>0</v>
      </c>
      <c r="P217" s="963"/>
      <c r="Q217" s="962">
        <v>0</v>
      </c>
      <c r="R217" s="963"/>
      <c r="S217" s="1075">
        <v>0</v>
      </c>
      <c r="T217" s="963"/>
      <c r="U217" s="962">
        <v>0</v>
      </c>
      <c r="V217" s="963"/>
      <c r="W217" s="962">
        <v>0</v>
      </c>
      <c r="X217" s="963"/>
      <c r="Y217" s="1075">
        <v>0</v>
      </c>
      <c r="Z217" s="963"/>
      <c r="AA217" s="962">
        <v>0</v>
      </c>
      <c r="AB217" s="963"/>
      <c r="AC217" s="962">
        <v>0</v>
      </c>
      <c r="AD217" s="967"/>
      <c r="AE217" s="930">
        <f t="shared" si="47"/>
        <v>0</v>
      </c>
      <c r="AF217" s="931"/>
    </row>
    <row r="218" spans="1:32" ht="37.5" customHeight="1" thickBot="1">
      <c r="A218" s="938"/>
      <c r="B218" s="937"/>
      <c r="C218" s="879"/>
      <c r="D218" s="961"/>
      <c r="F218" s="6" t="s">
        <v>75</v>
      </c>
      <c r="G218" s="905">
        <f>'【様式２】計画書（自動計算）（変更）'!G218:H218</f>
        <v>0</v>
      </c>
      <c r="H218" s="906"/>
      <c r="I218" s="905">
        <f>'【様式２】計画書（自動計算）（変更）'!I218:J218</f>
        <v>0</v>
      </c>
      <c r="J218" s="906"/>
      <c r="K218" s="905">
        <f>'【様式２】計画書（自動計算）（変更）'!K218:L218</f>
        <v>0</v>
      </c>
      <c r="L218" s="906"/>
      <c r="M218" s="905">
        <f>'【様式２】計画書（自動計算）（変更）'!M218:N218</f>
        <v>0</v>
      </c>
      <c r="N218" s="906"/>
      <c r="O218" s="905">
        <f>'【様式２】計画書（自動計算）（変更）'!O218:P218</f>
        <v>0</v>
      </c>
      <c r="P218" s="906"/>
      <c r="Q218" s="905">
        <f>'【様式２】計画書（自動計算）（変更）'!Q218:R218</f>
        <v>0</v>
      </c>
      <c r="R218" s="906"/>
      <c r="S218" s="905">
        <f>'【様式２】計画書（自動計算）（変更）'!S218:T218</f>
        <v>0</v>
      </c>
      <c r="T218" s="906"/>
      <c r="U218" s="905">
        <f>'【様式２】計画書（自動計算）（変更）'!U218:V218</f>
        <v>0</v>
      </c>
      <c r="V218" s="906"/>
      <c r="W218" s="905">
        <f>'【様式２】計画書（自動計算）（変更）'!W218:X218</f>
        <v>0</v>
      </c>
      <c r="X218" s="906"/>
      <c r="Y218" s="905">
        <f>'【様式２】計画書（自動計算）（変更）'!Y218:Z218</f>
        <v>0</v>
      </c>
      <c r="Z218" s="906"/>
      <c r="AA218" s="905">
        <f>'【様式２】計画書（自動計算）（変更）'!AA218:AB218</f>
        <v>0</v>
      </c>
      <c r="AB218" s="906"/>
      <c r="AC218" s="905">
        <f>'【様式２】計画書（自動計算）（変更）'!AC218:AD218</f>
        <v>0</v>
      </c>
      <c r="AD218" s="906"/>
      <c r="AE218" s="908">
        <f t="shared" si="47"/>
        <v>0</v>
      </c>
      <c r="AF218" s="909"/>
    </row>
    <row r="219" spans="1:32" ht="37.5" customHeight="1" thickTop="1" thickBot="1">
      <c r="A219" s="910" t="s">
        <v>34</v>
      </c>
      <c r="B219" s="911"/>
      <c r="C219" s="954" t="str">
        <f>'【様式２】計画書（自動計算）（変更）'!C219:D219</f>
        <v/>
      </c>
      <c r="D219" s="955"/>
      <c r="F219" s="7" t="s">
        <v>76</v>
      </c>
      <c r="G219" s="912">
        <f>SUM(G214:H217)-G218</f>
        <v>0</v>
      </c>
      <c r="H219" s="913"/>
      <c r="I219" s="912">
        <f>SUM(I214:J217)-I218</f>
        <v>0</v>
      </c>
      <c r="J219" s="913"/>
      <c r="K219" s="912">
        <f>SUM(K214:L217)-K218</f>
        <v>0</v>
      </c>
      <c r="L219" s="914"/>
      <c r="M219" s="915">
        <f>SUM(M214:N217)-M218</f>
        <v>0</v>
      </c>
      <c r="N219" s="913"/>
      <c r="O219" s="912">
        <f>SUM(O214:P217)-O218</f>
        <v>0</v>
      </c>
      <c r="P219" s="913"/>
      <c r="Q219" s="912">
        <f>SUM(Q214:R217)-Q218</f>
        <v>0</v>
      </c>
      <c r="R219" s="914"/>
      <c r="S219" s="915">
        <f>SUM(S214:T217)-S218</f>
        <v>0</v>
      </c>
      <c r="T219" s="913"/>
      <c r="U219" s="912">
        <f>SUM(U214:V217)-U218</f>
        <v>0</v>
      </c>
      <c r="V219" s="913"/>
      <c r="W219" s="912">
        <f>SUM(W214:X217)-W218</f>
        <v>0</v>
      </c>
      <c r="X219" s="914"/>
      <c r="Y219" s="915">
        <f>SUM(Y214:Z217)-Y218</f>
        <v>0</v>
      </c>
      <c r="Z219" s="913"/>
      <c r="AA219" s="912">
        <f>SUM(AA214:AB217)-AA218</f>
        <v>0</v>
      </c>
      <c r="AB219" s="913"/>
      <c r="AC219" s="912">
        <f>SUM(AC214:AD217)-AC218</f>
        <v>0</v>
      </c>
      <c r="AD219" s="916"/>
      <c r="AE219" s="917">
        <f>SUM(G219:AD219)</f>
        <v>0</v>
      </c>
      <c r="AF219" s="918"/>
    </row>
    <row r="220" spans="1:32" ht="50.25" customHeight="1" thickTop="1" thickBot="1">
      <c r="A220" s="889" t="s">
        <v>300</v>
      </c>
      <c r="B220" s="890"/>
      <c r="C220" s="954" t="str">
        <f>'【様式２】計画書（自動計算）（変更）'!C220:D220</f>
        <v/>
      </c>
      <c r="D220" s="955"/>
      <c r="F220" s="8" t="s">
        <v>77</v>
      </c>
      <c r="G220" s="893">
        <f>IF(入力用!O297=1,IF(AND(入力用!O303&gt;0,入力用!O303&lt;=4),IF(G219&gt;=65000,65000,G219),IF(G219&gt;=82000,82000,G219)),IF(G219&gt;=65000,65000,G219))</f>
        <v>0</v>
      </c>
      <c r="H220" s="894"/>
      <c r="I220" s="893">
        <f>IF(入力用!O297=1,IF(AND(入力用!O303&gt;0,入力用!O303&lt;=5),IF(I219&gt;=65000,65000,I219),IF(I219&gt;=82000,82000,I219)),IF(I219&gt;=65000,65000,I219))</f>
        <v>0</v>
      </c>
      <c r="J220" s="894"/>
      <c r="K220" s="893">
        <f>IF(入力用!O297=1,IF(AND(入力用!O303&gt;0,入力用!O303&lt;=6),IF(K219&gt;=65000,65000,K219),IF(K219&gt;=82000,82000,K219)),IF(K219&gt;=65000,65000,K219))</f>
        <v>0</v>
      </c>
      <c r="L220" s="894"/>
      <c r="M220" s="893">
        <f>IF(入力用!O297=1,IF(AND(入力用!O303&gt;0,入力用!O303&lt;=7),IF(M219&gt;=65000,65000,M219),IF(M219&gt;=82000,82000,M219)),IF(M219&gt;=65000,65000,M219))</f>
        <v>0</v>
      </c>
      <c r="N220" s="894"/>
      <c r="O220" s="893">
        <f>IF(入力用!O297=1,IF(AND(入力用!O303&gt;0,入力用!O303&lt;=8),IF(O219&gt;=65000,65000,O219),IF(O219&gt;=82000,82000,O219)),IF(O219&gt;=65000,65000,O219))</f>
        <v>0</v>
      </c>
      <c r="P220" s="894"/>
      <c r="Q220" s="893">
        <f>IF(入力用!O297=1,IF(AND(入力用!O303&gt;0,入力用!O303&lt;=9),IF(Q219&gt;=65000,65000,Q219),IF(Q219&gt;=82000,82000,Q219)),IF(Q219&gt;=65000,65000,Q219))</f>
        <v>0</v>
      </c>
      <c r="R220" s="894"/>
      <c r="S220" s="893">
        <f>IF(入力用!O297=1,IF(AND(入力用!O303&gt;0,入力用!O303&lt;=10),IF(S219&gt;=65000,65000,S219),IF(S219&gt;=82000,82000,S219)),IF(S219&gt;=65000,65000,S219))</f>
        <v>0</v>
      </c>
      <c r="T220" s="894"/>
      <c r="U220" s="893">
        <f>IF(入力用!O297=1,IF(AND(入力用!O303&gt;0,入力用!O303&lt;=11),IF(U219&gt;=65000,65000,U219),IF(U219&gt;=82000,82000,U219)),IF(U219&gt;=65000,65000,U219))</f>
        <v>0</v>
      </c>
      <c r="V220" s="894"/>
      <c r="W220" s="893">
        <f>IF(入力用!O297=1,IF(AND(入力用!O303&gt;0,入力用!O303&lt;=12),IF(W219&gt;=65000,65000,W219),IF(W219&gt;=82000,82000,W219)),IF(W219&gt;=65000,65000,W219))</f>
        <v>0</v>
      </c>
      <c r="X220" s="894"/>
      <c r="Y220" s="893">
        <f>IF(入力用!O297=1,IF(AND(入力用!O303&gt;0,入力用!O303&lt;=13),IF(Y219&gt;=65000,65000,Y219),IF(Y219&gt;=82000,82000,Y219)),IF(Y219&gt;=65000,65000,Y219))</f>
        <v>0</v>
      </c>
      <c r="Z220" s="894"/>
      <c r="AA220" s="893">
        <f>IF(入力用!O297=1,IF(AND(入力用!O303&gt;0,入力用!O303&lt;=14),IF(AA219&gt;=65000,65000,AA219),IF(AA219&gt;=82000,82000,AA219)),IF(AA219&gt;=65000,65000,AA219))</f>
        <v>0</v>
      </c>
      <c r="AB220" s="894"/>
      <c r="AC220" s="893">
        <f>IF(入力用!O297=1,IF(AND(入力用!O303&gt;0,入力用!O303&lt;=15),IF(AC219&gt;=65000,65000,AC219),IF(AC219&gt;=82000,82000,AC219)),IF(AC219&gt;=65000,65000,AC219))</f>
        <v>0</v>
      </c>
      <c r="AD220" s="958"/>
      <c r="AE220" s="895"/>
      <c r="AF220" s="896"/>
    </row>
    <row r="221" spans="1:32" ht="50.25" customHeight="1" thickBot="1">
      <c r="A221" s="897" t="s">
        <v>301</v>
      </c>
      <c r="B221" s="898"/>
      <c r="C221" s="956" t="str">
        <f>'【様式２】計画書（自動計算）（変更）'!C221:D221</f>
        <v/>
      </c>
      <c r="D221" s="957"/>
      <c r="F221" s="9" t="s">
        <v>228</v>
      </c>
      <c r="G221" s="899">
        <f>ROUNDDOWN(G220*3/4,0)</f>
        <v>0</v>
      </c>
      <c r="H221" s="899"/>
      <c r="I221" s="899">
        <f>ROUNDDOWN(I220*3/4,0)</f>
        <v>0</v>
      </c>
      <c r="J221" s="899"/>
      <c r="K221" s="899">
        <f>ROUNDDOWN(K220*3/4,0)</f>
        <v>0</v>
      </c>
      <c r="L221" s="900"/>
      <c r="M221" s="901">
        <f>ROUNDDOWN(M220*3/4,0)</f>
        <v>0</v>
      </c>
      <c r="N221" s="899"/>
      <c r="O221" s="899">
        <f>ROUNDDOWN(O220*3/4,0)</f>
        <v>0</v>
      </c>
      <c r="P221" s="899"/>
      <c r="Q221" s="899">
        <f>ROUNDDOWN(Q220*3/4,0)</f>
        <v>0</v>
      </c>
      <c r="R221" s="900"/>
      <c r="S221" s="901">
        <f>ROUNDDOWN(S220*3/4,0)</f>
        <v>0</v>
      </c>
      <c r="T221" s="899"/>
      <c r="U221" s="899">
        <f>ROUNDDOWN(U220*3/4,0)</f>
        <v>0</v>
      </c>
      <c r="V221" s="899"/>
      <c r="W221" s="899">
        <f>ROUNDDOWN(W220*3/4,0)</f>
        <v>0</v>
      </c>
      <c r="X221" s="900"/>
      <c r="Y221" s="901">
        <f>ROUNDDOWN(Y220*3/4,0)</f>
        <v>0</v>
      </c>
      <c r="Z221" s="899"/>
      <c r="AA221" s="899">
        <f>ROUNDDOWN(AA220*3/4,0)</f>
        <v>0</v>
      </c>
      <c r="AB221" s="899"/>
      <c r="AC221" s="899">
        <f>ROUNDDOWN(AC220*3/4,0)</f>
        <v>0</v>
      </c>
      <c r="AD221" s="902"/>
      <c r="AE221" s="903">
        <f>ROUNDDOWN(SUM(G221:AD221),-2)</f>
        <v>0</v>
      </c>
      <c r="AF221" s="904"/>
    </row>
    <row r="222" spans="1:32" ht="17.25" customHeight="1">
      <c r="A222" s="871" t="s">
        <v>85</v>
      </c>
      <c r="B222" s="873" t="str">
        <f>'【様式２】計画書（自動計算）（変更）'!B222:D226</f>
        <v/>
      </c>
      <c r="C222" s="874"/>
      <c r="D222" s="875"/>
    </row>
    <row r="223" spans="1:32" ht="34.5" customHeight="1">
      <c r="A223" s="872"/>
      <c r="B223" s="876"/>
      <c r="C223" s="877"/>
      <c r="D223" s="878"/>
      <c r="G223" s="882"/>
      <c r="H223" s="883"/>
      <c r="I223" s="884" t="s">
        <v>36</v>
      </c>
      <c r="J223" s="885"/>
      <c r="K223" s="886"/>
      <c r="M223" s="887"/>
      <c r="N223" s="887"/>
      <c r="O223" s="888" t="s">
        <v>37</v>
      </c>
      <c r="P223" s="887"/>
      <c r="Q223" s="887"/>
      <c r="S223" s="887"/>
      <c r="T223" s="887"/>
      <c r="U223" s="888" t="s">
        <v>38</v>
      </c>
      <c r="V223" s="887"/>
      <c r="W223" s="887"/>
      <c r="Y223" s="887"/>
      <c r="Z223" s="887"/>
      <c r="AA223" s="888" t="s">
        <v>39</v>
      </c>
      <c r="AB223" s="887"/>
      <c r="AC223" s="887"/>
    </row>
    <row r="224" spans="1:32" ht="27" customHeight="1">
      <c r="A224" s="872"/>
      <c r="B224" s="876"/>
      <c r="C224" s="877"/>
      <c r="D224" s="878"/>
      <c r="G224" s="869" t="s">
        <v>29</v>
      </c>
      <c r="H224" s="870"/>
      <c r="I224" s="855">
        <f t="shared" ref="I224:I229" si="48">SUM(G214:L214)</f>
        <v>0</v>
      </c>
      <c r="J224" s="856"/>
      <c r="K224" s="857"/>
      <c r="M224" s="869" t="s">
        <v>29</v>
      </c>
      <c r="N224" s="870"/>
      <c r="O224" s="855">
        <f t="shared" ref="O224:O229" si="49">SUM(M214:R214)</f>
        <v>0</v>
      </c>
      <c r="P224" s="856"/>
      <c r="Q224" s="857"/>
      <c r="S224" s="869" t="s">
        <v>29</v>
      </c>
      <c r="T224" s="870"/>
      <c r="U224" s="855">
        <f t="shared" ref="U224:U229" si="50">SUM(S214:X214)</f>
        <v>0</v>
      </c>
      <c r="V224" s="856"/>
      <c r="W224" s="857"/>
      <c r="Y224" s="869" t="s">
        <v>29</v>
      </c>
      <c r="Z224" s="870"/>
      <c r="AA224" s="855">
        <f t="shared" ref="AA224:AA229" si="51">SUM(Y214:AD214)</f>
        <v>0</v>
      </c>
      <c r="AB224" s="856"/>
      <c r="AC224" s="857"/>
    </row>
    <row r="225" spans="1:32" ht="27" customHeight="1">
      <c r="A225" s="872"/>
      <c r="B225" s="876"/>
      <c r="C225" s="877"/>
      <c r="D225" s="878"/>
      <c r="G225" s="862" t="s">
        <v>31</v>
      </c>
      <c r="H225" s="863"/>
      <c r="I225" s="855">
        <f t="shared" si="48"/>
        <v>0</v>
      </c>
      <c r="J225" s="856"/>
      <c r="K225" s="857"/>
      <c r="M225" s="862" t="s">
        <v>31</v>
      </c>
      <c r="N225" s="863"/>
      <c r="O225" s="855">
        <f t="shared" si="49"/>
        <v>0</v>
      </c>
      <c r="P225" s="856"/>
      <c r="Q225" s="857"/>
      <c r="S225" s="862" t="s">
        <v>31</v>
      </c>
      <c r="T225" s="863"/>
      <c r="U225" s="855">
        <f t="shared" si="50"/>
        <v>0</v>
      </c>
      <c r="V225" s="856"/>
      <c r="W225" s="857"/>
      <c r="Y225" s="862" t="s">
        <v>31</v>
      </c>
      <c r="Z225" s="863"/>
      <c r="AA225" s="855">
        <f t="shared" si="51"/>
        <v>0</v>
      </c>
      <c r="AB225" s="856"/>
      <c r="AC225" s="857"/>
    </row>
    <row r="226" spans="1:32" ht="27" customHeight="1">
      <c r="A226" s="872"/>
      <c r="B226" s="879"/>
      <c r="C226" s="880"/>
      <c r="D226" s="881"/>
      <c r="G226" s="862" t="s">
        <v>40</v>
      </c>
      <c r="H226" s="863"/>
      <c r="I226" s="855">
        <f t="shared" si="48"/>
        <v>0</v>
      </c>
      <c r="J226" s="856"/>
      <c r="K226" s="857"/>
      <c r="M226" s="862" t="s">
        <v>40</v>
      </c>
      <c r="N226" s="863"/>
      <c r="O226" s="855">
        <f t="shared" si="49"/>
        <v>0</v>
      </c>
      <c r="P226" s="856"/>
      <c r="Q226" s="857"/>
      <c r="S226" s="862" t="s">
        <v>40</v>
      </c>
      <c r="T226" s="863"/>
      <c r="U226" s="855">
        <f t="shared" si="50"/>
        <v>0</v>
      </c>
      <c r="V226" s="856"/>
      <c r="W226" s="857"/>
      <c r="Y226" s="862" t="s">
        <v>40</v>
      </c>
      <c r="Z226" s="863"/>
      <c r="AA226" s="855">
        <f t="shared" si="51"/>
        <v>0</v>
      </c>
      <c r="AB226" s="856"/>
      <c r="AC226" s="857"/>
    </row>
    <row r="227" spans="1:32" ht="27" customHeight="1">
      <c r="B227" s="864" t="str">
        <f>'【様式２】計画書（自動計算）（変更）'!B227:D227</f>
        <v>補助基準額上限：65000円</v>
      </c>
      <c r="C227" s="864"/>
      <c r="D227" s="864"/>
      <c r="G227" s="862" t="s">
        <v>32</v>
      </c>
      <c r="H227" s="863"/>
      <c r="I227" s="865">
        <f t="shared" si="48"/>
        <v>0</v>
      </c>
      <c r="J227" s="866"/>
      <c r="K227" s="867"/>
      <c r="M227" s="862" t="s">
        <v>32</v>
      </c>
      <c r="N227" s="863"/>
      <c r="O227" s="865">
        <f t="shared" si="49"/>
        <v>0</v>
      </c>
      <c r="P227" s="866"/>
      <c r="Q227" s="867"/>
      <c r="S227" s="862" t="s">
        <v>32</v>
      </c>
      <c r="T227" s="863"/>
      <c r="U227" s="865">
        <f t="shared" si="50"/>
        <v>0</v>
      </c>
      <c r="V227" s="866"/>
      <c r="W227" s="867"/>
      <c r="Y227" s="862" t="s">
        <v>32</v>
      </c>
      <c r="Z227" s="863"/>
      <c r="AA227" s="865">
        <f t="shared" si="51"/>
        <v>0</v>
      </c>
      <c r="AB227" s="866"/>
      <c r="AC227" s="867"/>
    </row>
    <row r="228" spans="1:32" ht="27" customHeight="1">
      <c r="B228" s="868" t="str">
        <f>'【様式２】計画書（自動計算）（変更）'!B228:D228</f>
        <v/>
      </c>
      <c r="C228" s="868"/>
      <c r="D228" s="868"/>
      <c r="G228" s="869" t="s">
        <v>33</v>
      </c>
      <c r="H228" s="870"/>
      <c r="I228" s="855">
        <f t="shared" si="48"/>
        <v>0</v>
      </c>
      <c r="J228" s="856"/>
      <c r="K228" s="857"/>
      <c r="M228" s="869" t="s">
        <v>33</v>
      </c>
      <c r="N228" s="870"/>
      <c r="O228" s="855">
        <f t="shared" si="49"/>
        <v>0</v>
      </c>
      <c r="P228" s="856"/>
      <c r="Q228" s="857"/>
      <c r="S228" s="869" t="s">
        <v>33</v>
      </c>
      <c r="T228" s="870"/>
      <c r="U228" s="855">
        <f t="shared" si="50"/>
        <v>0</v>
      </c>
      <c r="V228" s="856"/>
      <c r="W228" s="857"/>
      <c r="Y228" s="869" t="s">
        <v>33</v>
      </c>
      <c r="Z228" s="870"/>
      <c r="AA228" s="855">
        <f t="shared" si="51"/>
        <v>0</v>
      </c>
      <c r="AB228" s="856"/>
      <c r="AC228" s="857"/>
    </row>
    <row r="229" spans="1:32" ht="27" customHeight="1" thickBot="1">
      <c r="G229" s="850" t="s">
        <v>35</v>
      </c>
      <c r="H229" s="851"/>
      <c r="I229" s="852">
        <f t="shared" si="48"/>
        <v>0</v>
      </c>
      <c r="J229" s="853"/>
      <c r="K229" s="854"/>
      <c r="M229" s="850" t="s">
        <v>35</v>
      </c>
      <c r="N229" s="851"/>
      <c r="O229" s="855">
        <f t="shared" si="49"/>
        <v>0</v>
      </c>
      <c r="P229" s="856"/>
      <c r="Q229" s="857"/>
      <c r="S229" s="850" t="s">
        <v>35</v>
      </c>
      <c r="T229" s="851"/>
      <c r="U229" s="855">
        <f t="shared" si="50"/>
        <v>0</v>
      </c>
      <c r="V229" s="856"/>
      <c r="W229" s="857"/>
      <c r="Y229" s="850" t="s">
        <v>35</v>
      </c>
      <c r="Z229" s="851"/>
      <c r="AA229" s="855">
        <f t="shared" si="51"/>
        <v>0</v>
      </c>
      <c r="AB229" s="856"/>
      <c r="AC229" s="857"/>
    </row>
    <row r="230" spans="1:32" ht="45" customHeight="1" thickBot="1">
      <c r="G230" s="858" t="s">
        <v>78</v>
      </c>
      <c r="H230" s="859"/>
      <c r="I230" s="860">
        <f>ROUNDDOWN(SUM(G221:L221),-2)</f>
        <v>0</v>
      </c>
      <c r="J230" s="861"/>
      <c r="K230" s="861"/>
      <c r="M230" s="858" t="s">
        <v>78</v>
      </c>
      <c r="N230" s="859"/>
      <c r="O230" s="860">
        <f>ROUNDDOWN(SUM(M221:R221),-2)</f>
        <v>0</v>
      </c>
      <c r="P230" s="861"/>
      <c r="Q230" s="861"/>
      <c r="S230" s="858" t="s">
        <v>78</v>
      </c>
      <c r="T230" s="859"/>
      <c r="U230" s="860">
        <f>ROUNDDOWN(SUM(S221:X221),-2)</f>
        <v>0</v>
      </c>
      <c r="V230" s="861"/>
      <c r="W230" s="861"/>
      <c r="Y230" s="858" t="s">
        <v>78</v>
      </c>
      <c r="Z230" s="859"/>
      <c r="AA230" s="860">
        <f>AE221-I230-O230-U230</f>
        <v>0</v>
      </c>
      <c r="AB230" s="861"/>
      <c r="AC230" s="861"/>
      <c r="AF230" s="10" t="s">
        <v>93</v>
      </c>
    </row>
    <row r="231" spans="1:32" ht="17.25" customHeight="1"/>
    <row r="232" spans="1:32" ht="17.25" customHeight="1"/>
    <row r="233" spans="1:32" ht="17.25" customHeight="1">
      <c r="A233" s="1076" t="str">
        <f>$A$1</f>
        <v>様式第１２号別紙１</v>
      </c>
      <c r="B233" s="1076"/>
      <c r="C233" s="1076"/>
      <c r="D233" s="1076"/>
    </row>
    <row r="234" spans="1:32" ht="17.25" customHeight="1">
      <c r="A234" s="1076"/>
      <c r="B234" s="1076"/>
      <c r="C234" s="1076"/>
      <c r="D234" s="1076"/>
      <c r="Z234" s="939" t="str">
        <f>$Z$2</f>
        <v>令和</v>
      </c>
      <c r="AA234" s="939">
        <f>IF($AA$2="","",$AA$2)</f>
        <v>8</v>
      </c>
      <c r="AB234" s="939" t="s">
        <v>8</v>
      </c>
      <c r="AC234" s="939">
        <f>IF($AC$2="","",$AC$2)</f>
        <v>3</v>
      </c>
      <c r="AD234" s="939" t="s">
        <v>9</v>
      </c>
      <c r="AE234" s="939">
        <f>IF($AE$2="","",$AE$2)</f>
        <v>31</v>
      </c>
      <c r="AF234" s="939" t="s">
        <v>10</v>
      </c>
    </row>
    <row r="235" spans="1:32" ht="17.25" customHeight="1">
      <c r="A235" s="939" t="s">
        <v>299</v>
      </c>
      <c r="B235" s="939"/>
      <c r="C235" s="939"/>
      <c r="D235" s="939"/>
      <c r="E235" s="939"/>
      <c r="F235" s="939"/>
      <c r="G235" s="939"/>
      <c r="H235" s="939"/>
      <c r="I235" s="939"/>
      <c r="L235" s="940" t="s">
        <v>12</v>
      </c>
      <c r="M235" s="940"/>
      <c r="N235" s="941">
        <v>9</v>
      </c>
      <c r="O235" s="941"/>
      <c r="P235" s="942" t="s">
        <v>13</v>
      </c>
      <c r="Q235" s="942"/>
      <c r="Z235" s="939"/>
      <c r="AA235" s="939"/>
      <c r="AB235" s="939"/>
      <c r="AC235" s="939"/>
      <c r="AD235" s="939"/>
      <c r="AE235" s="939"/>
      <c r="AF235" s="939"/>
    </row>
    <row r="236" spans="1:32" ht="17.25" customHeight="1">
      <c r="A236" s="939"/>
      <c r="B236" s="939"/>
      <c r="C236" s="939"/>
      <c r="D236" s="939"/>
      <c r="E236" s="939"/>
      <c r="F236" s="939"/>
      <c r="G236" s="939"/>
      <c r="H236" s="939"/>
      <c r="I236" s="939"/>
      <c r="L236" s="940"/>
      <c r="M236" s="940"/>
      <c r="N236" s="941"/>
      <c r="O236" s="941"/>
      <c r="P236" s="942"/>
      <c r="Q236" s="942"/>
    </row>
    <row r="237" spans="1:32" ht="17.25" customHeight="1">
      <c r="A237" s="939"/>
      <c r="B237" s="939"/>
      <c r="C237" s="939"/>
      <c r="D237" s="939"/>
      <c r="E237" s="939"/>
      <c r="F237" s="939"/>
      <c r="G237" s="939"/>
      <c r="H237" s="939"/>
      <c r="I237" s="939"/>
      <c r="L237" s="940"/>
      <c r="M237" s="940"/>
      <c r="N237" s="941"/>
      <c r="O237" s="941"/>
      <c r="P237" s="942"/>
      <c r="Q237" s="942"/>
    </row>
    <row r="238" spans="1:32" ht="17.25" customHeight="1" thickBot="1"/>
    <row r="239" spans="1:32" ht="42" customHeight="1" thickBot="1">
      <c r="A239" s="943" t="s">
        <v>81</v>
      </c>
      <c r="B239" s="944"/>
      <c r="C239" s="945" t="str">
        <f>IF($C$7="","",$C$7)</f>
        <v/>
      </c>
      <c r="D239" s="945"/>
      <c r="E239" s="945"/>
      <c r="F239" s="945"/>
      <c r="G239" s="945"/>
      <c r="H239" s="945"/>
      <c r="I239" s="946"/>
    </row>
    <row r="240" spans="1:32" ht="17.25" customHeight="1">
      <c r="C240" s="2"/>
      <c r="D240" s="2"/>
      <c r="E240" s="11"/>
      <c r="F240" s="2"/>
      <c r="G240" s="2"/>
      <c r="H240" s="2"/>
      <c r="I240" s="2"/>
      <c r="J240" s="2"/>
    </row>
    <row r="241" spans="1:32" ht="17.25" customHeight="1" thickBot="1"/>
    <row r="242" spans="1:32" ht="23.25" customHeight="1" thickBot="1">
      <c r="A242" s="947" t="s">
        <v>14</v>
      </c>
      <c r="B242" s="948"/>
      <c r="C242" s="948"/>
      <c r="D242" s="949"/>
      <c r="F242" s="3" t="s">
        <v>15</v>
      </c>
      <c r="G242" s="943" t="s">
        <v>16</v>
      </c>
      <c r="H242" s="944"/>
      <c r="I242" s="950" t="s">
        <v>17</v>
      </c>
      <c r="J242" s="944"/>
      <c r="K242" s="950" t="s">
        <v>18</v>
      </c>
      <c r="L242" s="951"/>
      <c r="M242" s="943" t="s">
        <v>19</v>
      </c>
      <c r="N242" s="944"/>
      <c r="O242" s="950" t="s">
        <v>20</v>
      </c>
      <c r="P242" s="944"/>
      <c r="Q242" s="950" t="s">
        <v>21</v>
      </c>
      <c r="R242" s="951"/>
      <c r="S242" s="943" t="s">
        <v>22</v>
      </c>
      <c r="T242" s="944"/>
      <c r="U242" s="950" t="s">
        <v>23</v>
      </c>
      <c r="V242" s="944"/>
      <c r="W242" s="950" t="s">
        <v>24</v>
      </c>
      <c r="X242" s="951"/>
      <c r="Y242" s="943" t="s">
        <v>25</v>
      </c>
      <c r="Z242" s="944"/>
      <c r="AA242" s="950" t="s">
        <v>26</v>
      </c>
      <c r="AB242" s="944"/>
      <c r="AC242" s="950" t="s">
        <v>27</v>
      </c>
      <c r="AD242" s="951"/>
      <c r="AE242" s="966" t="s">
        <v>28</v>
      </c>
      <c r="AF242" s="951"/>
    </row>
    <row r="243" spans="1:32" ht="37.5" customHeight="1">
      <c r="A243" s="932" t="s">
        <v>86</v>
      </c>
      <c r="B243" s="933"/>
      <c r="C243" s="934" t="str">
        <f>'【様式２】計画書（自動計算）（変更）'!C243:D243</f>
        <v/>
      </c>
      <c r="D243" s="935"/>
      <c r="F243" s="118" t="s">
        <v>71</v>
      </c>
      <c r="G243" s="926">
        <f>'【様式２】計画書（自動計算）（変更）'!G243:H243</f>
        <v>0</v>
      </c>
      <c r="H243" s="926"/>
      <c r="I243" s="926">
        <f>'【様式２】計画書（自動計算）（変更）'!I243:J243</f>
        <v>0</v>
      </c>
      <c r="J243" s="926"/>
      <c r="K243" s="926">
        <f>'【様式２】計画書（自動計算）（変更）'!K243:L243</f>
        <v>0</v>
      </c>
      <c r="L243" s="926"/>
      <c r="M243" s="926">
        <f>'【様式２】計画書（自動計算）（変更）'!M243:N243</f>
        <v>0</v>
      </c>
      <c r="N243" s="926"/>
      <c r="O243" s="926">
        <f>'【様式２】計画書（自動計算）（変更）'!O243:P243</f>
        <v>0</v>
      </c>
      <c r="P243" s="926"/>
      <c r="Q243" s="926">
        <f>'【様式２】計画書（自動計算）（変更）'!Q243:R243</f>
        <v>0</v>
      </c>
      <c r="R243" s="926"/>
      <c r="S243" s="926">
        <f>'【様式２】計画書（自動計算）（変更）'!S243:T243</f>
        <v>0</v>
      </c>
      <c r="T243" s="926"/>
      <c r="U243" s="926">
        <f>'【様式２】計画書（自動計算）（変更）'!U243:V243</f>
        <v>0</v>
      </c>
      <c r="V243" s="926"/>
      <c r="W243" s="926">
        <f>'【様式２】計画書（自動計算）（変更）'!W243:X243</f>
        <v>0</v>
      </c>
      <c r="X243" s="926"/>
      <c r="Y243" s="926">
        <f>'【様式２】計画書（自動計算）（変更）'!Y243:Z243</f>
        <v>0</v>
      </c>
      <c r="Z243" s="926"/>
      <c r="AA243" s="926">
        <f>'【様式２】計画書（自動計算）（変更）'!AA243:AB243</f>
        <v>0</v>
      </c>
      <c r="AB243" s="926"/>
      <c r="AC243" s="926">
        <f>'【様式２】計画書（自動計算）（変更）'!AC243:AD243</f>
        <v>0</v>
      </c>
      <c r="AD243" s="926"/>
      <c r="AE243" s="908">
        <f t="shared" ref="AE243:AE247" si="52">SUM(G243:AD243)</f>
        <v>0</v>
      </c>
      <c r="AF243" s="909"/>
    </row>
    <row r="244" spans="1:32" ht="37.5" customHeight="1">
      <c r="A244" s="936" t="s">
        <v>30</v>
      </c>
      <c r="B244" s="937"/>
      <c r="C244" s="922" t="str">
        <f>'【様式２】計画書（自動計算）（変更）'!C244:D245</f>
        <v/>
      </c>
      <c r="D244" s="923"/>
      <c r="F244" s="4" t="s">
        <v>72</v>
      </c>
      <c r="G244" s="962">
        <f>'【様式２】計画書（自動計算）（変更）'!G244:H244</f>
        <v>0</v>
      </c>
      <c r="H244" s="963"/>
      <c r="I244" s="962">
        <f>'【様式２】計画書（自動計算）（変更）'!I244:J244</f>
        <v>0</v>
      </c>
      <c r="J244" s="963"/>
      <c r="K244" s="962">
        <f>'【様式２】計画書（自動計算）（変更）'!K244:L244</f>
        <v>0</v>
      </c>
      <c r="L244" s="963"/>
      <c r="M244" s="962">
        <f>'【様式２】計画書（自動計算）（変更）'!M244:N244</f>
        <v>0</v>
      </c>
      <c r="N244" s="963"/>
      <c r="O244" s="962">
        <f>'【様式２】計画書（自動計算）（変更）'!O244:P244</f>
        <v>0</v>
      </c>
      <c r="P244" s="963"/>
      <c r="Q244" s="962">
        <f>'【様式２】計画書（自動計算）（変更）'!Q244:R244</f>
        <v>0</v>
      </c>
      <c r="R244" s="963"/>
      <c r="S244" s="962">
        <f>'【様式２】計画書（自動計算）（変更）'!S244:T244</f>
        <v>0</v>
      </c>
      <c r="T244" s="963"/>
      <c r="U244" s="962">
        <f>'【様式２】計画書（自動計算）（変更）'!U244:V244</f>
        <v>0</v>
      </c>
      <c r="V244" s="963"/>
      <c r="W244" s="962">
        <f>'【様式２】計画書（自動計算）（変更）'!W244:X244</f>
        <v>0</v>
      </c>
      <c r="X244" s="963"/>
      <c r="Y244" s="962">
        <f>'【様式２】計画書（自動計算）（変更）'!Y244:Z244</f>
        <v>0</v>
      </c>
      <c r="Z244" s="963"/>
      <c r="AA244" s="962">
        <f>'【様式２】計画書（自動計算）（変更）'!AA244:AB244</f>
        <v>0</v>
      </c>
      <c r="AB244" s="963"/>
      <c r="AC244" s="962">
        <f>'【様式２】計画書（自動計算）（変更）'!AC244:AD244</f>
        <v>0</v>
      </c>
      <c r="AD244" s="963"/>
      <c r="AE244" s="908">
        <f t="shared" si="52"/>
        <v>0</v>
      </c>
      <c r="AF244" s="909"/>
    </row>
    <row r="245" spans="1:32" ht="37.5" customHeight="1">
      <c r="A245" s="938"/>
      <c r="B245" s="937"/>
      <c r="C245" s="924"/>
      <c r="D245" s="925"/>
      <c r="F245" s="4" t="s">
        <v>73</v>
      </c>
      <c r="G245" s="962">
        <f>'【様式２】計画書（自動計算）（変更）'!G245:H245</f>
        <v>0</v>
      </c>
      <c r="H245" s="963"/>
      <c r="I245" s="962">
        <f>'【様式２】計画書（自動計算）（変更）'!I245:J245</f>
        <v>0</v>
      </c>
      <c r="J245" s="963"/>
      <c r="K245" s="962">
        <f>'【様式２】計画書（自動計算）（変更）'!K245:L245</f>
        <v>0</v>
      </c>
      <c r="L245" s="963"/>
      <c r="M245" s="962">
        <f>'【様式２】計画書（自動計算）（変更）'!M245:N245</f>
        <v>0</v>
      </c>
      <c r="N245" s="963"/>
      <c r="O245" s="962">
        <f>'【様式２】計画書（自動計算）（変更）'!O245:P245</f>
        <v>0</v>
      </c>
      <c r="P245" s="963"/>
      <c r="Q245" s="962">
        <f>'【様式２】計画書（自動計算）（変更）'!Q245:R245</f>
        <v>0</v>
      </c>
      <c r="R245" s="963"/>
      <c r="S245" s="962">
        <f>'【様式２】計画書（自動計算）（変更）'!S245:T245</f>
        <v>0</v>
      </c>
      <c r="T245" s="963"/>
      <c r="U245" s="962">
        <f>'【様式２】計画書（自動計算）（変更）'!U245:V245</f>
        <v>0</v>
      </c>
      <c r="V245" s="963"/>
      <c r="W245" s="962">
        <f>'【様式２】計画書（自動計算）（変更）'!W245:X245</f>
        <v>0</v>
      </c>
      <c r="X245" s="963"/>
      <c r="Y245" s="962">
        <f>'【様式２】計画書（自動計算）（変更）'!Y245:Z245</f>
        <v>0</v>
      </c>
      <c r="Z245" s="963"/>
      <c r="AA245" s="962">
        <f>'【様式２】計画書（自動計算）（変更）'!AA245:AB245</f>
        <v>0</v>
      </c>
      <c r="AB245" s="963"/>
      <c r="AC245" s="962">
        <f>'【様式２】計画書（自動計算）（変更）'!AC245:AD245</f>
        <v>0</v>
      </c>
      <c r="AD245" s="963"/>
      <c r="AE245" s="908">
        <f t="shared" si="52"/>
        <v>0</v>
      </c>
      <c r="AF245" s="909"/>
    </row>
    <row r="246" spans="1:32" ht="37.5" customHeight="1">
      <c r="A246" s="938"/>
      <c r="B246" s="937"/>
      <c r="C246" s="876" t="str">
        <f>'【様式２】計画書（自動計算）（変更）'!C246:D247</f>
        <v/>
      </c>
      <c r="D246" s="960"/>
      <c r="F246" s="5" t="s">
        <v>74</v>
      </c>
      <c r="G246" s="962">
        <v>0</v>
      </c>
      <c r="H246" s="963"/>
      <c r="I246" s="962">
        <v>0</v>
      </c>
      <c r="J246" s="963"/>
      <c r="K246" s="962">
        <v>0</v>
      </c>
      <c r="L246" s="963"/>
      <c r="M246" s="1075">
        <v>0</v>
      </c>
      <c r="N246" s="963"/>
      <c r="O246" s="962">
        <v>0</v>
      </c>
      <c r="P246" s="963"/>
      <c r="Q246" s="962">
        <v>0</v>
      </c>
      <c r="R246" s="963"/>
      <c r="S246" s="1075">
        <v>0</v>
      </c>
      <c r="T246" s="963"/>
      <c r="U246" s="962">
        <v>0</v>
      </c>
      <c r="V246" s="963"/>
      <c r="W246" s="962">
        <v>0</v>
      </c>
      <c r="X246" s="963"/>
      <c r="Y246" s="1075">
        <v>0</v>
      </c>
      <c r="Z246" s="963"/>
      <c r="AA246" s="962">
        <v>0</v>
      </c>
      <c r="AB246" s="963"/>
      <c r="AC246" s="962">
        <v>0</v>
      </c>
      <c r="AD246" s="967"/>
      <c r="AE246" s="930">
        <f t="shared" si="52"/>
        <v>0</v>
      </c>
      <c r="AF246" s="931"/>
    </row>
    <row r="247" spans="1:32" ht="37.5" customHeight="1" thickBot="1">
      <c r="A247" s="938"/>
      <c r="B247" s="937"/>
      <c r="C247" s="879"/>
      <c r="D247" s="961"/>
      <c r="F247" s="6" t="s">
        <v>75</v>
      </c>
      <c r="G247" s="905">
        <f>'【様式２】計画書（自動計算）（変更）'!G247:H247</f>
        <v>0</v>
      </c>
      <c r="H247" s="906"/>
      <c r="I247" s="905">
        <f>'【様式２】計画書（自動計算）（変更）'!I247:J247</f>
        <v>0</v>
      </c>
      <c r="J247" s="906"/>
      <c r="K247" s="905">
        <f>'【様式２】計画書（自動計算）（変更）'!K247:L247</f>
        <v>0</v>
      </c>
      <c r="L247" s="906"/>
      <c r="M247" s="905">
        <f>'【様式２】計画書（自動計算）（変更）'!M247:N247</f>
        <v>0</v>
      </c>
      <c r="N247" s="906"/>
      <c r="O247" s="905">
        <f>'【様式２】計画書（自動計算）（変更）'!O247:P247</f>
        <v>0</v>
      </c>
      <c r="P247" s="906"/>
      <c r="Q247" s="905">
        <f>'【様式２】計画書（自動計算）（変更）'!Q247:R247</f>
        <v>0</v>
      </c>
      <c r="R247" s="906"/>
      <c r="S247" s="905">
        <f>'【様式２】計画書（自動計算）（変更）'!S247:T247</f>
        <v>0</v>
      </c>
      <c r="T247" s="906"/>
      <c r="U247" s="905">
        <f>'【様式２】計画書（自動計算）（変更）'!U247:V247</f>
        <v>0</v>
      </c>
      <c r="V247" s="906"/>
      <c r="W247" s="905">
        <f>'【様式２】計画書（自動計算）（変更）'!W247:X247</f>
        <v>0</v>
      </c>
      <c r="X247" s="906"/>
      <c r="Y247" s="905">
        <f>'【様式２】計画書（自動計算）（変更）'!Y247:Z247</f>
        <v>0</v>
      </c>
      <c r="Z247" s="906"/>
      <c r="AA247" s="905">
        <f>'【様式２】計画書（自動計算）（変更）'!AA247:AB247</f>
        <v>0</v>
      </c>
      <c r="AB247" s="906"/>
      <c r="AC247" s="905">
        <f>'【様式２】計画書（自動計算）（変更）'!AC247:AD247</f>
        <v>0</v>
      </c>
      <c r="AD247" s="906"/>
      <c r="AE247" s="908">
        <f t="shared" si="52"/>
        <v>0</v>
      </c>
      <c r="AF247" s="909"/>
    </row>
    <row r="248" spans="1:32" ht="37.5" customHeight="1" thickTop="1" thickBot="1">
      <c r="A248" s="910" t="s">
        <v>34</v>
      </c>
      <c r="B248" s="911"/>
      <c r="C248" s="954" t="str">
        <f>'【様式２】計画書（自動計算）（変更）'!C248:D248</f>
        <v/>
      </c>
      <c r="D248" s="955"/>
      <c r="F248" s="7" t="s">
        <v>76</v>
      </c>
      <c r="G248" s="912">
        <f>SUM(G243:H246)-G247</f>
        <v>0</v>
      </c>
      <c r="H248" s="913"/>
      <c r="I248" s="912">
        <f>SUM(I243:J246)-I247</f>
        <v>0</v>
      </c>
      <c r="J248" s="913"/>
      <c r="K248" s="912">
        <f>SUM(K243:L246)-K247</f>
        <v>0</v>
      </c>
      <c r="L248" s="914"/>
      <c r="M248" s="915">
        <f>SUM(M243:N246)-M247</f>
        <v>0</v>
      </c>
      <c r="N248" s="913"/>
      <c r="O248" s="912">
        <f>SUM(O243:P246)-O247</f>
        <v>0</v>
      </c>
      <c r="P248" s="913"/>
      <c r="Q248" s="912">
        <f>SUM(Q243:R246)-Q247</f>
        <v>0</v>
      </c>
      <c r="R248" s="914"/>
      <c r="S248" s="915">
        <f>SUM(S243:T246)-S247</f>
        <v>0</v>
      </c>
      <c r="T248" s="913"/>
      <c r="U248" s="912">
        <f>SUM(U243:V246)-U247</f>
        <v>0</v>
      </c>
      <c r="V248" s="913"/>
      <c r="W248" s="912">
        <f>SUM(W243:X246)-W247</f>
        <v>0</v>
      </c>
      <c r="X248" s="914"/>
      <c r="Y248" s="915">
        <f>SUM(Y243:Z246)-Y247</f>
        <v>0</v>
      </c>
      <c r="Z248" s="913"/>
      <c r="AA248" s="912">
        <f>SUM(AA243:AB246)-AA247</f>
        <v>0</v>
      </c>
      <c r="AB248" s="913"/>
      <c r="AC248" s="912">
        <f>SUM(AC243:AD246)-AC247</f>
        <v>0</v>
      </c>
      <c r="AD248" s="916"/>
      <c r="AE248" s="917">
        <f>SUM(G248:AD248)</f>
        <v>0</v>
      </c>
      <c r="AF248" s="918"/>
    </row>
    <row r="249" spans="1:32" ht="50.25" customHeight="1" thickTop="1" thickBot="1">
      <c r="A249" s="889" t="s">
        <v>300</v>
      </c>
      <c r="B249" s="890"/>
      <c r="C249" s="954" t="str">
        <f>'【様式２】計画書（自動計算）（変更）'!C249:D249</f>
        <v/>
      </c>
      <c r="D249" s="955"/>
      <c r="F249" s="8" t="s">
        <v>77</v>
      </c>
      <c r="G249" s="893">
        <f>IF(入力用!O336=1,IF(AND(入力用!O342&gt;0,入力用!O342&lt;=4),IF(G248&gt;=65000,65000,G248),IF(G248&gt;=82000,82000,G248)),IF(G248&gt;=65000,65000,G248))</f>
        <v>0</v>
      </c>
      <c r="H249" s="894"/>
      <c r="I249" s="893">
        <f>IF(入力用!O336=1,IF(AND(入力用!O342&gt;0,入力用!O342&lt;=5),IF(I248&gt;=65000,65000,I248),IF(I248&gt;=82000,82000,I248)),IF(I248&gt;=65000,65000,I248))</f>
        <v>0</v>
      </c>
      <c r="J249" s="894"/>
      <c r="K249" s="893">
        <f>IF(入力用!O336=1,IF(AND(入力用!O342&gt;0,入力用!O342&lt;=6),IF(K248&gt;=65000,65000,K248),IF(K248&gt;=82000,82000,K248)),IF(K248&gt;=65000,65000,K248))</f>
        <v>0</v>
      </c>
      <c r="L249" s="894"/>
      <c r="M249" s="893">
        <f>IF(入力用!O336=1,IF(AND(入力用!O342&gt;0,入力用!O342&lt;=7),IF(M248&gt;=65000,65000,M248),IF(M248&gt;=82000,82000,M248)),IF(M248&gt;=65000,65000,M248))</f>
        <v>0</v>
      </c>
      <c r="N249" s="894"/>
      <c r="O249" s="893">
        <f>IF(入力用!O336=1,IF(AND(入力用!O342&gt;0,入力用!O342&lt;=8),IF(O248&gt;=65000,65000,O248),IF(O248&gt;=82000,82000,O248)),IF(O248&gt;=65000,65000,O248))</f>
        <v>0</v>
      </c>
      <c r="P249" s="894"/>
      <c r="Q249" s="893">
        <f>IF(入力用!O336=1,IF(AND(入力用!O342&gt;0,入力用!O342&lt;=9),IF(Q248&gt;=65000,65000,Q248),IF(Q248&gt;=82000,82000,Q248)),IF(Q248&gt;=65000,65000,Q248))</f>
        <v>0</v>
      </c>
      <c r="R249" s="894"/>
      <c r="S249" s="893">
        <f>IF(入力用!O336=1,IF(AND(入力用!O342&gt;0,入力用!O342&lt;=10),IF(S248&gt;=65000,65000,S248),IF(S248&gt;=82000,82000,S248)),IF(S248&gt;=65000,65000,S248))</f>
        <v>0</v>
      </c>
      <c r="T249" s="894"/>
      <c r="U249" s="893">
        <f>IF(入力用!O336=1,IF(AND(入力用!O342&gt;0,入力用!O342&lt;=11),IF(U248&gt;=65000,65000,U248),IF(U248&gt;=82000,82000,U248)),IF(U248&gt;=65000,65000,U248))</f>
        <v>0</v>
      </c>
      <c r="V249" s="894"/>
      <c r="W249" s="893">
        <f>IF(入力用!O336=1,IF(AND(入力用!O342&gt;0,入力用!O342&lt;=12),IF(W248&gt;=65000,65000,W248),IF(W248&gt;=82000,82000,W248)),IF(W248&gt;=65000,65000,W248))</f>
        <v>0</v>
      </c>
      <c r="X249" s="894"/>
      <c r="Y249" s="893">
        <f>IF(入力用!O336=1,IF(AND(入力用!O342&gt;0,入力用!O342&lt;=13),IF(Y248&gt;=65000,65000,Y248),IF(Y248&gt;=82000,82000,Y248)),IF(Y248&gt;=65000,65000,Y248))</f>
        <v>0</v>
      </c>
      <c r="Z249" s="894"/>
      <c r="AA249" s="893">
        <f>IF(入力用!O336=1,IF(AND(入力用!O342&gt;0,入力用!O342&lt;=14),IF(AA248&gt;=65000,65000,AA248),IF(AA248&gt;=82000,82000,AA248)),IF(AA248&gt;=65000,65000,AA248))</f>
        <v>0</v>
      </c>
      <c r="AB249" s="894"/>
      <c r="AC249" s="893">
        <f>IF(入力用!O336=1,IF(AND(入力用!O342&gt;0,入力用!O342&lt;=15),IF(AC248&gt;=65000,65000,AC248),IF(AC248&gt;=82000,82000,AC248)),IF(AC248&gt;=65000,65000,AC248))</f>
        <v>0</v>
      </c>
      <c r="AD249" s="958"/>
      <c r="AE249" s="895"/>
      <c r="AF249" s="896"/>
    </row>
    <row r="250" spans="1:32" ht="50.25" customHeight="1" thickBot="1">
      <c r="A250" s="897" t="s">
        <v>301</v>
      </c>
      <c r="B250" s="898"/>
      <c r="C250" s="956" t="str">
        <f>'【様式２】計画書（自動計算）（変更）'!C250:D250</f>
        <v/>
      </c>
      <c r="D250" s="957"/>
      <c r="F250" s="9" t="s">
        <v>228</v>
      </c>
      <c r="G250" s="899">
        <f>ROUNDDOWN(G249*3/4,0)</f>
        <v>0</v>
      </c>
      <c r="H250" s="899"/>
      <c r="I250" s="899">
        <f>ROUNDDOWN(I249*3/4,0)</f>
        <v>0</v>
      </c>
      <c r="J250" s="899"/>
      <c r="K250" s="899">
        <f>ROUNDDOWN(K249*3/4,0)</f>
        <v>0</v>
      </c>
      <c r="L250" s="900"/>
      <c r="M250" s="901">
        <f>ROUNDDOWN(M249*3/4,0)</f>
        <v>0</v>
      </c>
      <c r="N250" s="899"/>
      <c r="O250" s="899">
        <f>ROUNDDOWN(O249*3/4,0)</f>
        <v>0</v>
      </c>
      <c r="P250" s="899"/>
      <c r="Q250" s="899">
        <f>ROUNDDOWN(Q249*3/4,0)</f>
        <v>0</v>
      </c>
      <c r="R250" s="900"/>
      <c r="S250" s="901">
        <f>ROUNDDOWN(S249*3/4,0)</f>
        <v>0</v>
      </c>
      <c r="T250" s="899"/>
      <c r="U250" s="899">
        <f>ROUNDDOWN(U249*3/4,0)</f>
        <v>0</v>
      </c>
      <c r="V250" s="899"/>
      <c r="W250" s="899">
        <f>ROUNDDOWN(W249*3/4,0)</f>
        <v>0</v>
      </c>
      <c r="X250" s="900"/>
      <c r="Y250" s="901">
        <f>ROUNDDOWN(Y249*3/4,0)</f>
        <v>0</v>
      </c>
      <c r="Z250" s="899"/>
      <c r="AA250" s="899">
        <f>ROUNDDOWN(AA249*3/4,0)</f>
        <v>0</v>
      </c>
      <c r="AB250" s="899"/>
      <c r="AC250" s="899">
        <f>ROUNDDOWN(AC249*3/4,0)</f>
        <v>0</v>
      </c>
      <c r="AD250" s="902"/>
      <c r="AE250" s="903">
        <f>ROUNDDOWN(SUM(G250:AD250),-2)</f>
        <v>0</v>
      </c>
      <c r="AF250" s="904"/>
    </row>
    <row r="251" spans="1:32" ht="17.25" customHeight="1">
      <c r="A251" s="871" t="s">
        <v>85</v>
      </c>
      <c r="B251" s="873" t="str">
        <f>'【様式２】計画書（自動計算）（変更）'!B251:D255</f>
        <v/>
      </c>
      <c r="C251" s="874"/>
      <c r="D251" s="875"/>
    </row>
    <row r="252" spans="1:32" ht="34.5" customHeight="1">
      <c r="A252" s="872"/>
      <c r="B252" s="876"/>
      <c r="C252" s="877"/>
      <c r="D252" s="878"/>
      <c r="G252" s="882"/>
      <c r="H252" s="883"/>
      <c r="I252" s="884" t="s">
        <v>36</v>
      </c>
      <c r="J252" s="885"/>
      <c r="K252" s="886"/>
      <c r="M252" s="887"/>
      <c r="N252" s="887"/>
      <c r="O252" s="888" t="s">
        <v>37</v>
      </c>
      <c r="P252" s="887"/>
      <c r="Q252" s="887"/>
      <c r="S252" s="887"/>
      <c r="T252" s="887"/>
      <c r="U252" s="888" t="s">
        <v>38</v>
      </c>
      <c r="V252" s="887"/>
      <c r="W252" s="887"/>
      <c r="Y252" s="887"/>
      <c r="Z252" s="887"/>
      <c r="AA252" s="888" t="s">
        <v>39</v>
      </c>
      <c r="AB252" s="887"/>
      <c r="AC252" s="887"/>
    </row>
    <row r="253" spans="1:32" ht="27" customHeight="1">
      <c r="A253" s="872"/>
      <c r="B253" s="876"/>
      <c r="C253" s="877"/>
      <c r="D253" s="878"/>
      <c r="G253" s="869" t="s">
        <v>29</v>
      </c>
      <c r="H253" s="870"/>
      <c r="I253" s="855">
        <f t="shared" ref="I253:I258" si="53">SUM(G243:L243)</f>
        <v>0</v>
      </c>
      <c r="J253" s="856"/>
      <c r="K253" s="857"/>
      <c r="M253" s="869" t="s">
        <v>29</v>
      </c>
      <c r="N253" s="870"/>
      <c r="O253" s="855">
        <f t="shared" ref="O253:O258" si="54">SUM(M243:R243)</f>
        <v>0</v>
      </c>
      <c r="P253" s="856"/>
      <c r="Q253" s="857"/>
      <c r="S253" s="869" t="s">
        <v>29</v>
      </c>
      <c r="T253" s="870"/>
      <c r="U253" s="855">
        <f t="shared" ref="U253:U258" si="55">SUM(S243:X243)</f>
        <v>0</v>
      </c>
      <c r="V253" s="856"/>
      <c r="W253" s="857"/>
      <c r="Y253" s="869" t="s">
        <v>29</v>
      </c>
      <c r="Z253" s="870"/>
      <c r="AA253" s="855">
        <f t="shared" ref="AA253:AA258" si="56">SUM(Y243:AD243)</f>
        <v>0</v>
      </c>
      <c r="AB253" s="856"/>
      <c r="AC253" s="857"/>
    </row>
    <row r="254" spans="1:32" ht="27" customHeight="1">
      <c r="A254" s="872"/>
      <c r="B254" s="876"/>
      <c r="C254" s="877"/>
      <c r="D254" s="878"/>
      <c r="G254" s="862" t="s">
        <v>31</v>
      </c>
      <c r="H254" s="863"/>
      <c r="I254" s="855">
        <f t="shared" si="53"/>
        <v>0</v>
      </c>
      <c r="J254" s="856"/>
      <c r="K254" s="857"/>
      <c r="M254" s="862" t="s">
        <v>31</v>
      </c>
      <c r="N254" s="863"/>
      <c r="O254" s="855">
        <f t="shared" si="54"/>
        <v>0</v>
      </c>
      <c r="P254" s="856"/>
      <c r="Q254" s="857"/>
      <c r="S254" s="862" t="s">
        <v>31</v>
      </c>
      <c r="T254" s="863"/>
      <c r="U254" s="855">
        <f t="shared" si="55"/>
        <v>0</v>
      </c>
      <c r="V254" s="856"/>
      <c r="W254" s="857"/>
      <c r="Y254" s="862" t="s">
        <v>31</v>
      </c>
      <c r="Z254" s="863"/>
      <c r="AA254" s="855">
        <f t="shared" si="56"/>
        <v>0</v>
      </c>
      <c r="AB254" s="856"/>
      <c r="AC254" s="857"/>
    </row>
    <row r="255" spans="1:32" ht="27" customHeight="1">
      <c r="A255" s="872"/>
      <c r="B255" s="879"/>
      <c r="C255" s="880"/>
      <c r="D255" s="881"/>
      <c r="G255" s="862" t="s">
        <v>40</v>
      </c>
      <c r="H255" s="863"/>
      <c r="I255" s="855">
        <f t="shared" si="53"/>
        <v>0</v>
      </c>
      <c r="J255" s="856"/>
      <c r="K255" s="857"/>
      <c r="M255" s="862" t="s">
        <v>40</v>
      </c>
      <c r="N255" s="863"/>
      <c r="O255" s="855">
        <f t="shared" si="54"/>
        <v>0</v>
      </c>
      <c r="P255" s="856"/>
      <c r="Q255" s="857"/>
      <c r="S255" s="862" t="s">
        <v>40</v>
      </c>
      <c r="T255" s="863"/>
      <c r="U255" s="855">
        <f t="shared" si="55"/>
        <v>0</v>
      </c>
      <c r="V255" s="856"/>
      <c r="W255" s="857"/>
      <c r="Y255" s="862" t="s">
        <v>40</v>
      </c>
      <c r="Z255" s="863"/>
      <c r="AA255" s="855">
        <f t="shared" si="56"/>
        <v>0</v>
      </c>
      <c r="AB255" s="856"/>
      <c r="AC255" s="857"/>
    </row>
    <row r="256" spans="1:32" ht="27" customHeight="1">
      <c r="B256" s="864" t="str">
        <f>'【様式２】計画書（自動計算）（変更）'!B256:D256</f>
        <v>補助基準額上限：65000円</v>
      </c>
      <c r="C256" s="864"/>
      <c r="D256" s="864"/>
      <c r="G256" s="862" t="s">
        <v>32</v>
      </c>
      <c r="H256" s="863"/>
      <c r="I256" s="865">
        <f t="shared" si="53"/>
        <v>0</v>
      </c>
      <c r="J256" s="866"/>
      <c r="K256" s="867"/>
      <c r="M256" s="862" t="s">
        <v>32</v>
      </c>
      <c r="N256" s="863"/>
      <c r="O256" s="865">
        <f t="shared" si="54"/>
        <v>0</v>
      </c>
      <c r="P256" s="866"/>
      <c r="Q256" s="867"/>
      <c r="S256" s="862" t="s">
        <v>32</v>
      </c>
      <c r="T256" s="863"/>
      <c r="U256" s="865">
        <f t="shared" si="55"/>
        <v>0</v>
      </c>
      <c r="V256" s="866"/>
      <c r="W256" s="867"/>
      <c r="Y256" s="862" t="s">
        <v>32</v>
      </c>
      <c r="Z256" s="863"/>
      <c r="AA256" s="865">
        <f t="shared" si="56"/>
        <v>0</v>
      </c>
      <c r="AB256" s="866"/>
      <c r="AC256" s="867"/>
    </row>
    <row r="257" spans="1:32" ht="27" customHeight="1">
      <c r="B257" s="868" t="str">
        <f>'【様式２】計画書（自動計算）（変更）'!B257:D257</f>
        <v/>
      </c>
      <c r="C257" s="868"/>
      <c r="D257" s="868"/>
      <c r="G257" s="869" t="s">
        <v>33</v>
      </c>
      <c r="H257" s="870"/>
      <c r="I257" s="855">
        <f t="shared" si="53"/>
        <v>0</v>
      </c>
      <c r="J257" s="856"/>
      <c r="K257" s="857"/>
      <c r="M257" s="869" t="s">
        <v>33</v>
      </c>
      <c r="N257" s="870"/>
      <c r="O257" s="855">
        <f t="shared" si="54"/>
        <v>0</v>
      </c>
      <c r="P257" s="856"/>
      <c r="Q257" s="857"/>
      <c r="S257" s="869" t="s">
        <v>33</v>
      </c>
      <c r="T257" s="870"/>
      <c r="U257" s="855">
        <f t="shared" si="55"/>
        <v>0</v>
      </c>
      <c r="V257" s="856"/>
      <c r="W257" s="857"/>
      <c r="Y257" s="869" t="s">
        <v>33</v>
      </c>
      <c r="Z257" s="870"/>
      <c r="AA257" s="855">
        <f t="shared" si="56"/>
        <v>0</v>
      </c>
      <c r="AB257" s="856"/>
      <c r="AC257" s="857"/>
    </row>
    <row r="258" spans="1:32" ht="27" customHeight="1" thickBot="1">
      <c r="G258" s="850" t="s">
        <v>35</v>
      </c>
      <c r="H258" s="851"/>
      <c r="I258" s="852">
        <f t="shared" si="53"/>
        <v>0</v>
      </c>
      <c r="J258" s="853"/>
      <c r="K258" s="854"/>
      <c r="M258" s="850" t="s">
        <v>35</v>
      </c>
      <c r="N258" s="851"/>
      <c r="O258" s="855">
        <f t="shared" si="54"/>
        <v>0</v>
      </c>
      <c r="P258" s="856"/>
      <c r="Q258" s="857"/>
      <c r="S258" s="850" t="s">
        <v>35</v>
      </c>
      <c r="T258" s="851"/>
      <c r="U258" s="855">
        <f t="shared" si="55"/>
        <v>0</v>
      </c>
      <c r="V258" s="856"/>
      <c r="W258" s="857"/>
      <c r="Y258" s="850" t="s">
        <v>35</v>
      </c>
      <c r="Z258" s="851"/>
      <c r="AA258" s="855">
        <f t="shared" si="56"/>
        <v>0</v>
      </c>
      <c r="AB258" s="856"/>
      <c r="AC258" s="857"/>
    </row>
    <row r="259" spans="1:32" ht="45" customHeight="1" thickBot="1">
      <c r="G259" s="858" t="s">
        <v>78</v>
      </c>
      <c r="H259" s="859"/>
      <c r="I259" s="860">
        <f>ROUNDDOWN(SUM(G250:L250),-2)</f>
        <v>0</v>
      </c>
      <c r="J259" s="861"/>
      <c r="K259" s="861"/>
      <c r="M259" s="858" t="s">
        <v>78</v>
      </c>
      <c r="N259" s="859"/>
      <c r="O259" s="860">
        <f>ROUNDDOWN(SUM(M250:R250),-2)</f>
        <v>0</v>
      </c>
      <c r="P259" s="861"/>
      <c r="Q259" s="861"/>
      <c r="S259" s="858" t="s">
        <v>78</v>
      </c>
      <c r="T259" s="859"/>
      <c r="U259" s="860">
        <f>ROUNDDOWN(SUM(S250:X250),-2)</f>
        <v>0</v>
      </c>
      <c r="V259" s="861"/>
      <c r="W259" s="861"/>
      <c r="Y259" s="858" t="s">
        <v>78</v>
      </c>
      <c r="Z259" s="859"/>
      <c r="AA259" s="860">
        <f>AE250-I259-O259-U259</f>
        <v>0</v>
      </c>
      <c r="AB259" s="861"/>
      <c r="AC259" s="861"/>
      <c r="AF259" s="10" t="s">
        <v>92</v>
      </c>
    </row>
    <row r="260" spans="1:32" ht="17.25" customHeight="1"/>
    <row r="261" spans="1:32" ht="17.25" customHeight="1"/>
    <row r="262" spans="1:32" ht="17.25" customHeight="1">
      <c r="A262" s="1076" t="str">
        <f>$A$1</f>
        <v>様式第１２号別紙１</v>
      </c>
      <c r="B262" s="1076"/>
      <c r="C262" s="1076"/>
      <c r="D262" s="1076"/>
    </row>
    <row r="263" spans="1:32" ht="17.25" customHeight="1">
      <c r="A263" s="1076"/>
      <c r="B263" s="1076"/>
      <c r="C263" s="1076"/>
      <c r="D263" s="1076"/>
      <c r="Z263" s="939" t="str">
        <f>$Z$2</f>
        <v>令和</v>
      </c>
      <c r="AA263" s="939">
        <f>IF($AA$2="","",$AA$2)</f>
        <v>8</v>
      </c>
      <c r="AB263" s="939" t="s">
        <v>8</v>
      </c>
      <c r="AC263" s="939">
        <f>IF($AC$2="","",$AC$2)</f>
        <v>3</v>
      </c>
      <c r="AD263" s="939" t="s">
        <v>9</v>
      </c>
      <c r="AE263" s="939">
        <f>IF($AE$2="","",$AE$2)</f>
        <v>31</v>
      </c>
      <c r="AF263" s="939" t="s">
        <v>10</v>
      </c>
    </row>
    <row r="264" spans="1:32" ht="17.25" customHeight="1">
      <c r="A264" s="939" t="s">
        <v>299</v>
      </c>
      <c r="B264" s="939"/>
      <c r="C264" s="939"/>
      <c r="D264" s="939"/>
      <c r="E264" s="939"/>
      <c r="F264" s="939"/>
      <c r="G264" s="939"/>
      <c r="H264" s="939"/>
      <c r="I264" s="939"/>
      <c r="L264" s="940" t="s">
        <v>12</v>
      </c>
      <c r="M264" s="940"/>
      <c r="N264" s="941">
        <v>10</v>
      </c>
      <c r="O264" s="941"/>
      <c r="P264" s="942" t="s">
        <v>13</v>
      </c>
      <c r="Q264" s="942"/>
      <c r="Z264" s="939"/>
      <c r="AA264" s="939"/>
      <c r="AB264" s="939"/>
      <c r="AC264" s="939"/>
      <c r="AD264" s="939"/>
      <c r="AE264" s="939"/>
      <c r="AF264" s="939"/>
    </row>
    <row r="265" spans="1:32" ht="17.25" customHeight="1">
      <c r="A265" s="939"/>
      <c r="B265" s="939"/>
      <c r="C265" s="939"/>
      <c r="D265" s="939"/>
      <c r="E265" s="939"/>
      <c r="F265" s="939"/>
      <c r="G265" s="939"/>
      <c r="H265" s="939"/>
      <c r="I265" s="939"/>
      <c r="L265" s="940"/>
      <c r="M265" s="940"/>
      <c r="N265" s="941"/>
      <c r="O265" s="941"/>
      <c r="P265" s="942"/>
      <c r="Q265" s="942"/>
    </row>
    <row r="266" spans="1:32" ht="17.25" customHeight="1">
      <c r="A266" s="939"/>
      <c r="B266" s="939"/>
      <c r="C266" s="939"/>
      <c r="D266" s="939"/>
      <c r="E266" s="939"/>
      <c r="F266" s="939"/>
      <c r="G266" s="939"/>
      <c r="H266" s="939"/>
      <c r="I266" s="939"/>
      <c r="L266" s="940"/>
      <c r="M266" s="940"/>
      <c r="N266" s="941"/>
      <c r="O266" s="941"/>
      <c r="P266" s="942"/>
      <c r="Q266" s="942"/>
    </row>
    <row r="267" spans="1:32" ht="17.25" customHeight="1" thickBot="1"/>
    <row r="268" spans="1:32" ht="42" customHeight="1" thickBot="1">
      <c r="A268" s="943" t="s">
        <v>81</v>
      </c>
      <c r="B268" s="944"/>
      <c r="C268" s="945" t="str">
        <f>IF($C$7="","",$C$7)</f>
        <v/>
      </c>
      <c r="D268" s="945"/>
      <c r="E268" s="945"/>
      <c r="F268" s="945"/>
      <c r="G268" s="945"/>
      <c r="H268" s="945"/>
      <c r="I268" s="946"/>
    </row>
    <row r="269" spans="1:32" ht="17.25" customHeight="1">
      <c r="C269" s="2"/>
      <c r="D269" s="2"/>
      <c r="E269" s="11"/>
      <c r="F269" s="2"/>
      <c r="G269" s="2"/>
      <c r="H269" s="2"/>
      <c r="I269" s="2"/>
      <c r="J269" s="2"/>
    </row>
    <row r="270" spans="1:32" ht="17.25" customHeight="1" thickBot="1"/>
    <row r="271" spans="1:32" ht="24" customHeight="1" thickBot="1">
      <c r="A271" s="947" t="s">
        <v>14</v>
      </c>
      <c r="B271" s="948"/>
      <c r="C271" s="948"/>
      <c r="D271" s="949"/>
      <c r="F271" s="123" t="s">
        <v>15</v>
      </c>
      <c r="G271" s="943" t="s">
        <v>16</v>
      </c>
      <c r="H271" s="944"/>
      <c r="I271" s="950" t="s">
        <v>17</v>
      </c>
      <c r="J271" s="944"/>
      <c r="K271" s="950" t="s">
        <v>18</v>
      </c>
      <c r="L271" s="951"/>
      <c r="M271" s="943" t="s">
        <v>19</v>
      </c>
      <c r="N271" s="944"/>
      <c r="O271" s="950" t="s">
        <v>20</v>
      </c>
      <c r="P271" s="944"/>
      <c r="Q271" s="950" t="s">
        <v>21</v>
      </c>
      <c r="R271" s="951"/>
      <c r="S271" s="943" t="s">
        <v>22</v>
      </c>
      <c r="T271" s="944"/>
      <c r="U271" s="950" t="s">
        <v>23</v>
      </c>
      <c r="V271" s="944"/>
      <c r="W271" s="950" t="s">
        <v>24</v>
      </c>
      <c r="X271" s="951"/>
      <c r="Y271" s="943" t="s">
        <v>25</v>
      </c>
      <c r="Z271" s="944"/>
      <c r="AA271" s="950" t="s">
        <v>26</v>
      </c>
      <c r="AB271" s="944"/>
      <c r="AC271" s="950" t="s">
        <v>27</v>
      </c>
      <c r="AD271" s="951"/>
      <c r="AE271" s="952" t="s">
        <v>28</v>
      </c>
      <c r="AF271" s="951"/>
    </row>
    <row r="272" spans="1:32" ht="37.5" customHeight="1">
      <c r="A272" s="932" t="s">
        <v>86</v>
      </c>
      <c r="B272" s="933"/>
      <c r="C272" s="934" t="str">
        <f>'【様式２】計画書（自動計算）（変更）'!C272:D272</f>
        <v/>
      </c>
      <c r="D272" s="935"/>
      <c r="F272" s="118" t="s">
        <v>71</v>
      </c>
      <c r="G272" s="926">
        <f>'【様式２】計画書（自動計算）（変更）'!G272:H272</f>
        <v>0</v>
      </c>
      <c r="H272" s="926"/>
      <c r="I272" s="926">
        <f>'【様式２】計画書（自動計算）（変更）'!I272:J272</f>
        <v>0</v>
      </c>
      <c r="J272" s="926"/>
      <c r="K272" s="926">
        <f>'【様式２】計画書（自動計算）（変更）'!K272:L272</f>
        <v>0</v>
      </c>
      <c r="L272" s="926"/>
      <c r="M272" s="926">
        <f>'【様式２】計画書（自動計算）（変更）'!M272:N272</f>
        <v>0</v>
      </c>
      <c r="N272" s="926"/>
      <c r="O272" s="926">
        <f>'【様式２】計画書（自動計算）（変更）'!O272:P272</f>
        <v>0</v>
      </c>
      <c r="P272" s="926"/>
      <c r="Q272" s="926">
        <f>'【様式２】計画書（自動計算）（変更）'!Q272:R272</f>
        <v>0</v>
      </c>
      <c r="R272" s="926"/>
      <c r="S272" s="926">
        <f>'【様式２】計画書（自動計算）（変更）'!S272:T272</f>
        <v>0</v>
      </c>
      <c r="T272" s="926"/>
      <c r="U272" s="926">
        <f>'【様式２】計画書（自動計算）（変更）'!U272:V272</f>
        <v>0</v>
      </c>
      <c r="V272" s="926"/>
      <c r="W272" s="926">
        <f>'【様式２】計画書（自動計算）（変更）'!W272:X272</f>
        <v>0</v>
      </c>
      <c r="X272" s="926"/>
      <c r="Y272" s="926">
        <f>'【様式２】計画書（自動計算）（変更）'!Y272:Z272</f>
        <v>0</v>
      </c>
      <c r="Z272" s="926"/>
      <c r="AA272" s="926">
        <f>'【様式２】計画書（自動計算）（変更）'!AA272:AB272</f>
        <v>0</v>
      </c>
      <c r="AB272" s="926"/>
      <c r="AC272" s="926">
        <f>'【様式２】計画書（自動計算）（変更）'!AC272:AD272</f>
        <v>0</v>
      </c>
      <c r="AD272" s="926"/>
      <c r="AE272" s="908">
        <f t="shared" ref="AE272:AE276" si="57">SUM(G272:AD272)</f>
        <v>0</v>
      </c>
      <c r="AF272" s="909"/>
    </row>
    <row r="273" spans="1:32" ht="37.5" customHeight="1">
      <c r="A273" s="936" t="s">
        <v>30</v>
      </c>
      <c r="B273" s="937"/>
      <c r="C273" s="922" t="str">
        <f>'【様式２】計画書（自動計算）（変更）'!C273:D274</f>
        <v/>
      </c>
      <c r="D273" s="923"/>
      <c r="F273" s="4" t="s">
        <v>72</v>
      </c>
      <c r="G273" s="962">
        <f>'【様式２】計画書（自動計算）（変更）'!G273:H273</f>
        <v>0</v>
      </c>
      <c r="H273" s="963"/>
      <c r="I273" s="962">
        <f>'【様式２】計画書（自動計算）（変更）'!I273:J273</f>
        <v>0</v>
      </c>
      <c r="J273" s="963"/>
      <c r="K273" s="962">
        <f>'【様式２】計画書（自動計算）（変更）'!K273:L273</f>
        <v>0</v>
      </c>
      <c r="L273" s="963"/>
      <c r="M273" s="962">
        <f>'【様式２】計画書（自動計算）（変更）'!M273:N273</f>
        <v>0</v>
      </c>
      <c r="N273" s="963"/>
      <c r="O273" s="962">
        <f>'【様式２】計画書（自動計算）（変更）'!O273:P273</f>
        <v>0</v>
      </c>
      <c r="P273" s="963"/>
      <c r="Q273" s="962">
        <f>'【様式２】計画書（自動計算）（変更）'!Q273:R273</f>
        <v>0</v>
      </c>
      <c r="R273" s="963"/>
      <c r="S273" s="962">
        <f>'【様式２】計画書（自動計算）（変更）'!S273:T273</f>
        <v>0</v>
      </c>
      <c r="T273" s="963"/>
      <c r="U273" s="962">
        <f>'【様式２】計画書（自動計算）（変更）'!U273:V273</f>
        <v>0</v>
      </c>
      <c r="V273" s="963"/>
      <c r="W273" s="962">
        <f>'【様式２】計画書（自動計算）（変更）'!W273:X273</f>
        <v>0</v>
      </c>
      <c r="X273" s="963"/>
      <c r="Y273" s="962">
        <f>'【様式２】計画書（自動計算）（変更）'!Y273:Z273</f>
        <v>0</v>
      </c>
      <c r="Z273" s="963"/>
      <c r="AA273" s="962">
        <f>'【様式２】計画書（自動計算）（変更）'!AA273:AB273</f>
        <v>0</v>
      </c>
      <c r="AB273" s="963"/>
      <c r="AC273" s="962">
        <f>'【様式２】計画書（自動計算）（変更）'!AC273:AD273</f>
        <v>0</v>
      </c>
      <c r="AD273" s="963"/>
      <c r="AE273" s="908">
        <f t="shared" si="57"/>
        <v>0</v>
      </c>
      <c r="AF273" s="909"/>
    </row>
    <row r="274" spans="1:32" ht="37.5" customHeight="1">
      <c r="A274" s="938"/>
      <c r="B274" s="937"/>
      <c r="C274" s="924"/>
      <c r="D274" s="925"/>
      <c r="F274" s="4" t="s">
        <v>73</v>
      </c>
      <c r="G274" s="962">
        <f>'【様式２】計画書（自動計算）（変更）'!G274:H274</f>
        <v>0</v>
      </c>
      <c r="H274" s="963"/>
      <c r="I274" s="962">
        <f>'【様式２】計画書（自動計算）（変更）'!I274:J274</f>
        <v>0</v>
      </c>
      <c r="J274" s="963"/>
      <c r="K274" s="962">
        <f>'【様式２】計画書（自動計算）（変更）'!K274:L274</f>
        <v>0</v>
      </c>
      <c r="L274" s="963"/>
      <c r="M274" s="962">
        <f>'【様式２】計画書（自動計算）（変更）'!M274:N274</f>
        <v>0</v>
      </c>
      <c r="N274" s="963"/>
      <c r="O274" s="962">
        <f>'【様式２】計画書（自動計算）（変更）'!O274:P274</f>
        <v>0</v>
      </c>
      <c r="P274" s="963"/>
      <c r="Q274" s="962">
        <f>'【様式２】計画書（自動計算）（変更）'!Q274:R274</f>
        <v>0</v>
      </c>
      <c r="R274" s="963"/>
      <c r="S274" s="962">
        <f>'【様式２】計画書（自動計算）（変更）'!S274:T274</f>
        <v>0</v>
      </c>
      <c r="T274" s="963"/>
      <c r="U274" s="962">
        <f>'【様式２】計画書（自動計算）（変更）'!U274:V274</f>
        <v>0</v>
      </c>
      <c r="V274" s="963"/>
      <c r="W274" s="962">
        <f>'【様式２】計画書（自動計算）（変更）'!W274:X274</f>
        <v>0</v>
      </c>
      <c r="X274" s="963"/>
      <c r="Y274" s="962">
        <f>'【様式２】計画書（自動計算）（変更）'!Y274:Z274</f>
        <v>0</v>
      </c>
      <c r="Z274" s="963"/>
      <c r="AA274" s="962">
        <f>'【様式２】計画書（自動計算）（変更）'!AA274:AB274</f>
        <v>0</v>
      </c>
      <c r="AB274" s="963"/>
      <c r="AC274" s="962">
        <f>'【様式２】計画書（自動計算）（変更）'!AC274:AD274</f>
        <v>0</v>
      </c>
      <c r="AD274" s="963"/>
      <c r="AE274" s="908">
        <f t="shared" si="57"/>
        <v>0</v>
      </c>
      <c r="AF274" s="909"/>
    </row>
    <row r="275" spans="1:32" ht="37.5" customHeight="1">
      <c r="A275" s="938"/>
      <c r="B275" s="937"/>
      <c r="C275" s="876" t="str">
        <f>'【様式２】計画書（自動計算）（変更）'!C275:D276</f>
        <v/>
      </c>
      <c r="D275" s="960"/>
      <c r="F275" s="5" t="s">
        <v>74</v>
      </c>
      <c r="G275" s="962">
        <v>0</v>
      </c>
      <c r="H275" s="963"/>
      <c r="I275" s="962">
        <v>0</v>
      </c>
      <c r="J275" s="963"/>
      <c r="K275" s="962">
        <v>0</v>
      </c>
      <c r="L275" s="963"/>
      <c r="M275" s="1075">
        <v>0</v>
      </c>
      <c r="N275" s="963"/>
      <c r="O275" s="962">
        <v>0</v>
      </c>
      <c r="P275" s="963"/>
      <c r="Q275" s="962">
        <v>0</v>
      </c>
      <c r="R275" s="963"/>
      <c r="S275" s="1075">
        <v>0</v>
      </c>
      <c r="T275" s="963"/>
      <c r="U275" s="962">
        <v>0</v>
      </c>
      <c r="V275" s="963"/>
      <c r="W275" s="962">
        <v>0</v>
      </c>
      <c r="X275" s="963"/>
      <c r="Y275" s="1075">
        <v>0</v>
      </c>
      <c r="Z275" s="963"/>
      <c r="AA275" s="962">
        <v>0</v>
      </c>
      <c r="AB275" s="963"/>
      <c r="AC275" s="962">
        <v>0</v>
      </c>
      <c r="AD275" s="967"/>
      <c r="AE275" s="930">
        <f t="shared" si="57"/>
        <v>0</v>
      </c>
      <c r="AF275" s="931"/>
    </row>
    <row r="276" spans="1:32" ht="37.5" customHeight="1" thickBot="1">
      <c r="A276" s="938"/>
      <c r="B276" s="937"/>
      <c r="C276" s="879"/>
      <c r="D276" s="961"/>
      <c r="F276" s="6" t="s">
        <v>75</v>
      </c>
      <c r="G276" s="905">
        <f>'【様式２】計画書（自動計算）（変更）'!G276:H276</f>
        <v>0</v>
      </c>
      <c r="H276" s="906"/>
      <c r="I276" s="905">
        <f>'【様式２】計画書（自動計算）（変更）'!I276:J276</f>
        <v>0</v>
      </c>
      <c r="J276" s="906"/>
      <c r="K276" s="905">
        <f>'【様式２】計画書（自動計算）（変更）'!K276:L276</f>
        <v>0</v>
      </c>
      <c r="L276" s="906"/>
      <c r="M276" s="905">
        <f>'【様式２】計画書（自動計算）（変更）'!M276:N276</f>
        <v>0</v>
      </c>
      <c r="N276" s="906"/>
      <c r="O276" s="905">
        <f>'【様式２】計画書（自動計算）（変更）'!O276:P276</f>
        <v>0</v>
      </c>
      <c r="P276" s="906"/>
      <c r="Q276" s="905">
        <f>'【様式２】計画書（自動計算）（変更）'!Q276:R276</f>
        <v>0</v>
      </c>
      <c r="R276" s="906"/>
      <c r="S276" s="905">
        <f>'【様式２】計画書（自動計算）（変更）'!S276:T276</f>
        <v>0</v>
      </c>
      <c r="T276" s="906"/>
      <c r="U276" s="905">
        <f>'【様式２】計画書（自動計算）（変更）'!U276:V276</f>
        <v>0</v>
      </c>
      <c r="V276" s="906"/>
      <c r="W276" s="905">
        <f>'【様式２】計画書（自動計算）（変更）'!W276:X276</f>
        <v>0</v>
      </c>
      <c r="X276" s="906"/>
      <c r="Y276" s="905">
        <f>'【様式２】計画書（自動計算）（変更）'!Y276:Z276</f>
        <v>0</v>
      </c>
      <c r="Z276" s="906"/>
      <c r="AA276" s="905">
        <f>'【様式２】計画書（自動計算）（変更）'!AA276:AB276</f>
        <v>0</v>
      </c>
      <c r="AB276" s="906"/>
      <c r="AC276" s="905">
        <f>'【様式２】計画書（自動計算）（変更）'!AC276:AD276</f>
        <v>0</v>
      </c>
      <c r="AD276" s="906"/>
      <c r="AE276" s="908">
        <f t="shared" si="57"/>
        <v>0</v>
      </c>
      <c r="AF276" s="909"/>
    </row>
    <row r="277" spans="1:32" ht="37.5" customHeight="1" thickTop="1" thickBot="1">
      <c r="A277" s="910" t="s">
        <v>34</v>
      </c>
      <c r="B277" s="911"/>
      <c r="C277" s="954" t="str">
        <f>'【様式２】計画書（自動計算）（変更）'!C277:D277</f>
        <v/>
      </c>
      <c r="D277" s="955"/>
      <c r="F277" s="7" t="s">
        <v>76</v>
      </c>
      <c r="G277" s="912">
        <f>SUM(G272:H275)-G276</f>
        <v>0</v>
      </c>
      <c r="H277" s="913"/>
      <c r="I277" s="912">
        <f>SUM(I272:J275)-I276</f>
        <v>0</v>
      </c>
      <c r="J277" s="913"/>
      <c r="K277" s="912">
        <f>SUM(K272:L275)-K276</f>
        <v>0</v>
      </c>
      <c r="L277" s="914"/>
      <c r="M277" s="915">
        <f>SUM(M272:N275)-M276</f>
        <v>0</v>
      </c>
      <c r="N277" s="913"/>
      <c r="O277" s="912">
        <f>SUM(O272:P275)-O276</f>
        <v>0</v>
      </c>
      <c r="P277" s="913"/>
      <c r="Q277" s="912">
        <f>SUM(Q272:R275)-Q276</f>
        <v>0</v>
      </c>
      <c r="R277" s="914"/>
      <c r="S277" s="915">
        <f>SUM(S272:T275)-S276</f>
        <v>0</v>
      </c>
      <c r="T277" s="913"/>
      <c r="U277" s="912">
        <f>SUM(U272:V275)-U276</f>
        <v>0</v>
      </c>
      <c r="V277" s="913"/>
      <c r="W277" s="912">
        <f>SUM(W272:X275)-W276</f>
        <v>0</v>
      </c>
      <c r="X277" s="914"/>
      <c r="Y277" s="915">
        <f>SUM(Y272:Z275)-Y276</f>
        <v>0</v>
      </c>
      <c r="Z277" s="913"/>
      <c r="AA277" s="912">
        <f>SUM(AA272:AB275)-AA276</f>
        <v>0</v>
      </c>
      <c r="AB277" s="913"/>
      <c r="AC277" s="912">
        <f>SUM(AC272:AD275)-AC276</f>
        <v>0</v>
      </c>
      <c r="AD277" s="916"/>
      <c r="AE277" s="917">
        <f>SUM(G277:AD277)</f>
        <v>0</v>
      </c>
      <c r="AF277" s="918"/>
    </row>
    <row r="278" spans="1:32" ht="50.25" customHeight="1" thickTop="1" thickBot="1">
      <c r="A278" s="889" t="s">
        <v>300</v>
      </c>
      <c r="B278" s="890"/>
      <c r="C278" s="954" t="str">
        <f>'【様式２】計画書（自動計算）（変更）'!C278:D278</f>
        <v/>
      </c>
      <c r="D278" s="955"/>
      <c r="F278" s="8" t="s">
        <v>77</v>
      </c>
      <c r="G278" s="893">
        <f>IF(入力用!O375=1,IF(AND(入力用!O381&gt;0,入力用!O381&lt;=4),IF(G277&gt;=65000,65000,G277),IF(G277&gt;=82000,82000,G277)),IF(G277&gt;=65000,65000,G277))</f>
        <v>0</v>
      </c>
      <c r="H278" s="894"/>
      <c r="I278" s="893">
        <f>IF(入力用!O375=1,IF(AND(入力用!O381&gt;0,入力用!O381&lt;=5),IF(I277&gt;=65000,65000,I277),IF(I277&gt;=82000,82000,I277)),IF(I277&gt;=65000,65000,I277))</f>
        <v>0</v>
      </c>
      <c r="J278" s="894"/>
      <c r="K278" s="893">
        <f>IF(入力用!O375=1,IF(AND(入力用!O381&gt;0,入力用!O381&lt;=6),IF(K277&gt;=65000,65000,K277),IF(K277&gt;=82000,82000,K277)),IF(K277&gt;=65000,65000,K277))</f>
        <v>0</v>
      </c>
      <c r="L278" s="894"/>
      <c r="M278" s="893">
        <f>IF(入力用!O375=1,IF(AND(入力用!O381&gt;0,入力用!O381&lt;=7),IF(M277&gt;=65000,65000,M277),IF(M277&gt;=82000,82000,M277)),IF(M277&gt;=65000,65000,M277))</f>
        <v>0</v>
      </c>
      <c r="N278" s="894"/>
      <c r="O278" s="893">
        <f>IF(入力用!O375=1,IF(AND(入力用!O381&gt;0,入力用!O381&lt;=8),IF(O277&gt;=65000,65000,O277),IF(O277&gt;=82000,82000,O277)),IF(O277&gt;=65000,65000,O277))</f>
        <v>0</v>
      </c>
      <c r="P278" s="894"/>
      <c r="Q278" s="893">
        <f>IF(入力用!O375=1,IF(AND(入力用!O381&gt;0,入力用!O381&lt;=9),IF(Q277&gt;=65000,65000,Q277),IF(Q277&gt;=82000,82000,Q277)),IF(Q277&gt;=65000,65000,Q277))</f>
        <v>0</v>
      </c>
      <c r="R278" s="894"/>
      <c r="S278" s="893">
        <f>IF(入力用!O375=1,IF(AND(入力用!O381&gt;0,入力用!O381&lt;=10),IF(S277&gt;=65000,65000,S277),IF(S277&gt;=82000,82000,S277)),IF(S277&gt;=65000,65000,S277))</f>
        <v>0</v>
      </c>
      <c r="T278" s="894"/>
      <c r="U278" s="893">
        <f>IF(入力用!O375=1,IF(AND(入力用!O381&gt;0,入力用!O381&lt;=11),IF(U277&gt;=65000,65000,U277),IF(U277&gt;=82000,82000,U277)),IF(U277&gt;=65000,65000,U277))</f>
        <v>0</v>
      </c>
      <c r="V278" s="894"/>
      <c r="W278" s="893">
        <f>IF(入力用!O375=1,IF(AND(入力用!O381&gt;0,入力用!O381&lt;=12),IF(W277&gt;=65000,65000,W277),IF(W277&gt;=82000,82000,W277)),IF(W277&gt;=65000,65000,W277))</f>
        <v>0</v>
      </c>
      <c r="X278" s="894"/>
      <c r="Y278" s="893">
        <f>IF(入力用!O375=1,IF(AND(入力用!O381&gt;0,入力用!O381&lt;=13),IF(Y277&gt;=65000,65000,Y277),IF(Y277&gt;=82000,82000,Y277)),IF(Y277&gt;=65000,65000,Y277))</f>
        <v>0</v>
      </c>
      <c r="Z278" s="894"/>
      <c r="AA278" s="893">
        <f>IF(入力用!O375=1,IF(AND(入力用!O381&gt;0,入力用!O381&lt;=14),IF(AA277&gt;=65000,65000,AA277),IF(AA277&gt;=82000,82000,AA277)),IF(AA277&gt;=65000,65000,AA277))</f>
        <v>0</v>
      </c>
      <c r="AB278" s="894"/>
      <c r="AC278" s="893">
        <f>IF(入力用!O375=1,IF(AND(入力用!O381&gt;0,入力用!O381&lt;=15),IF(AC277&gt;=65000,65000,AC277),IF(AC277&gt;=82000,82000,AC277)),IF(AC277&gt;=65000,65000,AC277))</f>
        <v>0</v>
      </c>
      <c r="AD278" s="958"/>
      <c r="AE278" s="895"/>
      <c r="AF278" s="896"/>
    </row>
    <row r="279" spans="1:32" ht="50.25" customHeight="1" thickBot="1">
      <c r="A279" s="897" t="s">
        <v>301</v>
      </c>
      <c r="B279" s="898"/>
      <c r="C279" s="956" t="str">
        <f>'【様式２】計画書（自動計算）（変更）'!C279:D279</f>
        <v/>
      </c>
      <c r="D279" s="957"/>
      <c r="F279" s="9" t="s">
        <v>228</v>
      </c>
      <c r="G279" s="899">
        <f>ROUNDDOWN(G278*3/4,0)</f>
        <v>0</v>
      </c>
      <c r="H279" s="899"/>
      <c r="I279" s="899">
        <f>ROUNDDOWN(I278*3/4,0)</f>
        <v>0</v>
      </c>
      <c r="J279" s="899"/>
      <c r="K279" s="899">
        <f>ROUNDDOWN(K278*3/4,0)</f>
        <v>0</v>
      </c>
      <c r="L279" s="900"/>
      <c r="M279" s="901">
        <f>ROUNDDOWN(M278*3/4,0)</f>
        <v>0</v>
      </c>
      <c r="N279" s="899"/>
      <c r="O279" s="899">
        <f>ROUNDDOWN(O278*3/4,0)</f>
        <v>0</v>
      </c>
      <c r="P279" s="899"/>
      <c r="Q279" s="899">
        <f>ROUNDDOWN(Q278*3/4,0)</f>
        <v>0</v>
      </c>
      <c r="R279" s="900"/>
      <c r="S279" s="901">
        <f>ROUNDDOWN(S278*3/4,0)</f>
        <v>0</v>
      </c>
      <c r="T279" s="899"/>
      <c r="U279" s="899">
        <f>ROUNDDOWN(U278*3/4,0)</f>
        <v>0</v>
      </c>
      <c r="V279" s="899"/>
      <c r="W279" s="899">
        <f>ROUNDDOWN(W278*3/4,0)</f>
        <v>0</v>
      </c>
      <c r="X279" s="900"/>
      <c r="Y279" s="901">
        <f>ROUNDDOWN(Y278*3/4,0)</f>
        <v>0</v>
      </c>
      <c r="Z279" s="899"/>
      <c r="AA279" s="899">
        <f>ROUNDDOWN(AA278*3/4,0)</f>
        <v>0</v>
      </c>
      <c r="AB279" s="899"/>
      <c r="AC279" s="899">
        <f>ROUNDDOWN(AC278*3/4,0)</f>
        <v>0</v>
      </c>
      <c r="AD279" s="902"/>
      <c r="AE279" s="903">
        <f>ROUNDDOWN(SUM(G279:AD279),-2)</f>
        <v>0</v>
      </c>
      <c r="AF279" s="904"/>
    </row>
    <row r="280" spans="1:32" ht="17.25" customHeight="1">
      <c r="A280" s="871" t="s">
        <v>85</v>
      </c>
      <c r="B280" s="873" t="str">
        <f>'【様式２】計画書（自動計算）（変更）'!B280:D284</f>
        <v/>
      </c>
      <c r="C280" s="874"/>
      <c r="D280" s="875"/>
    </row>
    <row r="281" spans="1:32" ht="34.5" customHeight="1">
      <c r="A281" s="872"/>
      <c r="B281" s="876"/>
      <c r="C281" s="877"/>
      <c r="D281" s="878"/>
      <c r="G281" s="882"/>
      <c r="H281" s="883"/>
      <c r="I281" s="884" t="s">
        <v>36</v>
      </c>
      <c r="J281" s="885"/>
      <c r="K281" s="886"/>
      <c r="M281" s="887"/>
      <c r="N281" s="887"/>
      <c r="O281" s="888" t="s">
        <v>37</v>
      </c>
      <c r="P281" s="887"/>
      <c r="Q281" s="887"/>
      <c r="S281" s="887"/>
      <c r="T281" s="887"/>
      <c r="U281" s="888" t="s">
        <v>38</v>
      </c>
      <c r="V281" s="887"/>
      <c r="W281" s="887"/>
      <c r="Y281" s="887"/>
      <c r="Z281" s="887"/>
      <c r="AA281" s="888" t="s">
        <v>39</v>
      </c>
      <c r="AB281" s="887"/>
      <c r="AC281" s="887"/>
    </row>
    <row r="282" spans="1:32" ht="27" customHeight="1">
      <c r="A282" s="872"/>
      <c r="B282" s="876"/>
      <c r="C282" s="877"/>
      <c r="D282" s="878"/>
      <c r="G282" s="869" t="s">
        <v>29</v>
      </c>
      <c r="H282" s="870"/>
      <c r="I282" s="855">
        <f t="shared" ref="I282:I287" si="58">SUM(G272:L272)</f>
        <v>0</v>
      </c>
      <c r="J282" s="856"/>
      <c r="K282" s="857"/>
      <c r="M282" s="869" t="s">
        <v>29</v>
      </c>
      <c r="N282" s="870"/>
      <c r="O282" s="855">
        <f t="shared" ref="O282:O287" si="59">SUM(M272:R272)</f>
        <v>0</v>
      </c>
      <c r="P282" s="856"/>
      <c r="Q282" s="857"/>
      <c r="S282" s="869" t="s">
        <v>29</v>
      </c>
      <c r="T282" s="870"/>
      <c r="U282" s="855">
        <f t="shared" ref="U282:U287" si="60">SUM(S272:X272)</f>
        <v>0</v>
      </c>
      <c r="V282" s="856"/>
      <c r="W282" s="857"/>
      <c r="Y282" s="869" t="s">
        <v>29</v>
      </c>
      <c r="Z282" s="870"/>
      <c r="AA282" s="855">
        <f t="shared" ref="AA282:AA287" si="61">SUM(Y272:AD272)</f>
        <v>0</v>
      </c>
      <c r="AB282" s="856"/>
      <c r="AC282" s="857"/>
    </row>
    <row r="283" spans="1:32" ht="27" customHeight="1">
      <c r="A283" s="872"/>
      <c r="B283" s="876"/>
      <c r="C283" s="877"/>
      <c r="D283" s="878"/>
      <c r="G283" s="862" t="s">
        <v>31</v>
      </c>
      <c r="H283" s="863"/>
      <c r="I283" s="855">
        <f t="shared" si="58"/>
        <v>0</v>
      </c>
      <c r="J283" s="856"/>
      <c r="K283" s="857"/>
      <c r="M283" s="862" t="s">
        <v>31</v>
      </c>
      <c r="N283" s="863"/>
      <c r="O283" s="855">
        <f t="shared" si="59"/>
        <v>0</v>
      </c>
      <c r="P283" s="856"/>
      <c r="Q283" s="857"/>
      <c r="S283" s="862" t="s">
        <v>31</v>
      </c>
      <c r="T283" s="863"/>
      <c r="U283" s="855">
        <f t="shared" si="60"/>
        <v>0</v>
      </c>
      <c r="V283" s="856"/>
      <c r="W283" s="857"/>
      <c r="Y283" s="862" t="s">
        <v>31</v>
      </c>
      <c r="Z283" s="863"/>
      <c r="AA283" s="855">
        <f t="shared" si="61"/>
        <v>0</v>
      </c>
      <c r="AB283" s="856"/>
      <c r="AC283" s="857"/>
    </row>
    <row r="284" spans="1:32" ht="27" customHeight="1">
      <c r="A284" s="872"/>
      <c r="B284" s="879"/>
      <c r="C284" s="880"/>
      <c r="D284" s="881"/>
      <c r="G284" s="862" t="s">
        <v>40</v>
      </c>
      <c r="H284" s="863"/>
      <c r="I284" s="855">
        <f t="shared" si="58"/>
        <v>0</v>
      </c>
      <c r="J284" s="856"/>
      <c r="K284" s="857"/>
      <c r="M284" s="862" t="s">
        <v>40</v>
      </c>
      <c r="N284" s="863"/>
      <c r="O284" s="855">
        <f t="shared" si="59"/>
        <v>0</v>
      </c>
      <c r="P284" s="856"/>
      <c r="Q284" s="857"/>
      <c r="S284" s="862" t="s">
        <v>40</v>
      </c>
      <c r="T284" s="863"/>
      <c r="U284" s="855">
        <f t="shared" si="60"/>
        <v>0</v>
      </c>
      <c r="V284" s="856"/>
      <c r="W284" s="857"/>
      <c r="Y284" s="862" t="s">
        <v>40</v>
      </c>
      <c r="Z284" s="863"/>
      <c r="AA284" s="855">
        <f t="shared" si="61"/>
        <v>0</v>
      </c>
      <c r="AB284" s="856"/>
      <c r="AC284" s="857"/>
    </row>
    <row r="285" spans="1:32" ht="27" customHeight="1">
      <c r="B285" s="864" t="str">
        <f>'【様式２】計画書（自動計算）（変更）'!B285:D285</f>
        <v>補助基準額上限：65000円</v>
      </c>
      <c r="C285" s="864"/>
      <c r="D285" s="864"/>
      <c r="G285" s="862" t="s">
        <v>32</v>
      </c>
      <c r="H285" s="863"/>
      <c r="I285" s="865">
        <f t="shared" si="58"/>
        <v>0</v>
      </c>
      <c r="J285" s="866"/>
      <c r="K285" s="867"/>
      <c r="M285" s="862" t="s">
        <v>32</v>
      </c>
      <c r="N285" s="863"/>
      <c r="O285" s="865">
        <f t="shared" si="59"/>
        <v>0</v>
      </c>
      <c r="P285" s="866"/>
      <c r="Q285" s="867"/>
      <c r="S285" s="862" t="s">
        <v>32</v>
      </c>
      <c r="T285" s="863"/>
      <c r="U285" s="865">
        <f t="shared" si="60"/>
        <v>0</v>
      </c>
      <c r="V285" s="866"/>
      <c r="W285" s="867"/>
      <c r="Y285" s="862" t="s">
        <v>32</v>
      </c>
      <c r="Z285" s="863"/>
      <c r="AA285" s="865">
        <f t="shared" si="61"/>
        <v>0</v>
      </c>
      <c r="AB285" s="866"/>
      <c r="AC285" s="867"/>
    </row>
    <row r="286" spans="1:32" ht="27" customHeight="1">
      <c r="B286" s="868" t="str">
        <f>'【様式２】計画書（自動計算）（変更）'!B286:D286</f>
        <v/>
      </c>
      <c r="C286" s="868"/>
      <c r="D286" s="868"/>
      <c r="G286" s="869" t="s">
        <v>33</v>
      </c>
      <c r="H286" s="870"/>
      <c r="I286" s="855">
        <f t="shared" si="58"/>
        <v>0</v>
      </c>
      <c r="J286" s="856"/>
      <c r="K286" s="857"/>
      <c r="M286" s="869" t="s">
        <v>33</v>
      </c>
      <c r="N286" s="870"/>
      <c r="O286" s="855">
        <f t="shared" si="59"/>
        <v>0</v>
      </c>
      <c r="P286" s="856"/>
      <c r="Q286" s="857"/>
      <c r="S286" s="869" t="s">
        <v>33</v>
      </c>
      <c r="T286" s="870"/>
      <c r="U286" s="855">
        <f t="shared" si="60"/>
        <v>0</v>
      </c>
      <c r="V286" s="856"/>
      <c r="W286" s="857"/>
      <c r="Y286" s="869" t="s">
        <v>33</v>
      </c>
      <c r="Z286" s="870"/>
      <c r="AA286" s="855">
        <f t="shared" si="61"/>
        <v>0</v>
      </c>
      <c r="AB286" s="856"/>
      <c r="AC286" s="857"/>
    </row>
    <row r="287" spans="1:32" ht="27" customHeight="1" thickBot="1">
      <c r="G287" s="850" t="s">
        <v>35</v>
      </c>
      <c r="H287" s="851"/>
      <c r="I287" s="852">
        <f t="shared" si="58"/>
        <v>0</v>
      </c>
      <c r="J287" s="853"/>
      <c r="K287" s="854"/>
      <c r="M287" s="850" t="s">
        <v>35</v>
      </c>
      <c r="N287" s="851"/>
      <c r="O287" s="855">
        <f t="shared" si="59"/>
        <v>0</v>
      </c>
      <c r="P287" s="856"/>
      <c r="Q287" s="857"/>
      <c r="S287" s="850" t="s">
        <v>35</v>
      </c>
      <c r="T287" s="851"/>
      <c r="U287" s="855">
        <f t="shared" si="60"/>
        <v>0</v>
      </c>
      <c r="V287" s="856"/>
      <c r="W287" s="857"/>
      <c r="Y287" s="850" t="s">
        <v>35</v>
      </c>
      <c r="Z287" s="851"/>
      <c r="AA287" s="855">
        <f t="shared" si="61"/>
        <v>0</v>
      </c>
      <c r="AB287" s="856"/>
      <c r="AC287" s="857"/>
    </row>
    <row r="288" spans="1:32" ht="45" customHeight="1" thickBot="1">
      <c r="G288" s="858" t="s">
        <v>78</v>
      </c>
      <c r="H288" s="859"/>
      <c r="I288" s="860">
        <f>ROUNDDOWN(SUM(G279:L279),-2)</f>
        <v>0</v>
      </c>
      <c r="J288" s="861"/>
      <c r="K288" s="861"/>
      <c r="M288" s="858" t="s">
        <v>78</v>
      </c>
      <c r="N288" s="859"/>
      <c r="O288" s="860">
        <f>ROUNDDOWN(SUM(M279:R279),-2)</f>
        <v>0</v>
      </c>
      <c r="P288" s="861"/>
      <c r="Q288" s="861"/>
      <c r="S288" s="858" t="s">
        <v>78</v>
      </c>
      <c r="T288" s="859"/>
      <c r="U288" s="860">
        <f>ROUNDDOWN(SUM(S279:X279),-2)</f>
        <v>0</v>
      </c>
      <c r="V288" s="861"/>
      <c r="W288" s="861"/>
      <c r="Y288" s="858" t="s">
        <v>78</v>
      </c>
      <c r="Z288" s="859"/>
      <c r="AA288" s="860">
        <f>AE279-I288-O288-U288</f>
        <v>0</v>
      </c>
      <c r="AB288" s="861"/>
      <c r="AC288" s="861"/>
      <c r="AF288" s="10" t="s">
        <v>91</v>
      </c>
    </row>
    <row r="289" spans="1:32" ht="17.25" customHeight="1"/>
    <row r="290" spans="1:32" ht="17.25" customHeight="1"/>
    <row r="291" spans="1:32" ht="17.25" customHeight="1">
      <c r="A291" s="1076" t="str">
        <f>$A$1</f>
        <v>様式第１２号別紙１</v>
      </c>
      <c r="B291" s="1076"/>
      <c r="C291" s="1076"/>
      <c r="D291" s="1076"/>
    </row>
    <row r="292" spans="1:32" ht="17.25" customHeight="1">
      <c r="A292" s="1076"/>
      <c r="B292" s="1076"/>
      <c r="C292" s="1076"/>
      <c r="D292" s="1076"/>
      <c r="Z292" s="939" t="str">
        <f>$Z$2</f>
        <v>令和</v>
      </c>
      <c r="AA292" s="939">
        <f>IF($AA$2="","",$AA$2)</f>
        <v>8</v>
      </c>
      <c r="AB292" s="939" t="s">
        <v>8</v>
      </c>
      <c r="AC292" s="939">
        <f>IF($AC$2="","",$AC$2)</f>
        <v>3</v>
      </c>
      <c r="AD292" s="939" t="s">
        <v>9</v>
      </c>
      <c r="AE292" s="939">
        <f>IF($AE$2="","",$AE$2)</f>
        <v>31</v>
      </c>
      <c r="AF292" s="939" t="s">
        <v>10</v>
      </c>
    </row>
    <row r="293" spans="1:32" ht="17.25" customHeight="1">
      <c r="A293" s="939" t="s">
        <v>299</v>
      </c>
      <c r="B293" s="939"/>
      <c r="C293" s="939"/>
      <c r="D293" s="939"/>
      <c r="E293" s="939"/>
      <c r="F293" s="939"/>
      <c r="G293" s="939"/>
      <c r="H293" s="939"/>
      <c r="I293" s="939"/>
      <c r="L293" s="940" t="s">
        <v>12</v>
      </c>
      <c r="M293" s="940"/>
      <c r="N293" s="941">
        <v>11</v>
      </c>
      <c r="O293" s="941"/>
      <c r="P293" s="942" t="s">
        <v>13</v>
      </c>
      <c r="Q293" s="942"/>
      <c r="Z293" s="939"/>
      <c r="AA293" s="939"/>
      <c r="AB293" s="939"/>
      <c r="AC293" s="939"/>
      <c r="AD293" s="939"/>
      <c r="AE293" s="939"/>
      <c r="AF293" s="939"/>
    </row>
    <row r="294" spans="1:32" ht="17.25" customHeight="1">
      <c r="A294" s="939"/>
      <c r="B294" s="939"/>
      <c r="C294" s="939"/>
      <c r="D294" s="939"/>
      <c r="E294" s="939"/>
      <c r="F294" s="939"/>
      <c r="G294" s="939"/>
      <c r="H294" s="939"/>
      <c r="I294" s="939"/>
      <c r="L294" s="940"/>
      <c r="M294" s="940"/>
      <c r="N294" s="941"/>
      <c r="O294" s="941"/>
      <c r="P294" s="942"/>
      <c r="Q294" s="942"/>
    </row>
    <row r="295" spans="1:32" ht="17.25" customHeight="1">
      <c r="A295" s="939"/>
      <c r="B295" s="939"/>
      <c r="C295" s="939"/>
      <c r="D295" s="939"/>
      <c r="E295" s="939"/>
      <c r="F295" s="939"/>
      <c r="G295" s="939"/>
      <c r="H295" s="939"/>
      <c r="I295" s="939"/>
      <c r="L295" s="940"/>
      <c r="M295" s="940"/>
      <c r="N295" s="941"/>
      <c r="O295" s="941"/>
      <c r="P295" s="942"/>
      <c r="Q295" s="942"/>
    </row>
    <row r="296" spans="1:32" ht="17.25" customHeight="1" thickBot="1"/>
    <row r="297" spans="1:32" ht="42" customHeight="1" thickBot="1">
      <c r="A297" s="943" t="s">
        <v>81</v>
      </c>
      <c r="B297" s="944"/>
      <c r="C297" s="945" t="str">
        <f>IF($C$7="","",$C$7)</f>
        <v/>
      </c>
      <c r="D297" s="945"/>
      <c r="E297" s="945"/>
      <c r="F297" s="945"/>
      <c r="G297" s="945"/>
      <c r="H297" s="945"/>
      <c r="I297" s="946"/>
    </row>
    <row r="298" spans="1:32" ht="17.25" customHeight="1">
      <c r="C298" s="2"/>
      <c r="D298" s="2"/>
      <c r="E298" s="11"/>
      <c r="F298" s="2"/>
      <c r="G298" s="2"/>
      <c r="H298" s="2"/>
      <c r="I298" s="2"/>
      <c r="J298" s="2"/>
    </row>
    <row r="299" spans="1:32" ht="17.25" customHeight="1" thickBot="1"/>
    <row r="300" spans="1:32" ht="24" customHeight="1" thickBot="1">
      <c r="A300" s="947" t="s">
        <v>14</v>
      </c>
      <c r="B300" s="948"/>
      <c r="C300" s="948"/>
      <c r="D300" s="949"/>
      <c r="F300" s="123" t="s">
        <v>15</v>
      </c>
      <c r="G300" s="943" t="s">
        <v>16</v>
      </c>
      <c r="H300" s="944"/>
      <c r="I300" s="950" t="s">
        <v>17</v>
      </c>
      <c r="J300" s="944"/>
      <c r="K300" s="950" t="s">
        <v>18</v>
      </c>
      <c r="L300" s="951"/>
      <c r="M300" s="943" t="s">
        <v>19</v>
      </c>
      <c r="N300" s="944"/>
      <c r="O300" s="950" t="s">
        <v>20</v>
      </c>
      <c r="P300" s="944"/>
      <c r="Q300" s="950" t="s">
        <v>21</v>
      </c>
      <c r="R300" s="951"/>
      <c r="S300" s="943" t="s">
        <v>22</v>
      </c>
      <c r="T300" s="944"/>
      <c r="U300" s="950" t="s">
        <v>23</v>
      </c>
      <c r="V300" s="944"/>
      <c r="W300" s="950" t="s">
        <v>24</v>
      </c>
      <c r="X300" s="951"/>
      <c r="Y300" s="943" t="s">
        <v>25</v>
      </c>
      <c r="Z300" s="944"/>
      <c r="AA300" s="950" t="s">
        <v>26</v>
      </c>
      <c r="AB300" s="944"/>
      <c r="AC300" s="950" t="s">
        <v>27</v>
      </c>
      <c r="AD300" s="951"/>
      <c r="AE300" s="952" t="s">
        <v>28</v>
      </c>
      <c r="AF300" s="951"/>
    </row>
    <row r="301" spans="1:32" ht="37.5" customHeight="1">
      <c r="A301" s="932" t="s">
        <v>86</v>
      </c>
      <c r="B301" s="933"/>
      <c r="C301" s="934" t="str">
        <f>'【様式２】計画書（自動計算）（変更）'!C301:D301</f>
        <v/>
      </c>
      <c r="D301" s="935"/>
      <c r="F301" s="118" t="s">
        <v>71</v>
      </c>
      <c r="G301" s="926">
        <f>'【様式２】計画書（自動計算）（変更）'!G301:H301</f>
        <v>0</v>
      </c>
      <c r="H301" s="926"/>
      <c r="I301" s="926">
        <f>'【様式２】計画書（自動計算）（変更）'!I301:J301</f>
        <v>0</v>
      </c>
      <c r="J301" s="926"/>
      <c r="K301" s="926">
        <f>'【様式２】計画書（自動計算）（変更）'!K301:L301</f>
        <v>0</v>
      </c>
      <c r="L301" s="926"/>
      <c r="M301" s="926">
        <f>'【様式２】計画書（自動計算）（変更）'!M301:N301</f>
        <v>0</v>
      </c>
      <c r="N301" s="926"/>
      <c r="O301" s="926">
        <f>'【様式２】計画書（自動計算）（変更）'!O301:P301</f>
        <v>0</v>
      </c>
      <c r="P301" s="926"/>
      <c r="Q301" s="926">
        <f>'【様式２】計画書（自動計算）（変更）'!Q301:R301</f>
        <v>0</v>
      </c>
      <c r="R301" s="926"/>
      <c r="S301" s="926">
        <f>'【様式２】計画書（自動計算）（変更）'!S301:T301</f>
        <v>0</v>
      </c>
      <c r="T301" s="926"/>
      <c r="U301" s="926">
        <f>'【様式２】計画書（自動計算）（変更）'!U301:V301</f>
        <v>0</v>
      </c>
      <c r="V301" s="926"/>
      <c r="W301" s="926">
        <f>'【様式２】計画書（自動計算）（変更）'!W301:X301</f>
        <v>0</v>
      </c>
      <c r="X301" s="926"/>
      <c r="Y301" s="926">
        <f>'【様式２】計画書（自動計算）（変更）'!Y301:Z301</f>
        <v>0</v>
      </c>
      <c r="Z301" s="926"/>
      <c r="AA301" s="926">
        <f>'【様式２】計画書（自動計算）（変更）'!AA301:AB301</f>
        <v>0</v>
      </c>
      <c r="AB301" s="926"/>
      <c r="AC301" s="926">
        <f>'【様式２】計画書（自動計算）（変更）'!AC301:AD301</f>
        <v>0</v>
      </c>
      <c r="AD301" s="926"/>
      <c r="AE301" s="908">
        <f t="shared" ref="AE301:AE305" si="62">SUM(G301:AD301)</f>
        <v>0</v>
      </c>
      <c r="AF301" s="909"/>
    </row>
    <row r="302" spans="1:32" ht="37.5" customHeight="1">
      <c r="A302" s="936" t="s">
        <v>30</v>
      </c>
      <c r="B302" s="937"/>
      <c r="C302" s="922" t="str">
        <f>'【様式２】計画書（自動計算）（変更）'!C302:D303</f>
        <v/>
      </c>
      <c r="D302" s="923"/>
      <c r="F302" s="4" t="s">
        <v>72</v>
      </c>
      <c r="G302" s="962">
        <f>'【様式２】計画書（自動計算）（変更）'!G302:H302</f>
        <v>0</v>
      </c>
      <c r="H302" s="963"/>
      <c r="I302" s="962">
        <f>'【様式２】計画書（自動計算）（変更）'!I302:J302</f>
        <v>0</v>
      </c>
      <c r="J302" s="963"/>
      <c r="K302" s="962">
        <f>'【様式２】計画書（自動計算）（変更）'!K302:L302</f>
        <v>0</v>
      </c>
      <c r="L302" s="963"/>
      <c r="M302" s="962">
        <f>'【様式２】計画書（自動計算）（変更）'!M302:N302</f>
        <v>0</v>
      </c>
      <c r="N302" s="963"/>
      <c r="O302" s="962">
        <f>'【様式２】計画書（自動計算）（変更）'!O302:P302</f>
        <v>0</v>
      </c>
      <c r="P302" s="963"/>
      <c r="Q302" s="962">
        <f>'【様式２】計画書（自動計算）（変更）'!Q302:R302</f>
        <v>0</v>
      </c>
      <c r="R302" s="963"/>
      <c r="S302" s="962">
        <f>'【様式２】計画書（自動計算）（変更）'!S302:T302</f>
        <v>0</v>
      </c>
      <c r="T302" s="963"/>
      <c r="U302" s="962">
        <f>'【様式２】計画書（自動計算）（変更）'!U302:V302</f>
        <v>0</v>
      </c>
      <c r="V302" s="963"/>
      <c r="W302" s="962">
        <f>'【様式２】計画書（自動計算）（変更）'!W302:X302</f>
        <v>0</v>
      </c>
      <c r="X302" s="963"/>
      <c r="Y302" s="962">
        <f>'【様式２】計画書（自動計算）（変更）'!Y302:Z302</f>
        <v>0</v>
      </c>
      <c r="Z302" s="963"/>
      <c r="AA302" s="962">
        <f>'【様式２】計画書（自動計算）（変更）'!AA302:AB302</f>
        <v>0</v>
      </c>
      <c r="AB302" s="963"/>
      <c r="AC302" s="962">
        <f>'【様式２】計画書（自動計算）（変更）'!AC302:AD302</f>
        <v>0</v>
      </c>
      <c r="AD302" s="963"/>
      <c r="AE302" s="908">
        <f t="shared" si="62"/>
        <v>0</v>
      </c>
      <c r="AF302" s="909"/>
    </row>
    <row r="303" spans="1:32" ht="37.5" customHeight="1">
      <c r="A303" s="938"/>
      <c r="B303" s="937"/>
      <c r="C303" s="924"/>
      <c r="D303" s="925"/>
      <c r="F303" s="4" t="s">
        <v>73</v>
      </c>
      <c r="G303" s="962">
        <f>'【様式２】計画書（自動計算）（変更）'!G303:H303</f>
        <v>0</v>
      </c>
      <c r="H303" s="963"/>
      <c r="I303" s="962">
        <f>'【様式２】計画書（自動計算）（変更）'!I303:J303</f>
        <v>0</v>
      </c>
      <c r="J303" s="963"/>
      <c r="K303" s="962">
        <f>'【様式２】計画書（自動計算）（変更）'!K303:L303</f>
        <v>0</v>
      </c>
      <c r="L303" s="963"/>
      <c r="M303" s="962">
        <f>'【様式２】計画書（自動計算）（変更）'!M303:N303</f>
        <v>0</v>
      </c>
      <c r="N303" s="963"/>
      <c r="O303" s="962">
        <f>'【様式２】計画書（自動計算）（変更）'!O303:P303</f>
        <v>0</v>
      </c>
      <c r="P303" s="963"/>
      <c r="Q303" s="962">
        <f>'【様式２】計画書（自動計算）（変更）'!Q303:R303</f>
        <v>0</v>
      </c>
      <c r="R303" s="963"/>
      <c r="S303" s="962">
        <f>'【様式２】計画書（自動計算）（変更）'!S303:T303</f>
        <v>0</v>
      </c>
      <c r="T303" s="963"/>
      <c r="U303" s="962">
        <f>'【様式２】計画書（自動計算）（変更）'!U303:V303</f>
        <v>0</v>
      </c>
      <c r="V303" s="963"/>
      <c r="W303" s="962">
        <f>'【様式２】計画書（自動計算）（変更）'!W303:X303</f>
        <v>0</v>
      </c>
      <c r="X303" s="963"/>
      <c r="Y303" s="962">
        <f>'【様式２】計画書（自動計算）（変更）'!Y303:Z303</f>
        <v>0</v>
      </c>
      <c r="Z303" s="963"/>
      <c r="AA303" s="962">
        <f>'【様式２】計画書（自動計算）（変更）'!AA303:AB303</f>
        <v>0</v>
      </c>
      <c r="AB303" s="963"/>
      <c r="AC303" s="962">
        <f>'【様式２】計画書（自動計算）（変更）'!AC303:AD303</f>
        <v>0</v>
      </c>
      <c r="AD303" s="963"/>
      <c r="AE303" s="908">
        <f t="shared" si="62"/>
        <v>0</v>
      </c>
      <c r="AF303" s="909"/>
    </row>
    <row r="304" spans="1:32" ht="37.5" customHeight="1">
      <c r="A304" s="938"/>
      <c r="B304" s="937"/>
      <c r="C304" s="876" t="str">
        <f>'【様式２】計画書（自動計算）（変更）'!C304:D305</f>
        <v/>
      </c>
      <c r="D304" s="960"/>
      <c r="F304" s="5" t="s">
        <v>74</v>
      </c>
      <c r="G304" s="962">
        <v>0</v>
      </c>
      <c r="H304" s="963"/>
      <c r="I304" s="962">
        <v>0</v>
      </c>
      <c r="J304" s="963"/>
      <c r="K304" s="962">
        <v>0</v>
      </c>
      <c r="L304" s="963"/>
      <c r="M304" s="1075">
        <v>0</v>
      </c>
      <c r="N304" s="963"/>
      <c r="O304" s="962">
        <v>0</v>
      </c>
      <c r="P304" s="963"/>
      <c r="Q304" s="962">
        <v>0</v>
      </c>
      <c r="R304" s="963"/>
      <c r="S304" s="1075">
        <v>0</v>
      </c>
      <c r="T304" s="963"/>
      <c r="U304" s="962">
        <v>0</v>
      </c>
      <c r="V304" s="963"/>
      <c r="W304" s="962">
        <v>0</v>
      </c>
      <c r="X304" s="963"/>
      <c r="Y304" s="1075">
        <v>0</v>
      </c>
      <c r="Z304" s="963"/>
      <c r="AA304" s="962">
        <v>0</v>
      </c>
      <c r="AB304" s="963"/>
      <c r="AC304" s="962">
        <v>0</v>
      </c>
      <c r="AD304" s="967"/>
      <c r="AE304" s="930">
        <f t="shared" si="62"/>
        <v>0</v>
      </c>
      <c r="AF304" s="931"/>
    </row>
    <row r="305" spans="1:32" ht="37.5" customHeight="1" thickBot="1">
      <c r="A305" s="938"/>
      <c r="B305" s="937"/>
      <c r="C305" s="879"/>
      <c r="D305" s="961"/>
      <c r="F305" s="6" t="s">
        <v>75</v>
      </c>
      <c r="G305" s="905">
        <f>'【様式２】計画書（自動計算）（変更）'!G305:H305</f>
        <v>0</v>
      </c>
      <c r="H305" s="906"/>
      <c r="I305" s="905">
        <f>'【様式２】計画書（自動計算）（変更）'!I305:J305</f>
        <v>0</v>
      </c>
      <c r="J305" s="906"/>
      <c r="K305" s="905">
        <f>'【様式２】計画書（自動計算）（変更）'!K305:L305</f>
        <v>0</v>
      </c>
      <c r="L305" s="906"/>
      <c r="M305" s="905">
        <f>'【様式２】計画書（自動計算）（変更）'!M305:N305</f>
        <v>0</v>
      </c>
      <c r="N305" s="906"/>
      <c r="O305" s="905">
        <f>'【様式２】計画書（自動計算）（変更）'!O305:P305</f>
        <v>0</v>
      </c>
      <c r="P305" s="906"/>
      <c r="Q305" s="905">
        <f>'【様式２】計画書（自動計算）（変更）'!Q305:R305</f>
        <v>0</v>
      </c>
      <c r="R305" s="906"/>
      <c r="S305" s="905">
        <f>'【様式２】計画書（自動計算）（変更）'!S305:T305</f>
        <v>0</v>
      </c>
      <c r="T305" s="906"/>
      <c r="U305" s="905">
        <f>'【様式２】計画書（自動計算）（変更）'!U305:V305</f>
        <v>0</v>
      </c>
      <c r="V305" s="906"/>
      <c r="W305" s="905">
        <f>'【様式２】計画書（自動計算）（変更）'!W305:X305</f>
        <v>0</v>
      </c>
      <c r="X305" s="906"/>
      <c r="Y305" s="905">
        <f>'【様式２】計画書（自動計算）（変更）'!Y305:Z305</f>
        <v>0</v>
      </c>
      <c r="Z305" s="906"/>
      <c r="AA305" s="905">
        <f>'【様式２】計画書（自動計算）（変更）'!AA305:AB305</f>
        <v>0</v>
      </c>
      <c r="AB305" s="906"/>
      <c r="AC305" s="905">
        <f>'【様式２】計画書（自動計算）（変更）'!AC305:AD305</f>
        <v>0</v>
      </c>
      <c r="AD305" s="906"/>
      <c r="AE305" s="908">
        <f t="shared" si="62"/>
        <v>0</v>
      </c>
      <c r="AF305" s="909"/>
    </row>
    <row r="306" spans="1:32" ht="37.5" customHeight="1" thickTop="1" thickBot="1">
      <c r="A306" s="910" t="s">
        <v>34</v>
      </c>
      <c r="B306" s="911"/>
      <c r="C306" s="954" t="str">
        <f>'【様式２】計画書（自動計算）（変更）'!C306:D306</f>
        <v/>
      </c>
      <c r="D306" s="955"/>
      <c r="F306" s="7" t="s">
        <v>76</v>
      </c>
      <c r="G306" s="912">
        <f>SUM(G301:H304)-G305</f>
        <v>0</v>
      </c>
      <c r="H306" s="913"/>
      <c r="I306" s="912">
        <f>SUM(I301:J304)-I305</f>
        <v>0</v>
      </c>
      <c r="J306" s="913"/>
      <c r="K306" s="912">
        <f>SUM(K301:L304)-K305</f>
        <v>0</v>
      </c>
      <c r="L306" s="914"/>
      <c r="M306" s="915">
        <f>SUM(M301:N304)-M305</f>
        <v>0</v>
      </c>
      <c r="N306" s="913"/>
      <c r="O306" s="912">
        <f>SUM(O301:P304)-O305</f>
        <v>0</v>
      </c>
      <c r="P306" s="913"/>
      <c r="Q306" s="912">
        <f>SUM(Q301:R304)-Q305</f>
        <v>0</v>
      </c>
      <c r="R306" s="914"/>
      <c r="S306" s="915">
        <f>SUM(S301:T304)-S305</f>
        <v>0</v>
      </c>
      <c r="T306" s="913"/>
      <c r="U306" s="912">
        <f>SUM(U301:V304)-U305</f>
        <v>0</v>
      </c>
      <c r="V306" s="913"/>
      <c r="W306" s="912">
        <f>SUM(W301:X304)-W305</f>
        <v>0</v>
      </c>
      <c r="X306" s="914"/>
      <c r="Y306" s="915">
        <f>SUM(Y301:Z304)-Y305</f>
        <v>0</v>
      </c>
      <c r="Z306" s="913"/>
      <c r="AA306" s="912">
        <f>SUM(AA301:AB304)-AA305</f>
        <v>0</v>
      </c>
      <c r="AB306" s="913"/>
      <c r="AC306" s="912">
        <f>SUM(AC301:AD304)-AC305</f>
        <v>0</v>
      </c>
      <c r="AD306" s="916"/>
      <c r="AE306" s="917">
        <f>SUM(G306:AD306)</f>
        <v>0</v>
      </c>
      <c r="AF306" s="918"/>
    </row>
    <row r="307" spans="1:32" ht="50.25" customHeight="1" thickTop="1" thickBot="1">
      <c r="A307" s="889" t="s">
        <v>300</v>
      </c>
      <c r="B307" s="890"/>
      <c r="C307" s="954" t="str">
        <f>'【様式２】計画書（自動計算）（変更）'!C307:D307</f>
        <v/>
      </c>
      <c r="D307" s="955"/>
      <c r="F307" s="8" t="s">
        <v>77</v>
      </c>
      <c r="G307" s="893">
        <f>IF(入力用!O414=1,IF(AND(入力用!O420&gt;0,入力用!O420&lt;=4),IF(G306&gt;=65000,65000,G306),IF(G306&gt;=82000,82000,G306)),IF(G306&gt;=65000,65000,G306))</f>
        <v>0</v>
      </c>
      <c r="H307" s="894"/>
      <c r="I307" s="893">
        <f>IF(入力用!O414=1,IF(AND(入力用!O420&gt;0,入力用!O420&lt;=5),IF(I306&gt;=65000,65000,I306),IF(I306&gt;=82000,82000,I306)),IF(I306&gt;=65000,65000,I306))</f>
        <v>0</v>
      </c>
      <c r="J307" s="894"/>
      <c r="K307" s="893">
        <f>IF(入力用!O414=1,IF(AND(入力用!O420&gt;0,入力用!O420&lt;=6),IF(K306&gt;=65000,65000,K306),IF(K306&gt;=82000,82000,K306)),IF(K306&gt;=65000,65000,K306))</f>
        <v>0</v>
      </c>
      <c r="L307" s="894"/>
      <c r="M307" s="893">
        <f>IF(入力用!O414=1,IF(AND(入力用!O420&gt;0,入力用!O420&lt;=7),IF(M306&gt;=65000,65000,M306),IF(M306&gt;=82000,82000,M306)),IF(M306&gt;=65000,65000,M306))</f>
        <v>0</v>
      </c>
      <c r="N307" s="894"/>
      <c r="O307" s="893">
        <f>IF(入力用!O414=1,IF(AND(入力用!O420&gt;0,入力用!O420&lt;=8),IF(O306&gt;=65000,65000,O306),IF(O306&gt;=82000,82000,O306)),IF(O306&gt;=65000,65000,O306))</f>
        <v>0</v>
      </c>
      <c r="P307" s="894"/>
      <c r="Q307" s="893">
        <f>IF(入力用!O414=1,IF(AND(入力用!O420&gt;0,入力用!O420&lt;=9),IF(Q306&gt;=65000,65000,Q306),IF(Q306&gt;=82000,82000,Q306)),IF(Q306&gt;=65000,65000,Q306))</f>
        <v>0</v>
      </c>
      <c r="R307" s="894"/>
      <c r="S307" s="893">
        <f>IF(入力用!O414=1,IF(AND(入力用!O420&gt;0,入力用!O420&lt;=10),IF(S306&gt;=65000,65000,S306),IF(S306&gt;=82000,82000,S306)),IF(S306&gt;=65000,65000,S306))</f>
        <v>0</v>
      </c>
      <c r="T307" s="894"/>
      <c r="U307" s="893">
        <f>IF(入力用!O414=1,IF(AND(入力用!O420&gt;0,入力用!O420&lt;=11),IF(U306&gt;=65000,65000,U306),IF(U306&gt;=82000,82000,U306)),IF(U306&gt;=65000,65000,U306))</f>
        <v>0</v>
      </c>
      <c r="V307" s="894"/>
      <c r="W307" s="893">
        <f>IF(入力用!O414=1,IF(AND(入力用!O420&gt;0,入力用!O420&lt;=12),IF(W306&gt;=65000,65000,W306),IF(W306&gt;=82000,82000,W306)),IF(W306&gt;=65000,65000,W306))</f>
        <v>0</v>
      </c>
      <c r="X307" s="894"/>
      <c r="Y307" s="893">
        <f>IF(入力用!O414=1,IF(AND(入力用!O420&gt;0,入力用!O420&lt;=13),IF(Y306&gt;=65000,65000,Y306),IF(Y306&gt;=82000,82000,Y306)),IF(Y306&gt;=65000,65000,Y306))</f>
        <v>0</v>
      </c>
      <c r="Z307" s="894"/>
      <c r="AA307" s="893">
        <f>IF(入力用!O414=1,IF(AND(入力用!O420&gt;0,入力用!O420&lt;=14),IF(AA306&gt;=65000,65000,AA306),IF(AA306&gt;=82000,82000,AA306)),IF(AA306&gt;=65000,65000,AA306))</f>
        <v>0</v>
      </c>
      <c r="AB307" s="894"/>
      <c r="AC307" s="893">
        <f>IF(入力用!O414=1,IF(AND(入力用!O420&gt;0,入力用!O420&lt;=15),IF(AC306&gt;=65000,65000,AC306),IF(AC306&gt;=82000,82000,AC306)),IF(AC306&gt;=65000,65000,AC306))</f>
        <v>0</v>
      </c>
      <c r="AD307" s="958"/>
      <c r="AE307" s="895"/>
      <c r="AF307" s="896"/>
    </row>
    <row r="308" spans="1:32" ht="50.25" customHeight="1" thickBot="1">
      <c r="A308" s="897" t="s">
        <v>301</v>
      </c>
      <c r="B308" s="898"/>
      <c r="C308" s="956" t="str">
        <f>'【様式２】計画書（自動計算）（変更）'!C308:D308</f>
        <v/>
      </c>
      <c r="D308" s="957"/>
      <c r="F308" s="9" t="s">
        <v>228</v>
      </c>
      <c r="G308" s="899">
        <f>ROUNDDOWN(G307*3/4,0)</f>
        <v>0</v>
      </c>
      <c r="H308" s="899"/>
      <c r="I308" s="899">
        <f>ROUNDDOWN(I307*3/4,0)</f>
        <v>0</v>
      </c>
      <c r="J308" s="899"/>
      <c r="K308" s="899">
        <f>ROUNDDOWN(K307*3/4,0)</f>
        <v>0</v>
      </c>
      <c r="L308" s="900"/>
      <c r="M308" s="901">
        <f>ROUNDDOWN(M307*3/4,0)</f>
        <v>0</v>
      </c>
      <c r="N308" s="899"/>
      <c r="O308" s="899">
        <f>ROUNDDOWN(O307*3/4,0)</f>
        <v>0</v>
      </c>
      <c r="P308" s="899"/>
      <c r="Q308" s="899">
        <f>ROUNDDOWN(Q307*3/4,0)</f>
        <v>0</v>
      </c>
      <c r="R308" s="900"/>
      <c r="S308" s="901">
        <f>ROUNDDOWN(S307*3/4,0)</f>
        <v>0</v>
      </c>
      <c r="T308" s="899"/>
      <c r="U308" s="899">
        <f>ROUNDDOWN(U307*3/4,0)</f>
        <v>0</v>
      </c>
      <c r="V308" s="899"/>
      <c r="W308" s="899">
        <f>ROUNDDOWN(W307*3/4,0)</f>
        <v>0</v>
      </c>
      <c r="X308" s="900"/>
      <c r="Y308" s="901">
        <f>ROUNDDOWN(Y307*3/4,0)</f>
        <v>0</v>
      </c>
      <c r="Z308" s="899"/>
      <c r="AA308" s="899">
        <f>ROUNDDOWN(AA307*3/4,0)</f>
        <v>0</v>
      </c>
      <c r="AB308" s="899"/>
      <c r="AC308" s="899">
        <f>ROUNDDOWN(AC307*3/4,0)</f>
        <v>0</v>
      </c>
      <c r="AD308" s="902"/>
      <c r="AE308" s="903">
        <f>ROUNDDOWN(SUM(G308:AD308),-2)</f>
        <v>0</v>
      </c>
      <c r="AF308" s="904"/>
    </row>
    <row r="309" spans="1:32" ht="17.25" customHeight="1">
      <c r="A309" s="871" t="s">
        <v>85</v>
      </c>
      <c r="B309" s="873" t="str">
        <f>'【様式２】計画書（自動計算）（変更）'!B309:D313</f>
        <v/>
      </c>
      <c r="C309" s="874"/>
      <c r="D309" s="875"/>
    </row>
    <row r="310" spans="1:32" ht="34.5" customHeight="1">
      <c r="A310" s="872"/>
      <c r="B310" s="876"/>
      <c r="C310" s="877"/>
      <c r="D310" s="878"/>
      <c r="G310" s="882"/>
      <c r="H310" s="883"/>
      <c r="I310" s="884" t="s">
        <v>36</v>
      </c>
      <c r="J310" s="885"/>
      <c r="K310" s="886"/>
      <c r="M310" s="887"/>
      <c r="N310" s="887"/>
      <c r="O310" s="888" t="s">
        <v>37</v>
      </c>
      <c r="P310" s="887"/>
      <c r="Q310" s="887"/>
      <c r="S310" s="887"/>
      <c r="T310" s="887"/>
      <c r="U310" s="888" t="s">
        <v>38</v>
      </c>
      <c r="V310" s="887"/>
      <c r="W310" s="887"/>
      <c r="Y310" s="887"/>
      <c r="Z310" s="887"/>
      <c r="AA310" s="888" t="s">
        <v>39</v>
      </c>
      <c r="AB310" s="887"/>
      <c r="AC310" s="887"/>
    </row>
    <row r="311" spans="1:32" ht="27" customHeight="1">
      <c r="A311" s="872"/>
      <c r="B311" s="876"/>
      <c r="C311" s="877"/>
      <c r="D311" s="878"/>
      <c r="G311" s="869" t="s">
        <v>29</v>
      </c>
      <c r="H311" s="870"/>
      <c r="I311" s="855">
        <f t="shared" ref="I311:I316" si="63">SUM(G301:L301)</f>
        <v>0</v>
      </c>
      <c r="J311" s="856"/>
      <c r="K311" s="857"/>
      <c r="M311" s="869" t="s">
        <v>29</v>
      </c>
      <c r="N311" s="870"/>
      <c r="O311" s="855">
        <f t="shared" ref="O311:O316" si="64">SUM(M301:R301)</f>
        <v>0</v>
      </c>
      <c r="P311" s="856"/>
      <c r="Q311" s="857"/>
      <c r="S311" s="869" t="s">
        <v>29</v>
      </c>
      <c r="T311" s="870"/>
      <c r="U311" s="855">
        <f t="shared" ref="U311:U316" si="65">SUM(S301:X301)</f>
        <v>0</v>
      </c>
      <c r="V311" s="856"/>
      <c r="W311" s="857"/>
      <c r="Y311" s="869" t="s">
        <v>29</v>
      </c>
      <c r="Z311" s="870"/>
      <c r="AA311" s="855">
        <f t="shared" ref="AA311:AA316" si="66">SUM(Y301:AD301)</f>
        <v>0</v>
      </c>
      <c r="AB311" s="856"/>
      <c r="AC311" s="857"/>
    </row>
    <row r="312" spans="1:32" ht="27" customHeight="1">
      <c r="A312" s="872"/>
      <c r="B312" s="876"/>
      <c r="C312" s="877"/>
      <c r="D312" s="878"/>
      <c r="G312" s="862" t="s">
        <v>31</v>
      </c>
      <c r="H312" s="863"/>
      <c r="I312" s="855">
        <f t="shared" si="63"/>
        <v>0</v>
      </c>
      <c r="J312" s="856"/>
      <c r="K312" s="857"/>
      <c r="M312" s="862" t="s">
        <v>31</v>
      </c>
      <c r="N312" s="863"/>
      <c r="O312" s="855">
        <f t="shared" si="64"/>
        <v>0</v>
      </c>
      <c r="P312" s="856"/>
      <c r="Q312" s="857"/>
      <c r="S312" s="862" t="s">
        <v>31</v>
      </c>
      <c r="T312" s="863"/>
      <c r="U312" s="855">
        <f t="shared" si="65"/>
        <v>0</v>
      </c>
      <c r="V312" s="856"/>
      <c r="W312" s="857"/>
      <c r="Y312" s="862" t="s">
        <v>31</v>
      </c>
      <c r="Z312" s="863"/>
      <c r="AA312" s="855">
        <f t="shared" si="66"/>
        <v>0</v>
      </c>
      <c r="AB312" s="856"/>
      <c r="AC312" s="857"/>
    </row>
    <row r="313" spans="1:32" ht="27" customHeight="1">
      <c r="A313" s="872"/>
      <c r="B313" s="879"/>
      <c r="C313" s="880"/>
      <c r="D313" s="881"/>
      <c r="G313" s="862" t="s">
        <v>40</v>
      </c>
      <c r="H313" s="863"/>
      <c r="I313" s="855">
        <f t="shared" si="63"/>
        <v>0</v>
      </c>
      <c r="J313" s="856"/>
      <c r="K313" s="857"/>
      <c r="M313" s="862" t="s">
        <v>40</v>
      </c>
      <c r="N313" s="863"/>
      <c r="O313" s="855">
        <f t="shared" si="64"/>
        <v>0</v>
      </c>
      <c r="P313" s="856"/>
      <c r="Q313" s="857"/>
      <c r="S313" s="862" t="s">
        <v>40</v>
      </c>
      <c r="T313" s="863"/>
      <c r="U313" s="855">
        <f t="shared" si="65"/>
        <v>0</v>
      </c>
      <c r="V313" s="856"/>
      <c r="W313" s="857"/>
      <c r="Y313" s="862" t="s">
        <v>40</v>
      </c>
      <c r="Z313" s="863"/>
      <c r="AA313" s="855">
        <f t="shared" si="66"/>
        <v>0</v>
      </c>
      <c r="AB313" s="856"/>
      <c r="AC313" s="857"/>
    </row>
    <row r="314" spans="1:32" ht="27" customHeight="1">
      <c r="B314" s="864" t="str">
        <f>'【様式２】計画書（自動計算）（変更）'!B314:D314</f>
        <v>補助基準額上限：65000円</v>
      </c>
      <c r="C314" s="864"/>
      <c r="D314" s="864"/>
      <c r="G314" s="862" t="s">
        <v>32</v>
      </c>
      <c r="H314" s="863"/>
      <c r="I314" s="865">
        <f t="shared" si="63"/>
        <v>0</v>
      </c>
      <c r="J314" s="866"/>
      <c r="K314" s="867"/>
      <c r="M314" s="862" t="s">
        <v>32</v>
      </c>
      <c r="N314" s="863"/>
      <c r="O314" s="865">
        <f t="shared" si="64"/>
        <v>0</v>
      </c>
      <c r="P314" s="866"/>
      <c r="Q314" s="867"/>
      <c r="S314" s="862" t="s">
        <v>32</v>
      </c>
      <c r="T314" s="863"/>
      <c r="U314" s="865">
        <f t="shared" si="65"/>
        <v>0</v>
      </c>
      <c r="V314" s="866"/>
      <c r="W314" s="867"/>
      <c r="Y314" s="862" t="s">
        <v>32</v>
      </c>
      <c r="Z314" s="863"/>
      <c r="AA314" s="865">
        <f t="shared" si="66"/>
        <v>0</v>
      </c>
      <c r="AB314" s="866"/>
      <c r="AC314" s="867"/>
    </row>
    <row r="315" spans="1:32" ht="27" customHeight="1">
      <c r="B315" s="868" t="str">
        <f>'【様式２】計画書（自動計算）（変更）'!B315:D315</f>
        <v/>
      </c>
      <c r="C315" s="868"/>
      <c r="D315" s="868"/>
      <c r="G315" s="869" t="s">
        <v>33</v>
      </c>
      <c r="H315" s="870"/>
      <c r="I315" s="855">
        <f t="shared" si="63"/>
        <v>0</v>
      </c>
      <c r="J315" s="856"/>
      <c r="K315" s="857"/>
      <c r="M315" s="869" t="s">
        <v>33</v>
      </c>
      <c r="N315" s="870"/>
      <c r="O315" s="855">
        <f t="shared" si="64"/>
        <v>0</v>
      </c>
      <c r="P315" s="856"/>
      <c r="Q315" s="857"/>
      <c r="S315" s="869" t="s">
        <v>33</v>
      </c>
      <c r="T315" s="870"/>
      <c r="U315" s="855">
        <f t="shared" si="65"/>
        <v>0</v>
      </c>
      <c r="V315" s="856"/>
      <c r="W315" s="857"/>
      <c r="Y315" s="869" t="s">
        <v>33</v>
      </c>
      <c r="Z315" s="870"/>
      <c r="AA315" s="855">
        <f t="shared" si="66"/>
        <v>0</v>
      </c>
      <c r="AB315" s="856"/>
      <c r="AC315" s="857"/>
    </row>
    <row r="316" spans="1:32" ht="27" customHeight="1" thickBot="1">
      <c r="G316" s="850" t="s">
        <v>35</v>
      </c>
      <c r="H316" s="851"/>
      <c r="I316" s="852">
        <f t="shared" si="63"/>
        <v>0</v>
      </c>
      <c r="J316" s="853"/>
      <c r="K316" s="854"/>
      <c r="M316" s="850" t="s">
        <v>35</v>
      </c>
      <c r="N316" s="851"/>
      <c r="O316" s="855">
        <f t="shared" si="64"/>
        <v>0</v>
      </c>
      <c r="P316" s="856"/>
      <c r="Q316" s="857"/>
      <c r="S316" s="850" t="s">
        <v>35</v>
      </c>
      <c r="T316" s="851"/>
      <c r="U316" s="855">
        <f t="shared" si="65"/>
        <v>0</v>
      </c>
      <c r="V316" s="856"/>
      <c r="W316" s="857"/>
      <c r="Y316" s="850" t="s">
        <v>35</v>
      </c>
      <c r="Z316" s="851"/>
      <c r="AA316" s="855">
        <f t="shared" si="66"/>
        <v>0</v>
      </c>
      <c r="AB316" s="856"/>
      <c r="AC316" s="857"/>
    </row>
    <row r="317" spans="1:32" ht="45" customHeight="1" thickBot="1">
      <c r="G317" s="858" t="s">
        <v>78</v>
      </c>
      <c r="H317" s="859"/>
      <c r="I317" s="860">
        <f>ROUNDDOWN(SUM(G308:L308),-2)</f>
        <v>0</v>
      </c>
      <c r="J317" s="861"/>
      <c r="K317" s="861"/>
      <c r="M317" s="858" t="s">
        <v>78</v>
      </c>
      <c r="N317" s="859"/>
      <c r="O317" s="860">
        <f>ROUNDDOWN(SUM(M308:R308),-2)</f>
        <v>0</v>
      </c>
      <c r="P317" s="861"/>
      <c r="Q317" s="861"/>
      <c r="S317" s="858" t="s">
        <v>78</v>
      </c>
      <c r="T317" s="859"/>
      <c r="U317" s="860">
        <f>ROUNDDOWN(SUM(S308:X308),-2)</f>
        <v>0</v>
      </c>
      <c r="V317" s="861"/>
      <c r="W317" s="861"/>
      <c r="Y317" s="858" t="s">
        <v>78</v>
      </c>
      <c r="Z317" s="859"/>
      <c r="AA317" s="860">
        <f>AE308-I317-O317-U317</f>
        <v>0</v>
      </c>
      <c r="AB317" s="861"/>
      <c r="AC317" s="861"/>
      <c r="AF317" s="10" t="s">
        <v>350</v>
      </c>
    </row>
    <row r="318" spans="1:32" ht="17.25" customHeight="1"/>
    <row r="319" spans="1:32" ht="17.25" customHeight="1"/>
    <row r="320" spans="1:32" ht="17.25" customHeight="1">
      <c r="A320" s="1076" t="str">
        <f>$A$1</f>
        <v>様式第１２号別紙１</v>
      </c>
      <c r="B320" s="1076"/>
      <c r="C320" s="1076"/>
      <c r="D320" s="1076"/>
    </row>
    <row r="321" spans="1:32" ht="17.25" customHeight="1">
      <c r="A321" s="1076"/>
      <c r="B321" s="1076"/>
      <c r="C321" s="1076"/>
      <c r="D321" s="1076"/>
      <c r="Z321" s="939" t="str">
        <f>$Z$2</f>
        <v>令和</v>
      </c>
      <c r="AA321" s="939">
        <f>IF($AA$2="","",$AA$2)</f>
        <v>8</v>
      </c>
      <c r="AB321" s="939" t="s">
        <v>8</v>
      </c>
      <c r="AC321" s="939">
        <f>IF($AC$2="","",$AC$2)</f>
        <v>3</v>
      </c>
      <c r="AD321" s="939" t="s">
        <v>9</v>
      </c>
      <c r="AE321" s="939">
        <f>IF($AE$2="","",$AE$2)</f>
        <v>31</v>
      </c>
      <c r="AF321" s="939" t="s">
        <v>10</v>
      </c>
    </row>
    <row r="322" spans="1:32" ht="17.25" customHeight="1">
      <c r="A322" s="939" t="s">
        <v>299</v>
      </c>
      <c r="B322" s="939"/>
      <c r="C322" s="939"/>
      <c r="D322" s="939"/>
      <c r="E322" s="939"/>
      <c r="F322" s="939"/>
      <c r="G322" s="939"/>
      <c r="H322" s="939"/>
      <c r="I322" s="939"/>
      <c r="L322" s="940" t="s">
        <v>12</v>
      </c>
      <c r="M322" s="940"/>
      <c r="N322" s="941">
        <v>12</v>
      </c>
      <c r="O322" s="941"/>
      <c r="P322" s="942" t="s">
        <v>13</v>
      </c>
      <c r="Q322" s="942"/>
      <c r="Z322" s="939"/>
      <c r="AA322" s="939"/>
      <c r="AB322" s="939"/>
      <c r="AC322" s="939"/>
      <c r="AD322" s="939"/>
      <c r="AE322" s="939"/>
      <c r="AF322" s="939"/>
    </row>
    <row r="323" spans="1:32" ht="17.25" customHeight="1">
      <c r="A323" s="939"/>
      <c r="B323" s="939"/>
      <c r="C323" s="939"/>
      <c r="D323" s="939"/>
      <c r="E323" s="939"/>
      <c r="F323" s="939"/>
      <c r="G323" s="939"/>
      <c r="H323" s="939"/>
      <c r="I323" s="939"/>
      <c r="L323" s="940"/>
      <c r="M323" s="940"/>
      <c r="N323" s="941"/>
      <c r="O323" s="941"/>
      <c r="P323" s="942"/>
      <c r="Q323" s="942"/>
    </row>
    <row r="324" spans="1:32" ht="17.25" customHeight="1">
      <c r="A324" s="939"/>
      <c r="B324" s="939"/>
      <c r="C324" s="939"/>
      <c r="D324" s="939"/>
      <c r="E324" s="939"/>
      <c r="F324" s="939"/>
      <c r="G324" s="939"/>
      <c r="H324" s="939"/>
      <c r="I324" s="939"/>
      <c r="L324" s="940"/>
      <c r="M324" s="940"/>
      <c r="N324" s="941"/>
      <c r="O324" s="941"/>
      <c r="P324" s="942"/>
      <c r="Q324" s="942"/>
    </row>
    <row r="325" spans="1:32" ht="17.25" customHeight="1" thickBot="1"/>
    <row r="326" spans="1:32" ht="42" customHeight="1" thickBot="1">
      <c r="A326" s="943" t="s">
        <v>81</v>
      </c>
      <c r="B326" s="944"/>
      <c r="C326" s="945" t="str">
        <f>IF($C$7="","",$C$7)</f>
        <v/>
      </c>
      <c r="D326" s="945"/>
      <c r="E326" s="945"/>
      <c r="F326" s="945"/>
      <c r="G326" s="945"/>
      <c r="H326" s="945"/>
      <c r="I326" s="946"/>
    </row>
    <row r="327" spans="1:32" ht="17.25" customHeight="1">
      <c r="C327" s="2"/>
      <c r="D327" s="2"/>
      <c r="E327" s="11"/>
      <c r="F327" s="2"/>
      <c r="G327" s="2"/>
      <c r="H327" s="2"/>
      <c r="I327" s="2"/>
      <c r="J327" s="2"/>
    </row>
    <row r="328" spans="1:32" ht="17.25" customHeight="1" thickBot="1"/>
    <row r="329" spans="1:32" ht="24" customHeight="1" thickBot="1">
      <c r="A329" s="947" t="s">
        <v>14</v>
      </c>
      <c r="B329" s="948"/>
      <c r="C329" s="948"/>
      <c r="D329" s="949"/>
      <c r="F329" s="123" t="s">
        <v>15</v>
      </c>
      <c r="G329" s="943" t="s">
        <v>16</v>
      </c>
      <c r="H329" s="944"/>
      <c r="I329" s="950" t="s">
        <v>17</v>
      </c>
      <c r="J329" s="944"/>
      <c r="K329" s="950" t="s">
        <v>18</v>
      </c>
      <c r="L329" s="951"/>
      <c r="M329" s="943" t="s">
        <v>19</v>
      </c>
      <c r="N329" s="944"/>
      <c r="O329" s="950" t="s">
        <v>20</v>
      </c>
      <c r="P329" s="944"/>
      <c r="Q329" s="950" t="s">
        <v>21</v>
      </c>
      <c r="R329" s="951"/>
      <c r="S329" s="943" t="s">
        <v>22</v>
      </c>
      <c r="T329" s="944"/>
      <c r="U329" s="950" t="s">
        <v>23</v>
      </c>
      <c r="V329" s="944"/>
      <c r="W329" s="950" t="s">
        <v>24</v>
      </c>
      <c r="X329" s="951"/>
      <c r="Y329" s="943" t="s">
        <v>25</v>
      </c>
      <c r="Z329" s="944"/>
      <c r="AA329" s="950" t="s">
        <v>26</v>
      </c>
      <c r="AB329" s="944"/>
      <c r="AC329" s="950" t="s">
        <v>27</v>
      </c>
      <c r="AD329" s="951"/>
      <c r="AE329" s="952" t="s">
        <v>28</v>
      </c>
      <c r="AF329" s="951"/>
    </row>
    <row r="330" spans="1:32" ht="37.5" customHeight="1">
      <c r="A330" s="932" t="s">
        <v>86</v>
      </c>
      <c r="B330" s="933"/>
      <c r="C330" s="934" t="str">
        <f>'【様式２】計画書（自動計算）（変更）'!C330:D330</f>
        <v/>
      </c>
      <c r="D330" s="935"/>
      <c r="F330" s="118" t="s">
        <v>71</v>
      </c>
      <c r="G330" s="926">
        <f>'【様式２】計画書（自動計算）（変更）'!G330:H330</f>
        <v>0</v>
      </c>
      <c r="H330" s="926"/>
      <c r="I330" s="926">
        <f>'【様式２】計画書（自動計算）（変更）'!I330:J330</f>
        <v>0</v>
      </c>
      <c r="J330" s="926"/>
      <c r="K330" s="926">
        <f>'【様式２】計画書（自動計算）（変更）'!K330:L330</f>
        <v>0</v>
      </c>
      <c r="L330" s="926"/>
      <c r="M330" s="926">
        <f>'【様式２】計画書（自動計算）（変更）'!M330:N330</f>
        <v>0</v>
      </c>
      <c r="N330" s="926"/>
      <c r="O330" s="926">
        <f>'【様式２】計画書（自動計算）（変更）'!O330:P330</f>
        <v>0</v>
      </c>
      <c r="P330" s="926"/>
      <c r="Q330" s="926">
        <f>'【様式２】計画書（自動計算）（変更）'!Q330:R330</f>
        <v>0</v>
      </c>
      <c r="R330" s="926"/>
      <c r="S330" s="926">
        <f>'【様式２】計画書（自動計算）（変更）'!S330:T330</f>
        <v>0</v>
      </c>
      <c r="T330" s="926"/>
      <c r="U330" s="926">
        <f>'【様式２】計画書（自動計算）（変更）'!U330:V330</f>
        <v>0</v>
      </c>
      <c r="V330" s="926"/>
      <c r="W330" s="926">
        <f>'【様式２】計画書（自動計算）（変更）'!W330:X330</f>
        <v>0</v>
      </c>
      <c r="X330" s="926"/>
      <c r="Y330" s="926">
        <f>'【様式２】計画書（自動計算）（変更）'!Y330:Z330</f>
        <v>0</v>
      </c>
      <c r="Z330" s="926"/>
      <c r="AA330" s="926">
        <f>'【様式２】計画書（自動計算）（変更）'!AA330:AB330</f>
        <v>0</v>
      </c>
      <c r="AB330" s="926"/>
      <c r="AC330" s="926">
        <f>'【様式２】計画書（自動計算）（変更）'!AC330:AD330</f>
        <v>0</v>
      </c>
      <c r="AD330" s="926"/>
      <c r="AE330" s="908">
        <f t="shared" ref="AE330:AE334" si="67">SUM(G330:AD330)</f>
        <v>0</v>
      </c>
      <c r="AF330" s="909"/>
    </row>
    <row r="331" spans="1:32" ht="37.5" customHeight="1">
      <c r="A331" s="936" t="s">
        <v>30</v>
      </c>
      <c r="B331" s="937"/>
      <c r="C331" s="922" t="str">
        <f>'【様式２】計画書（自動計算）（変更）'!C331:D332</f>
        <v/>
      </c>
      <c r="D331" s="923"/>
      <c r="F331" s="4" t="s">
        <v>72</v>
      </c>
      <c r="G331" s="962">
        <f>'【様式２】計画書（自動計算）（変更）'!G331:H331</f>
        <v>0</v>
      </c>
      <c r="H331" s="963"/>
      <c r="I331" s="962">
        <f>'【様式２】計画書（自動計算）（変更）'!I331:J331</f>
        <v>0</v>
      </c>
      <c r="J331" s="963"/>
      <c r="K331" s="962">
        <f>'【様式２】計画書（自動計算）（変更）'!K331:L331</f>
        <v>0</v>
      </c>
      <c r="L331" s="963"/>
      <c r="M331" s="962">
        <f>'【様式２】計画書（自動計算）（変更）'!M331:N331</f>
        <v>0</v>
      </c>
      <c r="N331" s="963"/>
      <c r="O331" s="962">
        <f>'【様式２】計画書（自動計算）（変更）'!O331:P331</f>
        <v>0</v>
      </c>
      <c r="P331" s="963"/>
      <c r="Q331" s="962">
        <f>'【様式２】計画書（自動計算）（変更）'!Q331:R331</f>
        <v>0</v>
      </c>
      <c r="R331" s="963"/>
      <c r="S331" s="962">
        <f>'【様式２】計画書（自動計算）（変更）'!S331:T331</f>
        <v>0</v>
      </c>
      <c r="T331" s="963"/>
      <c r="U331" s="962">
        <f>'【様式２】計画書（自動計算）（変更）'!U331:V331</f>
        <v>0</v>
      </c>
      <c r="V331" s="963"/>
      <c r="W331" s="962">
        <f>'【様式２】計画書（自動計算）（変更）'!W331:X331</f>
        <v>0</v>
      </c>
      <c r="X331" s="963"/>
      <c r="Y331" s="962">
        <f>'【様式２】計画書（自動計算）（変更）'!Y331:Z331</f>
        <v>0</v>
      </c>
      <c r="Z331" s="963"/>
      <c r="AA331" s="962">
        <f>'【様式２】計画書（自動計算）（変更）'!AA331:AB331</f>
        <v>0</v>
      </c>
      <c r="AB331" s="963"/>
      <c r="AC331" s="962">
        <f>'【様式２】計画書（自動計算）（変更）'!AC331:AD331</f>
        <v>0</v>
      </c>
      <c r="AD331" s="963"/>
      <c r="AE331" s="908">
        <f t="shared" si="67"/>
        <v>0</v>
      </c>
      <c r="AF331" s="909"/>
    </row>
    <row r="332" spans="1:32" ht="37.5" customHeight="1">
      <c r="A332" s="938"/>
      <c r="B332" s="937"/>
      <c r="C332" s="924"/>
      <c r="D332" s="925"/>
      <c r="F332" s="4" t="s">
        <v>73</v>
      </c>
      <c r="G332" s="962">
        <f>'【様式２】計画書（自動計算）（変更）'!G332:H332</f>
        <v>0</v>
      </c>
      <c r="H332" s="963"/>
      <c r="I332" s="962">
        <f>'【様式２】計画書（自動計算）（変更）'!I332:J332</f>
        <v>0</v>
      </c>
      <c r="J332" s="963"/>
      <c r="K332" s="962">
        <f>'【様式２】計画書（自動計算）（変更）'!K332:L332</f>
        <v>0</v>
      </c>
      <c r="L332" s="963"/>
      <c r="M332" s="962">
        <f>'【様式２】計画書（自動計算）（変更）'!M332:N332</f>
        <v>0</v>
      </c>
      <c r="N332" s="963"/>
      <c r="O332" s="962">
        <f>'【様式２】計画書（自動計算）（変更）'!O332:P332</f>
        <v>0</v>
      </c>
      <c r="P332" s="963"/>
      <c r="Q332" s="962">
        <f>'【様式２】計画書（自動計算）（変更）'!Q332:R332</f>
        <v>0</v>
      </c>
      <c r="R332" s="963"/>
      <c r="S332" s="962">
        <f>'【様式２】計画書（自動計算）（変更）'!S332:T332</f>
        <v>0</v>
      </c>
      <c r="T332" s="963"/>
      <c r="U332" s="962">
        <f>'【様式２】計画書（自動計算）（変更）'!U332:V332</f>
        <v>0</v>
      </c>
      <c r="V332" s="963"/>
      <c r="W332" s="962">
        <f>'【様式２】計画書（自動計算）（変更）'!W332:X332</f>
        <v>0</v>
      </c>
      <c r="X332" s="963"/>
      <c r="Y332" s="962">
        <f>'【様式２】計画書（自動計算）（変更）'!Y332:Z332</f>
        <v>0</v>
      </c>
      <c r="Z332" s="963"/>
      <c r="AA332" s="962">
        <f>'【様式２】計画書（自動計算）（変更）'!AA332:AB332</f>
        <v>0</v>
      </c>
      <c r="AB332" s="963"/>
      <c r="AC332" s="962">
        <f>'【様式２】計画書（自動計算）（変更）'!AC332:AD332</f>
        <v>0</v>
      </c>
      <c r="AD332" s="963"/>
      <c r="AE332" s="908">
        <f t="shared" si="67"/>
        <v>0</v>
      </c>
      <c r="AF332" s="909"/>
    </row>
    <row r="333" spans="1:32" ht="37.5" customHeight="1">
      <c r="A333" s="938"/>
      <c r="B333" s="937"/>
      <c r="C333" s="876" t="str">
        <f>'【様式２】計画書（自動計算）（変更）'!C333:D334</f>
        <v/>
      </c>
      <c r="D333" s="960"/>
      <c r="F333" s="5" t="s">
        <v>74</v>
      </c>
      <c r="G333" s="962">
        <v>0</v>
      </c>
      <c r="H333" s="963"/>
      <c r="I333" s="962">
        <v>0</v>
      </c>
      <c r="J333" s="963"/>
      <c r="K333" s="962">
        <v>0</v>
      </c>
      <c r="L333" s="963"/>
      <c r="M333" s="1075">
        <v>0</v>
      </c>
      <c r="N333" s="963"/>
      <c r="O333" s="962">
        <v>0</v>
      </c>
      <c r="P333" s="963"/>
      <c r="Q333" s="962">
        <v>0</v>
      </c>
      <c r="R333" s="963"/>
      <c r="S333" s="1075">
        <v>0</v>
      </c>
      <c r="T333" s="963"/>
      <c r="U333" s="962">
        <v>0</v>
      </c>
      <c r="V333" s="963"/>
      <c r="W333" s="962">
        <v>0</v>
      </c>
      <c r="X333" s="963"/>
      <c r="Y333" s="1075">
        <v>0</v>
      </c>
      <c r="Z333" s="963"/>
      <c r="AA333" s="962">
        <v>0</v>
      </c>
      <c r="AB333" s="963"/>
      <c r="AC333" s="962">
        <v>0</v>
      </c>
      <c r="AD333" s="967"/>
      <c r="AE333" s="930">
        <f t="shared" si="67"/>
        <v>0</v>
      </c>
      <c r="AF333" s="931"/>
    </row>
    <row r="334" spans="1:32" ht="37.5" customHeight="1" thickBot="1">
      <c r="A334" s="938"/>
      <c r="B334" s="937"/>
      <c r="C334" s="879"/>
      <c r="D334" s="961"/>
      <c r="F334" s="6" t="s">
        <v>75</v>
      </c>
      <c r="G334" s="905">
        <f>'【様式２】計画書（自動計算）（変更）'!G334:H334</f>
        <v>0</v>
      </c>
      <c r="H334" s="906"/>
      <c r="I334" s="905">
        <f>'【様式２】計画書（自動計算）（変更）'!I334:J334</f>
        <v>0</v>
      </c>
      <c r="J334" s="906"/>
      <c r="K334" s="905">
        <f>'【様式２】計画書（自動計算）（変更）'!K334:L334</f>
        <v>0</v>
      </c>
      <c r="L334" s="906"/>
      <c r="M334" s="905">
        <f>'【様式２】計画書（自動計算）（変更）'!M334:N334</f>
        <v>0</v>
      </c>
      <c r="N334" s="906"/>
      <c r="O334" s="905">
        <f>'【様式２】計画書（自動計算）（変更）'!O334:P334</f>
        <v>0</v>
      </c>
      <c r="P334" s="906"/>
      <c r="Q334" s="905">
        <f>'【様式２】計画書（自動計算）（変更）'!Q334:R334</f>
        <v>0</v>
      </c>
      <c r="R334" s="906"/>
      <c r="S334" s="905">
        <f>'【様式２】計画書（自動計算）（変更）'!S334:T334</f>
        <v>0</v>
      </c>
      <c r="T334" s="906"/>
      <c r="U334" s="905">
        <f>'【様式２】計画書（自動計算）（変更）'!U334:V334</f>
        <v>0</v>
      </c>
      <c r="V334" s="906"/>
      <c r="W334" s="905">
        <f>'【様式２】計画書（自動計算）（変更）'!W334:X334</f>
        <v>0</v>
      </c>
      <c r="X334" s="906"/>
      <c r="Y334" s="905">
        <f>'【様式２】計画書（自動計算）（変更）'!Y334:Z334</f>
        <v>0</v>
      </c>
      <c r="Z334" s="906"/>
      <c r="AA334" s="905">
        <f>'【様式２】計画書（自動計算）（変更）'!AA334:AB334</f>
        <v>0</v>
      </c>
      <c r="AB334" s="906"/>
      <c r="AC334" s="905">
        <f>'【様式２】計画書（自動計算）（変更）'!AC334:AD334</f>
        <v>0</v>
      </c>
      <c r="AD334" s="906"/>
      <c r="AE334" s="908">
        <f t="shared" si="67"/>
        <v>0</v>
      </c>
      <c r="AF334" s="909"/>
    </row>
    <row r="335" spans="1:32" ht="37.5" customHeight="1" thickTop="1" thickBot="1">
      <c r="A335" s="910" t="s">
        <v>34</v>
      </c>
      <c r="B335" s="911"/>
      <c r="C335" s="954" t="str">
        <f>'【様式２】計画書（自動計算）（変更）'!C335:D335</f>
        <v/>
      </c>
      <c r="D335" s="955"/>
      <c r="F335" s="7" t="s">
        <v>76</v>
      </c>
      <c r="G335" s="912">
        <f>SUM(G330:H333)-G334</f>
        <v>0</v>
      </c>
      <c r="H335" s="913"/>
      <c r="I335" s="912">
        <f>SUM(I330:J333)-I334</f>
        <v>0</v>
      </c>
      <c r="J335" s="913"/>
      <c r="K335" s="912">
        <f>SUM(K330:L333)-K334</f>
        <v>0</v>
      </c>
      <c r="L335" s="914"/>
      <c r="M335" s="915">
        <f>SUM(M330:N333)-M334</f>
        <v>0</v>
      </c>
      <c r="N335" s="913"/>
      <c r="O335" s="912">
        <f>SUM(O330:P333)-O334</f>
        <v>0</v>
      </c>
      <c r="P335" s="913"/>
      <c r="Q335" s="912">
        <f>SUM(Q330:R333)-Q334</f>
        <v>0</v>
      </c>
      <c r="R335" s="914"/>
      <c r="S335" s="915">
        <f>SUM(S330:T333)-S334</f>
        <v>0</v>
      </c>
      <c r="T335" s="913"/>
      <c r="U335" s="912">
        <f>SUM(U330:V333)-U334</f>
        <v>0</v>
      </c>
      <c r="V335" s="913"/>
      <c r="W335" s="912">
        <f>SUM(W330:X333)-W334</f>
        <v>0</v>
      </c>
      <c r="X335" s="914"/>
      <c r="Y335" s="915">
        <f>SUM(Y330:Z333)-Y334</f>
        <v>0</v>
      </c>
      <c r="Z335" s="913"/>
      <c r="AA335" s="912">
        <f>SUM(AA330:AB333)-AA334</f>
        <v>0</v>
      </c>
      <c r="AB335" s="913"/>
      <c r="AC335" s="912">
        <f>SUM(AC330:AD333)-AC334</f>
        <v>0</v>
      </c>
      <c r="AD335" s="916"/>
      <c r="AE335" s="917">
        <f>SUM(G335:AD335)</f>
        <v>0</v>
      </c>
      <c r="AF335" s="918"/>
    </row>
    <row r="336" spans="1:32" ht="50.25" customHeight="1" thickTop="1" thickBot="1">
      <c r="A336" s="889" t="s">
        <v>300</v>
      </c>
      <c r="B336" s="890"/>
      <c r="C336" s="954" t="str">
        <f>'【様式２】計画書（自動計算）（変更）'!C336:D336</f>
        <v/>
      </c>
      <c r="D336" s="955"/>
      <c r="F336" s="8" t="s">
        <v>77</v>
      </c>
      <c r="G336" s="893">
        <f>IF(入力用!O453=1,IF(AND(入力用!O459&gt;0,入力用!O459&lt;=4),IF(G335&gt;=65000,65000,G335),IF(G335&gt;=82000,82000,G335)),IF(G335&gt;=65000,65000,G335))</f>
        <v>0</v>
      </c>
      <c r="H336" s="894"/>
      <c r="I336" s="893">
        <f>IF(入力用!O453=1,IF(AND(入力用!O459&gt;0,入力用!O459&lt;=5),IF(I335&gt;=65000,65000,I335),IF(I335&gt;=82000,82000,I335)),IF(I335&gt;=65000,65000,I335))</f>
        <v>0</v>
      </c>
      <c r="J336" s="894"/>
      <c r="K336" s="893">
        <f>IF(入力用!O453=1,IF(AND(入力用!O459&gt;0,入力用!O459&lt;=6),IF(K335&gt;=65000,65000,K335),IF(K335&gt;=82000,82000,K335)),IF(K335&gt;=65000,65000,K335))</f>
        <v>0</v>
      </c>
      <c r="L336" s="894"/>
      <c r="M336" s="893">
        <f>IF(入力用!O453=1,IF(AND(入力用!O459&gt;0,入力用!O459&lt;=7),IF(M335&gt;=65000,65000,M335),IF(M335&gt;=82000,82000,M335)),IF(M335&gt;=65000,65000,M335))</f>
        <v>0</v>
      </c>
      <c r="N336" s="894"/>
      <c r="O336" s="893">
        <f>IF(入力用!O453=1,IF(AND(入力用!O459&gt;0,入力用!O459&lt;=8),IF(O335&gt;=65000,65000,O335),IF(O335&gt;=82000,82000,O335)),IF(O335&gt;=65000,65000,O335))</f>
        <v>0</v>
      </c>
      <c r="P336" s="894"/>
      <c r="Q336" s="893">
        <f>IF(入力用!O453=1,IF(AND(入力用!O459&gt;0,入力用!O459&lt;=9),IF(Q335&gt;=65000,65000,Q335),IF(Q335&gt;=82000,82000,Q335)),IF(Q335&gt;=65000,65000,Q335))</f>
        <v>0</v>
      </c>
      <c r="R336" s="894"/>
      <c r="S336" s="893">
        <f>IF(入力用!O453=1,IF(AND(入力用!O459&gt;0,入力用!O459&lt;=10),IF(S335&gt;=65000,65000,S335),IF(S335&gt;=82000,82000,S335)),IF(S335&gt;=65000,65000,S335))</f>
        <v>0</v>
      </c>
      <c r="T336" s="894"/>
      <c r="U336" s="893">
        <f>IF(入力用!O453=1,IF(AND(入力用!O459&gt;0,入力用!O459&lt;=11),IF(U335&gt;=65000,65000,U335),IF(U335&gt;=82000,82000,U335)),IF(U335&gt;=65000,65000,U335))</f>
        <v>0</v>
      </c>
      <c r="V336" s="894"/>
      <c r="W336" s="893">
        <f>IF(入力用!O453=1,IF(AND(入力用!O459&gt;0,入力用!O459&lt;=12),IF(W335&gt;=65000,65000,W335),IF(W335&gt;=82000,82000,W335)),IF(W335&gt;=65000,65000,W335))</f>
        <v>0</v>
      </c>
      <c r="X336" s="894"/>
      <c r="Y336" s="893">
        <f>IF(入力用!O453=1,IF(AND(入力用!O459&gt;0,入力用!O459&lt;=13),IF(Y335&gt;=65000,65000,Y335),IF(Y335&gt;=82000,82000,Y335)),IF(Y335&gt;=65000,65000,Y335))</f>
        <v>0</v>
      </c>
      <c r="Z336" s="894"/>
      <c r="AA336" s="893">
        <f>IF(入力用!O453=1,IF(AND(入力用!O459&gt;0,入力用!O459&lt;=14),IF(AA335&gt;=65000,65000,AA335),IF(AA335&gt;=82000,82000,AA335)),IF(AA335&gt;=65000,65000,AA335))</f>
        <v>0</v>
      </c>
      <c r="AB336" s="894"/>
      <c r="AC336" s="893">
        <f>IF(入力用!O453=1,IF(AND(入力用!O459&gt;0,入力用!O459&lt;=15),IF(AC335&gt;=65000,65000,AC335),IF(AC335&gt;=82000,82000,AC335)),IF(AC335&gt;=65000,65000,AC335))</f>
        <v>0</v>
      </c>
      <c r="AD336" s="958"/>
      <c r="AE336" s="895"/>
      <c r="AF336" s="896"/>
    </row>
    <row r="337" spans="1:32" ht="50.25" customHeight="1" thickBot="1">
      <c r="A337" s="897" t="s">
        <v>301</v>
      </c>
      <c r="B337" s="898"/>
      <c r="C337" s="956" t="str">
        <f>'【様式２】計画書（自動計算）（変更）'!C337:D337</f>
        <v/>
      </c>
      <c r="D337" s="957"/>
      <c r="F337" s="9" t="s">
        <v>228</v>
      </c>
      <c r="G337" s="899">
        <f>ROUNDDOWN(G336*3/4,0)</f>
        <v>0</v>
      </c>
      <c r="H337" s="899"/>
      <c r="I337" s="899">
        <f>ROUNDDOWN(I336*3/4,0)</f>
        <v>0</v>
      </c>
      <c r="J337" s="899"/>
      <c r="K337" s="899">
        <f>ROUNDDOWN(K336*3/4,0)</f>
        <v>0</v>
      </c>
      <c r="L337" s="900"/>
      <c r="M337" s="901">
        <f>ROUNDDOWN(M336*3/4,0)</f>
        <v>0</v>
      </c>
      <c r="N337" s="899"/>
      <c r="O337" s="899">
        <f>ROUNDDOWN(O336*3/4,0)</f>
        <v>0</v>
      </c>
      <c r="P337" s="899"/>
      <c r="Q337" s="899">
        <f>ROUNDDOWN(Q336*3/4,0)</f>
        <v>0</v>
      </c>
      <c r="R337" s="900"/>
      <c r="S337" s="901">
        <f>ROUNDDOWN(S336*3/4,0)</f>
        <v>0</v>
      </c>
      <c r="T337" s="899"/>
      <c r="U337" s="899">
        <f>ROUNDDOWN(U336*3/4,0)</f>
        <v>0</v>
      </c>
      <c r="V337" s="899"/>
      <c r="W337" s="899">
        <f>ROUNDDOWN(W336*3/4,0)</f>
        <v>0</v>
      </c>
      <c r="X337" s="900"/>
      <c r="Y337" s="901">
        <f>ROUNDDOWN(Y336*3/4,0)</f>
        <v>0</v>
      </c>
      <c r="Z337" s="899"/>
      <c r="AA337" s="899">
        <f>ROUNDDOWN(AA336*3/4,0)</f>
        <v>0</v>
      </c>
      <c r="AB337" s="899"/>
      <c r="AC337" s="899">
        <f>ROUNDDOWN(AC336*3/4,0)</f>
        <v>0</v>
      </c>
      <c r="AD337" s="902"/>
      <c r="AE337" s="903">
        <f>ROUNDDOWN(SUM(G337:AD337),-2)</f>
        <v>0</v>
      </c>
      <c r="AF337" s="904"/>
    </row>
    <row r="338" spans="1:32" ht="17.25" customHeight="1">
      <c r="A338" s="871" t="s">
        <v>85</v>
      </c>
      <c r="B338" s="873" t="str">
        <f>'【様式２】計画書（自動計算）（変更）'!B338:D342</f>
        <v/>
      </c>
      <c r="C338" s="874"/>
      <c r="D338" s="875"/>
    </row>
    <row r="339" spans="1:32" ht="34.5" customHeight="1">
      <c r="A339" s="872"/>
      <c r="B339" s="876"/>
      <c r="C339" s="877"/>
      <c r="D339" s="878"/>
      <c r="G339" s="882"/>
      <c r="H339" s="883"/>
      <c r="I339" s="884" t="s">
        <v>36</v>
      </c>
      <c r="J339" s="885"/>
      <c r="K339" s="886"/>
      <c r="M339" s="887"/>
      <c r="N339" s="887"/>
      <c r="O339" s="888" t="s">
        <v>37</v>
      </c>
      <c r="P339" s="887"/>
      <c r="Q339" s="887"/>
      <c r="S339" s="887"/>
      <c r="T339" s="887"/>
      <c r="U339" s="888" t="s">
        <v>38</v>
      </c>
      <c r="V339" s="887"/>
      <c r="W339" s="887"/>
      <c r="Y339" s="887"/>
      <c r="Z339" s="887"/>
      <c r="AA339" s="888" t="s">
        <v>39</v>
      </c>
      <c r="AB339" s="887"/>
      <c r="AC339" s="887"/>
    </row>
    <row r="340" spans="1:32" ht="27" customHeight="1">
      <c r="A340" s="872"/>
      <c r="B340" s="876"/>
      <c r="C340" s="877"/>
      <c r="D340" s="878"/>
      <c r="G340" s="869" t="s">
        <v>29</v>
      </c>
      <c r="H340" s="870"/>
      <c r="I340" s="855">
        <f t="shared" ref="I340:I345" si="68">SUM(G330:L330)</f>
        <v>0</v>
      </c>
      <c r="J340" s="856"/>
      <c r="K340" s="857"/>
      <c r="M340" s="869" t="s">
        <v>29</v>
      </c>
      <c r="N340" s="870"/>
      <c r="O340" s="855">
        <f t="shared" ref="O340:O345" si="69">SUM(M330:R330)</f>
        <v>0</v>
      </c>
      <c r="P340" s="856"/>
      <c r="Q340" s="857"/>
      <c r="S340" s="869" t="s">
        <v>29</v>
      </c>
      <c r="T340" s="870"/>
      <c r="U340" s="855">
        <f t="shared" ref="U340:U345" si="70">SUM(S330:X330)</f>
        <v>0</v>
      </c>
      <c r="V340" s="856"/>
      <c r="W340" s="857"/>
      <c r="Y340" s="869" t="s">
        <v>29</v>
      </c>
      <c r="Z340" s="870"/>
      <c r="AA340" s="855">
        <f t="shared" ref="AA340:AA345" si="71">SUM(Y330:AD330)</f>
        <v>0</v>
      </c>
      <c r="AB340" s="856"/>
      <c r="AC340" s="857"/>
    </row>
    <row r="341" spans="1:32" ht="27" customHeight="1">
      <c r="A341" s="872"/>
      <c r="B341" s="876"/>
      <c r="C341" s="877"/>
      <c r="D341" s="878"/>
      <c r="G341" s="862" t="s">
        <v>31</v>
      </c>
      <c r="H341" s="863"/>
      <c r="I341" s="855">
        <f t="shared" si="68"/>
        <v>0</v>
      </c>
      <c r="J341" s="856"/>
      <c r="K341" s="857"/>
      <c r="M341" s="862" t="s">
        <v>31</v>
      </c>
      <c r="N341" s="863"/>
      <c r="O341" s="855">
        <f t="shared" si="69"/>
        <v>0</v>
      </c>
      <c r="P341" s="856"/>
      <c r="Q341" s="857"/>
      <c r="S341" s="862" t="s">
        <v>31</v>
      </c>
      <c r="T341" s="863"/>
      <c r="U341" s="855">
        <f t="shared" si="70"/>
        <v>0</v>
      </c>
      <c r="V341" s="856"/>
      <c r="W341" s="857"/>
      <c r="Y341" s="862" t="s">
        <v>31</v>
      </c>
      <c r="Z341" s="863"/>
      <c r="AA341" s="855">
        <f t="shared" si="71"/>
        <v>0</v>
      </c>
      <c r="AB341" s="856"/>
      <c r="AC341" s="857"/>
    </row>
    <row r="342" spans="1:32" ht="27" customHeight="1">
      <c r="A342" s="872"/>
      <c r="B342" s="879"/>
      <c r="C342" s="880"/>
      <c r="D342" s="881"/>
      <c r="G342" s="862" t="s">
        <v>40</v>
      </c>
      <c r="H342" s="863"/>
      <c r="I342" s="855">
        <f t="shared" si="68"/>
        <v>0</v>
      </c>
      <c r="J342" s="856"/>
      <c r="K342" s="857"/>
      <c r="M342" s="862" t="s">
        <v>40</v>
      </c>
      <c r="N342" s="863"/>
      <c r="O342" s="855">
        <f t="shared" si="69"/>
        <v>0</v>
      </c>
      <c r="P342" s="856"/>
      <c r="Q342" s="857"/>
      <c r="S342" s="862" t="s">
        <v>40</v>
      </c>
      <c r="T342" s="863"/>
      <c r="U342" s="855">
        <f t="shared" si="70"/>
        <v>0</v>
      </c>
      <c r="V342" s="856"/>
      <c r="W342" s="857"/>
      <c r="Y342" s="862" t="s">
        <v>40</v>
      </c>
      <c r="Z342" s="863"/>
      <c r="AA342" s="855">
        <f t="shared" si="71"/>
        <v>0</v>
      </c>
      <c r="AB342" s="856"/>
      <c r="AC342" s="857"/>
    </row>
    <row r="343" spans="1:32" ht="27" customHeight="1">
      <c r="B343" s="864" t="str">
        <f>'【様式２】計画書（自動計算）（変更）'!B343:D343</f>
        <v>補助基準額上限：65000円</v>
      </c>
      <c r="C343" s="864"/>
      <c r="D343" s="864"/>
      <c r="G343" s="862" t="s">
        <v>32</v>
      </c>
      <c r="H343" s="863"/>
      <c r="I343" s="865">
        <f t="shared" si="68"/>
        <v>0</v>
      </c>
      <c r="J343" s="866"/>
      <c r="K343" s="867"/>
      <c r="M343" s="862" t="s">
        <v>32</v>
      </c>
      <c r="N343" s="863"/>
      <c r="O343" s="865">
        <f t="shared" si="69"/>
        <v>0</v>
      </c>
      <c r="P343" s="866"/>
      <c r="Q343" s="867"/>
      <c r="S343" s="862" t="s">
        <v>32</v>
      </c>
      <c r="T343" s="863"/>
      <c r="U343" s="865">
        <f t="shared" si="70"/>
        <v>0</v>
      </c>
      <c r="V343" s="866"/>
      <c r="W343" s="867"/>
      <c r="Y343" s="862" t="s">
        <v>32</v>
      </c>
      <c r="Z343" s="863"/>
      <c r="AA343" s="865">
        <f t="shared" si="71"/>
        <v>0</v>
      </c>
      <c r="AB343" s="866"/>
      <c r="AC343" s="867"/>
    </row>
    <row r="344" spans="1:32" ht="27" customHeight="1">
      <c r="B344" s="868" t="str">
        <f>'【様式２】計画書（自動計算）（変更）'!B344:D344</f>
        <v/>
      </c>
      <c r="C344" s="868"/>
      <c r="D344" s="868"/>
      <c r="G344" s="869" t="s">
        <v>33</v>
      </c>
      <c r="H344" s="870"/>
      <c r="I344" s="855">
        <f t="shared" si="68"/>
        <v>0</v>
      </c>
      <c r="J344" s="856"/>
      <c r="K344" s="857"/>
      <c r="M344" s="869" t="s">
        <v>33</v>
      </c>
      <c r="N344" s="870"/>
      <c r="O344" s="855">
        <f t="shared" si="69"/>
        <v>0</v>
      </c>
      <c r="P344" s="856"/>
      <c r="Q344" s="857"/>
      <c r="S344" s="869" t="s">
        <v>33</v>
      </c>
      <c r="T344" s="870"/>
      <c r="U344" s="855">
        <f t="shared" si="70"/>
        <v>0</v>
      </c>
      <c r="V344" s="856"/>
      <c r="W344" s="857"/>
      <c r="Y344" s="869" t="s">
        <v>33</v>
      </c>
      <c r="Z344" s="870"/>
      <c r="AA344" s="855">
        <f t="shared" si="71"/>
        <v>0</v>
      </c>
      <c r="AB344" s="856"/>
      <c r="AC344" s="857"/>
    </row>
    <row r="345" spans="1:32" ht="27" customHeight="1" thickBot="1">
      <c r="G345" s="850" t="s">
        <v>35</v>
      </c>
      <c r="H345" s="851"/>
      <c r="I345" s="852">
        <f t="shared" si="68"/>
        <v>0</v>
      </c>
      <c r="J345" s="853"/>
      <c r="K345" s="854"/>
      <c r="M345" s="850" t="s">
        <v>35</v>
      </c>
      <c r="N345" s="851"/>
      <c r="O345" s="855">
        <f t="shared" si="69"/>
        <v>0</v>
      </c>
      <c r="P345" s="856"/>
      <c r="Q345" s="857"/>
      <c r="S345" s="850" t="s">
        <v>35</v>
      </c>
      <c r="T345" s="851"/>
      <c r="U345" s="855">
        <f t="shared" si="70"/>
        <v>0</v>
      </c>
      <c r="V345" s="856"/>
      <c r="W345" s="857"/>
      <c r="Y345" s="850" t="s">
        <v>35</v>
      </c>
      <c r="Z345" s="851"/>
      <c r="AA345" s="855">
        <f t="shared" si="71"/>
        <v>0</v>
      </c>
      <c r="AB345" s="856"/>
      <c r="AC345" s="857"/>
    </row>
    <row r="346" spans="1:32" ht="45" customHeight="1" thickBot="1">
      <c r="G346" s="858" t="s">
        <v>78</v>
      </c>
      <c r="H346" s="859"/>
      <c r="I346" s="860">
        <f>ROUNDDOWN(SUM(G337:L337),-2)</f>
        <v>0</v>
      </c>
      <c r="J346" s="861"/>
      <c r="K346" s="861"/>
      <c r="M346" s="858" t="s">
        <v>78</v>
      </c>
      <c r="N346" s="859"/>
      <c r="O346" s="860">
        <f>ROUNDDOWN(SUM(M337:R337),-2)</f>
        <v>0</v>
      </c>
      <c r="P346" s="861"/>
      <c r="Q346" s="861"/>
      <c r="S346" s="858" t="s">
        <v>78</v>
      </c>
      <c r="T346" s="859"/>
      <c r="U346" s="860">
        <f>ROUNDDOWN(SUM(S337:X337),-2)</f>
        <v>0</v>
      </c>
      <c r="V346" s="861"/>
      <c r="W346" s="861"/>
      <c r="Y346" s="858" t="s">
        <v>78</v>
      </c>
      <c r="Z346" s="859"/>
      <c r="AA346" s="860">
        <f>AE337-I346-O346-U346</f>
        <v>0</v>
      </c>
      <c r="AB346" s="861"/>
      <c r="AC346" s="861"/>
      <c r="AF346" s="10" t="s">
        <v>352</v>
      </c>
    </row>
    <row r="347" spans="1:32" ht="17.25" customHeight="1"/>
    <row r="348" spans="1:32" ht="17.25" customHeight="1"/>
    <row r="349" spans="1:32" ht="17.25" customHeight="1">
      <c r="A349" s="1076" t="str">
        <f>$A$1</f>
        <v>様式第１２号別紙１</v>
      </c>
      <c r="B349" s="1076"/>
      <c r="C349" s="1076"/>
      <c r="D349" s="1076"/>
    </row>
    <row r="350" spans="1:32" ht="17.25" customHeight="1">
      <c r="A350" s="1076"/>
      <c r="B350" s="1076"/>
      <c r="C350" s="1076"/>
      <c r="D350" s="1076"/>
      <c r="Z350" s="939" t="str">
        <f>$Z$2</f>
        <v>令和</v>
      </c>
      <c r="AA350" s="939">
        <f>IF($AA$2="","",$AA$2)</f>
        <v>8</v>
      </c>
      <c r="AB350" s="939" t="s">
        <v>8</v>
      </c>
      <c r="AC350" s="939">
        <f>IF($AC$2="","",$AC$2)</f>
        <v>3</v>
      </c>
      <c r="AD350" s="939" t="s">
        <v>9</v>
      </c>
      <c r="AE350" s="939">
        <f>IF($AE$2="","",$AE$2)</f>
        <v>31</v>
      </c>
      <c r="AF350" s="939" t="s">
        <v>10</v>
      </c>
    </row>
    <row r="351" spans="1:32" ht="17.25" customHeight="1">
      <c r="A351" s="939" t="s">
        <v>299</v>
      </c>
      <c r="B351" s="939"/>
      <c r="C351" s="939"/>
      <c r="D351" s="939"/>
      <c r="E351" s="939"/>
      <c r="F351" s="939"/>
      <c r="G351" s="939"/>
      <c r="H351" s="939"/>
      <c r="I351" s="939"/>
      <c r="L351" s="940" t="s">
        <v>12</v>
      </c>
      <c r="M351" s="940"/>
      <c r="N351" s="941">
        <v>13</v>
      </c>
      <c r="O351" s="941"/>
      <c r="P351" s="942" t="s">
        <v>13</v>
      </c>
      <c r="Q351" s="942"/>
      <c r="Z351" s="939"/>
      <c r="AA351" s="939"/>
      <c r="AB351" s="939"/>
      <c r="AC351" s="939"/>
      <c r="AD351" s="939"/>
      <c r="AE351" s="939"/>
      <c r="AF351" s="939"/>
    </row>
    <row r="352" spans="1:32" ht="17.25" customHeight="1">
      <c r="A352" s="939"/>
      <c r="B352" s="939"/>
      <c r="C352" s="939"/>
      <c r="D352" s="939"/>
      <c r="E352" s="939"/>
      <c r="F352" s="939"/>
      <c r="G352" s="939"/>
      <c r="H352" s="939"/>
      <c r="I352" s="939"/>
      <c r="L352" s="940"/>
      <c r="M352" s="940"/>
      <c r="N352" s="941"/>
      <c r="O352" s="941"/>
      <c r="P352" s="942"/>
      <c r="Q352" s="942"/>
    </row>
    <row r="353" spans="1:32" ht="17.25" customHeight="1">
      <c r="A353" s="939"/>
      <c r="B353" s="939"/>
      <c r="C353" s="939"/>
      <c r="D353" s="939"/>
      <c r="E353" s="939"/>
      <c r="F353" s="939"/>
      <c r="G353" s="939"/>
      <c r="H353" s="939"/>
      <c r="I353" s="939"/>
      <c r="L353" s="940"/>
      <c r="M353" s="940"/>
      <c r="N353" s="941"/>
      <c r="O353" s="941"/>
      <c r="P353" s="942"/>
      <c r="Q353" s="942"/>
    </row>
    <row r="354" spans="1:32" ht="17.25" customHeight="1" thickBot="1"/>
    <row r="355" spans="1:32" ht="42" customHeight="1" thickBot="1">
      <c r="A355" s="943" t="s">
        <v>81</v>
      </c>
      <c r="B355" s="944"/>
      <c r="C355" s="945" t="str">
        <f>IF($C$7="","",$C$7)</f>
        <v/>
      </c>
      <c r="D355" s="945"/>
      <c r="E355" s="945"/>
      <c r="F355" s="945"/>
      <c r="G355" s="945"/>
      <c r="H355" s="945"/>
      <c r="I355" s="946"/>
    </row>
    <row r="356" spans="1:32" ht="17.25" customHeight="1">
      <c r="C356" s="2"/>
      <c r="D356" s="2"/>
      <c r="E356" s="11"/>
      <c r="F356" s="2"/>
      <c r="G356" s="2"/>
      <c r="H356" s="2"/>
      <c r="I356" s="2"/>
      <c r="J356" s="2"/>
    </row>
    <row r="357" spans="1:32" ht="17.25" customHeight="1" thickBot="1"/>
    <row r="358" spans="1:32" ht="24" customHeight="1" thickBot="1">
      <c r="A358" s="947" t="s">
        <v>14</v>
      </c>
      <c r="B358" s="948"/>
      <c r="C358" s="948"/>
      <c r="D358" s="949"/>
      <c r="F358" s="123" t="s">
        <v>15</v>
      </c>
      <c r="G358" s="943" t="s">
        <v>16</v>
      </c>
      <c r="H358" s="944"/>
      <c r="I358" s="950" t="s">
        <v>17</v>
      </c>
      <c r="J358" s="944"/>
      <c r="K358" s="950" t="s">
        <v>18</v>
      </c>
      <c r="L358" s="951"/>
      <c r="M358" s="943" t="s">
        <v>19</v>
      </c>
      <c r="N358" s="944"/>
      <c r="O358" s="950" t="s">
        <v>20</v>
      </c>
      <c r="P358" s="944"/>
      <c r="Q358" s="950" t="s">
        <v>21</v>
      </c>
      <c r="R358" s="951"/>
      <c r="S358" s="943" t="s">
        <v>22</v>
      </c>
      <c r="T358" s="944"/>
      <c r="U358" s="950" t="s">
        <v>23</v>
      </c>
      <c r="V358" s="944"/>
      <c r="W358" s="950" t="s">
        <v>24</v>
      </c>
      <c r="X358" s="951"/>
      <c r="Y358" s="943" t="s">
        <v>25</v>
      </c>
      <c r="Z358" s="944"/>
      <c r="AA358" s="950" t="s">
        <v>26</v>
      </c>
      <c r="AB358" s="944"/>
      <c r="AC358" s="950" t="s">
        <v>27</v>
      </c>
      <c r="AD358" s="951"/>
      <c r="AE358" s="952" t="s">
        <v>28</v>
      </c>
      <c r="AF358" s="951"/>
    </row>
    <row r="359" spans="1:32" ht="37.5" customHeight="1">
      <c r="A359" s="932" t="s">
        <v>86</v>
      </c>
      <c r="B359" s="933"/>
      <c r="C359" s="934" t="str">
        <f>'【様式２】計画書（自動計算）（変更）'!C359:D359</f>
        <v/>
      </c>
      <c r="D359" s="935"/>
      <c r="F359" s="118" t="s">
        <v>71</v>
      </c>
      <c r="G359" s="926">
        <f>'【様式２】計画書（自動計算）（変更）'!G359:H359</f>
        <v>0</v>
      </c>
      <c r="H359" s="926"/>
      <c r="I359" s="926">
        <f>'【様式２】計画書（自動計算）（変更）'!I359:J359</f>
        <v>0</v>
      </c>
      <c r="J359" s="926"/>
      <c r="K359" s="926">
        <f>'【様式２】計画書（自動計算）（変更）'!K359:L359</f>
        <v>0</v>
      </c>
      <c r="L359" s="926"/>
      <c r="M359" s="926">
        <f>'【様式２】計画書（自動計算）（変更）'!M359:N359</f>
        <v>0</v>
      </c>
      <c r="N359" s="926"/>
      <c r="O359" s="926">
        <f>'【様式２】計画書（自動計算）（変更）'!O359:P359</f>
        <v>0</v>
      </c>
      <c r="P359" s="926"/>
      <c r="Q359" s="926">
        <f>'【様式２】計画書（自動計算）（変更）'!Q359:R359</f>
        <v>0</v>
      </c>
      <c r="R359" s="926"/>
      <c r="S359" s="926">
        <f>'【様式２】計画書（自動計算）（変更）'!S359:T359</f>
        <v>0</v>
      </c>
      <c r="T359" s="926"/>
      <c r="U359" s="926">
        <f>'【様式２】計画書（自動計算）（変更）'!U359:V359</f>
        <v>0</v>
      </c>
      <c r="V359" s="926"/>
      <c r="W359" s="926">
        <f>'【様式２】計画書（自動計算）（変更）'!W359:X359</f>
        <v>0</v>
      </c>
      <c r="X359" s="926"/>
      <c r="Y359" s="926">
        <f>'【様式２】計画書（自動計算）（変更）'!Y359:Z359</f>
        <v>0</v>
      </c>
      <c r="Z359" s="926"/>
      <c r="AA359" s="926">
        <f>'【様式２】計画書（自動計算）（変更）'!AA359:AB359</f>
        <v>0</v>
      </c>
      <c r="AB359" s="926"/>
      <c r="AC359" s="926">
        <f>'【様式２】計画書（自動計算）（変更）'!AC359:AD359</f>
        <v>0</v>
      </c>
      <c r="AD359" s="926"/>
      <c r="AE359" s="908">
        <f t="shared" ref="AE359:AE363" si="72">SUM(G359:AD359)</f>
        <v>0</v>
      </c>
      <c r="AF359" s="909"/>
    </row>
    <row r="360" spans="1:32" ht="37.5" customHeight="1">
      <c r="A360" s="936" t="s">
        <v>30</v>
      </c>
      <c r="B360" s="937"/>
      <c r="C360" s="922" t="str">
        <f>'【様式２】計画書（自動計算）（変更）'!C360:D361</f>
        <v/>
      </c>
      <c r="D360" s="923"/>
      <c r="F360" s="4" t="s">
        <v>72</v>
      </c>
      <c r="G360" s="962">
        <f>'【様式２】計画書（自動計算）（変更）'!G360:H360</f>
        <v>0</v>
      </c>
      <c r="H360" s="963"/>
      <c r="I360" s="962">
        <f>'【様式２】計画書（自動計算）（変更）'!I360:J360</f>
        <v>0</v>
      </c>
      <c r="J360" s="963"/>
      <c r="K360" s="962">
        <f>'【様式２】計画書（自動計算）（変更）'!K360:L360</f>
        <v>0</v>
      </c>
      <c r="L360" s="963"/>
      <c r="M360" s="962">
        <f>'【様式２】計画書（自動計算）（変更）'!M360:N360</f>
        <v>0</v>
      </c>
      <c r="N360" s="963"/>
      <c r="O360" s="962">
        <f>'【様式２】計画書（自動計算）（変更）'!O360:P360</f>
        <v>0</v>
      </c>
      <c r="P360" s="963"/>
      <c r="Q360" s="962">
        <f>'【様式２】計画書（自動計算）（変更）'!Q360:R360</f>
        <v>0</v>
      </c>
      <c r="R360" s="963"/>
      <c r="S360" s="962">
        <f>'【様式２】計画書（自動計算）（変更）'!S360:T360</f>
        <v>0</v>
      </c>
      <c r="T360" s="963"/>
      <c r="U360" s="962">
        <f>'【様式２】計画書（自動計算）（変更）'!U360:V360</f>
        <v>0</v>
      </c>
      <c r="V360" s="963"/>
      <c r="W360" s="962">
        <f>'【様式２】計画書（自動計算）（変更）'!W360:X360</f>
        <v>0</v>
      </c>
      <c r="X360" s="963"/>
      <c r="Y360" s="962">
        <f>'【様式２】計画書（自動計算）（変更）'!Y360:Z360</f>
        <v>0</v>
      </c>
      <c r="Z360" s="963"/>
      <c r="AA360" s="962">
        <f>'【様式２】計画書（自動計算）（変更）'!AA360:AB360</f>
        <v>0</v>
      </c>
      <c r="AB360" s="963"/>
      <c r="AC360" s="962">
        <f>'【様式２】計画書（自動計算）（変更）'!AC360:AD360</f>
        <v>0</v>
      </c>
      <c r="AD360" s="963"/>
      <c r="AE360" s="908">
        <f t="shared" si="72"/>
        <v>0</v>
      </c>
      <c r="AF360" s="909"/>
    </row>
    <row r="361" spans="1:32" ht="37.5" customHeight="1">
      <c r="A361" s="938"/>
      <c r="B361" s="937"/>
      <c r="C361" s="924"/>
      <c r="D361" s="925"/>
      <c r="F361" s="4" t="s">
        <v>73</v>
      </c>
      <c r="G361" s="962">
        <f>'【様式２】計画書（自動計算）（変更）'!G361:H361</f>
        <v>0</v>
      </c>
      <c r="H361" s="963"/>
      <c r="I361" s="962">
        <f>'【様式２】計画書（自動計算）（変更）'!I361:J361</f>
        <v>0</v>
      </c>
      <c r="J361" s="963"/>
      <c r="K361" s="962">
        <f>'【様式２】計画書（自動計算）（変更）'!K361:L361</f>
        <v>0</v>
      </c>
      <c r="L361" s="963"/>
      <c r="M361" s="962">
        <f>'【様式２】計画書（自動計算）（変更）'!M361:N361</f>
        <v>0</v>
      </c>
      <c r="N361" s="963"/>
      <c r="O361" s="962">
        <f>'【様式２】計画書（自動計算）（変更）'!O361:P361</f>
        <v>0</v>
      </c>
      <c r="P361" s="963"/>
      <c r="Q361" s="962">
        <f>'【様式２】計画書（自動計算）（変更）'!Q361:R361</f>
        <v>0</v>
      </c>
      <c r="R361" s="963"/>
      <c r="S361" s="962">
        <f>'【様式２】計画書（自動計算）（変更）'!S361:T361</f>
        <v>0</v>
      </c>
      <c r="T361" s="963"/>
      <c r="U361" s="962">
        <f>'【様式２】計画書（自動計算）（変更）'!U361:V361</f>
        <v>0</v>
      </c>
      <c r="V361" s="963"/>
      <c r="W361" s="962">
        <f>'【様式２】計画書（自動計算）（変更）'!W361:X361</f>
        <v>0</v>
      </c>
      <c r="X361" s="963"/>
      <c r="Y361" s="962">
        <f>'【様式２】計画書（自動計算）（変更）'!Y361:Z361</f>
        <v>0</v>
      </c>
      <c r="Z361" s="963"/>
      <c r="AA361" s="962">
        <f>'【様式２】計画書（自動計算）（変更）'!AA361:AB361</f>
        <v>0</v>
      </c>
      <c r="AB361" s="963"/>
      <c r="AC361" s="962">
        <f>'【様式２】計画書（自動計算）（変更）'!AC361:AD361</f>
        <v>0</v>
      </c>
      <c r="AD361" s="963"/>
      <c r="AE361" s="908">
        <f t="shared" si="72"/>
        <v>0</v>
      </c>
      <c r="AF361" s="909"/>
    </row>
    <row r="362" spans="1:32" ht="37.5" customHeight="1">
      <c r="A362" s="938"/>
      <c r="B362" s="937"/>
      <c r="C362" s="876" t="str">
        <f>'【様式２】計画書（自動計算）（変更）'!C362:D363</f>
        <v/>
      </c>
      <c r="D362" s="960"/>
      <c r="F362" s="5" t="s">
        <v>74</v>
      </c>
      <c r="G362" s="962">
        <v>0</v>
      </c>
      <c r="H362" s="963"/>
      <c r="I362" s="962">
        <v>0</v>
      </c>
      <c r="J362" s="963"/>
      <c r="K362" s="962">
        <v>0</v>
      </c>
      <c r="L362" s="963"/>
      <c r="M362" s="1075">
        <v>0</v>
      </c>
      <c r="N362" s="963"/>
      <c r="O362" s="962">
        <v>0</v>
      </c>
      <c r="P362" s="963"/>
      <c r="Q362" s="962">
        <v>0</v>
      </c>
      <c r="R362" s="963"/>
      <c r="S362" s="1075">
        <v>0</v>
      </c>
      <c r="T362" s="963"/>
      <c r="U362" s="962">
        <v>0</v>
      </c>
      <c r="V362" s="963"/>
      <c r="W362" s="962">
        <v>0</v>
      </c>
      <c r="X362" s="963"/>
      <c r="Y362" s="1075">
        <v>0</v>
      </c>
      <c r="Z362" s="963"/>
      <c r="AA362" s="962">
        <v>0</v>
      </c>
      <c r="AB362" s="963"/>
      <c r="AC362" s="962">
        <v>0</v>
      </c>
      <c r="AD362" s="967"/>
      <c r="AE362" s="930">
        <f t="shared" si="72"/>
        <v>0</v>
      </c>
      <c r="AF362" s="931"/>
    </row>
    <row r="363" spans="1:32" ht="37.5" customHeight="1" thickBot="1">
      <c r="A363" s="938"/>
      <c r="B363" s="937"/>
      <c r="C363" s="879"/>
      <c r="D363" s="961"/>
      <c r="F363" s="6" t="s">
        <v>75</v>
      </c>
      <c r="G363" s="905">
        <f>'【様式２】計画書（自動計算）（変更）'!G363:H363</f>
        <v>0</v>
      </c>
      <c r="H363" s="906"/>
      <c r="I363" s="905">
        <f>'【様式２】計画書（自動計算）（変更）'!I363:J363</f>
        <v>0</v>
      </c>
      <c r="J363" s="906"/>
      <c r="K363" s="905">
        <f>'【様式２】計画書（自動計算）（変更）'!K363:L363</f>
        <v>0</v>
      </c>
      <c r="L363" s="906"/>
      <c r="M363" s="905">
        <f>'【様式２】計画書（自動計算）（変更）'!M363:N363</f>
        <v>0</v>
      </c>
      <c r="N363" s="906"/>
      <c r="O363" s="905">
        <f>'【様式２】計画書（自動計算）（変更）'!O363:P363</f>
        <v>0</v>
      </c>
      <c r="P363" s="906"/>
      <c r="Q363" s="905">
        <f>'【様式２】計画書（自動計算）（変更）'!Q363:R363</f>
        <v>0</v>
      </c>
      <c r="R363" s="906"/>
      <c r="S363" s="905">
        <f>'【様式２】計画書（自動計算）（変更）'!S363:T363</f>
        <v>0</v>
      </c>
      <c r="T363" s="906"/>
      <c r="U363" s="905">
        <f>'【様式２】計画書（自動計算）（変更）'!U363:V363</f>
        <v>0</v>
      </c>
      <c r="V363" s="906"/>
      <c r="W363" s="905">
        <f>'【様式２】計画書（自動計算）（変更）'!W363:X363</f>
        <v>0</v>
      </c>
      <c r="X363" s="906"/>
      <c r="Y363" s="905">
        <f>'【様式２】計画書（自動計算）（変更）'!Y363:Z363</f>
        <v>0</v>
      </c>
      <c r="Z363" s="906"/>
      <c r="AA363" s="905">
        <f>'【様式２】計画書（自動計算）（変更）'!AA363:AB363</f>
        <v>0</v>
      </c>
      <c r="AB363" s="906"/>
      <c r="AC363" s="905">
        <f>'【様式２】計画書（自動計算）（変更）'!AC363:AD363</f>
        <v>0</v>
      </c>
      <c r="AD363" s="906"/>
      <c r="AE363" s="908">
        <f t="shared" si="72"/>
        <v>0</v>
      </c>
      <c r="AF363" s="909"/>
    </row>
    <row r="364" spans="1:32" ht="37.5" customHeight="1" thickTop="1" thickBot="1">
      <c r="A364" s="910" t="s">
        <v>34</v>
      </c>
      <c r="B364" s="911"/>
      <c r="C364" s="954" t="str">
        <f>'【様式２】計画書（自動計算）（変更）'!C364:D364</f>
        <v/>
      </c>
      <c r="D364" s="955"/>
      <c r="F364" s="7" t="s">
        <v>76</v>
      </c>
      <c r="G364" s="912">
        <f>SUM(G359:H362)-G363</f>
        <v>0</v>
      </c>
      <c r="H364" s="913"/>
      <c r="I364" s="912">
        <f>SUM(I359:J362)-I363</f>
        <v>0</v>
      </c>
      <c r="J364" s="913"/>
      <c r="K364" s="912">
        <f>SUM(K359:L362)-K363</f>
        <v>0</v>
      </c>
      <c r="L364" s="914"/>
      <c r="M364" s="915">
        <f>SUM(M359:N362)-M363</f>
        <v>0</v>
      </c>
      <c r="N364" s="913"/>
      <c r="O364" s="912">
        <f>SUM(O359:P362)-O363</f>
        <v>0</v>
      </c>
      <c r="P364" s="913"/>
      <c r="Q364" s="912">
        <f>SUM(Q359:R362)-Q363</f>
        <v>0</v>
      </c>
      <c r="R364" s="914"/>
      <c r="S364" s="915">
        <f>SUM(S359:T362)-S363</f>
        <v>0</v>
      </c>
      <c r="T364" s="913"/>
      <c r="U364" s="912">
        <f>SUM(U359:V362)-U363</f>
        <v>0</v>
      </c>
      <c r="V364" s="913"/>
      <c r="W364" s="912">
        <f>SUM(W359:X362)-W363</f>
        <v>0</v>
      </c>
      <c r="X364" s="914"/>
      <c r="Y364" s="915">
        <f>SUM(Y359:Z362)-Y363</f>
        <v>0</v>
      </c>
      <c r="Z364" s="913"/>
      <c r="AA364" s="912">
        <f>SUM(AA359:AB362)-AA363</f>
        <v>0</v>
      </c>
      <c r="AB364" s="913"/>
      <c r="AC364" s="912">
        <f>SUM(AC359:AD362)-AC363</f>
        <v>0</v>
      </c>
      <c r="AD364" s="916"/>
      <c r="AE364" s="917">
        <f>SUM(G364:AD364)</f>
        <v>0</v>
      </c>
      <c r="AF364" s="918"/>
    </row>
    <row r="365" spans="1:32" ht="50.25" customHeight="1" thickTop="1" thickBot="1">
      <c r="A365" s="889" t="s">
        <v>300</v>
      </c>
      <c r="B365" s="890"/>
      <c r="C365" s="954" t="str">
        <f>'【様式２】計画書（自動計算）（変更）'!C365:D365</f>
        <v/>
      </c>
      <c r="D365" s="955"/>
      <c r="F365" s="8" t="s">
        <v>77</v>
      </c>
      <c r="G365" s="893">
        <f>IF(入力用!O492=1,IF(AND(入力用!O498&gt;0,入力用!O498&lt;=4),IF(G364&gt;=65000,65000,G364),IF(G364&gt;=82000,82000,G364)),IF(G364&gt;=65000,65000,G364))</f>
        <v>0</v>
      </c>
      <c r="H365" s="894"/>
      <c r="I365" s="893">
        <f>IF(入力用!O492=1,IF(AND(入力用!O498&gt;0,入力用!O498&lt;=5),IF(I364&gt;=65000,65000,I364),IF(I364&gt;=82000,82000,I364)),IF(I364&gt;=65000,65000,I364))</f>
        <v>0</v>
      </c>
      <c r="J365" s="894"/>
      <c r="K365" s="893">
        <f>IF(入力用!O492=1,IF(AND(入力用!O498&gt;0,入力用!O498&lt;=6),IF(K364&gt;=65000,65000,K364),IF(K364&gt;=82000,82000,K364)),IF(K364&gt;=65000,65000,K364))</f>
        <v>0</v>
      </c>
      <c r="L365" s="894"/>
      <c r="M365" s="893">
        <f>IF(入力用!O492=1,IF(AND(入力用!O498&gt;0,入力用!O498&lt;=7),IF(M364&gt;=65000,65000,M364),IF(M364&gt;=82000,82000,M364)),IF(M364&gt;=65000,65000,M364))</f>
        <v>0</v>
      </c>
      <c r="N365" s="894"/>
      <c r="O365" s="893">
        <f>IF(入力用!O492=1,IF(AND(入力用!O498&gt;0,入力用!O498&lt;=8),IF(O364&gt;=65000,65000,O364),IF(O364&gt;=82000,82000,O364)),IF(O364&gt;=65000,65000,O364))</f>
        <v>0</v>
      </c>
      <c r="P365" s="894"/>
      <c r="Q365" s="893">
        <f>IF(入力用!O492=1,IF(AND(入力用!O498&gt;0,入力用!O498&lt;=9),IF(Q364&gt;=65000,65000,Q364),IF(Q364&gt;=82000,82000,Q364)),IF(Q364&gt;=65000,65000,Q364))</f>
        <v>0</v>
      </c>
      <c r="R365" s="894"/>
      <c r="S365" s="893">
        <f>IF(入力用!O492=1,IF(AND(入力用!O498&gt;0,入力用!O498&lt;=10),IF(S364&gt;=65000,65000,S364),IF(S364&gt;=82000,82000,S364)),IF(S364&gt;=65000,65000,S364))</f>
        <v>0</v>
      </c>
      <c r="T365" s="894"/>
      <c r="U365" s="893">
        <f>IF(入力用!O492=1,IF(AND(入力用!O498&gt;0,入力用!O498&lt;=11),IF(U364&gt;=65000,65000,U364),IF(U364&gt;=82000,82000,U364)),IF(U364&gt;=65000,65000,U364))</f>
        <v>0</v>
      </c>
      <c r="V365" s="894"/>
      <c r="W365" s="893">
        <f>IF(入力用!O492=1,IF(AND(入力用!O498&gt;0,入力用!O498&lt;=12),IF(W364&gt;=65000,65000,W364),IF(W364&gt;=82000,82000,W364)),IF(W364&gt;=65000,65000,W364))</f>
        <v>0</v>
      </c>
      <c r="X365" s="894"/>
      <c r="Y365" s="893">
        <f>IF(入力用!O492=1,IF(AND(入力用!O498&gt;0,入力用!O498&lt;=13),IF(Y364&gt;=65000,65000,Y364),IF(Y364&gt;=82000,82000,Y364)),IF(Y364&gt;=65000,65000,Y364))</f>
        <v>0</v>
      </c>
      <c r="Z365" s="894"/>
      <c r="AA365" s="893">
        <f>IF(入力用!O492=1,IF(AND(入力用!O498&gt;0,入力用!O498&lt;=14),IF(AA364&gt;=65000,65000,AA364),IF(AA364&gt;=82000,82000,AA364)),IF(AA364&gt;=65000,65000,AA364))</f>
        <v>0</v>
      </c>
      <c r="AB365" s="894"/>
      <c r="AC365" s="893">
        <f>IF(入力用!O492=1,IF(AND(入力用!O498&gt;0,入力用!O498&lt;=15),IF(AC364&gt;=65000,65000,AC364),IF(AC364&gt;=82000,82000,AC364)),IF(AC364&gt;=65000,65000,AC364))</f>
        <v>0</v>
      </c>
      <c r="AD365" s="958"/>
      <c r="AE365" s="895"/>
      <c r="AF365" s="896"/>
    </row>
    <row r="366" spans="1:32" ht="50.25" customHeight="1" thickBot="1">
      <c r="A366" s="897" t="s">
        <v>301</v>
      </c>
      <c r="B366" s="898"/>
      <c r="C366" s="956" t="str">
        <f>'【様式２】計画書（自動計算）（変更）'!C366:D366</f>
        <v/>
      </c>
      <c r="D366" s="957"/>
      <c r="F366" s="9" t="s">
        <v>228</v>
      </c>
      <c r="G366" s="899">
        <f>ROUNDDOWN(G365*3/4,0)</f>
        <v>0</v>
      </c>
      <c r="H366" s="899"/>
      <c r="I366" s="899">
        <f>ROUNDDOWN(I365*3/4,0)</f>
        <v>0</v>
      </c>
      <c r="J366" s="899"/>
      <c r="K366" s="899">
        <f>ROUNDDOWN(K365*3/4,0)</f>
        <v>0</v>
      </c>
      <c r="L366" s="900"/>
      <c r="M366" s="901">
        <f>ROUNDDOWN(M365*3/4,0)</f>
        <v>0</v>
      </c>
      <c r="N366" s="899"/>
      <c r="O366" s="899">
        <f>ROUNDDOWN(O365*3/4,0)</f>
        <v>0</v>
      </c>
      <c r="P366" s="899"/>
      <c r="Q366" s="899">
        <f>ROUNDDOWN(Q365*3/4,0)</f>
        <v>0</v>
      </c>
      <c r="R366" s="900"/>
      <c r="S366" s="901">
        <f>ROUNDDOWN(S365*3/4,0)</f>
        <v>0</v>
      </c>
      <c r="T366" s="899"/>
      <c r="U366" s="899">
        <f>ROUNDDOWN(U365*3/4,0)</f>
        <v>0</v>
      </c>
      <c r="V366" s="899"/>
      <c r="W366" s="899">
        <f>ROUNDDOWN(W365*3/4,0)</f>
        <v>0</v>
      </c>
      <c r="X366" s="900"/>
      <c r="Y366" s="901">
        <f>ROUNDDOWN(Y365*3/4,0)</f>
        <v>0</v>
      </c>
      <c r="Z366" s="899"/>
      <c r="AA366" s="899">
        <f>ROUNDDOWN(AA365*3/4,0)</f>
        <v>0</v>
      </c>
      <c r="AB366" s="899"/>
      <c r="AC366" s="899">
        <f>ROUNDDOWN(AC365*3/4,0)</f>
        <v>0</v>
      </c>
      <c r="AD366" s="902"/>
      <c r="AE366" s="903">
        <f>ROUNDDOWN(SUM(G366:AD366),-2)</f>
        <v>0</v>
      </c>
      <c r="AF366" s="904"/>
    </row>
    <row r="367" spans="1:32" ht="17.25" customHeight="1">
      <c r="A367" s="871" t="s">
        <v>85</v>
      </c>
      <c r="B367" s="873" t="str">
        <f>'【様式２】計画書（自動計算）（変更）'!B367:D371</f>
        <v/>
      </c>
      <c r="C367" s="874"/>
      <c r="D367" s="875"/>
    </row>
    <row r="368" spans="1:32" ht="34.5" customHeight="1">
      <c r="A368" s="872"/>
      <c r="B368" s="876"/>
      <c r="C368" s="877"/>
      <c r="D368" s="878"/>
      <c r="G368" s="882"/>
      <c r="H368" s="883"/>
      <c r="I368" s="884" t="s">
        <v>36</v>
      </c>
      <c r="J368" s="885"/>
      <c r="K368" s="886"/>
      <c r="M368" s="887"/>
      <c r="N368" s="887"/>
      <c r="O368" s="888" t="s">
        <v>37</v>
      </c>
      <c r="P368" s="887"/>
      <c r="Q368" s="887"/>
      <c r="S368" s="887"/>
      <c r="T368" s="887"/>
      <c r="U368" s="888" t="s">
        <v>38</v>
      </c>
      <c r="V368" s="887"/>
      <c r="W368" s="887"/>
      <c r="Y368" s="887"/>
      <c r="Z368" s="887"/>
      <c r="AA368" s="888" t="s">
        <v>39</v>
      </c>
      <c r="AB368" s="887"/>
      <c r="AC368" s="887"/>
    </row>
    <row r="369" spans="1:32" ht="27" customHeight="1">
      <c r="A369" s="872"/>
      <c r="B369" s="876"/>
      <c r="C369" s="877"/>
      <c r="D369" s="878"/>
      <c r="G369" s="869" t="s">
        <v>29</v>
      </c>
      <c r="H369" s="870"/>
      <c r="I369" s="855">
        <f t="shared" ref="I369:I374" si="73">SUM(G359:L359)</f>
        <v>0</v>
      </c>
      <c r="J369" s="856"/>
      <c r="K369" s="857"/>
      <c r="M369" s="869" t="s">
        <v>29</v>
      </c>
      <c r="N369" s="870"/>
      <c r="O369" s="855">
        <f t="shared" ref="O369:O374" si="74">SUM(M359:R359)</f>
        <v>0</v>
      </c>
      <c r="P369" s="856"/>
      <c r="Q369" s="857"/>
      <c r="S369" s="869" t="s">
        <v>29</v>
      </c>
      <c r="T369" s="870"/>
      <c r="U369" s="855">
        <f t="shared" ref="U369:U374" si="75">SUM(S359:X359)</f>
        <v>0</v>
      </c>
      <c r="V369" s="856"/>
      <c r="W369" s="857"/>
      <c r="Y369" s="869" t="s">
        <v>29</v>
      </c>
      <c r="Z369" s="870"/>
      <c r="AA369" s="855">
        <f t="shared" ref="AA369:AA374" si="76">SUM(Y359:AD359)</f>
        <v>0</v>
      </c>
      <c r="AB369" s="856"/>
      <c r="AC369" s="857"/>
    </row>
    <row r="370" spans="1:32" ht="27" customHeight="1">
      <c r="A370" s="872"/>
      <c r="B370" s="876"/>
      <c r="C370" s="877"/>
      <c r="D370" s="878"/>
      <c r="G370" s="862" t="s">
        <v>31</v>
      </c>
      <c r="H370" s="863"/>
      <c r="I370" s="855">
        <f t="shared" si="73"/>
        <v>0</v>
      </c>
      <c r="J370" s="856"/>
      <c r="K370" s="857"/>
      <c r="M370" s="862" t="s">
        <v>31</v>
      </c>
      <c r="N370" s="863"/>
      <c r="O370" s="855">
        <f t="shared" si="74"/>
        <v>0</v>
      </c>
      <c r="P370" s="856"/>
      <c r="Q370" s="857"/>
      <c r="S370" s="862" t="s">
        <v>31</v>
      </c>
      <c r="T370" s="863"/>
      <c r="U370" s="855">
        <f t="shared" si="75"/>
        <v>0</v>
      </c>
      <c r="V370" s="856"/>
      <c r="W370" s="857"/>
      <c r="Y370" s="862" t="s">
        <v>31</v>
      </c>
      <c r="Z370" s="863"/>
      <c r="AA370" s="855">
        <f t="shared" si="76"/>
        <v>0</v>
      </c>
      <c r="AB370" s="856"/>
      <c r="AC370" s="857"/>
    </row>
    <row r="371" spans="1:32" ht="27" customHeight="1">
      <c r="A371" s="872"/>
      <c r="B371" s="879"/>
      <c r="C371" s="880"/>
      <c r="D371" s="881"/>
      <c r="G371" s="862" t="s">
        <v>40</v>
      </c>
      <c r="H371" s="863"/>
      <c r="I371" s="855">
        <f t="shared" si="73"/>
        <v>0</v>
      </c>
      <c r="J371" s="856"/>
      <c r="K371" s="857"/>
      <c r="M371" s="862" t="s">
        <v>40</v>
      </c>
      <c r="N371" s="863"/>
      <c r="O371" s="855">
        <f t="shared" si="74"/>
        <v>0</v>
      </c>
      <c r="P371" s="856"/>
      <c r="Q371" s="857"/>
      <c r="S371" s="862" t="s">
        <v>40</v>
      </c>
      <c r="T371" s="863"/>
      <c r="U371" s="855">
        <f t="shared" si="75"/>
        <v>0</v>
      </c>
      <c r="V371" s="856"/>
      <c r="W371" s="857"/>
      <c r="Y371" s="862" t="s">
        <v>40</v>
      </c>
      <c r="Z371" s="863"/>
      <c r="AA371" s="855">
        <f t="shared" si="76"/>
        <v>0</v>
      </c>
      <c r="AB371" s="856"/>
      <c r="AC371" s="857"/>
    </row>
    <row r="372" spans="1:32" ht="27" customHeight="1">
      <c r="B372" s="864" t="str">
        <f>'【様式２】計画書（自動計算）（変更）'!B372:D372</f>
        <v/>
      </c>
      <c r="C372" s="864"/>
      <c r="D372" s="864"/>
      <c r="G372" s="862" t="s">
        <v>32</v>
      </c>
      <c r="H372" s="863"/>
      <c r="I372" s="865">
        <f t="shared" si="73"/>
        <v>0</v>
      </c>
      <c r="J372" s="866"/>
      <c r="K372" s="867"/>
      <c r="M372" s="862" t="s">
        <v>32</v>
      </c>
      <c r="N372" s="863"/>
      <c r="O372" s="865">
        <f t="shared" si="74"/>
        <v>0</v>
      </c>
      <c r="P372" s="866"/>
      <c r="Q372" s="867"/>
      <c r="S372" s="862" t="s">
        <v>32</v>
      </c>
      <c r="T372" s="863"/>
      <c r="U372" s="865">
        <f t="shared" si="75"/>
        <v>0</v>
      </c>
      <c r="V372" s="866"/>
      <c r="W372" s="867"/>
      <c r="Y372" s="862" t="s">
        <v>32</v>
      </c>
      <c r="Z372" s="863"/>
      <c r="AA372" s="865">
        <f t="shared" si="76"/>
        <v>0</v>
      </c>
      <c r="AB372" s="866"/>
      <c r="AC372" s="867"/>
    </row>
    <row r="373" spans="1:32" ht="27" customHeight="1">
      <c r="B373" s="868" t="str">
        <f>'【様式２】計画書（自動計算）（変更）'!B373:D373</f>
        <v/>
      </c>
      <c r="C373" s="868"/>
      <c r="D373" s="868"/>
      <c r="G373" s="869" t="s">
        <v>33</v>
      </c>
      <c r="H373" s="870"/>
      <c r="I373" s="855">
        <f t="shared" si="73"/>
        <v>0</v>
      </c>
      <c r="J373" s="856"/>
      <c r="K373" s="857"/>
      <c r="M373" s="869" t="s">
        <v>33</v>
      </c>
      <c r="N373" s="870"/>
      <c r="O373" s="855">
        <f t="shared" si="74"/>
        <v>0</v>
      </c>
      <c r="P373" s="856"/>
      <c r="Q373" s="857"/>
      <c r="S373" s="869" t="s">
        <v>33</v>
      </c>
      <c r="T373" s="870"/>
      <c r="U373" s="855">
        <f t="shared" si="75"/>
        <v>0</v>
      </c>
      <c r="V373" s="856"/>
      <c r="W373" s="857"/>
      <c r="Y373" s="869" t="s">
        <v>33</v>
      </c>
      <c r="Z373" s="870"/>
      <c r="AA373" s="855">
        <f t="shared" si="76"/>
        <v>0</v>
      </c>
      <c r="AB373" s="856"/>
      <c r="AC373" s="857"/>
    </row>
    <row r="374" spans="1:32" ht="27" customHeight="1" thickBot="1">
      <c r="G374" s="850" t="s">
        <v>35</v>
      </c>
      <c r="H374" s="851"/>
      <c r="I374" s="852">
        <f t="shared" si="73"/>
        <v>0</v>
      </c>
      <c r="J374" s="853"/>
      <c r="K374" s="854"/>
      <c r="M374" s="850" t="s">
        <v>35</v>
      </c>
      <c r="N374" s="851"/>
      <c r="O374" s="855">
        <f t="shared" si="74"/>
        <v>0</v>
      </c>
      <c r="P374" s="856"/>
      <c r="Q374" s="857"/>
      <c r="S374" s="850" t="s">
        <v>35</v>
      </c>
      <c r="T374" s="851"/>
      <c r="U374" s="855">
        <f t="shared" si="75"/>
        <v>0</v>
      </c>
      <c r="V374" s="856"/>
      <c r="W374" s="857"/>
      <c r="Y374" s="850" t="s">
        <v>35</v>
      </c>
      <c r="Z374" s="851"/>
      <c r="AA374" s="855">
        <f t="shared" si="76"/>
        <v>0</v>
      </c>
      <c r="AB374" s="856"/>
      <c r="AC374" s="857"/>
    </row>
    <row r="375" spans="1:32" ht="45" customHeight="1" thickBot="1">
      <c r="G375" s="858" t="s">
        <v>78</v>
      </c>
      <c r="H375" s="859"/>
      <c r="I375" s="860">
        <f>ROUNDDOWN(SUM(G366:L366),-2)</f>
        <v>0</v>
      </c>
      <c r="J375" s="861"/>
      <c r="K375" s="861"/>
      <c r="M375" s="858" t="s">
        <v>78</v>
      </c>
      <c r="N375" s="859"/>
      <c r="O375" s="860">
        <f>ROUNDDOWN(SUM(M366:R366),-2)</f>
        <v>0</v>
      </c>
      <c r="P375" s="861"/>
      <c r="Q375" s="861"/>
      <c r="S375" s="858" t="s">
        <v>78</v>
      </c>
      <c r="T375" s="859"/>
      <c r="U375" s="860">
        <f>ROUNDDOWN(SUM(S366:X366),-2)</f>
        <v>0</v>
      </c>
      <c r="V375" s="861"/>
      <c r="W375" s="861"/>
      <c r="Y375" s="858" t="s">
        <v>78</v>
      </c>
      <c r="Z375" s="859"/>
      <c r="AA375" s="860">
        <f>AE366-I375-O375-U375</f>
        <v>0</v>
      </c>
      <c r="AB375" s="861"/>
      <c r="AC375" s="861"/>
      <c r="AF375" s="10" t="s">
        <v>356</v>
      </c>
    </row>
    <row r="376" spans="1:32" ht="17.25" customHeight="1"/>
    <row r="377" spans="1:32" ht="17.25" customHeight="1"/>
    <row r="378" spans="1:32" ht="17.25" customHeight="1">
      <c r="A378" s="1076" t="str">
        <f>$A$1</f>
        <v>様式第１２号別紙１</v>
      </c>
      <c r="B378" s="1076"/>
      <c r="C378" s="1076"/>
      <c r="D378" s="1076"/>
    </row>
    <row r="379" spans="1:32" ht="17.25" customHeight="1">
      <c r="A379" s="1076"/>
      <c r="B379" s="1076"/>
      <c r="C379" s="1076"/>
      <c r="D379" s="1076"/>
      <c r="Z379" s="939" t="str">
        <f>$Z$2</f>
        <v>令和</v>
      </c>
      <c r="AA379" s="939">
        <f>IF($AA$2="","",$AA$2)</f>
        <v>8</v>
      </c>
      <c r="AB379" s="939" t="s">
        <v>8</v>
      </c>
      <c r="AC379" s="939">
        <f>IF($AC$2="","",$AC$2)</f>
        <v>3</v>
      </c>
      <c r="AD379" s="939" t="s">
        <v>9</v>
      </c>
      <c r="AE379" s="939">
        <f>IF($AE$2="","",$AE$2)</f>
        <v>31</v>
      </c>
      <c r="AF379" s="939" t="s">
        <v>10</v>
      </c>
    </row>
    <row r="380" spans="1:32" ht="17.25" customHeight="1">
      <c r="A380" s="939" t="s">
        <v>299</v>
      </c>
      <c r="B380" s="939"/>
      <c r="C380" s="939"/>
      <c r="D380" s="939"/>
      <c r="E380" s="939"/>
      <c r="F380" s="939"/>
      <c r="G380" s="939"/>
      <c r="H380" s="939"/>
      <c r="I380" s="939"/>
      <c r="L380" s="940" t="s">
        <v>12</v>
      </c>
      <c r="M380" s="940"/>
      <c r="N380" s="941">
        <v>14</v>
      </c>
      <c r="O380" s="941"/>
      <c r="P380" s="942" t="s">
        <v>13</v>
      </c>
      <c r="Q380" s="942"/>
      <c r="Z380" s="939"/>
      <c r="AA380" s="939"/>
      <c r="AB380" s="939"/>
      <c r="AC380" s="939"/>
      <c r="AD380" s="939"/>
      <c r="AE380" s="939"/>
      <c r="AF380" s="939"/>
    </row>
    <row r="381" spans="1:32" ht="17.25" customHeight="1">
      <c r="A381" s="939"/>
      <c r="B381" s="939"/>
      <c r="C381" s="939"/>
      <c r="D381" s="939"/>
      <c r="E381" s="939"/>
      <c r="F381" s="939"/>
      <c r="G381" s="939"/>
      <c r="H381" s="939"/>
      <c r="I381" s="939"/>
      <c r="L381" s="940"/>
      <c r="M381" s="940"/>
      <c r="N381" s="941"/>
      <c r="O381" s="941"/>
      <c r="P381" s="942"/>
      <c r="Q381" s="942"/>
    </row>
    <row r="382" spans="1:32" ht="17.25" customHeight="1">
      <c r="A382" s="939"/>
      <c r="B382" s="939"/>
      <c r="C382" s="939"/>
      <c r="D382" s="939"/>
      <c r="E382" s="939"/>
      <c r="F382" s="939"/>
      <c r="G382" s="939"/>
      <c r="H382" s="939"/>
      <c r="I382" s="939"/>
      <c r="L382" s="940"/>
      <c r="M382" s="940"/>
      <c r="N382" s="941"/>
      <c r="O382" s="941"/>
      <c r="P382" s="942"/>
      <c r="Q382" s="942"/>
    </row>
    <row r="383" spans="1:32" ht="17.25" customHeight="1" thickBot="1"/>
    <row r="384" spans="1:32" ht="42" customHeight="1" thickBot="1">
      <c r="A384" s="943" t="s">
        <v>81</v>
      </c>
      <c r="B384" s="944"/>
      <c r="C384" s="945" t="str">
        <f>IF($C$7="","",$C$7)</f>
        <v/>
      </c>
      <c r="D384" s="945"/>
      <c r="E384" s="945"/>
      <c r="F384" s="945"/>
      <c r="G384" s="945"/>
      <c r="H384" s="945"/>
      <c r="I384" s="946"/>
    </row>
    <row r="385" spans="1:32" ht="17.25" customHeight="1">
      <c r="C385" s="2"/>
      <c r="D385" s="2"/>
      <c r="E385" s="11"/>
      <c r="F385" s="2"/>
      <c r="G385" s="2"/>
      <c r="H385" s="2"/>
      <c r="I385" s="2"/>
      <c r="J385" s="2"/>
    </row>
    <row r="386" spans="1:32" ht="17.25" customHeight="1" thickBot="1"/>
    <row r="387" spans="1:32" ht="24" customHeight="1" thickBot="1">
      <c r="A387" s="947" t="s">
        <v>14</v>
      </c>
      <c r="B387" s="948"/>
      <c r="C387" s="948"/>
      <c r="D387" s="949"/>
      <c r="F387" s="123" t="s">
        <v>15</v>
      </c>
      <c r="G387" s="943" t="s">
        <v>16</v>
      </c>
      <c r="H387" s="944"/>
      <c r="I387" s="950" t="s">
        <v>17</v>
      </c>
      <c r="J387" s="944"/>
      <c r="K387" s="950" t="s">
        <v>18</v>
      </c>
      <c r="L387" s="951"/>
      <c r="M387" s="943" t="s">
        <v>19</v>
      </c>
      <c r="N387" s="944"/>
      <c r="O387" s="950" t="s">
        <v>20</v>
      </c>
      <c r="P387" s="944"/>
      <c r="Q387" s="950" t="s">
        <v>21</v>
      </c>
      <c r="R387" s="951"/>
      <c r="S387" s="943" t="s">
        <v>22</v>
      </c>
      <c r="T387" s="944"/>
      <c r="U387" s="950" t="s">
        <v>23</v>
      </c>
      <c r="V387" s="944"/>
      <c r="W387" s="950" t="s">
        <v>24</v>
      </c>
      <c r="X387" s="951"/>
      <c r="Y387" s="943" t="s">
        <v>25</v>
      </c>
      <c r="Z387" s="944"/>
      <c r="AA387" s="950" t="s">
        <v>26</v>
      </c>
      <c r="AB387" s="944"/>
      <c r="AC387" s="950" t="s">
        <v>27</v>
      </c>
      <c r="AD387" s="951"/>
      <c r="AE387" s="952" t="s">
        <v>28</v>
      </c>
      <c r="AF387" s="951"/>
    </row>
    <row r="388" spans="1:32" ht="37.5" customHeight="1">
      <c r="A388" s="932" t="s">
        <v>86</v>
      </c>
      <c r="B388" s="933"/>
      <c r="C388" s="934" t="str">
        <f>'【様式２】計画書（自動計算）（変更）'!C388:D388</f>
        <v/>
      </c>
      <c r="D388" s="935"/>
      <c r="F388" s="118" t="s">
        <v>71</v>
      </c>
      <c r="G388" s="926">
        <f>'【様式２】計画書（自動計算）（変更）'!G388:H388</f>
        <v>0</v>
      </c>
      <c r="H388" s="926"/>
      <c r="I388" s="926">
        <f>'【様式２】計画書（自動計算）（変更）'!I388:J388</f>
        <v>0</v>
      </c>
      <c r="J388" s="926"/>
      <c r="K388" s="926">
        <f>'【様式２】計画書（自動計算）（変更）'!K388:L388</f>
        <v>0</v>
      </c>
      <c r="L388" s="926"/>
      <c r="M388" s="926">
        <f>'【様式２】計画書（自動計算）（変更）'!M388:N388</f>
        <v>0</v>
      </c>
      <c r="N388" s="926"/>
      <c r="O388" s="926">
        <f>'【様式２】計画書（自動計算）（変更）'!O388:P388</f>
        <v>0</v>
      </c>
      <c r="P388" s="926"/>
      <c r="Q388" s="926">
        <f>'【様式２】計画書（自動計算）（変更）'!Q388:R388</f>
        <v>0</v>
      </c>
      <c r="R388" s="926"/>
      <c r="S388" s="926">
        <f>'【様式２】計画書（自動計算）（変更）'!S388:T388</f>
        <v>0</v>
      </c>
      <c r="T388" s="926"/>
      <c r="U388" s="926">
        <f>'【様式２】計画書（自動計算）（変更）'!U388:V388</f>
        <v>0</v>
      </c>
      <c r="V388" s="926"/>
      <c r="W388" s="926">
        <f>'【様式２】計画書（自動計算）（変更）'!W388:X388</f>
        <v>0</v>
      </c>
      <c r="X388" s="926"/>
      <c r="Y388" s="926">
        <f>'【様式２】計画書（自動計算）（変更）'!Y388:Z388</f>
        <v>0</v>
      </c>
      <c r="Z388" s="926"/>
      <c r="AA388" s="926">
        <f>'【様式２】計画書（自動計算）（変更）'!AA388:AB388</f>
        <v>0</v>
      </c>
      <c r="AB388" s="926"/>
      <c r="AC388" s="926">
        <f>'【様式２】計画書（自動計算）（変更）'!AC388:AD388</f>
        <v>0</v>
      </c>
      <c r="AD388" s="926"/>
      <c r="AE388" s="908">
        <f t="shared" ref="AE388:AE392" si="77">SUM(G388:AD388)</f>
        <v>0</v>
      </c>
      <c r="AF388" s="909"/>
    </row>
    <row r="389" spans="1:32" ht="37.5" customHeight="1">
      <c r="A389" s="936" t="s">
        <v>30</v>
      </c>
      <c r="B389" s="937"/>
      <c r="C389" s="922" t="str">
        <f>'【様式２】計画書（自動計算）（変更）'!C389:D390</f>
        <v/>
      </c>
      <c r="D389" s="923"/>
      <c r="F389" s="4" t="s">
        <v>72</v>
      </c>
      <c r="G389" s="962">
        <f>'【様式２】計画書（自動計算）（変更）'!G389:H389</f>
        <v>0</v>
      </c>
      <c r="H389" s="963"/>
      <c r="I389" s="962">
        <f>'【様式２】計画書（自動計算）（変更）'!I389:J389</f>
        <v>0</v>
      </c>
      <c r="J389" s="963"/>
      <c r="K389" s="962">
        <f>'【様式２】計画書（自動計算）（変更）'!K389:L389</f>
        <v>0</v>
      </c>
      <c r="L389" s="963"/>
      <c r="M389" s="962">
        <f>'【様式２】計画書（自動計算）（変更）'!M389:N389</f>
        <v>0</v>
      </c>
      <c r="N389" s="963"/>
      <c r="O389" s="962">
        <f>'【様式２】計画書（自動計算）（変更）'!O389:P389</f>
        <v>0</v>
      </c>
      <c r="P389" s="963"/>
      <c r="Q389" s="962">
        <f>'【様式２】計画書（自動計算）（変更）'!Q389:R389</f>
        <v>0</v>
      </c>
      <c r="R389" s="963"/>
      <c r="S389" s="962">
        <f>'【様式２】計画書（自動計算）（変更）'!S389:T389</f>
        <v>0</v>
      </c>
      <c r="T389" s="963"/>
      <c r="U389" s="962">
        <f>'【様式２】計画書（自動計算）（変更）'!U389:V389</f>
        <v>0</v>
      </c>
      <c r="V389" s="963"/>
      <c r="W389" s="962">
        <f>'【様式２】計画書（自動計算）（変更）'!W389:X389</f>
        <v>0</v>
      </c>
      <c r="X389" s="963"/>
      <c r="Y389" s="962">
        <f>'【様式２】計画書（自動計算）（変更）'!Y389:Z389</f>
        <v>0</v>
      </c>
      <c r="Z389" s="963"/>
      <c r="AA389" s="962">
        <f>'【様式２】計画書（自動計算）（変更）'!AA389:AB389</f>
        <v>0</v>
      </c>
      <c r="AB389" s="963"/>
      <c r="AC389" s="962">
        <f>'【様式２】計画書（自動計算）（変更）'!AC389:AD389</f>
        <v>0</v>
      </c>
      <c r="AD389" s="963"/>
      <c r="AE389" s="908">
        <f t="shared" si="77"/>
        <v>0</v>
      </c>
      <c r="AF389" s="909"/>
    </row>
    <row r="390" spans="1:32" ht="37.5" customHeight="1">
      <c r="A390" s="938"/>
      <c r="B390" s="937"/>
      <c r="C390" s="924"/>
      <c r="D390" s="925"/>
      <c r="F390" s="4" t="s">
        <v>73</v>
      </c>
      <c r="G390" s="962">
        <f>'【様式２】計画書（自動計算）（変更）'!G390:H390</f>
        <v>0</v>
      </c>
      <c r="H390" s="963"/>
      <c r="I390" s="962">
        <f>'【様式２】計画書（自動計算）（変更）'!I390:J390</f>
        <v>0</v>
      </c>
      <c r="J390" s="963"/>
      <c r="K390" s="962">
        <f>'【様式２】計画書（自動計算）（変更）'!K390:L390</f>
        <v>0</v>
      </c>
      <c r="L390" s="963"/>
      <c r="M390" s="962">
        <f>'【様式２】計画書（自動計算）（変更）'!M390:N390</f>
        <v>0</v>
      </c>
      <c r="N390" s="963"/>
      <c r="O390" s="962">
        <f>'【様式２】計画書（自動計算）（変更）'!O390:P390</f>
        <v>0</v>
      </c>
      <c r="P390" s="963"/>
      <c r="Q390" s="962">
        <f>'【様式２】計画書（自動計算）（変更）'!Q390:R390</f>
        <v>0</v>
      </c>
      <c r="R390" s="963"/>
      <c r="S390" s="962">
        <f>'【様式２】計画書（自動計算）（変更）'!S390:T390</f>
        <v>0</v>
      </c>
      <c r="T390" s="963"/>
      <c r="U390" s="962">
        <f>'【様式２】計画書（自動計算）（変更）'!U390:V390</f>
        <v>0</v>
      </c>
      <c r="V390" s="963"/>
      <c r="W390" s="962">
        <f>'【様式２】計画書（自動計算）（変更）'!W390:X390</f>
        <v>0</v>
      </c>
      <c r="X390" s="963"/>
      <c r="Y390" s="962">
        <f>'【様式２】計画書（自動計算）（変更）'!Y390:Z390</f>
        <v>0</v>
      </c>
      <c r="Z390" s="963"/>
      <c r="AA390" s="962">
        <f>'【様式２】計画書（自動計算）（変更）'!AA390:AB390</f>
        <v>0</v>
      </c>
      <c r="AB390" s="963"/>
      <c r="AC390" s="962">
        <f>'【様式２】計画書（自動計算）（変更）'!AC390:AD390</f>
        <v>0</v>
      </c>
      <c r="AD390" s="963"/>
      <c r="AE390" s="908">
        <f t="shared" si="77"/>
        <v>0</v>
      </c>
      <c r="AF390" s="909"/>
    </row>
    <row r="391" spans="1:32" ht="37.5" customHeight="1">
      <c r="A391" s="938"/>
      <c r="B391" s="937"/>
      <c r="C391" s="876" t="str">
        <f>'【様式２】計画書（自動計算）（変更）'!C391:D392</f>
        <v/>
      </c>
      <c r="D391" s="960"/>
      <c r="F391" s="5" t="s">
        <v>74</v>
      </c>
      <c r="G391" s="962">
        <v>0</v>
      </c>
      <c r="H391" s="963"/>
      <c r="I391" s="962">
        <v>0</v>
      </c>
      <c r="J391" s="963"/>
      <c r="K391" s="962">
        <v>0</v>
      </c>
      <c r="L391" s="963"/>
      <c r="M391" s="1075">
        <v>0</v>
      </c>
      <c r="N391" s="963"/>
      <c r="O391" s="962">
        <v>0</v>
      </c>
      <c r="P391" s="963"/>
      <c r="Q391" s="962">
        <v>0</v>
      </c>
      <c r="R391" s="963"/>
      <c r="S391" s="1075">
        <v>0</v>
      </c>
      <c r="T391" s="963"/>
      <c r="U391" s="962">
        <v>0</v>
      </c>
      <c r="V391" s="963"/>
      <c r="W391" s="962">
        <v>0</v>
      </c>
      <c r="X391" s="963"/>
      <c r="Y391" s="1075">
        <v>0</v>
      </c>
      <c r="Z391" s="963"/>
      <c r="AA391" s="962">
        <v>0</v>
      </c>
      <c r="AB391" s="963"/>
      <c r="AC391" s="962">
        <v>0</v>
      </c>
      <c r="AD391" s="967"/>
      <c r="AE391" s="930">
        <f t="shared" si="77"/>
        <v>0</v>
      </c>
      <c r="AF391" s="931"/>
    </row>
    <row r="392" spans="1:32" ht="37.5" customHeight="1" thickBot="1">
      <c r="A392" s="938"/>
      <c r="B392" s="937"/>
      <c r="C392" s="879"/>
      <c r="D392" s="961"/>
      <c r="F392" s="6" t="s">
        <v>75</v>
      </c>
      <c r="G392" s="905">
        <f>'【様式２】計画書（自動計算）（変更）'!G392:H392</f>
        <v>0</v>
      </c>
      <c r="H392" s="906"/>
      <c r="I392" s="905">
        <f>'【様式２】計画書（自動計算）（変更）'!I392:J392</f>
        <v>0</v>
      </c>
      <c r="J392" s="906"/>
      <c r="K392" s="905">
        <f>'【様式２】計画書（自動計算）（変更）'!K392:L392</f>
        <v>0</v>
      </c>
      <c r="L392" s="906"/>
      <c r="M392" s="905">
        <f>'【様式２】計画書（自動計算）（変更）'!M392:N392</f>
        <v>0</v>
      </c>
      <c r="N392" s="906"/>
      <c r="O392" s="905">
        <f>'【様式２】計画書（自動計算）（変更）'!O392:P392</f>
        <v>0</v>
      </c>
      <c r="P392" s="906"/>
      <c r="Q392" s="905">
        <f>'【様式２】計画書（自動計算）（変更）'!Q392:R392</f>
        <v>0</v>
      </c>
      <c r="R392" s="906"/>
      <c r="S392" s="905">
        <f>'【様式２】計画書（自動計算）（変更）'!S392:T392</f>
        <v>0</v>
      </c>
      <c r="T392" s="906"/>
      <c r="U392" s="905">
        <f>'【様式２】計画書（自動計算）（変更）'!U392:V392</f>
        <v>0</v>
      </c>
      <c r="V392" s="906"/>
      <c r="W392" s="905">
        <f>'【様式２】計画書（自動計算）（変更）'!W392:X392</f>
        <v>0</v>
      </c>
      <c r="X392" s="906"/>
      <c r="Y392" s="905">
        <f>'【様式２】計画書（自動計算）（変更）'!Y392:Z392</f>
        <v>0</v>
      </c>
      <c r="Z392" s="906"/>
      <c r="AA392" s="905">
        <f>'【様式２】計画書（自動計算）（変更）'!AA392:AB392</f>
        <v>0</v>
      </c>
      <c r="AB392" s="906"/>
      <c r="AC392" s="905">
        <f>'【様式２】計画書（自動計算）（変更）'!AC392:AD392</f>
        <v>0</v>
      </c>
      <c r="AD392" s="906"/>
      <c r="AE392" s="908">
        <f t="shared" si="77"/>
        <v>0</v>
      </c>
      <c r="AF392" s="909"/>
    </row>
    <row r="393" spans="1:32" ht="37.5" customHeight="1" thickTop="1" thickBot="1">
      <c r="A393" s="910" t="s">
        <v>34</v>
      </c>
      <c r="B393" s="911"/>
      <c r="C393" s="954" t="str">
        <f>'【様式２】計画書（自動計算）（変更）'!C393:D393</f>
        <v/>
      </c>
      <c r="D393" s="955"/>
      <c r="F393" s="7" t="s">
        <v>76</v>
      </c>
      <c r="G393" s="912">
        <f>SUM(G388:H391)-G392</f>
        <v>0</v>
      </c>
      <c r="H393" s="913"/>
      <c r="I393" s="912">
        <f>SUM(I388:J391)-I392</f>
        <v>0</v>
      </c>
      <c r="J393" s="913"/>
      <c r="K393" s="912">
        <f>SUM(K388:L391)-K392</f>
        <v>0</v>
      </c>
      <c r="L393" s="914"/>
      <c r="M393" s="915">
        <f>SUM(M388:N391)-M392</f>
        <v>0</v>
      </c>
      <c r="N393" s="913"/>
      <c r="O393" s="912">
        <f>SUM(O388:P391)-O392</f>
        <v>0</v>
      </c>
      <c r="P393" s="913"/>
      <c r="Q393" s="912">
        <f>SUM(Q388:R391)-Q392</f>
        <v>0</v>
      </c>
      <c r="R393" s="914"/>
      <c r="S393" s="915">
        <f>SUM(S388:T391)-S392</f>
        <v>0</v>
      </c>
      <c r="T393" s="913"/>
      <c r="U393" s="912">
        <f>SUM(U388:V391)-U392</f>
        <v>0</v>
      </c>
      <c r="V393" s="913"/>
      <c r="W393" s="912">
        <f>SUM(W388:X391)-W392</f>
        <v>0</v>
      </c>
      <c r="X393" s="914"/>
      <c r="Y393" s="915">
        <f>SUM(Y388:Z391)-Y392</f>
        <v>0</v>
      </c>
      <c r="Z393" s="913"/>
      <c r="AA393" s="912">
        <f>SUM(AA388:AB391)-AA392</f>
        <v>0</v>
      </c>
      <c r="AB393" s="913"/>
      <c r="AC393" s="912">
        <f>SUM(AC388:AD391)-AC392</f>
        <v>0</v>
      </c>
      <c r="AD393" s="916"/>
      <c r="AE393" s="917">
        <f>SUM(G393:AD393)</f>
        <v>0</v>
      </c>
      <c r="AF393" s="918"/>
    </row>
    <row r="394" spans="1:32" ht="50.25" customHeight="1" thickTop="1" thickBot="1">
      <c r="A394" s="889" t="s">
        <v>300</v>
      </c>
      <c r="B394" s="890"/>
      <c r="C394" s="954" t="str">
        <f>'【様式２】計画書（自動計算）（変更）'!C394:D394</f>
        <v/>
      </c>
      <c r="D394" s="955"/>
      <c r="F394" s="8" t="s">
        <v>77</v>
      </c>
      <c r="G394" s="893">
        <f>IF(入力用!O531=1,IF(AND(入力用!O537&gt;0,入力用!O537&lt;=4),IF(G393&gt;=65000,65000,G393),IF(G393&gt;=82000,82000,G393)),IF(G393&gt;=65000,65000,G393))</f>
        <v>0</v>
      </c>
      <c r="H394" s="894"/>
      <c r="I394" s="893">
        <f>IF(入力用!O531=1,IF(AND(入力用!O537&gt;0,入力用!O537&lt;=4),IF(I393&gt;=65000,65000,I393),IF(I393&gt;=82000,82000,I393)),IF(I393&gt;=65000,65000,I393))</f>
        <v>0</v>
      </c>
      <c r="J394" s="894"/>
      <c r="K394" s="893">
        <f>IF(入力用!S531=1,IF(AND(入力用!S537&gt;0,入力用!S537&lt;=4),IF(K393&gt;=65000,65000,K393),IF(K393&gt;=82000,82000,K393)),IF(K393&gt;=65000,65000,K393))</f>
        <v>0</v>
      </c>
      <c r="L394" s="894"/>
      <c r="M394" s="893">
        <f>IF(入力用!O531=1,IF(AND(入力用!O537&gt;0,入力用!O537&lt;=4),IF(M393&gt;=65000,65000,M393),IF(M393&gt;=82000,82000,M393)),IF(M393&gt;=65000,65000,M393))</f>
        <v>0</v>
      </c>
      <c r="N394" s="894"/>
      <c r="O394" s="893">
        <f>IF(入力用!O531=1,IF(AND(入力用!O537&gt;0,入力用!O537&lt;=4),IF(O393&gt;=65000,65000,O393),IF(O393&gt;=82000,82000,O393)),IF(O393&gt;=65000,65000,O393))</f>
        <v>0</v>
      </c>
      <c r="P394" s="894"/>
      <c r="Q394" s="893">
        <f>IF(入力用!O531=1,IF(AND(入力用!O537&gt;0,入力用!O537&lt;=4),IF(Q393&gt;=65000,65000,Q393),IF(Q393&gt;=82000,82000,Q393)),IF(Q393&gt;=65000,65000,Q393))</f>
        <v>0</v>
      </c>
      <c r="R394" s="894"/>
      <c r="S394" s="893">
        <f>IF(入力用!O531=1,IF(AND(入力用!O537&gt;0,入力用!O537&lt;=4),IF(S393&gt;=65000,65000,S393),IF(S393&gt;=82000,82000,S393)),IF(S393&gt;=65000,65000,S393))</f>
        <v>0</v>
      </c>
      <c r="T394" s="894"/>
      <c r="U394" s="893">
        <f>IF(入力用!O531=1,IF(AND(入力用!O537&gt;0,入力用!O537&lt;=4),IF(U393&gt;=65000,65000,U393),IF(U393&gt;=82000,82000,U393)),IF(U393&gt;=65000,65000,U393))</f>
        <v>0</v>
      </c>
      <c r="V394" s="894"/>
      <c r="W394" s="893">
        <f>IF(入力用!O531=1,IF(AND(入力用!O537&gt;0,入力用!O537&lt;=4),IF(W393&gt;=65000,65000,W393),IF(W393&gt;=82000,82000,W393)),IF(W393&gt;=65000,65000,W393))</f>
        <v>0</v>
      </c>
      <c r="X394" s="894"/>
      <c r="Y394" s="893">
        <f>IF(入力用!O531=1,IF(AND(入力用!O537&gt;0,入力用!O537&lt;=4),IF(Y393&gt;=65000,65000,Y393),IF(Y393&gt;=82000,82000,Y393)),IF(Y393&gt;=65000,65000,Y393))</f>
        <v>0</v>
      </c>
      <c r="Z394" s="894"/>
      <c r="AA394" s="893">
        <f>IF(入力用!O531=1,IF(AND(入力用!O537&gt;0,入力用!O537&lt;=4),IF(AA393&gt;=65000,65000,AA393),IF(AA393&gt;=82000,82000,AA393)),IF(AA393&gt;=65000,65000,AA393))</f>
        <v>0</v>
      </c>
      <c r="AB394" s="894"/>
      <c r="AC394" s="893">
        <f>IF(入力用!O531=1,IF(AND(入力用!O537&gt;0,入力用!O537&lt;=4),IF(AC393&gt;=65000,65000,AC393),IF(AC393&gt;=82000,82000,AC393)),IF(AC393&gt;=65000,65000,AC393))</f>
        <v>0</v>
      </c>
      <c r="AD394" s="894"/>
      <c r="AE394" s="895"/>
      <c r="AF394" s="896"/>
    </row>
    <row r="395" spans="1:32" ht="50.25" customHeight="1" thickBot="1">
      <c r="A395" s="897" t="s">
        <v>301</v>
      </c>
      <c r="B395" s="898"/>
      <c r="C395" s="956" t="str">
        <f>'【様式２】計画書（自動計算）（変更）'!C395:D395</f>
        <v/>
      </c>
      <c r="D395" s="957"/>
      <c r="F395" s="9" t="s">
        <v>228</v>
      </c>
      <c r="G395" s="899">
        <f>ROUNDDOWN(G394*3/4,0)</f>
        <v>0</v>
      </c>
      <c r="H395" s="899"/>
      <c r="I395" s="899">
        <f>ROUNDDOWN(I394*3/4,0)</f>
        <v>0</v>
      </c>
      <c r="J395" s="899"/>
      <c r="K395" s="899">
        <f>ROUNDDOWN(K394*3/4,0)</f>
        <v>0</v>
      </c>
      <c r="L395" s="900"/>
      <c r="M395" s="901">
        <f>ROUNDDOWN(M394*3/4,0)</f>
        <v>0</v>
      </c>
      <c r="N395" s="899"/>
      <c r="O395" s="899">
        <f>ROUNDDOWN(O394*3/4,0)</f>
        <v>0</v>
      </c>
      <c r="P395" s="899"/>
      <c r="Q395" s="899">
        <f>ROUNDDOWN(Q394*3/4,0)</f>
        <v>0</v>
      </c>
      <c r="R395" s="900"/>
      <c r="S395" s="901">
        <f>ROUNDDOWN(S394*3/4,0)</f>
        <v>0</v>
      </c>
      <c r="T395" s="899"/>
      <c r="U395" s="899">
        <f>ROUNDDOWN(U394*3/4,0)</f>
        <v>0</v>
      </c>
      <c r="V395" s="899"/>
      <c r="W395" s="899">
        <f>ROUNDDOWN(W394*3/4,0)</f>
        <v>0</v>
      </c>
      <c r="X395" s="900"/>
      <c r="Y395" s="901">
        <f>ROUNDDOWN(Y394*3/4,0)</f>
        <v>0</v>
      </c>
      <c r="Z395" s="899"/>
      <c r="AA395" s="899">
        <f>ROUNDDOWN(AA394*3/4,0)</f>
        <v>0</v>
      </c>
      <c r="AB395" s="899"/>
      <c r="AC395" s="899">
        <f>ROUNDDOWN(AC394*3/4,0)</f>
        <v>0</v>
      </c>
      <c r="AD395" s="902"/>
      <c r="AE395" s="903">
        <f>ROUNDDOWN(SUM(G395:AD395),-2)</f>
        <v>0</v>
      </c>
      <c r="AF395" s="904"/>
    </row>
    <row r="396" spans="1:32" ht="17.25" customHeight="1">
      <c r="A396" s="871" t="s">
        <v>85</v>
      </c>
      <c r="B396" s="873" t="str">
        <f>'【様式２】計画書（自動計算）（変更）'!B396:D400</f>
        <v/>
      </c>
      <c r="C396" s="874"/>
      <c r="D396" s="875"/>
    </row>
    <row r="397" spans="1:32" ht="34.5" customHeight="1">
      <c r="A397" s="872"/>
      <c r="B397" s="876"/>
      <c r="C397" s="877"/>
      <c r="D397" s="878"/>
      <c r="G397" s="882"/>
      <c r="H397" s="883"/>
      <c r="I397" s="884" t="s">
        <v>36</v>
      </c>
      <c r="J397" s="885"/>
      <c r="K397" s="886"/>
      <c r="M397" s="887"/>
      <c r="N397" s="887"/>
      <c r="O397" s="888" t="s">
        <v>37</v>
      </c>
      <c r="P397" s="887"/>
      <c r="Q397" s="887"/>
      <c r="S397" s="887"/>
      <c r="T397" s="887"/>
      <c r="U397" s="888" t="s">
        <v>38</v>
      </c>
      <c r="V397" s="887"/>
      <c r="W397" s="887"/>
      <c r="Y397" s="887"/>
      <c r="Z397" s="887"/>
      <c r="AA397" s="888" t="s">
        <v>39</v>
      </c>
      <c r="AB397" s="887"/>
      <c r="AC397" s="887"/>
    </row>
    <row r="398" spans="1:32" ht="27" customHeight="1">
      <c r="A398" s="872"/>
      <c r="B398" s="876"/>
      <c r="C398" s="877"/>
      <c r="D398" s="878"/>
      <c r="G398" s="869" t="s">
        <v>29</v>
      </c>
      <c r="H398" s="870"/>
      <c r="I398" s="855">
        <f t="shared" ref="I398:I403" si="78">SUM(G388:L388)</f>
        <v>0</v>
      </c>
      <c r="J398" s="856"/>
      <c r="K398" s="857"/>
      <c r="M398" s="869" t="s">
        <v>29</v>
      </c>
      <c r="N398" s="870"/>
      <c r="O398" s="855">
        <f t="shared" ref="O398:O403" si="79">SUM(M388:R388)</f>
        <v>0</v>
      </c>
      <c r="P398" s="856"/>
      <c r="Q398" s="857"/>
      <c r="S398" s="869" t="s">
        <v>29</v>
      </c>
      <c r="T398" s="870"/>
      <c r="U398" s="855">
        <f t="shared" ref="U398:U403" si="80">SUM(S388:X388)</f>
        <v>0</v>
      </c>
      <c r="V398" s="856"/>
      <c r="W398" s="857"/>
      <c r="Y398" s="869" t="s">
        <v>29</v>
      </c>
      <c r="Z398" s="870"/>
      <c r="AA398" s="855">
        <f t="shared" ref="AA398:AA403" si="81">SUM(Y388:AD388)</f>
        <v>0</v>
      </c>
      <c r="AB398" s="856"/>
      <c r="AC398" s="857"/>
    </row>
    <row r="399" spans="1:32" ht="27" customHeight="1">
      <c r="A399" s="872"/>
      <c r="B399" s="876"/>
      <c r="C399" s="877"/>
      <c r="D399" s="878"/>
      <c r="G399" s="862" t="s">
        <v>31</v>
      </c>
      <c r="H399" s="863"/>
      <c r="I399" s="855">
        <f t="shared" si="78"/>
        <v>0</v>
      </c>
      <c r="J399" s="856"/>
      <c r="K399" s="857"/>
      <c r="M399" s="862" t="s">
        <v>31</v>
      </c>
      <c r="N399" s="863"/>
      <c r="O399" s="855">
        <f t="shared" si="79"/>
        <v>0</v>
      </c>
      <c r="P399" s="856"/>
      <c r="Q399" s="857"/>
      <c r="S399" s="862" t="s">
        <v>31</v>
      </c>
      <c r="T399" s="863"/>
      <c r="U399" s="855">
        <f t="shared" si="80"/>
        <v>0</v>
      </c>
      <c r="V399" s="856"/>
      <c r="W399" s="857"/>
      <c r="Y399" s="862" t="s">
        <v>31</v>
      </c>
      <c r="Z399" s="863"/>
      <c r="AA399" s="855">
        <f t="shared" si="81"/>
        <v>0</v>
      </c>
      <c r="AB399" s="856"/>
      <c r="AC399" s="857"/>
    </row>
    <row r="400" spans="1:32" ht="27" customHeight="1">
      <c r="A400" s="872"/>
      <c r="B400" s="879"/>
      <c r="C400" s="880"/>
      <c r="D400" s="881"/>
      <c r="G400" s="862" t="s">
        <v>40</v>
      </c>
      <c r="H400" s="863"/>
      <c r="I400" s="855">
        <f t="shared" si="78"/>
        <v>0</v>
      </c>
      <c r="J400" s="856"/>
      <c r="K400" s="857"/>
      <c r="M400" s="862" t="s">
        <v>40</v>
      </c>
      <c r="N400" s="863"/>
      <c r="O400" s="855">
        <f t="shared" si="79"/>
        <v>0</v>
      </c>
      <c r="P400" s="856"/>
      <c r="Q400" s="857"/>
      <c r="S400" s="862" t="s">
        <v>40</v>
      </c>
      <c r="T400" s="863"/>
      <c r="U400" s="855">
        <f t="shared" si="80"/>
        <v>0</v>
      </c>
      <c r="V400" s="856"/>
      <c r="W400" s="857"/>
      <c r="Y400" s="862" t="s">
        <v>40</v>
      </c>
      <c r="Z400" s="863"/>
      <c r="AA400" s="855">
        <f t="shared" si="81"/>
        <v>0</v>
      </c>
      <c r="AB400" s="856"/>
      <c r="AC400" s="857"/>
    </row>
    <row r="401" spans="1:32" ht="27" customHeight="1">
      <c r="B401" s="864" t="str">
        <f>'【様式２】計画書（自動計算）（変更）'!B401:D401</f>
        <v/>
      </c>
      <c r="C401" s="864"/>
      <c r="D401" s="864"/>
      <c r="G401" s="862" t="s">
        <v>32</v>
      </c>
      <c r="H401" s="863"/>
      <c r="I401" s="865">
        <f t="shared" si="78"/>
        <v>0</v>
      </c>
      <c r="J401" s="866"/>
      <c r="K401" s="867"/>
      <c r="M401" s="862" t="s">
        <v>32</v>
      </c>
      <c r="N401" s="863"/>
      <c r="O401" s="865">
        <f t="shared" si="79"/>
        <v>0</v>
      </c>
      <c r="P401" s="866"/>
      <c r="Q401" s="867"/>
      <c r="S401" s="862" t="s">
        <v>32</v>
      </c>
      <c r="T401" s="863"/>
      <c r="U401" s="865">
        <f t="shared" si="80"/>
        <v>0</v>
      </c>
      <c r="V401" s="866"/>
      <c r="W401" s="867"/>
      <c r="Y401" s="862" t="s">
        <v>32</v>
      </c>
      <c r="Z401" s="863"/>
      <c r="AA401" s="865">
        <f t="shared" si="81"/>
        <v>0</v>
      </c>
      <c r="AB401" s="866"/>
      <c r="AC401" s="867"/>
    </row>
    <row r="402" spans="1:32" ht="27" customHeight="1">
      <c r="B402" s="868" t="str">
        <f>'【様式２】計画書（自動計算）（変更）'!B402:D402</f>
        <v/>
      </c>
      <c r="C402" s="868"/>
      <c r="D402" s="868"/>
      <c r="G402" s="869" t="s">
        <v>33</v>
      </c>
      <c r="H402" s="870"/>
      <c r="I402" s="855">
        <f t="shared" si="78"/>
        <v>0</v>
      </c>
      <c r="J402" s="856"/>
      <c r="K402" s="857"/>
      <c r="M402" s="869" t="s">
        <v>33</v>
      </c>
      <c r="N402" s="870"/>
      <c r="O402" s="855">
        <f t="shared" si="79"/>
        <v>0</v>
      </c>
      <c r="P402" s="856"/>
      <c r="Q402" s="857"/>
      <c r="S402" s="869" t="s">
        <v>33</v>
      </c>
      <c r="T402" s="870"/>
      <c r="U402" s="855">
        <f t="shared" si="80"/>
        <v>0</v>
      </c>
      <c r="V402" s="856"/>
      <c r="W402" s="857"/>
      <c r="Y402" s="869" t="s">
        <v>33</v>
      </c>
      <c r="Z402" s="870"/>
      <c r="AA402" s="855">
        <f t="shared" si="81"/>
        <v>0</v>
      </c>
      <c r="AB402" s="856"/>
      <c r="AC402" s="857"/>
    </row>
    <row r="403" spans="1:32" ht="27" customHeight="1" thickBot="1">
      <c r="G403" s="850" t="s">
        <v>35</v>
      </c>
      <c r="H403" s="851"/>
      <c r="I403" s="852">
        <f t="shared" si="78"/>
        <v>0</v>
      </c>
      <c r="J403" s="853"/>
      <c r="K403" s="854"/>
      <c r="M403" s="850" t="s">
        <v>35</v>
      </c>
      <c r="N403" s="851"/>
      <c r="O403" s="855">
        <f t="shared" si="79"/>
        <v>0</v>
      </c>
      <c r="P403" s="856"/>
      <c r="Q403" s="857"/>
      <c r="S403" s="850" t="s">
        <v>35</v>
      </c>
      <c r="T403" s="851"/>
      <c r="U403" s="855">
        <f t="shared" si="80"/>
        <v>0</v>
      </c>
      <c r="V403" s="856"/>
      <c r="W403" s="857"/>
      <c r="Y403" s="850" t="s">
        <v>35</v>
      </c>
      <c r="Z403" s="851"/>
      <c r="AA403" s="855">
        <f t="shared" si="81"/>
        <v>0</v>
      </c>
      <c r="AB403" s="856"/>
      <c r="AC403" s="857"/>
    </row>
    <row r="404" spans="1:32" ht="45" customHeight="1" thickBot="1">
      <c r="G404" s="858" t="s">
        <v>78</v>
      </c>
      <c r="H404" s="859"/>
      <c r="I404" s="860">
        <f>ROUNDDOWN(SUM(G395:L395),-2)</f>
        <v>0</v>
      </c>
      <c r="J404" s="861"/>
      <c r="K404" s="861"/>
      <c r="M404" s="858" t="s">
        <v>78</v>
      </c>
      <c r="N404" s="859"/>
      <c r="O404" s="860">
        <f>ROUNDDOWN(SUM(M395:R395),-2)</f>
        <v>0</v>
      </c>
      <c r="P404" s="861"/>
      <c r="Q404" s="861"/>
      <c r="S404" s="858" t="s">
        <v>78</v>
      </c>
      <c r="T404" s="859"/>
      <c r="U404" s="860">
        <f>ROUNDDOWN(SUM(S395:X395),-2)</f>
        <v>0</v>
      </c>
      <c r="V404" s="861"/>
      <c r="W404" s="861"/>
      <c r="Y404" s="858" t="s">
        <v>78</v>
      </c>
      <c r="Z404" s="859"/>
      <c r="AA404" s="860">
        <f>AE395-I404-O404-U404</f>
        <v>0</v>
      </c>
      <c r="AB404" s="861"/>
      <c r="AC404" s="861"/>
      <c r="AF404" s="10" t="s">
        <v>357</v>
      </c>
    </row>
    <row r="405" spans="1:32" ht="17.25" customHeight="1"/>
    <row r="406" spans="1:32" ht="17.25" customHeight="1"/>
    <row r="407" spans="1:32" ht="17.25" customHeight="1">
      <c r="A407" s="1076" t="str">
        <f>$A$1</f>
        <v>様式第１２号別紙１</v>
      </c>
      <c r="B407" s="1076"/>
      <c r="C407" s="1076"/>
      <c r="D407" s="1076"/>
    </row>
    <row r="408" spans="1:32" ht="17.25" customHeight="1">
      <c r="A408" s="1076"/>
      <c r="B408" s="1076"/>
      <c r="C408" s="1076"/>
      <c r="D408" s="1076"/>
      <c r="Z408" s="939" t="str">
        <f>$Z$2</f>
        <v>令和</v>
      </c>
      <c r="AA408" s="939">
        <f>IF($AA$2="","",$AA$2)</f>
        <v>8</v>
      </c>
      <c r="AB408" s="939" t="s">
        <v>8</v>
      </c>
      <c r="AC408" s="939">
        <f>IF($AC$2="","",$AC$2)</f>
        <v>3</v>
      </c>
      <c r="AD408" s="939" t="s">
        <v>9</v>
      </c>
      <c r="AE408" s="939">
        <f>IF($AE$2="","",$AE$2)</f>
        <v>31</v>
      </c>
      <c r="AF408" s="939" t="s">
        <v>10</v>
      </c>
    </row>
    <row r="409" spans="1:32" ht="17.25" customHeight="1">
      <c r="A409" s="939" t="s">
        <v>299</v>
      </c>
      <c r="B409" s="939"/>
      <c r="C409" s="939"/>
      <c r="D409" s="939"/>
      <c r="E409" s="939"/>
      <c r="F409" s="939"/>
      <c r="G409" s="939"/>
      <c r="H409" s="939"/>
      <c r="I409" s="939"/>
      <c r="L409" s="940" t="s">
        <v>12</v>
      </c>
      <c r="M409" s="940"/>
      <c r="N409" s="941">
        <v>15</v>
      </c>
      <c r="O409" s="941"/>
      <c r="P409" s="942" t="s">
        <v>13</v>
      </c>
      <c r="Q409" s="942"/>
      <c r="Z409" s="939"/>
      <c r="AA409" s="939"/>
      <c r="AB409" s="939"/>
      <c r="AC409" s="939"/>
      <c r="AD409" s="939"/>
      <c r="AE409" s="939"/>
      <c r="AF409" s="939"/>
    </row>
    <row r="410" spans="1:32" ht="17.25" customHeight="1">
      <c r="A410" s="939"/>
      <c r="B410" s="939"/>
      <c r="C410" s="939"/>
      <c r="D410" s="939"/>
      <c r="E410" s="939"/>
      <c r="F410" s="939"/>
      <c r="G410" s="939"/>
      <c r="H410" s="939"/>
      <c r="I410" s="939"/>
      <c r="L410" s="940"/>
      <c r="M410" s="940"/>
      <c r="N410" s="941"/>
      <c r="O410" s="941"/>
      <c r="P410" s="942"/>
      <c r="Q410" s="942"/>
    </row>
    <row r="411" spans="1:32" ht="17.25" customHeight="1">
      <c r="A411" s="939"/>
      <c r="B411" s="939"/>
      <c r="C411" s="939"/>
      <c r="D411" s="939"/>
      <c r="E411" s="939"/>
      <c r="F411" s="939"/>
      <c r="G411" s="939"/>
      <c r="H411" s="939"/>
      <c r="I411" s="939"/>
      <c r="L411" s="940"/>
      <c r="M411" s="940"/>
      <c r="N411" s="941"/>
      <c r="O411" s="941"/>
      <c r="P411" s="942"/>
      <c r="Q411" s="942"/>
    </row>
    <row r="412" spans="1:32" ht="17.25" customHeight="1" thickBot="1"/>
    <row r="413" spans="1:32" ht="42" customHeight="1" thickBot="1">
      <c r="A413" s="943" t="s">
        <v>81</v>
      </c>
      <c r="B413" s="944"/>
      <c r="C413" s="945" t="str">
        <f>IF($C$7="","",$C$7)</f>
        <v/>
      </c>
      <c r="D413" s="945"/>
      <c r="E413" s="945"/>
      <c r="F413" s="945"/>
      <c r="G413" s="945"/>
      <c r="H413" s="945"/>
      <c r="I413" s="946"/>
    </row>
    <row r="414" spans="1:32" ht="17.25" customHeight="1">
      <c r="C414" s="2"/>
      <c r="D414" s="2"/>
      <c r="E414" s="11"/>
      <c r="F414" s="2"/>
      <c r="G414" s="2"/>
      <c r="H414" s="2"/>
      <c r="I414" s="2"/>
      <c r="J414" s="2"/>
    </row>
    <row r="415" spans="1:32" ht="17.25" customHeight="1" thickBot="1"/>
    <row r="416" spans="1:32" ht="24" customHeight="1" thickBot="1">
      <c r="A416" s="947" t="s">
        <v>14</v>
      </c>
      <c r="B416" s="948"/>
      <c r="C416" s="948"/>
      <c r="D416" s="949"/>
      <c r="F416" s="123" t="s">
        <v>15</v>
      </c>
      <c r="G416" s="943" t="s">
        <v>16</v>
      </c>
      <c r="H416" s="944"/>
      <c r="I416" s="950" t="s">
        <v>17</v>
      </c>
      <c r="J416" s="944"/>
      <c r="K416" s="950" t="s">
        <v>18</v>
      </c>
      <c r="L416" s="951"/>
      <c r="M416" s="943" t="s">
        <v>19</v>
      </c>
      <c r="N416" s="944"/>
      <c r="O416" s="950" t="s">
        <v>20</v>
      </c>
      <c r="P416" s="944"/>
      <c r="Q416" s="950" t="s">
        <v>21</v>
      </c>
      <c r="R416" s="951"/>
      <c r="S416" s="943" t="s">
        <v>22</v>
      </c>
      <c r="T416" s="944"/>
      <c r="U416" s="950" t="s">
        <v>23</v>
      </c>
      <c r="V416" s="944"/>
      <c r="W416" s="950" t="s">
        <v>24</v>
      </c>
      <c r="X416" s="951"/>
      <c r="Y416" s="943" t="s">
        <v>25</v>
      </c>
      <c r="Z416" s="944"/>
      <c r="AA416" s="950" t="s">
        <v>26</v>
      </c>
      <c r="AB416" s="944"/>
      <c r="AC416" s="950" t="s">
        <v>27</v>
      </c>
      <c r="AD416" s="951"/>
      <c r="AE416" s="952" t="s">
        <v>28</v>
      </c>
      <c r="AF416" s="951"/>
    </row>
    <row r="417" spans="1:32" ht="37.5" customHeight="1">
      <c r="A417" s="932" t="s">
        <v>86</v>
      </c>
      <c r="B417" s="933"/>
      <c r="C417" s="934" t="str">
        <f>'【様式２】計画書（自動計算）（変更）'!C417:D417</f>
        <v/>
      </c>
      <c r="D417" s="935"/>
      <c r="F417" s="118" t="s">
        <v>71</v>
      </c>
      <c r="G417" s="926">
        <f>'【様式２】計画書（自動計算）（変更）'!G417:H417</f>
        <v>0</v>
      </c>
      <c r="H417" s="926"/>
      <c r="I417" s="926">
        <f>'【様式２】計画書（自動計算）（変更）'!I417:J417</f>
        <v>0</v>
      </c>
      <c r="J417" s="926"/>
      <c r="K417" s="926">
        <f>'【様式２】計画書（自動計算）（変更）'!K417:L417</f>
        <v>0</v>
      </c>
      <c r="L417" s="926"/>
      <c r="M417" s="926">
        <f>'【様式２】計画書（自動計算）（変更）'!M417:N417</f>
        <v>0</v>
      </c>
      <c r="N417" s="926"/>
      <c r="O417" s="926">
        <f>'【様式２】計画書（自動計算）（変更）'!O417:P417</f>
        <v>0</v>
      </c>
      <c r="P417" s="926"/>
      <c r="Q417" s="926">
        <f>'【様式２】計画書（自動計算）（変更）'!Q417:R417</f>
        <v>0</v>
      </c>
      <c r="R417" s="926"/>
      <c r="S417" s="926">
        <f>'【様式２】計画書（自動計算）（変更）'!S417:T417</f>
        <v>0</v>
      </c>
      <c r="T417" s="926"/>
      <c r="U417" s="926">
        <f>'【様式２】計画書（自動計算）（変更）'!U417:V417</f>
        <v>0</v>
      </c>
      <c r="V417" s="926"/>
      <c r="W417" s="926">
        <f>'【様式２】計画書（自動計算）（変更）'!W417:X417</f>
        <v>0</v>
      </c>
      <c r="X417" s="926"/>
      <c r="Y417" s="926">
        <f>'【様式２】計画書（自動計算）（変更）'!Y417:Z417</f>
        <v>0</v>
      </c>
      <c r="Z417" s="926"/>
      <c r="AA417" s="926">
        <f>'【様式２】計画書（自動計算）（変更）'!AA417:AB417</f>
        <v>0</v>
      </c>
      <c r="AB417" s="926"/>
      <c r="AC417" s="926">
        <f>'【様式２】計画書（自動計算）（変更）'!AC417:AD417</f>
        <v>0</v>
      </c>
      <c r="AD417" s="926"/>
      <c r="AE417" s="908">
        <f t="shared" ref="AE417:AE421" si="82">SUM(G417:AD417)</f>
        <v>0</v>
      </c>
      <c r="AF417" s="909"/>
    </row>
    <row r="418" spans="1:32" ht="37.5" customHeight="1">
      <c r="A418" s="936" t="s">
        <v>30</v>
      </c>
      <c r="B418" s="937"/>
      <c r="C418" s="922" t="str">
        <f>'【様式２】計画書（自動計算）（変更）'!C418:D419</f>
        <v/>
      </c>
      <c r="D418" s="923"/>
      <c r="F418" s="4" t="s">
        <v>72</v>
      </c>
      <c r="G418" s="962">
        <f>'【様式２】計画書（自動計算）（変更）'!G418:H418</f>
        <v>0</v>
      </c>
      <c r="H418" s="963"/>
      <c r="I418" s="962">
        <f>'【様式２】計画書（自動計算）（変更）'!I418:J418</f>
        <v>0</v>
      </c>
      <c r="J418" s="963"/>
      <c r="K418" s="962">
        <f>'【様式２】計画書（自動計算）（変更）'!K418:L418</f>
        <v>0</v>
      </c>
      <c r="L418" s="963"/>
      <c r="M418" s="962">
        <f>'【様式２】計画書（自動計算）（変更）'!M418:N418</f>
        <v>0</v>
      </c>
      <c r="N418" s="963"/>
      <c r="O418" s="962">
        <f>'【様式２】計画書（自動計算）（変更）'!O418:P418</f>
        <v>0</v>
      </c>
      <c r="P418" s="963"/>
      <c r="Q418" s="962">
        <f>'【様式２】計画書（自動計算）（変更）'!Q418:R418</f>
        <v>0</v>
      </c>
      <c r="R418" s="963"/>
      <c r="S418" s="962">
        <f>'【様式２】計画書（自動計算）（変更）'!S418:T418</f>
        <v>0</v>
      </c>
      <c r="T418" s="963"/>
      <c r="U418" s="962">
        <f>'【様式２】計画書（自動計算）（変更）'!U418:V418</f>
        <v>0</v>
      </c>
      <c r="V418" s="963"/>
      <c r="W418" s="962">
        <f>'【様式２】計画書（自動計算）（変更）'!W418:X418</f>
        <v>0</v>
      </c>
      <c r="X418" s="963"/>
      <c r="Y418" s="962">
        <f>'【様式２】計画書（自動計算）（変更）'!Y418:Z418</f>
        <v>0</v>
      </c>
      <c r="Z418" s="963"/>
      <c r="AA418" s="962">
        <f>'【様式２】計画書（自動計算）（変更）'!AA418:AB418</f>
        <v>0</v>
      </c>
      <c r="AB418" s="963"/>
      <c r="AC418" s="962">
        <f>'【様式２】計画書（自動計算）（変更）'!AC418:AD418</f>
        <v>0</v>
      </c>
      <c r="AD418" s="963"/>
      <c r="AE418" s="908">
        <f t="shared" si="82"/>
        <v>0</v>
      </c>
      <c r="AF418" s="909"/>
    </row>
    <row r="419" spans="1:32" ht="37.5" customHeight="1">
      <c r="A419" s="938"/>
      <c r="B419" s="937"/>
      <c r="C419" s="924"/>
      <c r="D419" s="925"/>
      <c r="F419" s="4" t="s">
        <v>73</v>
      </c>
      <c r="G419" s="962">
        <f>'【様式２】計画書（自動計算）（変更）'!G419:H419</f>
        <v>0</v>
      </c>
      <c r="H419" s="963"/>
      <c r="I419" s="962">
        <f>'【様式２】計画書（自動計算）（変更）'!I419:J419</f>
        <v>0</v>
      </c>
      <c r="J419" s="963"/>
      <c r="K419" s="962">
        <f>'【様式２】計画書（自動計算）（変更）'!K419:L419</f>
        <v>0</v>
      </c>
      <c r="L419" s="963"/>
      <c r="M419" s="962">
        <f>'【様式２】計画書（自動計算）（変更）'!M419:N419</f>
        <v>0</v>
      </c>
      <c r="N419" s="963"/>
      <c r="O419" s="962">
        <f>'【様式２】計画書（自動計算）（変更）'!O419:P419</f>
        <v>0</v>
      </c>
      <c r="P419" s="963"/>
      <c r="Q419" s="962">
        <f>'【様式２】計画書（自動計算）（変更）'!Q419:R419</f>
        <v>0</v>
      </c>
      <c r="R419" s="963"/>
      <c r="S419" s="962">
        <f>'【様式２】計画書（自動計算）（変更）'!S419:T419</f>
        <v>0</v>
      </c>
      <c r="T419" s="963"/>
      <c r="U419" s="962">
        <f>'【様式２】計画書（自動計算）（変更）'!U419:V419</f>
        <v>0</v>
      </c>
      <c r="V419" s="963"/>
      <c r="W419" s="962">
        <f>'【様式２】計画書（自動計算）（変更）'!W419:X419</f>
        <v>0</v>
      </c>
      <c r="X419" s="963"/>
      <c r="Y419" s="962">
        <f>'【様式２】計画書（自動計算）（変更）'!Y419:Z419</f>
        <v>0</v>
      </c>
      <c r="Z419" s="963"/>
      <c r="AA419" s="962">
        <f>'【様式２】計画書（自動計算）（変更）'!AA419:AB419</f>
        <v>0</v>
      </c>
      <c r="AB419" s="963"/>
      <c r="AC419" s="962">
        <f>'【様式２】計画書（自動計算）（変更）'!AC419:AD419</f>
        <v>0</v>
      </c>
      <c r="AD419" s="963"/>
      <c r="AE419" s="908">
        <f t="shared" si="82"/>
        <v>0</v>
      </c>
      <c r="AF419" s="909"/>
    </row>
    <row r="420" spans="1:32" ht="37.5" customHeight="1">
      <c r="A420" s="938"/>
      <c r="B420" s="937"/>
      <c r="C420" s="876" t="str">
        <f>'【様式２】計画書（自動計算）（変更）'!C420:D421</f>
        <v/>
      </c>
      <c r="D420" s="960"/>
      <c r="F420" s="5" t="s">
        <v>74</v>
      </c>
      <c r="G420" s="962">
        <v>0</v>
      </c>
      <c r="H420" s="963"/>
      <c r="I420" s="962">
        <v>0</v>
      </c>
      <c r="J420" s="963"/>
      <c r="K420" s="962">
        <v>0</v>
      </c>
      <c r="L420" s="963"/>
      <c r="M420" s="1075">
        <v>0</v>
      </c>
      <c r="N420" s="963"/>
      <c r="O420" s="962">
        <v>0</v>
      </c>
      <c r="P420" s="963"/>
      <c r="Q420" s="962">
        <v>0</v>
      </c>
      <c r="R420" s="963"/>
      <c r="S420" s="1075">
        <v>0</v>
      </c>
      <c r="T420" s="963"/>
      <c r="U420" s="962">
        <v>0</v>
      </c>
      <c r="V420" s="963"/>
      <c r="W420" s="962">
        <v>0</v>
      </c>
      <c r="X420" s="963"/>
      <c r="Y420" s="1075">
        <v>0</v>
      </c>
      <c r="Z420" s="963"/>
      <c r="AA420" s="962">
        <v>0</v>
      </c>
      <c r="AB420" s="963"/>
      <c r="AC420" s="962">
        <v>0</v>
      </c>
      <c r="AD420" s="967"/>
      <c r="AE420" s="930">
        <f t="shared" si="82"/>
        <v>0</v>
      </c>
      <c r="AF420" s="931"/>
    </row>
    <row r="421" spans="1:32" ht="37.5" customHeight="1" thickBot="1">
      <c r="A421" s="938"/>
      <c r="B421" s="937"/>
      <c r="C421" s="879"/>
      <c r="D421" s="961"/>
      <c r="F421" s="6" t="s">
        <v>75</v>
      </c>
      <c r="G421" s="905">
        <f>'【様式２】計画書（自動計算）（変更）'!G421:H421</f>
        <v>0</v>
      </c>
      <c r="H421" s="906"/>
      <c r="I421" s="905">
        <f>'【様式２】計画書（自動計算）（変更）'!I421:J421</f>
        <v>0</v>
      </c>
      <c r="J421" s="906"/>
      <c r="K421" s="905">
        <f>'【様式２】計画書（自動計算）（変更）'!K421:L421</f>
        <v>0</v>
      </c>
      <c r="L421" s="906"/>
      <c r="M421" s="905">
        <f>'【様式２】計画書（自動計算）（変更）'!M421:N421</f>
        <v>0</v>
      </c>
      <c r="N421" s="906"/>
      <c r="O421" s="905">
        <f>'【様式２】計画書（自動計算）（変更）'!O421:P421</f>
        <v>0</v>
      </c>
      <c r="P421" s="906"/>
      <c r="Q421" s="905">
        <f>'【様式２】計画書（自動計算）（変更）'!Q421:R421</f>
        <v>0</v>
      </c>
      <c r="R421" s="906"/>
      <c r="S421" s="905">
        <f>'【様式２】計画書（自動計算）（変更）'!S421:T421</f>
        <v>0</v>
      </c>
      <c r="T421" s="906"/>
      <c r="U421" s="905">
        <f>'【様式２】計画書（自動計算）（変更）'!U421:V421</f>
        <v>0</v>
      </c>
      <c r="V421" s="906"/>
      <c r="W421" s="905">
        <f>'【様式２】計画書（自動計算）（変更）'!W421:X421</f>
        <v>0</v>
      </c>
      <c r="X421" s="906"/>
      <c r="Y421" s="905">
        <f>'【様式２】計画書（自動計算）（変更）'!Y421:Z421</f>
        <v>0</v>
      </c>
      <c r="Z421" s="906"/>
      <c r="AA421" s="905">
        <f>'【様式２】計画書（自動計算）（変更）'!AA421:AB421</f>
        <v>0</v>
      </c>
      <c r="AB421" s="906"/>
      <c r="AC421" s="905">
        <f>'【様式２】計画書（自動計算）（変更）'!AC421:AD421</f>
        <v>0</v>
      </c>
      <c r="AD421" s="906"/>
      <c r="AE421" s="908">
        <f t="shared" si="82"/>
        <v>0</v>
      </c>
      <c r="AF421" s="909"/>
    </row>
    <row r="422" spans="1:32" ht="37.5" customHeight="1" thickTop="1" thickBot="1">
      <c r="A422" s="910" t="s">
        <v>34</v>
      </c>
      <c r="B422" s="911"/>
      <c r="C422" s="954" t="str">
        <f>'【様式２】計画書（自動計算）（変更）'!C422:D422</f>
        <v/>
      </c>
      <c r="D422" s="955"/>
      <c r="F422" s="7" t="s">
        <v>76</v>
      </c>
      <c r="G422" s="912">
        <f>SUM(G417:H420)-G421</f>
        <v>0</v>
      </c>
      <c r="H422" s="913"/>
      <c r="I422" s="912">
        <f>SUM(I417:J420)-I421</f>
        <v>0</v>
      </c>
      <c r="J422" s="913"/>
      <c r="K422" s="912">
        <f>SUM(K417:L420)-K421</f>
        <v>0</v>
      </c>
      <c r="L422" s="914"/>
      <c r="M422" s="915">
        <f>SUM(M417:N420)-M421</f>
        <v>0</v>
      </c>
      <c r="N422" s="913"/>
      <c r="O422" s="912">
        <f>SUM(O417:P420)-O421</f>
        <v>0</v>
      </c>
      <c r="P422" s="913"/>
      <c r="Q422" s="912">
        <f>SUM(Q417:R420)-Q421</f>
        <v>0</v>
      </c>
      <c r="R422" s="914"/>
      <c r="S422" s="915">
        <f>SUM(S417:T420)-S421</f>
        <v>0</v>
      </c>
      <c r="T422" s="913"/>
      <c r="U422" s="912">
        <f>SUM(U417:V420)-U421</f>
        <v>0</v>
      </c>
      <c r="V422" s="913"/>
      <c r="W422" s="912">
        <f>SUM(W417:X420)-W421</f>
        <v>0</v>
      </c>
      <c r="X422" s="914"/>
      <c r="Y422" s="915">
        <f>SUM(Y417:Z420)-Y421</f>
        <v>0</v>
      </c>
      <c r="Z422" s="913"/>
      <c r="AA422" s="912">
        <f>SUM(AA417:AB420)-AA421</f>
        <v>0</v>
      </c>
      <c r="AB422" s="913"/>
      <c r="AC422" s="912">
        <f>SUM(AC417:AD420)-AC421</f>
        <v>0</v>
      </c>
      <c r="AD422" s="916"/>
      <c r="AE422" s="917">
        <f>SUM(G422:AD422)</f>
        <v>0</v>
      </c>
      <c r="AF422" s="918"/>
    </row>
    <row r="423" spans="1:32" ht="50.25" customHeight="1" thickTop="1" thickBot="1">
      <c r="A423" s="889" t="s">
        <v>300</v>
      </c>
      <c r="B423" s="890"/>
      <c r="C423" s="954" t="str">
        <f>'【様式２】計画書（自動計算）（変更）'!C423:D423</f>
        <v/>
      </c>
      <c r="D423" s="955"/>
      <c r="F423" s="8" t="s">
        <v>77</v>
      </c>
      <c r="G423" s="893">
        <f>IF(入力用!O570=1,IF(AND(入力用!O576&gt;0,入力用!O576&lt;=4),IF(G422&gt;=65000,65000,G422),IF(G422&gt;=82000,82000,G422)),IF(G422&gt;=65000,65000,G422))</f>
        <v>0</v>
      </c>
      <c r="H423" s="894"/>
      <c r="I423" s="893">
        <f>IF(入力用!O570=1,IF(AND(入力用!O576&gt;0,入力用!O576&lt;=4),IF(I422&gt;=65000,65000,I422),IF(I422&gt;=82000,82000,I422)),IF(I422&gt;=65000,65000,I422))</f>
        <v>0</v>
      </c>
      <c r="J423" s="894"/>
      <c r="K423" s="893">
        <f>IF(入力用!O570=1,IF(AND(入力用!O576&gt;0,入力用!O576&lt;=4),IF(K422&gt;=65000,65000,K422),IF(K422&gt;=82000,82000,K422)),IF(K422&gt;=65000,65000,K422))</f>
        <v>0</v>
      </c>
      <c r="L423" s="894"/>
      <c r="M423" s="893">
        <f>IF(入力用!O570=1,IF(AND(入力用!O576&gt;0,入力用!O576&lt;=4),IF(M422&gt;=65000,65000,M422),IF(M422&gt;=82000,82000,M422)),IF(M422&gt;=65000,65000,M422))</f>
        <v>0</v>
      </c>
      <c r="N423" s="894"/>
      <c r="O423" s="893">
        <f>IF(入力用!O570=1,IF(AND(入力用!O576&gt;0,入力用!O576&lt;=4),IF(O422&gt;=65000,65000,O422),IF(O422&gt;=82000,82000,O422)),IF(O422&gt;=65000,65000,O422))</f>
        <v>0</v>
      </c>
      <c r="P423" s="894"/>
      <c r="Q423" s="893">
        <f>IF(入力用!O570=1,IF(AND(入力用!O576&gt;0,入力用!O576&lt;=4),IF(Q422&gt;=65000,65000,Q422),IF(Q422&gt;=82000,82000,Q422)),IF(Q422&gt;=65000,65000,Q422))</f>
        <v>0</v>
      </c>
      <c r="R423" s="894"/>
      <c r="S423" s="893">
        <f>IF(入力用!O570=1,IF(AND(入力用!O576&gt;0,入力用!O576&lt;=4),IF(S422&gt;=65000,65000,S422),IF(S422&gt;=82000,82000,S422)),IF(S422&gt;=65000,65000,S422))</f>
        <v>0</v>
      </c>
      <c r="T423" s="894"/>
      <c r="U423" s="893">
        <f>IF(入力用!O570=1,IF(AND(入力用!O576&gt;0,入力用!O576&lt;=4),IF(U422&gt;=65000,65000,U422),IF(U422&gt;=82000,82000,U422)),IF(U422&gt;=65000,65000,U422))</f>
        <v>0</v>
      </c>
      <c r="V423" s="894"/>
      <c r="W423" s="893">
        <f>IF(入力用!O570=1,IF(AND(入力用!O576&gt;0,入力用!O576&lt;=4),IF(W422&gt;=65000,65000,W422),IF(W422&gt;=82000,82000,W422)),IF(W422&gt;=65000,65000,W422))</f>
        <v>0</v>
      </c>
      <c r="X423" s="894"/>
      <c r="Y423" s="893">
        <f>IF(入力用!O570=1,IF(AND(入力用!O576&gt;0,入力用!O576&lt;=4),IF(Y422&gt;=65000,65000,Y422),IF(Y422&gt;=82000,82000,Y422)),IF(Y422&gt;=65000,65000,Y422))</f>
        <v>0</v>
      </c>
      <c r="Z423" s="894"/>
      <c r="AA423" s="893">
        <f>IF(入力用!O570=1,IF(AND(入力用!O576&gt;0,入力用!O576&lt;=4),IF(AA422&gt;=65000,65000,AA422),IF(AA422&gt;=82000,82000,AA422)),IF(AA422&gt;=65000,65000,AA422))</f>
        <v>0</v>
      </c>
      <c r="AB423" s="894"/>
      <c r="AC423" s="893">
        <f>IF(入力用!O570=1,IF(AND(入力用!O576&gt;0,入力用!O576&lt;=4),IF(AC422&gt;=65000,65000,AC422),IF(AC422&gt;=82000,82000,AC422)),IF(AC422&gt;=65000,65000,AC422))</f>
        <v>0</v>
      </c>
      <c r="AD423" s="894"/>
      <c r="AE423" s="895"/>
      <c r="AF423" s="896"/>
    </row>
    <row r="424" spans="1:32" ht="50.25" customHeight="1" thickBot="1">
      <c r="A424" s="897" t="s">
        <v>301</v>
      </c>
      <c r="B424" s="898"/>
      <c r="C424" s="956" t="str">
        <f>'【様式２】計画書（自動計算）（変更）'!C424:D424</f>
        <v/>
      </c>
      <c r="D424" s="957"/>
      <c r="F424" s="9" t="s">
        <v>228</v>
      </c>
      <c r="G424" s="899">
        <f>ROUNDDOWN(G423*3/4,0)</f>
        <v>0</v>
      </c>
      <c r="H424" s="899"/>
      <c r="I424" s="899">
        <f>ROUNDDOWN(I423*3/4,0)</f>
        <v>0</v>
      </c>
      <c r="J424" s="899"/>
      <c r="K424" s="899">
        <f>ROUNDDOWN(K423*3/4,0)</f>
        <v>0</v>
      </c>
      <c r="L424" s="900"/>
      <c r="M424" s="901">
        <f>ROUNDDOWN(M423*3/4,0)</f>
        <v>0</v>
      </c>
      <c r="N424" s="899"/>
      <c r="O424" s="899">
        <f>ROUNDDOWN(O423*3/4,0)</f>
        <v>0</v>
      </c>
      <c r="P424" s="899"/>
      <c r="Q424" s="899">
        <f>ROUNDDOWN(Q423*3/4,0)</f>
        <v>0</v>
      </c>
      <c r="R424" s="900"/>
      <c r="S424" s="901">
        <f>ROUNDDOWN(S423*3/4,0)</f>
        <v>0</v>
      </c>
      <c r="T424" s="899"/>
      <c r="U424" s="899">
        <f>ROUNDDOWN(U423*3/4,0)</f>
        <v>0</v>
      </c>
      <c r="V424" s="899"/>
      <c r="W424" s="899">
        <f>ROUNDDOWN(W423*3/4,0)</f>
        <v>0</v>
      </c>
      <c r="X424" s="900"/>
      <c r="Y424" s="901">
        <f>ROUNDDOWN(Y423*3/4,0)</f>
        <v>0</v>
      </c>
      <c r="Z424" s="899"/>
      <c r="AA424" s="899">
        <f>ROUNDDOWN(AA423*3/4,0)</f>
        <v>0</v>
      </c>
      <c r="AB424" s="899"/>
      <c r="AC424" s="899">
        <f>ROUNDDOWN(AC423*3/4,0)</f>
        <v>0</v>
      </c>
      <c r="AD424" s="902"/>
      <c r="AE424" s="903">
        <f>ROUNDDOWN(SUM(G424:AD424),-2)</f>
        <v>0</v>
      </c>
      <c r="AF424" s="904"/>
    </row>
    <row r="425" spans="1:32" ht="17.25" customHeight="1">
      <c r="A425" s="871" t="s">
        <v>85</v>
      </c>
      <c r="B425" s="873" t="str">
        <f>'【様式２】計画書（自動計算）（変更）'!B425:D429</f>
        <v/>
      </c>
      <c r="C425" s="874"/>
      <c r="D425" s="875"/>
    </row>
    <row r="426" spans="1:32" ht="34.5" customHeight="1">
      <c r="A426" s="872"/>
      <c r="B426" s="876"/>
      <c r="C426" s="877"/>
      <c r="D426" s="878"/>
      <c r="G426" s="882"/>
      <c r="H426" s="883"/>
      <c r="I426" s="884" t="s">
        <v>36</v>
      </c>
      <c r="J426" s="885"/>
      <c r="K426" s="886"/>
      <c r="M426" s="887"/>
      <c r="N426" s="887"/>
      <c r="O426" s="888" t="s">
        <v>37</v>
      </c>
      <c r="P426" s="887"/>
      <c r="Q426" s="887"/>
      <c r="S426" s="887"/>
      <c r="T426" s="887"/>
      <c r="U426" s="888" t="s">
        <v>38</v>
      </c>
      <c r="V426" s="887"/>
      <c r="W426" s="887"/>
      <c r="Y426" s="887"/>
      <c r="Z426" s="887"/>
      <c r="AA426" s="888" t="s">
        <v>39</v>
      </c>
      <c r="AB426" s="887"/>
      <c r="AC426" s="887"/>
    </row>
    <row r="427" spans="1:32" ht="27" customHeight="1">
      <c r="A427" s="872"/>
      <c r="B427" s="876"/>
      <c r="C427" s="877"/>
      <c r="D427" s="878"/>
      <c r="G427" s="869" t="s">
        <v>29</v>
      </c>
      <c r="H427" s="870"/>
      <c r="I427" s="855">
        <f t="shared" ref="I427:I432" si="83">SUM(G417:L417)</f>
        <v>0</v>
      </c>
      <c r="J427" s="856"/>
      <c r="K427" s="857"/>
      <c r="M427" s="869" t="s">
        <v>29</v>
      </c>
      <c r="N427" s="870"/>
      <c r="O427" s="855">
        <f t="shared" ref="O427:O432" si="84">SUM(M417:R417)</f>
        <v>0</v>
      </c>
      <c r="P427" s="856"/>
      <c r="Q427" s="857"/>
      <c r="S427" s="869" t="s">
        <v>29</v>
      </c>
      <c r="T427" s="870"/>
      <c r="U427" s="855">
        <f t="shared" ref="U427:U432" si="85">SUM(S417:X417)</f>
        <v>0</v>
      </c>
      <c r="V427" s="856"/>
      <c r="W427" s="857"/>
      <c r="Y427" s="869" t="s">
        <v>29</v>
      </c>
      <c r="Z427" s="870"/>
      <c r="AA427" s="855">
        <f t="shared" ref="AA427:AA432" si="86">SUM(Y417:AD417)</f>
        <v>0</v>
      </c>
      <c r="AB427" s="856"/>
      <c r="AC427" s="857"/>
    </row>
    <row r="428" spans="1:32" ht="27" customHeight="1">
      <c r="A428" s="872"/>
      <c r="B428" s="876"/>
      <c r="C428" s="877"/>
      <c r="D428" s="878"/>
      <c r="G428" s="862" t="s">
        <v>31</v>
      </c>
      <c r="H428" s="863"/>
      <c r="I428" s="855">
        <f t="shared" si="83"/>
        <v>0</v>
      </c>
      <c r="J428" s="856"/>
      <c r="K428" s="857"/>
      <c r="M428" s="862" t="s">
        <v>31</v>
      </c>
      <c r="N428" s="863"/>
      <c r="O428" s="855">
        <f t="shared" si="84"/>
        <v>0</v>
      </c>
      <c r="P428" s="856"/>
      <c r="Q428" s="857"/>
      <c r="S428" s="862" t="s">
        <v>31</v>
      </c>
      <c r="T428" s="863"/>
      <c r="U428" s="855">
        <f t="shared" si="85"/>
        <v>0</v>
      </c>
      <c r="V428" s="856"/>
      <c r="W428" s="857"/>
      <c r="Y428" s="862" t="s">
        <v>31</v>
      </c>
      <c r="Z428" s="863"/>
      <c r="AA428" s="855">
        <f t="shared" si="86"/>
        <v>0</v>
      </c>
      <c r="AB428" s="856"/>
      <c r="AC428" s="857"/>
    </row>
    <row r="429" spans="1:32" ht="27" customHeight="1">
      <c r="A429" s="872"/>
      <c r="B429" s="879"/>
      <c r="C429" s="880"/>
      <c r="D429" s="881"/>
      <c r="G429" s="862" t="s">
        <v>40</v>
      </c>
      <c r="H429" s="863"/>
      <c r="I429" s="855">
        <f t="shared" si="83"/>
        <v>0</v>
      </c>
      <c r="J429" s="856"/>
      <c r="K429" s="857"/>
      <c r="M429" s="862" t="s">
        <v>40</v>
      </c>
      <c r="N429" s="863"/>
      <c r="O429" s="855">
        <f t="shared" si="84"/>
        <v>0</v>
      </c>
      <c r="P429" s="856"/>
      <c r="Q429" s="857"/>
      <c r="S429" s="862" t="s">
        <v>40</v>
      </c>
      <c r="T429" s="863"/>
      <c r="U429" s="855">
        <f t="shared" si="85"/>
        <v>0</v>
      </c>
      <c r="V429" s="856"/>
      <c r="W429" s="857"/>
      <c r="Y429" s="862" t="s">
        <v>40</v>
      </c>
      <c r="Z429" s="863"/>
      <c r="AA429" s="855">
        <f t="shared" si="86"/>
        <v>0</v>
      </c>
      <c r="AB429" s="856"/>
      <c r="AC429" s="857"/>
    </row>
    <row r="430" spans="1:32" ht="27" customHeight="1">
      <c r="B430" s="864" t="str">
        <f>'【様式２】計画書（自動計算）（変更）'!B430:D430</f>
        <v/>
      </c>
      <c r="C430" s="864"/>
      <c r="D430" s="864"/>
      <c r="G430" s="862" t="s">
        <v>32</v>
      </c>
      <c r="H430" s="863"/>
      <c r="I430" s="865">
        <f t="shared" si="83"/>
        <v>0</v>
      </c>
      <c r="J430" s="866"/>
      <c r="K430" s="867"/>
      <c r="M430" s="862" t="s">
        <v>32</v>
      </c>
      <c r="N430" s="863"/>
      <c r="O430" s="865">
        <f t="shared" si="84"/>
        <v>0</v>
      </c>
      <c r="P430" s="866"/>
      <c r="Q430" s="867"/>
      <c r="S430" s="862" t="s">
        <v>32</v>
      </c>
      <c r="T430" s="863"/>
      <c r="U430" s="865">
        <f t="shared" si="85"/>
        <v>0</v>
      </c>
      <c r="V430" s="866"/>
      <c r="W430" s="867"/>
      <c r="Y430" s="862" t="s">
        <v>32</v>
      </c>
      <c r="Z430" s="863"/>
      <c r="AA430" s="865">
        <f t="shared" si="86"/>
        <v>0</v>
      </c>
      <c r="AB430" s="866"/>
      <c r="AC430" s="867"/>
    </row>
    <row r="431" spans="1:32" ht="27" customHeight="1">
      <c r="B431" s="868" t="str">
        <f>'【様式２】計画書（自動計算）（変更）'!B431:D431</f>
        <v/>
      </c>
      <c r="C431" s="868"/>
      <c r="D431" s="868"/>
      <c r="G431" s="869" t="s">
        <v>33</v>
      </c>
      <c r="H431" s="870"/>
      <c r="I431" s="855">
        <f t="shared" si="83"/>
        <v>0</v>
      </c>
      <c r="J431" s="856"/>
      <c r="K431" s="857"/>
      <c r="M431" s="869" t="s">
        <v>33</v>
      </c>
      <c r="N431" s="870"/>
      <c r="O431" s="855">
        <f t="shared" si="84"/>
        <v>0</v>
      </c>
      <c r="P431" s="856"/>
      <c r="Q431" s="857"/>
      <c r="S431" s="869" t="s">
        <v>33</v>
      </c>
      <c r="T431" s="870"/>
      <c r="U431" s="855">
        <f t="shared" si="85"/>
        <v>0</v>
      </c>
      <c r="V431" s="856"/>
      <c r="W431" s="857"/>
      <c r="Y431" s="869" t="s">
        <v>33</v>
      </c>
      <c r="Z431" s="870"/>
      <c r="AA431" s="855">
        <f t="shared" si="86"/>
        <v>0</v>
      </c>
      <c r="AB431" s="856"/>
      <c r="AC431" s="857"/>
    </row>
    <row r="432" spans="1:32" ht="27" customHeight="1" thickBot="1">
      <c r="G432" s="850" t="s">
        <v>35</v>
      </c>
      <c r="H432" s="851"/>
      <c r="I432" s="852">
        <f t="shared" si="83"/>
        <v>0</v>
      </c>
      <c r="J432" s="853"/>
      <c r="K432" s="854"/>
      <c r="M432" s="850" t="s">
        <v>35</v>
      </c>
      <c r="N432" s="851"/>
      <c r="O432" s="855">
        <f t="shared" si="84"/>
        <v>0</v>
      </c>
      <c r="P432" s="856"/>
      <c r="Q432" s="857"/>
      <c r="S432" s="850" t="s">
        <v>35</v>
      </c>
      <c r="T432" s="851"/>
      <c r="U432" s="855">
        <f t="shared" si="85"/>
        <v>0</v>
      </c>
      <c r="V432" s="856"/>
      <c r="W432" s="857"/>
      <c r="Y432" s="850" t="s">
        <v>35</v>
      </c>
      <c r="Z432" s="851"/>
      <c r="AA432" s="855">
        <f t="shared" si="86"/>
        <v>0</v>
      </c>
      <c r="AB432" s="856"/>
      <c r="AC432" s="857"/>
    </row>
    <row r="433" spans="7:32" ht="45" customHeight="1" thickBot="1">
      <c r="G433" s="858" t="s">
        <v>78</v>
      </c>
      <c r="H433" s="859"/>
      <c r="I433" s="860">
        <f>ROUNDDOWN(SUM(G424:L424),-2)</f>
        <v>0</v>
      </c>
      <c r="J433" s="861"/>
      <c r="K433" s="861"/>
      <c r="M433" s="858" t="s">
        <v>78</v>
      </c>
      <c r="N433" s="859"/>
      <c r="O433" s="860">
        <f>ROUNDDOWN(SUM(M424:R424),-2)</f>
        <v>0</v>
      </c>
      <c r="P433" s="861"/>
      <c r="Q433" s="861"/>
      <c r="S433" s="858" t="s">
        <v>78</v>
      </c>
      <c r="T433" s="859"/>
      <c r="U433" s="860">
        <f>ROUNDDOWN(SUM(S424:X424),-2)</f>
        <v>0</v>
      </c>
      <c r="V433" s="861"/>
      <c r="W433" s="861"/>
      <c r="Y433" s="858" t="s">
        <v>78</v>
      </c>
      <c r="Z433" s="859"/>
      <c r="AA433" s="860">
        <f>AE424-I433-O433-U433</f>
        <v>0</v>
      </c>
      <c r="AB433" s="861"/>
      <c r="AC433" s="861"/>
      <c r="AF433" s="10" t="s">
        <v>358</v>
      </c>
    </row>
    <row r="434" spans="7:32" ht="17.25" customHeight="1"/>
    <row r="435" spans="7:32" ht="17.25" customHeight="1"/>
  </sheetData>
  <sheetProtection sheet="1" objects="1" scenarios="1" selectLockedCells="1"/>
  <mergeCells count="3165">
    <mergeCell ref="B111:D111"/>
    <mergeCell ref="B112:D112"/>
    <mergeCell ref="B227:D227"/>
    <mergeCell ref="B228:D228"/>
    <mergeCell ref="B256:D256"/>
    <mergeCell ref="B257:D257"/>
    <mergeCell ref="B285:D285"/>
    <mergeCell ref="B286:D286"/>
    <mergeCell ref="B140:D140"/>
    <mergeCell ref="B141:D141"/>
    <mergeCell ref="B169:D169"/>
    <mergeCell ref="B170:D170"/>
    <mergeCell ref="B198:D198"/>
    <mergeCell ref="B199:D199"/>
    <mergeCell ref="B24:D24"/>
    <mergeCell ref="B25:D25"/>
    <mergeCell ref="B53:D53"/>
    <mergeCell ref="B54:D54"/>
    <mergeCell ref="B82:D82"/>
    <mergeCell ref="B83:D83"/>
    <mergeCell ref="A268:B268"/>
    <mergeCell ref="C268:I268"/>
    <mergeCell ref="A271:D271"/>
    <mergeCell ref="G271:H271"/>
    <mergeCell ref="I271:J271"/>
    <mergeCell ref="A248:B248"/>
    <mergeCell ref="C248:D248"/>
    <mergeCell ref="G248:H248"/>
    <mergeCell ref="I248:J248"/>
    <mergeCell ref="A239:B239"/>
    <mergeCell ref="C239:I239"/>
    <mergeCell ref="A242:D242"/>
    <mergeCell ref="Y287:Z287"/>
    <mergeCell ref="AA287:AC287"/>
    <mergeCell ref="G288:H288"/>
    <mergeCell ref="I288:K288"/>
    <mergeCell ref="M288:N288"/>
    <mergeCell ref="O288:Q288"/>
    <mergeCell ref="S288:T288"/>
    <mergeCell ref="U288:W288"/>
    <mergeCell ref="Y288:Z288"/>
    <mergeCell ref="AA288:AC288"/>
    <mergeCell ref="G287:H287"/>
    <mergeCell ref="I287:K287"/>
    <mergeCell ref="M287:N287"/>
    <mergeCell ref="O287:Q287"/>
    <mergeCell ref="S287:T287"/>
    <mergeCell ref="U287:W287"/>
    <mergeCell ref="Y285:Z285"/>
    <mergeCell ref="AA285:AC285"/>
    <mergeCell ref="G286:H286"/>
    <mergeCell ref="I286:K286"/>
    <mergeCell ref="M286:N286"/>
    <mergeCell ref="O286:Q286"/>
    <mergeCell ref="S286:T286"/>
    <mergeCell ref="U286:W286"/>
    <mergeCell ref="Y286:Z286"/>
    <mergeCell ref="AA286:AC286"/>
    <mergeCell ref="G285:H285"/>
    <mergeCell ref="I285:K285"/>
    <mergeCell ref="M285:N285"/>
    <mergeCell ref="O285:Q285"/>
    <mergeCell ref="S285:T285"/>
    <mergeCell ref="U285:W285"/>
    <mergeCell ref="Y283:Z283"/>
    <mergeCell ref="AA283:AC283"/>
    <mergeCell ref="G284:H284"/>
    <mergeCell ref="I284:K284"/>
    <mergeCell ref="M284:N284"/>
    <mergeCell ref="O284:Q284"/>
    <mergeCell ref="S284:T284"/>
    <mergeCell ref="U284:W284"/>
    <mergeCell ref="Y284:Z284"/>
    <mergeCell ref="AA284:AC284"/>
    <mergeCell ref="G283:H283"/>
    <mergeCell ref="I283:K283"/>
    <mergeCell ref="M283:N283"/>
    <mergeCell ref="O283:Q283"/>
    <mergeCell ref="S283:T283"/>
    <mergeCell ref="U283:W283"/>
    <mergeCell ref="AA281:AC281"/>
    <mergeCell ref="G282:H282"/>
    <mergeCell ref="I282:K282"/>
    <mergeCell ref="M282:N282"/>
    <mergeCell ref="O282:Q282"/>
    <mergeCell ref="S282:T282"/>
    <mergeCell ref="U282:W282"/>
    <mergeCell ref="Y282:Z282"/>
    <mergeCell ref="AA282:AC282"/>
    <mergeCell ref="AE279:AF279"/>
    <mergeCell ref="A280:A284"/>
    <mergeCell ref="B280:D284"/>
    <mergeCell ref="G281:H281"/>
    <mergeCell ref="I281:K281"/>
    <mergeCell ref="M281:N281"/>
    <mergeCell ref="O281:Q281"/>
    <mergeCell ref="S281:T281"/>
    <mergeCell ref="U281:W281"/>
    <mergeCell ref="Y281:Z281"/>
    <mergeCell ref="S279:T279"/>
    <mergeCell ref="U279:V279"/>
    <mergeCell ref="W279:X279"/>
    <mergeCell ref="Y279:Z279"/>
    <mergeCell ref="AA279:AB279"/>
    <mergeCell ref="AC279:AD279"/>
    <mergeCell ref="AC278:AD278"/>
    <mergeCell ref="AE278:AF278"/>
    <mergeCell ref="A279:B279"/>
    <mergeCell ref="C279:D279"/>
    <mergeCell ref="G279:H279"/>
    <mergeCell ref="I279:J279"/>
    <mergeCell ref="K279:L279"/>
    <mergeCell ref="M279:N279"/>
    <mergeCell ref="O279:P279"/>
    <mergeCell ref="Q279:R279"/>
    <mergeCell ref="Q278:R278"/>
    <mergeCell ref="S278:T278"/>
    <mergeCell ref="U278:V278"/>
    <mergeCell ref="W278:X278"/>
    <mergeCell ref="Y278:Z278"/>
    <mergeCell ref="AA278:AB278"/>
    <mergeCell ref="A278:B278"/>
    <mergeCell ref="C278:D278"/>
    <mergeCell ref="G278:H278"/>
    <mergeCell ref="I278:J278"/>
    <mergeCell ref="K278:L278"/>
    <mergeCell ref="M278:N278"/>
    <mergeCell ref="O278:P278"/>
    <mergeCell ref="O277:P277"/>
    <mergeCell ref="Q277:R277"/>
    <mergeCell ref="S277:T277"/>
    <mergeCell ref="U277:V277"/>
    <mergeCell ref="W277:X277"/>
    <mergeCell ref="Y277:Z277"/>
    <mergeCell ref="A277:B277"/>
    <mergeCell ref="C277:D277"/>
    <mergeCell ref="G277:H277"/>
    <mergeCell ref="I277:J277"/>
    <mergeCell ref="K277:L277"/>
    <mergeCell ref="M277:N277"/>
    <mergeCell ref="AA275:AB275"/>
    <mergeCell ref="AC275:AD275"/>
    <mergeCell ref="AE275:AF275"/>
    <mergeCell ref="G276:H276"/>
    <mergeCell ref="I276:J276"/>
    <mergeCell ref="K276:L276"/>
    <mergeCell ref="M276:N276"/>
    <mergeCell ref="O276:P276"/>
    <mergeCell ref="Q276:R276"/>
    <mergeCell ref="S276:T276"/>
    <mergeCell ref="O275:P275"/>
    <mergeCell ref="Q275:R275"/>
    <mergeCell ref="S275:T275"/>
    <mergeCell ref="U275:V275"/>
    <mergeCell ref="W275:X275"/>
    <mergeCell ref="Y275:Z275"/>
    <mergeCell ref="AA277:AB277"/>
    <mergeCell ref="AC277:AD277"/>
    <mergeCell ref="AE277:AF277"/>
    <mergeCell ref="W274:X274"/>
    <mergeCell ref="Y274:Z274"/>
    <mergeCell ref="AA274:AB274"/>
    <mergeCell ref="AC274:AD274"/>
    <mergeCell ref="AE274:AF274"/>
    <mergeCell ref="C275:D276"/>
    <mergeCell ref="G275:H275"/>
    <mergeCell ref="I275:J275"/>
    <mergeCell ref="K275:L275"/>
    <mergeCell ref="M275:N275"/>
    <mergeCell ref="AC273:AD273"/>
    <mergeCell ref="AE273:AF273"/>
    <mergeCell ref="G274:H274"/>
    <mergeCell ref="I274:J274"/>
    <mergeCell ref="K274:L274"/>
    <mergeCell ref="M274:N274"/>
    <mergeCell ref="O274:P274"/>
    <mergeCell ref="Q274:R274"/>
    <mergeCell ref="S274:T274"/>
    <mergeCell ref="U274:V274"/>
    <mergeCell ref="Q273:R273"/>
    <mergeCell ref="S273:T273"/>
    <mergeCell ref="U273:V273"/>
    <mergeCell ref="W273:X273"/>
    <mergeCell ref="Y273:Z273"/>
    <mergeCell ref="AA273:AB273"/>
    <mergeCell ref="U276:V276"/>
    <mergeCell ref="W276:X276"/>
    <mergeCell ref="Y276:Z276"/>
    <mergeCell ref="AA276:AB276"/>
    <mergeCell ref="AC276:AD276"/>
    <mergeCell ref="AE276:AF276"/>
    <mergeCell ref="AA272:AB272"/>
    <mergeCell ref="AC272:AD272"/>
    <mergeCell ref="AE272:AF272"/>
    <mergeCell ref="A273:B276"/>
    <mergeCell ref="C273:D274"/>
    <mergeCell ref="G273:H273"/>
    <mergeCell ref="I273:J273"/>
    <mergeCell ref="K273:L273"/>
    <mergeCell ref="M273:N273"/>
    <mergeCell ref="O273:P273"/>
    <mergeCell ref="O272:P272"/>
    <mergeCell ref="Q272:R272"/>
    <mergeCell ref="S272:T272"/>
    <mergeCell ref="U272:V272"/>
    <mergeCell ref="W272:X272"/>
    <mergeCell ref="Y272:Z272"/>
    <mergeCell ref="Y271:Z271"/>
    <mergeCell ref="AA271:AB271"/>
    <mergeCell ref="AC271:AD271"/>
    <mergeCell ref="AE271:AF271"/>
    <mergeCell ref="A272:B272"/>
    <mergeCell ref="C272:D272"/>
    <mergeCell ref="G272:H272"/>
    <mergeCell ref="I272:J272"/>
    <mergeCell ref="K272:L272"/>
    <mergeCell ref="M272:N272"/>
    <mergeCell ref="M271:N271"/>
    <mergeCell ref="O271:P271"/>
    <mergeCell ref="Q271:R271"/>
    <mergeCell ref="S271:T271"/>
    <mergeCell ref="U271:V271"/>
    <mergeCell ref="W271:X271"/>
    <mergeCell ref="K271:L271"/>
    <mergeCell ref="AE263:AE264"/>
    <mergeCell ref="AF263:AF264"/>
    <mergeCell ref="A264:I266"/>
    <mergeCell ref="L264:M266"/>
    <mergeCell ref="N264:O266"/>
    <mergeCell ref="P264:Q266"/>
    <mergeCell ref="A262:D263"/>
    <mergeCell ref="Z263:Z264"/>
    <mergeCell ref="AA263:AA264"/>
    <mergeCell ref="AB263:AB264"/>
    <mergeCell ref="AC263:AC264"/>
    <mergeCell ref="AD263:AD264"/>
    <mergeCell ref="Y258:Z258"/>
    <mergeCell ref="AA258:AC258"/>
    <mergeCell ref="G259:H259"/>
    <mergeCell ref="I259:K259"/>
    <mergeCell ref="M259:N259"/>
    <mergeCell ref="O259:Q259"/>
    <mergeCell ref="S259:T259"/>
    <mergeCell ref="U259:W259"/>
    <mergeCell ref="Y259:Z259"/>
    <mergeCell ref="AA259:AC259"/>
    <mergeCell ref="G258:H258"/>
    <mergeCell ref="I258:K258"/>
    <mergeCell ref="M258:N258"/>
    <mergeCell ref="O258:Q258"/>
    <mergeCell ref="S258:T258"/>
    <mergeCell ref="U258:W258"/>
    <mergeCell ref="Y256:Z256"/>
    <mergeCell ref="AA256:AC256"/>
    <mergeCell ref="G257:H257"/>
    <mergeCell ref="I257:K257"/>
    <mergeCell ref="M257:N257"/>
    <mergeCell ref="O257:Q257"/>
    <mergeCell ref="S257:T257"/>
    <mergeCell ref="U257:W257"/>
    <mergeCell ref="Y257:Z257"/>
    <mergeCell ref="AA257:AC257"/>
    <mergeCell ref="G256:H256"/>
    <mergeCell ref="I256:K256"/>
    <mergeCell ref="M256:N256"/>
    <mergeCell ref="O256:Q256"/>
    <mergeCell ref="S256:T256"/>
    <mergeCell ref="U256:W256"/>
    <mergeCell ref="Y254:Z254"/>
    <mergeCell ref="AA254:AC254"/>
    <mergeCell ref="G255:H255"/>
    <mergeCell ref="I255:K255"/>
    <mergeCell ref="M255:N255"/>
    <mergeCell ref="O255:Q255"/>
    <mergeCell ref="S255:T255"/>
    <mergeCell ref="U255:W255"/>
    <mergeCell ref="Y255:Z255"/>
    <mergeCell ref="AA255:AC255"/>
    <mergeCell ref="G254:H254"/>
    <mergeCell ref="I254:K254"/>
    <mergeCell ref="M254:N254"/>
    <mergeCell ref="O254:Q254"/>
    <mergeCell ref="S254:T254"/>
    <mergeCell ref="U254:W254"/>
    <mergeCell ref="AA252:AC252"/>
    <mergeCell ref="G253:H253"/>
    <mergeCell ref="I253:K253"/>
    <mergeCell ref="M253:N253"/>
    <mergeCell ref="O253:Q253"/>
    <mergeCell ref="S253:T253"/>
    <mergeCell ref="U253:W253"/>
    <mergeCell ref="Y253:Z253"/>
    <mergeCell ref="AA253:AC253"/>
    <mergeCell ref="AE250:AF250"/>
    <mergeCell ref="A251:A255"/>
    <mergeCell ref="B251:D255"/>
    <mergeCell ref="G252:H252"/>
    <mergeCell ref="I252:K252"/>
    <mergeCell ref="M252:N252"/>
    <mergeCell ref="O252:Q252"/>
    <mergeCell ref="S252:T252"/>
    <mergeCell ref="U252:W252"/>
    <mergeCell ref="Y252:Z252"/>
    <mergeCell ref="S250:T250"/>
    <mergeCell ref="U250:V250"/>
    <mergeCell ref="W250:X250"/>
    <mergeCell ref="Y250:Z250"/>
    <mergeCell ref="AA250:AB250"/>
    <mergeCell ref="AC250:AD250"/>
    <mergeCell ref="AC249:AD249"/>
    <mergeCell ref="AE249:AF249"/>
    <mergeCell ref="A250:B250"/>
    <mergeCell ref="C250:D250"/>
    <mergeCell ref="G250:H250"/>
    <mergeCell ref="I250:J250"/>
    <mergeCell ref="K250:L250"/>
    <mergeCell ref="M250:N250"/>
    <mergeCell ref="O250:P250"/>
    <mergeCell ref="Q250:R250"/>
    <mergeCell ref="Q249:R249"/>
    <mergeCell ref="S249:T249"/>
    <mergeCell ref="U249:V249"/>
    <mergeCell ref="W249:X249"/>
    <mergeCell ref="Y249:Z249"/>
    <mergeCell ref="AA249:AB249"/>
    <mergeCell ref="AA248:AB248"/>
    <mergeCell ref="AC248:AD248"/>
    <mergeCell ref="AE248:AF248"/>
    <mergeCell ref="A249:B249"/>
    <mergeCell ref="C249:D249"/>
    <mergeCell ref="G249:H249"/>
    <mergeCell ref="I249:J249"/>
    <mergeCell ref="K249:L249"/>
    <mergeCell ref="M249:N249"/>
    <mergeCell ref="O249:P249"/>
    <mergeCell ref="O248:P248"/>
    <mergeCell ref="Q248:R248"/>
    <mergeCell ref="S248:T248"/>
    <mergeCell ref="U248:V248"/>
    <mergeCell ref="W248:X248"/>
    <mergeCell ref="Y248:Z248"/>
    <mergeCell ref="K248:L248"/>
    <mergeCell ref="M248:N248"/>
    <mergeCell ref="U247:V247"/>
    <mergeCell ref="W247:X247"/>
    <mergeCell ref="Y247:Z247"/>
    <mergeCell ref="AA247:AB247"/>
    <mergeCell ref="AC247:AD247"/>
    <mergeCell ref="AE247:AF247"/>
    <mergeCell ref="AA246:AB246"/>
    <mergeCell ref="AC246:AD246"/>
    <mergeCell ref="AE246:AF246"/>
    <mergeCell ref="G247:H247"/>
    <mergeCell ref="I247:J247"/>
    <mergeCell ref="K247:L247"/>
    <mergeCell ref="M247:N247"/>
    <mergeCell ref="O247:P247"/>
    <mergeCell ref="Q247:R247"/>
    <mergeCell ref="S247:T247"/>
    <mergeCell ref="O246:P246"/>
    <mergeCell ref="Q246:R246"/>
    <mergeCell ref="S246:T246"/>
    <mergeCell ref="U246:V246"/>
    <mergeCell ref="W246:X246"/>
    <mergeCell ref="Y246:Z246"/>
    <mergeCell ref="W245:X245"/>
    <mergeCell ref="Y245:Z245"/>
    <mergeCell ref="AA245:AB245"/>
    <mergeCell ref="AC245:AD245"/>
    <mergeCell ref="AE245:AF245"/>
    <mergeCell ref="C246:D247"/>
    <mergeCell ref="G246:H246"/>
    <mergeCell ref="I246:J246"/>
    <mergeCell ref="K246:L246"/>
    <mergeCell ref="M246:N246"/>
    <mergeCell ref="AC244:AD244"/>
    <mergeCell ref="AE244:AF244"/>
    <mergeCell ref="G245:H245"/>
    <mergeCell ref="I245:J245"/>
    <mergeCell ref="K245:L245"/>
    <mergeCell ref="M245:N245"/>
    <mergeCell ref="O245:P245"/>
    <mergeCell ref="Q245:R245"/>
    <mergeCell ref="S245:T245"/>
    <mergeCell ref="U245:V245"/>
    <mergeCell ref="Q244:R244"/>
    <mergeCell ref="S244:T244"/>
    <mergeCell ref="U244:V244"/>
    <mergeCell ref="W244:X244"/>
    <mergeCell ref="Y244:Z244"/>
    <mergeCell ref="AA244:AB244"/>
    <mergeCell ref="AA243:AB243"/>
    <mergeCell ref="AC243:AD243"/>
    <mergeCell ref="AE243:AF243"/>
    <mergeCell ref="A244:B247"/>
    <mergeCell ref="C244:D245"/>
    <mergeCell ref="G244:H244"/>
    <mergeCell ref="I244:J244"/>
    <mergeCell ref="K244:L244"/>
    <mergeCell ref="M244:N244"/>
    <mergeCell ref="O244:P244"/>
    <mergeCell ref="O243:P243"/>
    <mergeCell ref="Q243:R243"/>
    <mergeCell ref="S243:T243"/>
    <mergeCell ref="U243:V243"/>
    <mergeCell ref="W243:X243"/>
    <mergeCell ref="Y243:Z243"/>
    <mergeCell ref="Y242:Z242"/>
    <mergeCell ref="AA242:AB242"/>
    <mergeCell ref="AC242:AD242"/>
    <mergeCell ref="AE242:AF242"/>
    <mergeCell ref="A243:B243"/>
    <mergeCell ref="C243:D243"/>
    <mergeCell ref="G243:H243"/>
    <mergeCell ref="I243:J243"/>
    <mergeCell ref="K243:L243"/>
    <mergeCell ref="M243:N243"/>
    <mergeCell ref="M242:N242"/>
    <mergeCell ref="O242:P242"/>
    <mergeCell ref="Q242:R242"/>
    <mergeCell ref="S242:T242"/>
    <mergeCell ref="U242:V242"/>
    <mergeCell ref="W242:X242"/>
    <mergeCell ref="G242:H242"/>
    <mergeCell ref="I242:J242"/>
    <mergeCell ref="K242:L242"/>
    <mergeCell ref="AE234:AE235"/>
    <mergeCell ref="AF234:AF235"/>
    <mergeCell ref="A235:I237"/>
    <mergeCell ref="L235:M237"/>
    <mergeCell ref="N235:O237"/>
    <mergeCell ref="P235:Q237"/>
    <mergeCell ref="A233:D234"/>
    <mergeCell ref="Z234:Z235"/>
    <mergeCell ref="AA234:AA235"/>
    <mergeCell ref="AB234:AB235"/>
    <mergeCell ref="AC234:AC235"/>
    <mergeCell ref="AD234:AD235"/>
    <mergeCell ref="Y229:Z229"/>
    <mergeCell ref="AA229:AC229"/>
    <mergeCell ref="G230:H230"/>
    <mergeCell ref="I230:K230"/>
    <mergeCell ref="M230:N230"/>
    <mergeCell ref="O230:Q230"/>
    <mergeCell ref="S230:T230"/>
    <mergeCell ref="U230:W230"/>
    <mergeCell ref="Y230:Z230"/>
    <mergeCell ref="AA230:AC230"/>
    <mergeCell ref="G229:H229"/>
    <mergeCell ref="I229:K229"/>
    <mergeCell ref="M229:N229"/>
    <mergeCell ref="O229:Q229"/>
    <mergeCell ref="S229:T229"/>
    <mergeCell ref="U229:W229"/>
    <mergeCell ref="Y227:Z227"/>
    <mergeCell ref="AA227:AC227"/>
    <mergeCell ref="G228:H228"/>
    <mergeCell ref="I228:K228"/>
    <mergeCell ref="M228:N228"/>
    <mergeCell ref="O228:Q228"/>
    <mergeCell ref="S228:T228"/>
    <mergeCell ref="U228:W228"/>
    <mergeCell ref="Y228:Z228"/>
    <mergeCell ref="AA228:AC228"/>
    <mergeCell ref="G227:H227"/>
    <mergeCell ref="I227:K227"/>
    <mergeCell ref="M227:N227"/>
    <mergeCell ref="O227:Q227"/>
    <mergeCell ref="S227:T227"/>
    <mergeCell ref="U227:W227"/>
    <mergeCell ref="Y225:Z225"/>
    <mergeCell ref="AA225:AC225"/>
    <mergeCell ref="G226:H226"/>
    <mergeCell ref="I226:K226"/>
    <mergeCell ref="M226:N226"/>
    <mergeCell ref="O226:Q226"/>
    <mergeCell ref="S226:T226"/>
    <mergeCell ref="U226:W226"/>
    <mergeCell ref="Y226:Z226"/>
    <mergeCell ref="AA226:AC226"/>
    <mergeCell ref="G225:H225"/>
    <mergeCell ref="I225:K225"/>
    <mergeCell ref="M225:N225"/>
    <mergeCell ref="O225:Q225"/>
    <mergeCell ref="S225:T225"/>
    <mergeCell ref="U225:W225"/>
    <mergeCell ref="AA223:AC223"/>
    <mergeCell ref="G224:H224"/>
    <mergeCell ref="I224:K224"/>
    <mergeCell ref="M224:N224"/>
    <mergeCell ref="O224:Q224"/>
    <mergeCell ref="S224:T224"/>
    <mergeCell ref="U224:W224"/>
    <mergeCell ref="Y224:Z224"/>
    <mergeCell ref="AA224:AC224"/>
    <mergeCell ref="AE221:AF221"/>
    <mergeCell ref="A222:A226"/>
    <mergeCell ref="B222:D226"/>
    <mergeCell ref="G223:H223"/>
    <mergeCell ref="I223:K223"/>
    <mergeCell ref="M223:N223"/>
    <mergeCell ref="O223:Q223"/>
    <mergeCell ref="S223:T223"/>
    <mergeCell ref="U223:W223"/>
    <mergeCell ref="Y223:Z223"/>
    <mergeCell ref="S221:T221"/>
    <mergeCell ref="U221:V221"/>
    <mergeCell ref="W221:X221"/>
    <mergeCell ref="Y221:Z221"/>
    <mergeCell ref="AA221:AB221"/>
    <mergeCell ref="AC221:AD221"/>
    <mergeCell ref="AC220:AD220"/>
    <mergeCell ref="AE220:AF220"/>
    <mergeCell ref="A221:B221"/>
    <mergeCell ref="C221:D221"/>
    <mergeCell ref="G221:H221"/>
    <mergeCell ref="I221:J221"/>
    <mergeCell ref="K221:L221"/>
    <mergeCell ref="M221:N221"/>
    <mergeCell ref="O221:P221"/>
    <mergeCell ref="Q221:R221"/>
    <mergeCell ref="Q220:R220"/>
    <mergeCell ref="S220:T220"/>
    <mergeCell ref="U220:V220"/>
    <mergeCell ref="W220:X220"/>
    <mergeCell ref="Y220:Z220"/>
    <mergeCell ref="AA220:AB220"/>
    <mergeCell ref="AA219:AB219"/>
    <mergeCell ref="AC219:AD219"/>
    <mergeCell ref="AE219:AF219"/>
    <mergeCell ref="A220:B220"/>
    <mergeCell ref="C220:D220"/>
    <mergeCell ref="G220:H220"/>
    <mergeCell ref="I220:J220"/>
    <mergeCell ref="K220:L220"/>
    <mergeCell ref="M220:N220"/>
    <mergeCell ref="O220:P220"/>
    <mergeCell ref="O219:P219"/>
    <mergeCell ref="Q219:R219"/>
    <mergeCell ref="S219:T219"/>
    <mergeCell ref="U219:V219"/>
    <mergeCell ref="W219:X219"/>
    <mergeCell ref="Y219:Z219"/>
    <mergeCell ref="A219:B219"/>
    <mergeCell ref="C219:D219"/>
    <mergeCell ref="G219:H219"/>
    <mergeCell ref="I219:J219"/>
    <mergeCell ref="K219:L219"/>
    <mergeCell ref="M219:N219"/>
    <mergeCell ref="U218:V218"/>
    <mergeCell ref="W218:X218"/>
    <mergeCell ref="Y218:Z218"/>
    <mergeCell ref="AA218:AB218"/>
    <mergeCell ref="AC218:AD218"/>
    <mergeCell ref="AE218:AF218"/>
    <mergeCell ref="AA217:AB217"/>
    <mergeCell ref="AC217:AD217"/>
    <mergeCell ref="AE217:AF217"/>
    <mergeCell ref="G218:H218"/>
    <mergeCell ref="I218:J218"/>
    <mergeCell ref="K218:L218"/>
    <mergeCell ref="M218:N218"/>
    <mergeCell ref="O218:P218"/>
    <mergeCell ref="Q218:R218"/>
    <mergeCell ref="S218:T218"/>
    <mergeCell ref="O217:P217"/>
    <mergeCell ref="Q217:R217"/>
    <mergeCell ref="S217:T217"/>
    <mergeCell ref="U217:V217"/>
    <mergeCell ref="W217:X217"/>
    <mergeCell ref="Y217:Z217"/>
    <mergeCell ref="W216:X216"/>
    <mergeCell ref="Y216:Z216"/>
    <mergeCell ref="AA216:AB216"/>
    <mergeCell ref="AC216:AD216"/>
    <mergeCell ref="AE216:AF216"/>
    <mergeCell ref="C217:D218"/>
    <mergeCell ref="G217:H217"/>
    <mergeCell ref="I217:J217"/>
    <mergeCell ref="K217:L217"/>
    <mergeCell ref="M217:N217"/>
    <mergeCell ref="AC215:AD215"/>
    <mergeCell ref="AE215:AF215"/>
    <mergeCell ref="G216:H216"/>
    <mergeCell ref="I216:J216"/>
    <mergeCell ref="K216:L216"/>
    <mergeCell ref="M216:N216"/>
    <mergeCell ref="O216:P216"/>
    <mergeCell ref="Q216:R216"/>
    <mergeCell ref="S216:T216"/>
    <mergeCell ref="U216:V216"/>
    <mergeCell ref="Q215:R215"/>
    <mergeCell ref="S215:T215"/>
    <mergeCell ref="U215:V215"/>
    <mergeCell ref="W215:X215"/>
    <mergeCell ref="Y215:Z215"/>
    <mergeCell ref="AA215:AB215"/>
    <mergeCell ref="AA214:AB214"/>
    <mergeCell ref="AC214:AD214"/>
    <mergeCell ref="AE214:AF214"/>
    <mergeCell ref="A215:B218"/>
    <mergeCell ref="C215:D216"/>
    <mergeCell ref="G215:H215"/>
    <mergeCell ref="I215:J215"/>
    <mergeCell ref="K215:L215"/>
    <mergeCell ref="M215:N215"/>
    <mergeCell ref="O215:P215"/>
    <mergeCell ref="O214:P214"/>
    <mergeCell ref="Q214:R214"/>
    <mergeCell ref="S214:T214"/>
    <mergeCell ref="U214:V214"/>
    <mergeCell ref="W214:X214"/>
    <mergeCell ref="Y214:Z214"/>
    <mergeCell ref="Y213:Z213"/>
    <mergeCell ref="AA213:AB213"/>
    <mergeCell ref="AC213:AD213"/>
    <mergeCell ref="AE213:AF213"/>
    <mergeCell ref="A214:B214"/>
    <mergeCell ref="C214:D214"/>
    <mergeCell ref="G214:H214"/>
    <mergeCell ref="I214:J214"/>
    <mergeCell ref="K214:L214"/>
    <mergeCell ref="M214:N214"/>
    <mergeCell ref="M213:N213"/>
    <mergeCell ref="O213:P213"/>
    <mergeCell ref="Q213:R213"/>
    <mergeCell ref="S213:T213"/>
    <mergeCell ref="U213:V213"/>
    <mergeCell ref="W213:X213"/>
    <mergeCell ref="A210:B210"/>
    <mergeCell ref="C210:I210"/>
    <mergeCell ref="A213:D213"/>
    <mergeCell ref="G213:H213"/>
    <mergeCell ref="I213:J213"/>
    <mergeCell ref="K213:L213"/>
    <mergeCell ref="AE205:AE206"/>
    <mergeCell ref="AF205:AF206"/>
    <mergeCell ref="A206:I208"/>
    <mergeCell ref="L206:M208"/>
    <mergeCell ref="N206:O208"/>
    <mergeCell ref="P206:Q208"/>
    <mergeCell ref="A204:D205"/>
    <mergeCell ref="Z205:Z206"/>
    <mergeCell ref="AA205:AA206"/>
    <mergeCell ref="AB205:AB206"/>
    <mergeCell ref="AC205:AC206"/>
    <mergeCell ref="AD205:AD206"/>
    <mergeCell ref="Y200:Z200"/>
    <mergeCell ref="AA200:AC200"/>
    <mergeCell ref="G201:H201"/>
    <mergeCell ref="I201:K201"/>
    <mergeCell ref="M201:N201"/>
    <mergeCell ref="O201:Q201"/>
    <mergeCell ref="S201:T201"/>
    <mergeCell ref="U201:W201"/>
    <mergeCell ref="Y201:Z201"/>
    <mergeCell ref="AA201:AC201"/>
    <mergeCell ref="G200:H200"/>
    <mergeCell ref="I200:K200"/>
    <mergeCell ref="M200:N200"/>
    <mergeCell ref="O200:Q200"/>
    <mergeCell ref="S200:T200"/>
    <mergeCell ref="U200:W200"/>
    <mergeCell ref="Y198:Z198"/>
    <mergeCell ref="AA198:AC198"/>
    <mergeCell ref="G199:H199"/>
    <mergeCell ref="I199:K199"/>
    <mergeCell ref="M199:N199"/>
    <mergeCell ref="O199:Q199"/>
    <mergeCell ref="S199:T199"/>
    <mergeCell ref="U199:W199"/>
    <mergeCell ref="Y199:Z199"/>
    <mergeCell ref="AA199:AC199"/>
    <mergeCell ref="G198:H198"/>
    <mergeCell ref="I198:K198"/>
    <mergeCell ref="M198:N198"/>
    <mergeCell ref="O198:Q198"/>
    <mergeCell ref="S198:T198"/>
    <mergeCell ref="U198:W198"/>
    <mergeCell ref="Y196:Z196"/>
    <mergeCell ref="AA196:AC196"/>
    <mergeCell ref="G197:H197"/>
    <mergeCell ref="I197:K197"/>
    <mergeCell ref="M197:N197"/>
    <mergeCell ref="O197:Q197"/>
    <mergeCell ref="S197:T197"/>
    <mergeCell ref="U197:W197"/>
    <mergeCell ref="Y197:Z197"/>
    <mergeCell ref="AA197:AC197"/>
    <mergeCell ref="G196:H196"/>
    <mergeCell ref="I196:K196"/>
    <mergeCell ref="M196:N196"/>
    <mergeCell ref="O196:Q196"/>
    <mergeCell ref="S196:T196"/>
    <mergeCell ref="U196:W196"/>
    <mergeCell ref="AA194:AC194"/>
    <mergeCell ref="G195:H195"/>
    <mergeCell ref="I195:K195"/>
    <mergeCell ref="M195:N195"/>
    <mergeCell ref="O195:Q195"/>
    <mergeCell ref="S195:T195"/>
    <mergeCell ref="U195:W195"/>
    <mergeCell ref="Y195:Z195"/>
    <mergeCell ref="AA195:AC195"/>
    <mergeCell ref="AE192:AF192"/>
    <mergeCell ref="A193:A197"/>
    <mergeCell ref="B193:D197"/>
    <mergeCell ref="G194:H194"/>
    <mergeCell ref="I194:K194"/>
    <mergeCell ref="M194:N194"/>
    <mergeCell ref="O194:Q194"/>
    <mergeCell ref="S194:T194"/>
    <mergeCell ref="U194:W194"/>
    <mergeCell ref="Y194:Z194"/>
    <mergeCell ref="S192:T192"/>
    <mergeCell ref="U192:V192"/>
    <mergeCell ref="W192:X192"/>
    <mergeCell ref="Y192:Z192"/>
    <mergeCell ref="AA192:AB192"/>
    <mergeCell ref="AC192:AD192"/>
    <mergeCell ref="AC191:AD191"/>
    <mergeCell ref="AE191:AF191"/>
    <mergeCell ref="A192:B192"/>
    <mergeCell ref="C192:D192"/>
    <mergeCell ref="G192:H192"/>
    <mergeCell ref="I192:J192"/>
    <mergeCell ref="K192:L192"/>
    <mergeCell ref="M192:N192"/>
    <mergeCell ref="O192:P192"/>
    <mergeCell ref="Q192:R192"/>
    <mergeCell ref="Q191:R191"/>
    <mergeCell ref="S191:T191"/>
    <mergeCell ref="U191:V191"/>
    <mergeCell ref="W191:X191"/>
    <mergeCell ref="Y191:Z191"/>
    <mergeCell ref="AA191:AB191"/>
    <mergeCell ref="A191:B191"/>
    <mergeCell ref="C191:D191"/>
    <mergeCell ref="G191:H191"/>
    <mergeCell ref="I191:J191"/>
    <mergeCell ref="K191:L191"/>
    <mergeCell ref="M191:N191"/>
    <mergeCell ref="O191:P191"/>
    <mergeCell ref="O190:P190"/>
    <mergeCell ref="Q190:R190"/>
    <mergeCell ref="S190:T190"/>
    <mergeCell ref="U190:V190"/>
    <mergeCell ref="W190:X190"/>
    <mergeCell ref="Y190:Z190"/>
    <mergeCell ref="A190:B190"/>
    <mergeCell ref="C190:D190"/>
    <mergeCell ref="G190:H190"/>
    <mergeCell ref="I190:J190"/>
    <mergeCell ref="K190:L190"/>
    <mergeCell ref="M190:N190"/>
    <mergeCell ref="AA188:AB188"/>
    <mergeCell ref="AC188:AD188"/>
    <mergeCell ref="AE188:AF188"/>
    <mergeCell ref="G189:H189"/>
    <mergeCell ref="I189:J189"/>
    <mergeCell ref="K189:L189"/>
    <mergeCell ref="M189:N189"/>
    <mergeCell ref="O189:P189"/>
    <mergeCell ref="Q189:R189"/>
    <mergeCell ref="S189:T189"/>
    <mergeCell ref="O188:P188"/>
    <mergeCell ref="Q188:R188"/>
    <mergeCell ref="S188:T188"/>
    <mergeCell ref="U188:V188"/>
    <mergeCell ref="W188:X188"/>
    <mergeCell ref="Y188:Z188"/>
    <mergeCell ref="AA190:AB190"/>
    <mergeCell ref="AC190:AD190"/>
    <mergeCell ref="AE190:AF190"/>
    <mergeCell ref="W187:X187"/>
    <mergeCell ref="Y187:Z187"/>
    <mergeCell ref="AA187:AB187"/>
    <mergeCell ref="AC187:AD187"/>
    <mergeCell ref="AE187:AF187"/>
    <mergeCell ref="C188:D189"/>
    <mergeCell ref="G188:H188"/>
    <mergeCell ref="I188:J188"/>
    <mergeCell ref="K188:L188"/>
    <mergeCell ref="M188:N188"/>
    <mergeCell ref="AC186:AD186"/>
    <mergeCell ref="AE186:AF186"/>
    <mergeCell ref="G187:H187"/>
    <mergeCell ref="I187:J187"/>
    <mergeCell ref="K187:L187"/>
    <mergeCell ref="M187:N187"/>
    <mergeCell ref="O187:P187"/>
    <mergeCell ref="Q187:R187"/>
    <mergeCell ref="S187:T187"/>
    <mergeCell ref="U187:V187"/>
    <mergeCell ref="Q186:R186"/>
    <mergeCell ref="S186:T186"/>
    <mergeCell ref="U186:V186"/>
    <mergeCell ref="W186:X186"/>
    <mergeCell ref="Y186:Z186"/>
    <mergeCell ref="AA186:AB186"/>
    <mergeCell ref="U189:V189"/>
    <mergeCell ref="W189:X189"/>
    <mergeCell ref="Y189:Z189"/>
    <mergeCell ref="AA189:AB189"/>
    <mergeCell ref="AC189:AD189"/>
    <mergeCell ref="AE189:AF189"/>
    <mergeCell ref="AA185:AB185"/>
    <mergeCell ref="AC185:AD185"/>
    <mergeCell ref="AE185:AF185"/>
    <mergeCell ref="A186:B189"/>
    <mergeCell ref="C186:D187"/>
    <mergeCell ref="G186:H186"/>
    <mergeCell ref="I186:J186"/>
    <mergeCell ref="K186:L186"/>
    <mergeCell ref="M186:N186"/>
    <mergeCell ref="O186:P186"/>
    <mergeCell ref="O185:P185"/>
    <mergeCell ref="Q185:R185"/>
    <mergeCell ref="S185:T185"/>
    <mergeCell ref="U185:V185"/>
    <mergeCell ref="W185:X185"/>
    <mergeCell ref="Y185:Z185"/>
    <mergeCell ref="Y184:Z184"/>
    <mergeCell ref="AA184:AB184"/>
    <mergeCell ref="AC184:AD184"/>
    <mergeCell ref="AE184:AF184"/>
    <mergeCell ref="A185:B185"/>
    <mergeCell ref="C185:D185"/>
    <mergeCell ref="G185:H185"/>
    <mergeCell ref="I185:J185"/>
    <mergeCell ref="K185:L185"/>
    <mergeCell ref="M185:N185"/>
    <mergeCell ref="M184:N184"/>
    <mergeCell ref="O184:P184"/>
    <mergeCell ref="Q184:R184"/>
    <mergeCell ref="S184:T184"/>
    <mergeCell ref="U184:V184"/>
    <mergeCell ref="W184:X184"/>
    <mergeCell ref="A181:B181"/>
    <mergeCell ref="C181:I181"/>
    <mergeCell ref="A184:D184"/>
    <mergeCell ref="G184:H184"/>
    <mergeCell ref="I184:J184"/>
    <mergeCell ref="K184:L184"/>
    <mergeCell ref="AE176:AE177"/>
    <mergeCell ref="AF176:AF177"/>
    <mergeCell ref="A177:I179"/>
    <mergeCell ref="L177:M179"/>
    <mergeCell ref="N177:O179"/>
    <mergeCell ref="P177:Q179"/>
    <mergeCell ref="A175:D176"/>
    <mergeCell ref="Z176:Z177"/>
    <mergeCell ref="AA176:AA177"/>
    <mergeCell ref="AB176:AB177"/>
    <mergeCell ref="AC176:AC177"/>
    <mergeCell ref="AD176:AD177"/>
    <mergeCell ref="Y171:Z171"/>
    <mergeCell ref="AA171:AC171"/>
    <mergeCell ref="G172:H172"/>
    <mergeCell ref="I172:K172"/>
    <mergeCell ref="M172:N172"/>
    <mergeCell ref="O172:Q172"/>
    <mergeCell ref="S172:T172"/>
    <mergeCell ref="U172:W172"/>
    <mergeCell ref="Y172:Z172"/>
    <mergeCell ref="AA172:AC172"/>
    <mergeCell ref="G171:H171"/>
    <mergeCell ref="I171:K171"/>
    <mergeCell ref="M171:N171"/>
    <mergeCell ref="O171:Q171"/>
    <mergeCell ref="S171:T171"/>
    <mergeCell ref="U171:W171"/>
    <mergeCell ref="Y169:Z169"/>
    <mergeCell ref="AA169:AC169"/>
    <mergeCell ref="G170:H170"/>
    <mergeCell ref="I170:K170"/>
    <mergeCell ref="M170:N170"/>
    <mergeCell ref="O170:Q170"/>
    <mergeCell ref="S170:T170"/>
    <mergeCell ref="U170:W170"/>
    <mergeCell ref="Y170:Z170"/>
    <mergeCell ref="AA170:AC170"/>
    <mergeCell ref="G169:H169"/>
    <mergeCell ref="I169:K169"/>
    <mergeCell ref="M169:N169"/>
    <mergeCell ref="O169:Q169"/>
    <mergeCell ref="S169:T169"/>
    <mergeCell ref="U169:W169"/>
    <mergeCell ref="Y167:Z167"/>
    <mergeCell ref="AA167:AC167"/>
    <mergeCell ref="G168:H168"/>
    <mergeCell ref="I168:K168"/>
    <mergeCell ref="M168:N168"/>
    <mergeCell ref="O168:Q168"/>
    <mergeCell ref="S168:T168"/>
    <mergeCell ref="U168:W168"/>
    <mergeCell ref="Y168:Z168"/>
    <mergeCell ref="AA168:AC168"/>
    <mergeCell ref="G167:H167"/>
    <mergeCell ref="I167:K167"/>
    <mergeCell ref="M167:N167"/>
    <mergeCell ref="O167:Q167"/>
    <mergeCell ref="S167:T167"/>
    <mergeCell ref="U167:W167"/>
    <mergeCell ref="AA165:AC165"/>
    <mergeCell ref="G166:H166"/>
    <mergeCell ref="I166:K166"/>
    <mergeCell ref="M166:N166"/>
    <mergeCell ref="O166:Q166"/>
    <mergeCell ref="S166:T166"/>
    <mergeCell ref="U166:W166"/>
    <mergeCell ref="Y166:Z166"/>
    <mergeCell ref="AA166:AC166"/>
    <mergeCell ref="AE163:AF163"/>
    <mergeCell ref="A164:A168"/>
    <mergeCell ref="B164:D168"/>
    <mergeCell ref="G165:H165"/>
    <mergeCell ref="I165:K165"/>
    <mergeCell ref="M165:N165"/>
    <mergeCell ref="O165:Q165"/>
    <mergeCell ref="S165:T165"/>
    <mergeCell ref="U165:W165"/>
    <mergeCell ref="Y165:Z165"/>
    <mergeCell ref="S163:T163"/>
    <mergeCell ref="U163:V163"/>
    <mergeCell ref="W163:X163"/>
    <mergeCell ref="Y163:Z163"/>
    <mergeCell ref="AA163:AB163"/>
    <mergeCell ref="AC163:AD163"/>
    <mergeCell ref="AC162:AD162"/>
    <mergeCell ref="AE162:AF162"/>
    <mergeCell ref="A163:B163"/>
    <mergeCell ref="C163:D163"/>
    <mergeCell ref="G163:H163"/>
    <mergeCell ref="I163:J163"/>
    <mergeCell ref="K163:L163"/>
    <mergeCell ref="M163:N163"/>
    <mergeCell ref="O163:P163"/>
    <mergeCell ref="Q163:R163"/>
    <mergeCell ref="Q162:R162"/>
    <mergeCell ref="S162:T162"/>
    <mergeCell ref="U162:V162"/>
    <mergeCell ref="W162:X162"/>
    <mergeCell ref="Y162:Z162"/>
    <mergeCell ref="AA162:AB162"/>
    <mergeCell ref="A162:B162"/>
    <mergeCell ref="C162:D162"/>
    <mergeCell ref="G162:H162"/>
    <mergeCell ref="I162:J162"/>
    <mergeCell ref="K162:L162"/>
    <mergeCell ref="M162:N162"/>
    <mergeCell ref="O162:P162"/>
    <mergeCell ref="O161:P161"/>
    <mergeCell ref="Q161:R161"/>
    <mergeCell ref="S161:T161"/>
    <mergeCell ref="U161:V161"/>
    <mergeCell ref="W161:X161"/>
    <mergeCell ref="Y161:Z161"/>
    <mergeCell ref="A161:B161"/>
    <mergeCell ref="C161:D161"/>
    <mergeCell ref="G161:H161"/>
    <mergeCell ref="I161:J161"/>
    <mergeCell ref="K161:L161"/>
    <mergeCell ref="M161:N161"/>
    <mergeCell ref="AA159:AB159"/>
    <mergeCell ref="AC159:AD159"/>
    <mergeCell ref="AE159:AF159"/>
    <mergeCell ref="G160:H160"/>
    <mergeCell ref="I160:J160"/>
    <mergeCell ref="K160:L160"/>
    <mergeCell ref="M160:N160"/>
    <mergeCell ref="O160:P160"/>
    <mergeCell ref="Q160:R160"/>
    <mergeCell ref="S160:T160"/>
    <mergeCell ref="O159:P159"/>
    <mergeCell ref="Q159:R159"/>
    <mergeCell ref="S159:T159"/>
    <mergeCell ref="U159:V159"/>
    <mergeCell ref="W159:X159"/>
    <mergeCell ref="Y159:Z159"/>
    <mergeCell ref="AA161:AB161"/>
    <mergeCell ref="AC161:AD161"/>
    <mergeCell ref="AE161:AF161"/>
    <mergeCell ref="W158:X158"/>
    <mergeCell ref="Y158:Z158"/>
    <mergeCell ref="AA158:AB158"/>
    <mergeCell ref="AC158:AD158"/>
    <mergeCell ref="AE158:AF158"/>
    <mergeCell ref="C159:D160"/>
    <mergeCell ref="G159:H159"/>
    <mergeCell ref="I159:J159"/>
    <mergeCell ref="K159:L159"/>
    <mergeCell ref="M159:N159"/>
    <mergeCell ref="AC157:AD157"/>
    <mergeCell ref="AE157:AF157"/>
    <mergeCell ref="G158:H158"/>
    <mergeCell ref="I158:J158"/>
    <mergeCell ref="K158:L158"/>
    <mergeCell ref="M158:N158"/>
    <mergeCell ref="O158:P158"/>
    <mergeCell ref="Q158:R158"/>
    <mergeCell ref="S158:T158"/>
    <mergeCell ref="U158:V158"/>
    <mergeCell ref="Q157:R157"/>
    <mergeCell ref="S157:T157"/>
    <mergeCell ref="U157:V157"/>
    <mergeCell ref="W157:X157"/>
    <mergeCell ref="Y157:Z157"/>
    <mergeCell ref="AA157:AB157"/>
    <mergeCell ref="U160:V160"/>
    <mergeCell ref="W160:X160"/>
    <mergeCell ref="Y160:Z160"/>
    <mergeCell ref="AA160:AB160"/>
    <mergeCell ref="AC160:AD160"/>
    <mergeCell ref="AE160:AF160"/>
    <mergeCell ref="AA156:AB156"/>
    <mergeCell ref="AC156:AD156"/>
    <mergeCell ref="AE156:AF156"/>
    <mergeCell ref="A157:B160"/>
    <mergeCell ref="C157:D158"/>
    <mergeCell ref="G157:H157"/>
    <mergeCell ref="I157:J157"/>
    <mergeCell ref="K157:L157"/>
    <mergeCell ref="M157:N157"/>
    <mergeCell ref="O157:P157"/>
    <mergeCell ref="O156:P156"/>
    <mergeCell ref="Q156:R156"/>
    <mergeCell ref="S156:T156"/>
    <mergeCell ref="U156:V156"/>
    <mergeCell ref="W156:X156"/>
    <mergeCell ref="Y156:Z156"/>
    <mergeCell ref="Y155:Z155"/>
    <mergeCell ref="AA155:AB155"/>
    <mergeCell ref="AC155:AD155"/>
    <mergeCell ref="AE155:AF155"/>
    <mergeCell ref="A156:B156"/>
    <mergeCell ref="C156:D156"/>
    <mergeCell ref="G156:H156"/>
    <mergeCell ref="I156:J156"/>
    <mergeCell ref="K156:L156"/>
    <mergeCell ref="M156:N156"/>
    <mergeCell ref="M155:N155"/>
    <mergeCell ref="O155:P155"/>
    <mergeCell ref="Q155:R155"/>
    <mergeCell ref="S155:T155"/>
    <mergeCell ref="U155:V155"/>
    <mergeCell ref="W155:X155"/>
    <mergeCell ref="A152:B152"/>
    <mergeCell ref="C152:I152"/>
    <mergeCell ref="A155:D155"/>
    <mergeCell ref="G155:H155"/>
    <mergeCell ref="I155:J155"/>
    <mergeCell ref="K155:L155"/>
    <mergeCell ref="AE147:AE148"/>
    <mergeCell ref="AF147:AF148"/>
    <mergeCell ref="A148:I150"/>
    <mergeCell ref="L148:M150"/>
    <mergeCell ref="N148:O150"/>
    <mergeCell ref="P148:Q150"/>
    <mergeCell ref="A146:D147"/>
    <mergeCell ref="Z147:Z148"/>
    <mergeCell ref="AA147:AA148"/>
    <mergeCell ref="AB147:AB148"/>
    <mergeCell ref="AC147:AC148"/>
    <mergeCell ref="AD147:AD148"/>
    <mergeCell ref="Y142:Z142"/>
    <mergeCell ref="AA142:AC142"/>
    <mergeCell ref="G143:H143"/>
    <mergeCell ref="I143:K143"/>
    <mergeCell ref="M143:N143"/>
    <mergeCell ref="O143:Q143"/>
    <mergeCell ref="S143:T143"/>
    <mergeCell ref="U143:W143"/>
    <mergeCell ref="Y143:Z143"/>
    <mergeCell ref="AA143:AC143"/>
    <mergeCell ref="G142:H142"/>
    <mergeCell ref="I142:K142"/>
    <mergeCell ref="M142:N142"/>
    <mergeCell ref="O142:Q142"/>
    <mergeCell ref="S142:T142"/>
    <mergeCell ref="U142:W142"/>
    <mergeCell ref="Y140:Z140"/>
    <mergeCell ref="AA140:AC140"/>
    <mergeCell ref="G141:H141"/>
    <mergeCell ref="I141:K141"/>
    <mergeCell ref="M141:N141"/>
    <mergeCell ref="O141:Q141"/>
    <mergeCell ref="S141:T141"/>
    <mergeCell ref="U141:W141"/>
    <mergeCell ref="Y141:Z141"/>
    <mergeCell ref="AA141:AC141"/>
    <mergeCell ref="G140:H140"/>
    <mergeCell ref="I140:K140"/>
    <mergeCell ref="M140:N140"/>
    <mergeCell ref="O140:Q140"/>
    <mergeCell ref="S140:T140"/>
    <mergeCell ref="U140:W140"/>
    <mergeCell ref="Y138:Z138"/>
    <mergeCell ref="AA138:AC138"/>
    <mergeCell ref="G139:H139"/>
    <mergeCell ref="I139:K139"/>
    <mergeCell ref="M139:N139"/>
    <mergeCell ref="O139:Q139"/>
    <mergeCell ref="S139:T139"/>
    <mergeCell ref="U139:W139"/>
    <mergeCell ref="Y139:Z139"/>
    <mergeCell ref="AA139:AC139"/>
    <mergeCell ref="G138:H138"/>
    <mergeCell ref="I138:K138"/>
    <mergeCell ref="M138:N138"/>
    <mergeCell ref="O138:Q138"/>
    <mergeCell ref="S138:T138"/>
    <mergeCell ref="U138:W138"/>
    <mergeCell ref="AA136:AC136"/>
    <mergeCell ref="G137:H137"/>
    <mergeCell ref="I137:K137"/>
    <mergeCell ref="M137:N137"/>
    <mergeCell ref="O137:Q137"/>
    <mergeCell ref="S137:T137"/>
    <mergeCell ref="U137:W137"/>
    <mergeCell ref="Y137:Z137"/>
    <mergeCell ref="AA137:AC137"/>
    <mergeCell ref="AE134:AF134"/>
    <mergeCell ref="A135:A139"/>
    <mergeCell ref="B135:D139"/>
    <mergeCell ref="G136:H136"/>
    <mergeCell ref="I136:K136"/>
    <mergeCell ref="M136:N136"/>
    <mergeCell ref="O136:Q136"/>
    <mergeCell ref="S136:T136"/>
    <mergeCell ref="U136:W136"/>
    <mergeCell ref="Y136:Z136"/>
    <mergeCell ref="S134:T134"/>
    <mergeCell ref="U134:V134"/>
    <mergeCell ref="W134:X134"/>
    <mergeCell ref="Y134:Z134"/>
    <mergeCell ref="AA134:AB134"/>
    <mergeCell ref="AC134:AD134"/>
    <mergeCell ref="AC133:AD133"/>
    <mergeCell ref="AE133:AF133"/>
    <mergeCell ref="A134:B134"/>
    <mergeCell ref="C134:D134"/>
    <mergeCell ref="G134:H134"/>
    <mergeCell ref="I134:J134"/>
    <mergeCell ref="K134:L134"/>
    <mergeCell ref="M134:N134"/>
    <mergeCell ref="O134:P134"/>
    <mergeCell ref="Q134:R134"/>
    <mergeCell ref="Q133:R133"/>
    <mergeCell ref="S133:T133"/>
    <mergeCell ref="U133:V133"/>
    <mergeCell ref="W133:X133"/>
    <mergeCell ref="Y133:Z133"/>
    <mergeCell ref="AA133:AB133"/>
    <mergeCell ref="A133:B133"/>
    <mergeCell ref="C133:D133"/>
    <mergeCell ref="G133:H133"/>
    <mergeCell ref="I133:J133"/>
    <mergeCell ref="K133:L133"/>
    <mergeCell ref="M133:N133"/>
    <mergeCell ref="O133:P133"/>
    <mergeCell ref="O132:P132"/>
    <mergeCell ref="Q132:R132"/>
    <mergeCell ref="S132:T132"/>
    <mergeCell ref="U132:V132"/>
    <mergeCell ref="W132:X132"/>
    <mergeCell ref="Y132:Z132"/>
    <mergeCell ref="A132:B132"/>
    <mergeCell ref="C132:D132"/>
    <mergeCell ref="G132:H132"/>
    <mergeCell ref="I132:J132"/>
    <mergeCell ref="K132:L132"/>
    <mergeCell ref="M132:N132"/>
    <mergeCell ref="AA130:AB130"/>
    <mergeCell ref="AC130:AD130"/>
    <mergeCell ref="AE130:AF130"/>
    <mergeCell ref="G131:H131"/>
    <mergeCell ref="I131:J131"/>
    <mergeCell ref="K131:L131"/>
    <mergeCell ref="M131:N131"/>
    <mergeCell ref="O131:P131"/>
    <mergeCell ref="Q131:R131"/>
    <mergeCell ref="S131:T131"/>
    <mergeCell ref="O130:P130"/>
    <mergeCell ref="Q130:R130"/>
    <mergeCell ref="S130:T130"/>
    <mergeCell ref="U130:V130"/>
    <mergeCell ref="W130:X130"/>
    <mergeCell ref="Y130:Z130"/>
    <mergeCell ref="AA132:AB132"/>
    <mergeCell ref="AC132:AD132"/>
    <mergeCell ref="AE132:AF132"/>
    <mergeCell ref="W129:X129"/>
    <mergeCell ref="Y129:Z129"/>
    <mergeCell ref="AA129:AB129"/>
    <mergeCell ref="AC129:AD129"/>
    <mergeCell ref="AE129:AF129"/>
    <mergeCell ref="C130:D131"/>
    <mergeCell ref="G130:H130"/>
    <mergeCell ref="I130:J130"/>
    <mergeCell ref="K130:L130"/>
    <mergeCell ref="M130:N130"/>
    <mergeCell ref="AC128:AD128"/>
    <mergeCell ref="AE128:AF128"/>
    <mergeCell ref="G129:H129"/>
    <mergeCell ref="I129:J129"/>
    <mergeCell ref="K129:L129"/>
    <mergeCell ref="M129:N129"/>
    <mergeCell ref="O129:P129"/>
    <mergeCell ref="Q129:R129"/>
    <mergeCell ref="S129:T129"/>
    <mergeCell ref="U129:V129"/>
    <mergeCell ref="Q128:R128"/>
    <mergeCell ref="S128:T128"/>
    <mergeCell ref="U128:V128"/>
    <mergeCell ref="W128:X128"/>
    <mergeCell ref="Y128:Z128"/>
    <mergeCell ref="AA128:AB128"/>
    <mergeCell ref="U131:V131"/>
    <mergeCell ref="W131:X131"/>
    <mergeCell ref="Y131:Z131"/>
    <mergeCell ref="AA131:AB131"/>
    <mergeCell ref="AC131:AD131"/>
    <mergeCell ref="AE131:AF131"/>
    <mergeCell ref="AA127:AB127"/>
    <mergeCell ref="AC127:AD127"/>
    <mergeCell ref="AE127:AF127"/>
    <mergeCell ref="A128:B131"/>
    <mergeCell ref="C128:D129"/>
    <mergeCell ref="G128:H128"/>
    <mergeCell ref="I128:J128"/>
    <mergeCell ref="K128:L128"/>
    <mergeCell ref="M128:N128"/>
    <mergeCell ref="O128:P128"/>
    <mergeCell ref="O127:P127"/>
    <mergeCell ref="Q127:R127"/>
    <mergeCell ref="S127:T127"/>
    <mergeCell ref="U127:V127"/>
    <mergeCell ref="W127:X127"/>
    <mergeCell ref="Y127:Z127"/>
    <mergeCell ref="Y126:Z126"/>
    <mergeCell ref="AA126:AB126"/>
    <mergeCell ref="AC126:AD126"/>
    <mergeCell ref="AE126:AF126"/>
    <mergeCell ref="A127:B127"/>
    <mergeCell ref="C127:D127"/>
    <mergeCell ref="G127:H127"/>
    <mergeCell ref="I127:J127"/>
    <mergeCell ref="K127:L127"/>
    <mergeCell ref="M127:N127"/>
    <mergeCell ref="M126:N126"/>
    <mergeCell ref="O126:P126"/>
    <mergeCell ref="Q126:R126"/>
    <mergeCell ref="S126:T126"/>
    <mergeCell ref="U126:V126"/>
    <mergeCell ref="W126:X126"/>
    <mergeCell ref="A123:B123"/>
    <mergeCell ref="C123:I123"/>
    <mergeCell ref="A126:D126"/>
    <mergeCell ref="G126:H126"/>
    <mergeCell ref="I126:J126"/>
    <mergeCell ref="K126:L126"/>
    <mergeCell ref="AE118:AE119"/>
    <mergeCell ref="AF118:AF119"/>
    <mergeCell ref="A119:I121"/>
    <mergeCell ref="L119:M121"/>
    <mergeCell ref="N119:O121"/>
    <mergeCell ref="P119:Q121"/>
    <mergeCell ref="A117:D118"/>
    <mergeCell ref="Z118:Z119"/>
    <mergeCell ref="AA118:AA119"/>
    <mergeCell ref="AB118:AB119"/>
    <mergeCell ref="AC118:AC119"/>
    <mergeCell ref="AD118:AD119"/>
    <mergeCell ref="Y113:Z113"/>
    <mergeCell ref="AA113:AC113"/>
    <mergeCell ref="G114:H114"/>
    <mergeCell ref="I114:K114"/>
    <mergeCell ref="M114:N114"/>
    <mergeCell ref="O114:Q114"/>
    <mergeCell ref="S114:T114"/>
    <mergeCell ref="U114:W114"/>
    <mergeCell ref="Y114:Z114"/>
    <mergeCell ref="AA114:AC114"/>
    <mergeCell ref="G113:H113"/>
    <mergeCell ref="I113:K113"/>
    <mergeCell ref="M113:N113"/>
    <mergeCell ref="O113:Q113"/>
    <mergeCell ref="S113:T113"/>
    <mergeCell ref="U113:W113"/>
    <mergeCell ref="Y111:Z111"/>
    <mergeCell ref="AA111:AC111"/>
    <mergeCell ref="G112:H112"/>
    <mergeCell ref="I112:K112"/>
    <mergeCell ref="M112:N112"/>
    <mergeCell ref="O112:Q112"/>
    <mergeCell ref="S112:T112"/>
    <mergeCell ref="U112:W112"/>
    <mergeCell ref="Y112:Z112"/>
    <mergeCell ref="AA112:AC112"/>
    <mergeCell ref="G111:H111"/>
    <mergeCell ref="I111:K111"/>
    <mergeCell ref="M111:N111"/>
    <mergeCell ref="O111:Q111"/>
    <mergeCell ref="S111:T111"/>
    <mergeCell ref="U111:W111"/>
    <mergeCell ref="Y109:Z109"/>
    <mergeCell ref="AA109:AC109"/>
    <mergeCell ref="G110:H110"/>
    <mergeCell ref="I110:K110"/>
    <mergeCell ref="M110:N110"/>
    <mergeCell ref="O110:Q110"/>
    <mergeCell ref="S110:T110"/>
    <mergeCell ref="U110:W110"/>
    <mergeCell ref="Y110:Z110"/>
    <mergeCell ref="AA110:AC110"/>
    <mergeCell ref="G109:H109"/>
    <mergeCell ref="I109:K109"/>
    <mergeCell ref="M109:N109"/>
    <mergeCell ref="O109:Q109"/>
    <mergeCell ref="S109:T109"/>
    <mergeCell ref="U109:W109"/>
    <mergeCell ref="AA107:AC107"/>
    <mergeCell ref="G108:H108"/>
    <mergeCell ref="I108:K108"/>
    <mergeCell ref="M108:N108"/>
    <mergeCell ref="O108:Q108"/>
    <mergeCell ref="S108:T108"/>
    <mergeCell ref="U108:W108"/>
    <mergeCell ref="Y108:Z108"/>
    <mergeCell ref="AA108:AC108"/>
    <mergeCell ref="AE105:AF105"/>
    <mergeCell ref="A106:A110"/>
    <mergeCell ref="B106:D110"/>
    <mergeCell ref="G107:H107"/>
    <mergeCell ref="I107:K107"/>
    <mergeCell ref="M107:N107"/>
    <mergeCell ref="O107:Q107"/>
    <mergeCell ref="S107:T107"/>
    <mergeCell ref="U107:W107"/>
    <mergeCell ref="Y107:Z107"/>
    <mergeCell ref="S105:T105"/>
    <mergeCell ref="U105:V105"/>
    <mergeCell ref="W105:X105"/>
    <mergeCell ref="Y105:Z105"/>
    <mergeCell ref="AA105:AB105"/>
    <mergeCell ref="AC105:AD105"/>
    <mergeCell ref="AC104:AD104"/>
    <mergeCell ref="AE104:AF104"/>
    <mergeCell ref="A105:B105"/>
    <mergeCell ref="C105:D105"/>
    <mergeCell ref="G105:H105"/>
    <mergeCell ref="I105:J105"/>
    <mergeCell ref="K105:L105"/>
    <mergeCell ref="M105:N105"/>
    <mergeCell ref="O105:P105"/>
    <mergeCell ref="Q105:R105"/>
    <mergeCell ref="Q104:R104"/>
    <mergeCell ref="S104:T104"/>
    <mergeCell ref="U104:V104"/>
    <mergeCell ref="W104:X104"/>
    <mergeCell ref="Y104:Z104"/>
    <mergeCell ref="AA104:AB104"/>
    <mergeCell ref="A104:B104"/>
    <mergeCell ref="C104:D104"/>
    <mergeCell ref="G104:H104"/>
    <mergeCell ref="I104:J104"/>
    <mergeCell ref="K104:L104"/>
    <mergeCell ref="M104:N104"/>
    <mergeCell ref="O104:P104"/>
    <mergeCell ref="O103:P103"/>
    <mergeCell ref="Q103:R103"/>
    <mergeCell ref="S103:T103"/>
    <mergeCell ref="U103:V103"/>
    <mergeCell ref="W103:X103"/>
    <mergeCell ref="Y103:Z103"/>
    <mergeCell ref="A103:B103"/>
    <mergeCell ref="C103:D103"/>
    <mergeCell ref="G103:H103"/>
    <mergeCell ref="I103:J103"/>
    <mergeCell ref="K103:L103"/>
    <mergeCell ref="M103:N103"/>
    <mergeCell ref="AA101:AB101"/>
    <mergeCell ref="AC101:AD101"/>
    <mergeCell ref="AE101:AF101"/>
    <mergeCell ref="G102:H102"/>
    <mergeCell ref="I102:J102"/>
    <mergeCell ref="K102:L102"/>
    <mergeCell ref="M102:N102"/>
    <mergeCell ref="O102:P102"/>
    <mergeCell ref="Q102:R102"/>
    <mergeCell ref="S102:T102"/>
    <mergeCell ref="O101:P101"/>
    <mergeCell ref="Q101:R101"/>
    <mergeCell ref="S101:T101"/>
    <mergeCell ref="U101:V101"/>
    <mergeCell ref="W101:X101"/>
    <mergeCell ref="Y101:Z101"/>
    <mergeCell ref="AA103:AB103"/>
    <mergeCell ref="AC103:AD103"/>
    <mergeCell ref="AE103:AF103"/>
    <mergeCell ref="W100:X100"/>
    <mergeCell ref="Y100:Z100"/>
    <mergeCell ref="AA100:AB100"/>
    <mergeCell ref="AC100:AD100"/>
    <mergeCell ref="AE100:AF100"/>
    <mergeCell ref="C101:D102"/>
    <mergeCell ref="G101:H101"/>
    <mergeCell ref="I101:J101"/>
    <mergeCell ref="K101:L101"/>
    <mergeCell ref="M101:N101"/>
    <mergeCell ref="AC99:AD99"/>
    <mergeCell ref="AE99:AF99"/>
    <mergeCell ref="G100:H100"/>
    <mergeCell ref="I100:J100"/>
    <mergeCell ref="K100:L100"/>
    <mergeCell ref="M100:N100"/>
    <mergeCell ref="O100:P100"/>
    <mergeCell ref="Q100:R100"/>
    <mergeCell ref="S100:T100"/>
    <mergeCell ref="U100:V100"/>
    <mergeCell ref="Q99:R99"/>
    <mergeCell ref="S99:T99"/>
    <mergeCell ref="U99:V99"/>
    <mergeCell ref="W99:X99"/>
    <mergeCell ref="Y99:Z99"/>
    <mergeCell ref="AA99:AB99"/>
    <mergeCell ref="U102:V102"/>
    <mergeCell ref="W102:X102"/>
    <mergeCell ref="Y102:Z102"/>
    <mergeCell ref="AA102:AB102"/>
    <mergeCell ref="AC102:AD102"/>
    <mergeCell ref="AE102:AF102"/>
    <mergeCell ref="AA98:AB98"/>
    <mergeCell ref="AC98:AD98"/>
    <mergeCell ref="AE98:AF98"/>
    <mergeCell ref="A99:B102"/>
    <mergeCell ref="C99:D100"/>
    <mergeCell ref="G99:H99"/>
    <mergeCell ref="I99:J99"/>
    <mergeCell ref="K99:L99"/>
    <mergeCell ref="M99:N99"/>
    <mergeCell ref="O99:P99"/>
    <mergeCell ref="O98:P98"/>
    <mergeCell ref="Q98:R98"/>
    <mergeCell ref="S98:T98"/>
    <mergeCell ref="U98:V98"/>
    <mergeCell ref="W98:X98"/>
    <mergeCell ref="Y98:Z98"/>
    <mergeCell ref="Y97:Z97"/>
    <mergeCell ref="AA97:AB97"/>
    <mergeCell ref="AC97:AD97"/>
    <mergeCell ref="AE97:AF97"/>
    <mergeCell ref="A98:B98"/>
    <mergeCell ref="C98:D98"/>
    <mergeCell ref="G98:H98"/>
    <mergeCell ref="I98:J98"/>
    <mergeCell ref="K98:L98"/>
    <mergeCell ref="M98:N98"/>
    <mergeCell ref="M97:N97"/>
    <mergeCell ref="O97:P97"/>
    <mergeCell ref="Q97:R97"/>
    <mergeCell ref="S97:T97"/>
    <mergeCell ref="U97:V97"/>
    <mergeCell ref="W97:X97"/>
    <mergeCell ref="A94:B94"/>
    <mergeCell ref="C94:I94"/>
    <mergeCell ref="A97:D97"/>
    <mergeCell ref="G97:H97"/>
    <mergeCell ref="I97:J97"/>
    <mergeCell ref="K97:L97"/>
    <mergeCell ref="AE89:AE90"/>
    <mergeCell ref="AF89:AF90"/>
    <mergeCell ref="A90:I92"/>
    <mergeCell ref="L90:M92"/>
    <mergeCell ref="N90:O92"/>
    <mergeCell ref="P90:Q92"/>
    <mergeCell ref="A88:D89"/>
    <mergeCell ref="Z89:Z90"/>
    <mergeCell ref="AA89:AA90"/>
    <mergeCell ref="AB89:AB90"/>
    <mergeCell ref="AC89:AC90"/>
    <mergeCell ref="AD89:AD90"/>
    <mergeCell ref="Y84:Z84"/>
    <mergeCell ref="AA84:AC84"/>
    <mergeCell ref="G85:H85"/>
    <mergeCell ref="I85:K85"/>
    <mergeCell ref="M85:N85"/>
    <mergeCell ref="O85:Q85"/>
    <mergeCell ref="S85:T85"/>
    <mergeCell ref="U85:W85"/>
    <mergeCell ref="Y85:Z85"/>
    <mergeCell ref="AA85:AC85"/>
    <mergeCell ref="G84:H84"/>
    <mergeCell ref="I84:K84"/>
    <mergeCell ref="M84:N84"/>
    <mergeCell ref="O84:Q84"/>
    <mergeCell ref="S84:T84"/>
    <mergeCell ref="U84:W84"/>
    <mergeCell ref="Y82:Z82"/>
    <mergeCell ref="AA82:AC82"/>
    <mergeCell ref="G83:H83"/>
    <mergeCell ref="I83:K83"/>
    <mergeCell ref="M83:N83"/>
    <mergeCell ref="O83:Q83"/>
    <mergeCell ref="S83:T83"/>
    <mergeCell ref="U83:W83"/>
    <mergeCell ref="Y83:Z83"/>
    <mergeCell ref="AA83:AC83"/>
    <mergeCell ref="G82:H82"/>
    <mergeCell ref="I82:K82"/>
    <mergeCell ref="M82:N82"/>
    <mergeCell ref="O82:Q82"/>
    <mergeCell ref="S82:T82"/>
    <mergeCell ref="U82:W82"/>
    <mergeCell ref="Y80:Z80"/>
    <mergeCell ref="AA80:AC80"/>
    <mergeCell ref="G81:H81"/>
    <mergeCell ref="I81:K81"/>
    <mergeCell ref="M81:N81"/>
    <mergeCell ref="O81:Q81"/>
    <mergeCell ref="S81:T81"/>
    <mergeCell ref="U81:W81"/>
    <mergeCell ref="Y81:Z81"/>
    <mergeCell ref="AA81:AC81"/>
    <mergeCell ref="G80:H80"/>
    <mergeCell ref="I80:K80"/>
    <mergeCell ref="M80:N80"/>
    <mergeCell ref="O80:Q80"/>
    <mergeCell ref="S80:T80"/>
    <mergeCell ref="U80:W80"/>
    <mergeCell ref="AA78:AC78"/>
    <mergeCell ref="G79:H79"/>
    <mergeCell ref="I79:K79"/>
    <mergeCell ref="M79:N79"/>
    <mergeCell ref="O79:Q79"/>
    <mergeCell ref="S79:T79"/>
    <mergeCell ref="U79:W79"/>
    <mergeCell ref="Y79:Z79"/>
    <mergeCell ref="AA79:AC79"/>
    <mergeCell ref="AE76:AF76"/>
    <mergeCell ref="A77:A81"/>
    <mergeCell ref="B77:D81"/>
    <mergeCell ref="G78:H78"/>
    <mergeCell ref="I78:K78"/>
    <mergeCell ref="M78:N78"/>
    <mergeCell ref="O78:Q78"/>
    <mergeCell ref="S78:T78"/>
    <mergeCell ref="U78:W78"/>
    <mergeCell ref="Y78:Z78"/>
    <mergeCell ref="S76:T76"/>
    <mergeCell ref="U76:V76"/>
    <mergeCell ref="W76:X76"/>
    <mergeCell ref="Y76:Z76"/>
    <mergeCell ref="AA76:AB76"/>
    <mergeCell ref="AC76:AD76"/>
    <mergeCell ref="AC75:AD75"/>
    <mergeCell ref="AE75:AF75"/>
    <mergeCell ref="A76:B76"/>
    <mergeCell ref="C76:D76"/>
    <mergeCell ref="G76:H76"/>
    <mergeCell ref="I76:J76"/>
    <mergeCell ref="K76:L76"/>
    <mergeCell ref="M76:N76"/>
    <mergeCell ref="O76:P76"/>
    <mergeCell ref="Q76:R76"/>
    <mergeCell ref="Q75:R75"/>
    <mergeCell ref="S75:T75"/>
    <mergeCell ref="U75:V75"/>
    <mergeCell ref="W75:X75"/>
    <mergeCell ref="Y75:Z75"/>
    <mergeCell ref="AA75:AB75"/>
    <mergeCell ref="A75:B75"/>
    <mergeCell ref="C75:D75"/>
    <mergeCell ref="G75:H75"/>
    <mergeCell ref="I75:J75"/>
    <mergeCell ref="K75:L75"/>
    <mergeCell ref="M75:N75"/>
    <mergeCell ref="O75:P75"/>
    <mergeCell ref="O74:P74"/>
    <mergeCell ref="Q74:R74"/>
    <mergeCell ref="S74:T74"/>
    <mergeCell ref="U74:V74"/>
    <mergeCell ref="W74:X74"/>
    <mergeCell ref="Y74:Z74"/>
    <mergeCell ref="A74:B74"/>
    <mergeCell ref="C74:D74"/>
    <mergeCell ref="G74:H74"/>
    <mergeCell ref="I74:J74"/>
    <mergeCell ref="K74:L74"/>
    <mergeCell ref="M74:N74"/>
    <mergeCell ref="AA72:AB72"/>
    <mergeCell ref="AC72:AD72"/>
    <mergeCell ref="AE72:AF72"/>
    <mergeCell ref="G73:H73"/>
    <mergeCell ref="I73:J73"/>
    <mergeCell ref="K73:L73"/>
    <mergeCell ref="M73:N73"/>
    <mergeCell ref="O73:P73"/>
    <mergeCell ref="Q73:R73"/>
    <mergeCell ref="S73:T73"/>
    <mergeCell ref="O72:P72"/>
    <mergeCell ref="Q72:R72"/>
    <mergeCell ref="S72:T72"/>
    <mergeCell ref="U72:V72"/>
    <mergeCell ref="W72:X72"/>
    <mergeCell ref="Y72:Z72"/>
    <mergeCell ref="AA74:AB74"/>
    <mergeCell ref="AC74:AD74"/>
    <mergeCell ref="AE74:AF74"/>
    <mergeCell ref="W71:X71"/>
    <mergeCell ref="Y71:Z71"/>
    <mergeCell ref="AA71:AB71"/>
    <mergeCell ref="AC71:AD71"/>
    <mergeCell ref="AE71:AF71"/>
    <mergeCell ref="C72:D73"/>
    <mergeCell ref="G72:H72"/>
    <mergeCell ref="I72:J72"/>
    <mergeCell ref="K72:L72"/>
    <mergeCell ref="M72:N72"/>
    <mergeCell ref="AC70:AD70"/>
    <mergeCell ref="AE70:AF70"/>
    <mergeCell ref="G71:H71"/>
    <mergeCell ref="I71:J71"/>
    <mergeCell ref="K71:L71"/>
    <mergeCell ref="M71:N71"/>
    <mergeCell ref="O71:P71"/>
    <mergeCell ref="Q71:R71"/>
    <mergeCell ref="S71:T71"/>
    <mergeCell ref="U71:V71"/>
    <mergeCell ref="Q70:R70"/>
    <mergeCell ref="S70:T70"/>
    <mergeCell ref="U70:V70"/>
    <mergeCell ref="W70:X70"/>
    <mergeCell ref="Y70:Z70"/>
    <mergeCell ref="AA70:AB70"/>
    <mergeCell ref="U73:V73"/>
    <mergeCell ref="W73:X73"/>
    <mergeCell ref="Y73:Z73"/>
    <mergeCell ref="AA73:AB73"/>
    <mergeCell ref="AC73:AD73"/>
    <mergeCell ref="AE73:AF73"/>
    <mergeCell ref="AA69:AB69"/>
    <mergeCell ref="AC69:AD69"/>
    <mergeCell ref="AE69:AF69"/>
    <mergeCell ref="A70:B73"/>
    <mergeCell ref="C70:D71"/>
    <mergeCell ref="G70:H70"/>
    <mergeCell ref="I70:J70"/>
    <mergeCell ref="K70:L70"/>
    <mergeCell ref="M70:N70"/>
    <mergeCell ref="O70:P70"/>
    <mergeCell ref="O69:P69"/>
    <mergeCell ref="Q69:R69"/>
    <mergeCell ref="S69:T69"/>
    <mergeCell ref="U69:V69"/>
    <mergeCell ref="W69:X69"/>
    <mergeCell ref="Y69:Z69"/>
    <mergeCell ref="Y68:Z68"/>
    <mergeCell ref="AA68:AB68"/>
    <mergeCell ref="AC68:AD68"/>
    <mergeCell ref="AE68:AF68"/>
    <mergeCell ref="A69:B69"/>
    <mergeCell ref="C69:D69"/>
    <mergeCell ref="G69:H69"/>
    <mergeCell ref="I69:J69"/>
    <mergeCell ref="K69:L69"/>
    <mergeCell ref="M69:N69"/>
    <mergeCell ref="M68:N68"/>
    <mergeCell ref="O68:P68"/>
    <mergeCell ref="Q68:R68"/>
    <mergeCell ref="S68:T68"/>
    <mergeCell ref="U68:V68"/>
    <mergeCell ref="W68:X68"/>
    <mergeCell ref="A65:B65"/>
    <mergeCell ref="C65:I65"/>
    <mergeCell ref="A68:D68"/>
    <mergeCell ref="G68:H68"/>
    <mergeCell ref="I68:J68"/>
    <mergeCell ref="K68:L68"/>
    <mergeCell ref="AE60:AE61"/>
    <mergeCell ref="AF60:AF61"/>
    <mergeCell ref="A61:I63"/>
    <mergeCell ref="L61:M63"/>
    <mergeCell ref="N61:O63"/>
    <mergeCell ref="P61:Q63"/>
    <mergeCell ref="A59:D60"/>
    <mergeCell ref="Z60:Z61"/>
    <mergeCell ref="AA60:AA61"/>
    <mergeCell ref="AB60:AB61"/>
    <mergeCell ref="AC60:AC61"/>
    <mergeCell ref="AD60:AD61"/>
    <mergeCell ref="Y55:Z55"/>
    <mergeCell ref="AA55:AC55"/>
    <mergeCell ref="G56:H56"/>
    <mergeCell ref="I56:K56"/>
    <mergeCell ref="M56:N56"/>
    <mergeCell ref="O56:Q56"/>
    <mergeCell ref="S56:T56"/>
    <mergeCell ref="U56:W56"/>
    <mergeCell ref="Y56:Z56"/>
    <mergeCell ref="AA56:AC56"/>
    <mergeCell ref="G55:H55"/>
    <mergeCell ref="I55:K55"/>
    <mergeCell ref="M55:N55"/>
    <mergeCell ref="O55:Q55"/>
    <mergeCell ref="S55:T55"/>
    <mergeCell ref="U55:W55"/>
    <mergeCell ref="Y53:Z53"/>
    <mergeCell ref="AA53:AC53"/>
    <mergeCell ref="G54:H54"/>
    <mergeCell ref="I54:K54"/>
    <mergeCell ref="M54:N54"/>
    <mergeCell ref="O54:Q54"/>
    <mergeCell ref="S54:T54"/>
    <mergeCell ref="U54:W54"/>
    <mergeCell ref="Y54:Z54"/>
    <mergeCell ref="AA54:AC54"/>
    <mergeCell ref="G53:H53"/>
    <mergeCell ref="I53:K53"/>
    <mergeCell ref="M53:N53"/>
    <mergeCell ref="O53:Q53"/>
    <mergeCell ref="S53:T53"/>
    <mergeCell ref="U53:W53"/>
    <mergeCell ref="Y51:Z51"/>
    <mergeCell ref="AA51:AC51"/>
    <mergeCell ref="G52:H52"/>
    <mergeCell ref="I52:K52"/>
    <mergeCell ref="M52:N52"/>
    <mergeCell ref="O52:Q52"/>
    <mergeCell ref="S52:T52"/>
    <mergeCell ref="U52:W52"/>
    <mergeCell ref="Y52:Z52"/>
    <mergeCell ref="AA52:AC52"/>
    <mergeCell ref="G51:H51"/>
    <mergeCell ref="I51:K51"/>
    <mergeCell ref="M51:N51"/>
    <mergeCell ref="O51:Q51"/>
    <mergeCell ref="S51:T51"/>
    <mergeCell ref="U51:W51"/>
    <mergeCell ref="AA49:AC49"/>
    <mergeCell ref="G50:H50"/>
    <mergeCell ref="I50:K50"/>
    <mergeCell ref="M50:N50"/>
    <mergeCell ref="O50:Q50"/>
    <mergeCell ref="S50:T50"/>
    <mergeCell ref="U50:W50"/>
    <mergeCell ref="Y50:Z50"/>
    <mergeCell ref="AA50:AC50"/>
    <mergeCell ref="AE47:AF47"/>
    <mergeCell ref="A48:A52"/>
    <mergeCell ref="B48:D52"/>
    <mergeCell ref="G49:H49"/>
    <mergeCell ref="I49:K49"/>
    <mergeCell ref="M49:N49"/>
    <mergeCell ref="O49:Q49"/>
    <mergeCell ref="S49:T49"/>
    <mergeCell ref="U49:W49"/>
    <mergeCell ref="Y49:Z49"/>
    <mergeCell ref="S47:T47"/>
    <mergeCell ref="U47:V47"/>
    <mergeCell ref="W47:X47"/>
    <mergeCell ref="Y47:Z47"/>
    <mergeCell ref="AA47:AB47"/>
    <mergeCell ref="AC47:AD47"/>
    <mergeCell ref="AC46:AD46"/>
    <mergeCell ref="AE46:AF46"/>
    <mergeCell ref="A47:B47"/>
    <mergeCell ref="C47:D47"/>
    <mergeCell ref="G47:H47"/>
    <mergeCell ref="I47:J47"/>
    <mergeCell ref="K47:L47"/>
    <mergeCell ref="M47:N47"/>
    <mergeCell ref="O47:P47"/>
    <mergeCell ref="Q47:R47"/>
    <mergeCell ref="Q46:R46"/>
    <mergeCell ref="S46:T46"/>
    <mergeCell ref="U46:V46"/>
    <mergeCell ref="W46:X46"/>
    <mergeCell ref="Y46:Z46"/>
    <mergeCell ref="AA46:AB46"/>
    <mergeCell ref="A46:B46"/>
    <mergeCell ref="C46:D46"/>
    <mergeCell ref="G46:H46"/>
    <mergeCell ref="I46:J46"/>
    <mergeCell ref="K46:L46"/>
    <mergeCell ref="M46:N46"/>
    <mergeCell ref="O46:P46"/>
    <mergeCell ref="O45:P45"/>
    <mergeCell ref="Q45:R45"/>
    <mergeCell ref="S45:T45"/>
    <mergeCell ref="U45:V45"/>
    <mergeCell ref="W45:X45"/>
    <mergeCell ref="Y45:Z45"/>
    <mergeCell ref="A45:B45"/>
    <mergeCell ref="C45:D45"/>
    <mergeCell ref="G45:H45"/>
    <mergeCell ref="I45:J45"/>
    <mergeCell ref="K45:L45"/>
    <mergeCell ref="M45:N45"/>
    <mergeCell ref="AA43:AB43"/>
    <mergeCell ref="AC43:AD43"/>
    <mergeCell ref="AE43:AF43"/>
    <mergeCell ref="G44:H44"/>
    <mergeCell ref="I44:J44"/>
    <mergeCell ref="K44:L44"/>
    <mergeCell ref="M44:N44"/>
    <mergeCell ref="O44:P44"/>
    <mergeCell ref="Q44:R44"/>
    <mergeCell ref="S44:T44"/>
    <mergeCell ref="O43:P43"/>
    <mergeCell ref="Q43:R43"/>
    <mergeCell ref="S43:T43"/>
    <mergeCell ref="U43:V43"/>
    <mergeCell ref="W43:X43"/>
    <mergeCell ref="Y43:Z43"/>
    <mergeCell ref="AA45:AB45"/>
    <mergeCell ref="AC45:AD45"/>
    <mergeCell ref="AE45:AF45"/>
    <mergeCell ref="W42:X42"/>
    <mergeCell ref="Y42:Z42"/>
    <mergeCell ref="AA42:AB42"/>
    <mergeCell ref="AC42:AD42"/>
    <mergeCell ref="AE42:AF42"/>
    <mergeCell ref="C43:D44"/>
    <mergeCell ref="G43:H43"/>
    <mergeCell ref="I43:J43"/>
    <mergeCell ref="K43:L43"/>
    <mergeCell ref="M43:N43"/>
    <mergeCell ref="AC41:AD41"/>
    <mergeCell ref="AE41:AF41"/>
    <mergeCell ref="G42:H42"/>
    <mergeCell ref="I42:J42"/>
    <mergeCell ref="K42:L42"/>
    <mergeCell ref="M42:N42"/>
    <mergeCell ref="O42:P42"/>
    <mergeCell ref="Q42:R42"/>
    <mergeCell ref="S42:T42"/>
    <mergeCell ref="U42:V42"/>
    <mergeCell ref="Q41:R41"/>
    <mergeCell ref="S41:T41"/>
    <mergeCell ref="U41:V41"/>
    <mergeCell ref="W41:X41"/>
    <mergeCell ref="Y41:Z41"/>
    <mergeCell ref="AA41:AB41"/>
    <mergeCell ref="U44:V44"/>
    <mergeCell ref="W44:X44"/>
    <mergeCell ref="Y44:Z44"/>
    <mergeCell ref="AA44:AB44"/>
    <mergeCell ref="AC44:AD44"/>
    <mergeCell ref="AE44:AF44"/>
    <mergeCell ref="AA40:AB40"/>
    <mergeCell ref="AC40:AD40"/>
    <mergeCell ref="AE40:AF40"/>
    <mergeCell ref="A41:B44"/>
    <mergeCell ref="C41:D42"/>
    <mergeCell ref="G41:H41"/>
    <mergeCell ref="I41:J41"/>
    <mergeCell ref="K41:L41"/>
    <mergeCell ref="M41:N41"/>
    <mergeCell ref="O41:P41"/>
    <mergeCell ref="O40:P40"/>
    <mergeCell ref="Q40:R40"/>
    <mergeCell ref="S40:T40"/>
    <mergeCell ref="U40:V40"/>
    <mergeCell ref="W40:X40"/>
    <mergeCell ref="Y40:Z40"/>
    <mergeCell ref="Y39:Z39"/>
    <mergeCell ref="AA39:AB39"/>
    <mergeCell ref="AC39:AD39"/>
    <mergeCell ref="AE39:AF39"/>
    <mergeCell ref="A40:B40"/>
    <mergeCell ref="C40:D40"/>
    <mergeCell ref="G40:H40"/>
    <mergeCell ref="I40:J40"/>
    <mergeCell ref="K40:L40"/>
    <mergeCell ref="M40:N40"/>
    <mergeCell ref="M39:N39"/>
    <mergeCell ref="O39:P39"/>
    <mergeCell ref="Q39:R39"/>
    <mergeCell ref="S39:T39"/>
    <mergeCell ref="U39:V39"/>
    <mergeCell ref="W39:X39"/>
    <mergeCell ref="A36:B36"/>
    <mergeCell ref="C36:I36"/>
    <mergeCell ref="A39:D39"/>
    <mergeCell ref="G39:H39"/>
    <mergeCell ref="I39:J39"/>
    <mergeCell ref="K39:L39"/>
    <mergeCell ref="AE31:AE32"/>
    <mergeCell ref="AF31:AF32"/>
    <mergeCell ref="A32:I34"/>
    <mergeCell ref="L32:M34"/>
    <mergeCell ref="N32:O34"/>
    <mergeCell ref="P32:Q34"/>
    <mergeCell ref="A30:D31"/>
    <mergeCell ref="Z31:Z32"/>
    <mergeCell ref="AA31:AA32"/>
    <mergeCell ref="AB31:AB32"/>
    <mergeCell ref="AC31:AC32"/>
    <mergeCell ref="AD31:AD32"/>
    <mergeCell ref="Y26:Z26"/>
    <mergeCell ref="AA26:AC26"/>
    <mergeCell ref="G27:H27"/>
    <mergeCell ref="I27:K27"/>
    <mergeCell ref="M27:N27"/>
    <mergeCell ref="O27:Q27"/>
    <mergeCell ref="S27:T27"/>
    <mergeCell ref="U27:W27"/>
    <mergeCell ref="Y27:Z27"/>
    <mergeCell ref="AA27:AC27"/>
    <mergeCell ref="G26:H26"/>
    <mergeCell ref="I26:K26"/>
    <mergeCell ref="M26:N26"/>
    <mergeCell ref="O26:Q26"/>
    <mergeCell ref="S26:T26"/>
    <mergeCell ref="U26:W26"/>
    <mergeCell ref="Y24:Z24"/>
    <mergeCell ref="AA24:AC24"/>
    <mergeCell ref="G25:H25"/>
    <mergeCell ref="I25:K25"/>
    <mergeCell ref="M25:N25"/>
    <mergeCell ref="O25:Q25"/>
    <mergeCell ref="S25:T25"/>
    <mergeCell ref="U25:W25"/>
    <mergeCell ref="Y25:Z25"/>
    <mergeCell ref="AA25:AC25"/>
    <mergeCell ref="G24:H24"/>
    <mergeCell ref="I24:K24"/>
    <mergeCell ref="M24:N24"/>
    <mergeCell ref="O24:Q24"/>
    <mergeCell ref="S24:T24"/>
    <mergeCell ref="U24:W24"/>
    <mergeCell ref="Y22:Z22"/>
    <mergeCell ref="AA22:AC22"/>
    <mergeCell ref="G23:H23"/>
    <mergeCell ref="I23:K23"/>
    <mergeCell ref="M23:N23"/>
    <mergeCell ref="O23:Q23"/>
    <mergeCell ref="S23:T23"/>
    <mergeCell ref="U23:W23"/>
    <mergeCell ref="Y23:Z23"/>
    <mergeCell ref="AA23:AC23"/>
    <mergeCell ref="G22:H22"/>
    <mergeCell ref="I22:K22"/>
    <mergeCell ref="M22:N22"/>
    <mergeCell ref="O22:Q22"/>
    <mergeCell ref="S22:T22"/>
    <mergeCell ref="U22:W22"/>
    <mergeCell ref="AA20:AC20"/>
    <mergeCell ref="G21:H21"/>
    <mergeCell ref="I21:K21"/>
    <mergeCell ref="M21:N21"/>
    <mergeCell ref="O21:Q21"/>
    <mergeCell ref="S21:T21"/>
    <mergeCell ref="U21:W21"/>
    <mergeCell ref="Y21:Z21"/>
    <mergeCell ref="AA21:AC21"/>
    <mergeCell ref="AE18:AF18"/>
    <mergeCell ref="A19:A23"/>
    <mergeCell ref="B19:D23"/>
    <mergeCell ref="G20:H20"/>
    <mergeCell ref="I20:K20"/>
    <mergeCell ref="M20:N20"/>
    <mergeCell ref="O20:Q20"/>
    <mergeCell ref="S20:T20"/>
    <mergeCell ref="U20:W20"/>
    <mergeCell ref="Y20:Z20"/>
    <mergeCell ref="S18:T18"/>
    <mergeCell ref="U18:V18"/>
    <mergeCell ref="W18:X18"/>
    <mergeCell ref="Y18:Z18"/>
    <mergeCell ref="AA18:AB18"/>
    <mergeCell ref="AC18:AD18"/>
    <mergeCell ref="AC17:AD17"/>
    <mergeCell ref="AE17:AF17"/>
    <mergeCell ref="A18:B18"/>
    <mergeCell ref="C18:D18"/>
    <mergeCell ref="G18:H18"/>
    <mergeCell ref="I18:J18"/>
    <mergeCell ref="K18:L18"/>
    <mergeCell ref="M18:N18"/>
    <mergeCell ref="O18:P18"/>
    <mergeCell ref="Q18:R18"/>
    <mergeCell ref="Q17:R17"/>
    <mergeCell ref="S17:T17"/>
    <mergeCell ref="U17:V17"/>
    <mergeCell ref="W17:X17"/>
    <mergeCell ref="Y17:Z17"/>
    <mergeCell ref="AA17:AB17"/>
    <mergeCell ref="A17:B17"/>
    <mergeCell ref="C17:D17"/>
    <mergeCell ref="G17:H17"/>
    <mergeCell ref="I17:J17"/>
    <mergeCell ref="K17:L17"/>
    <mergeCell ref="M17:N17"/>
    <mergeCell ref="O17:P17"/>
    <mergeCell ref="O16:P16"/>
    <mergeCell ref="Q16:R16"/>
    <mergeCell ref="S16:T16"/>
    <mergeCell ref="U16:V16"/>
    <mergeCell ref="W16:X16"/>
    <mergeCell ref="Y16:Z16"/>
    <mergeCell ref="A16:B16"/>
    <mergeCell ref="C16:D16"/>
    <mergeCell ref="G16:H16"/>
    <mergeCell ref="I16:J16"/>
    <mergeCell ref="K16:L16"/>
    <mergeCell ref="M16:N16"/>
    <mergeCell ref="AA14:AB14"/>
    <mergeCell ref="AC14:AD14"/>
    <mergeCell ref="AE14:AF14"/>
    <mergeCell ref="G15:H15"/>
    <mergeCell ref="I15:J15"/>
    <mergeCell ref="K15:L15"/>
    <mergeCell ref="M15:N15"/>
    <mergeCell ref="O15:P15"/>
    <mergeCell ref="Q15:R15"/>
    <mergeCell ref="S15:T15"/>
    <mergeCell ref="O14:P14"/>
    <mergeCell ref="Q14:R14"/>
    <mergeCell ref="S14:T14"/>
    <mergeCell ref="U14:V14"/>
    <mergeCell ref="W14:X14"/>
    <mergeCell ref="Y14:Z14"/>
    <mergeCell ref="AA16:AB16"/>
    <mergeCell ref="AC16:AD16"/>
    <mergeCell ref="AE16:AF16"/>
    <mergeCell ref="W13:X13"/>
    <mergeCell ref="Y13:Z13"/>
    <mergeCell ref="AA13:AB13"/>
    <mergeCell ref="AC13:AD13"/>
    <mergeCell ref="AE13:AF13"/>
    <mergeCell ref="C14:D15"/>
    <mergeCell ref="G14:H14"/>
    <mergeCell ref="I14:J14"/>
    <mergeCell ref="K14:L14"/>
    <mergeCell ref="M14:N14"/>
    <mergeCell ref="AC12:AD12"/>
    <mergeCell ref="AE12:AF12"/>
    <mergeCell ref="G13:H13"/>
    <mergeCell ref="I13:J13"/>
    <mergeCell ref="K13:L13"/>
    <mergeCell ref="M13:N13"/>
    <mergeCell ref="O13:P13"/>
    <mergeCell ref="Q13:R13"/>
    <mergeCell ref="S13:T13"/>
    <mergeCell ref="U13:V13"/>
    <mergeCell ref="Q12:R12"/>
    <mergeCell ref="S12:T12"/>
    <mergeCell ref="U12:V12"/>
    <mergeCell ref="W12:X12"/>
    <mergeCell ref="Y12:Z12"/>
    <mergeCell ref="AA12:AB12"/>
    <mergeCell ref="U15:V15"/>
    <mergeCell ref="W15:X15"/>
    <mergeCell ref="Y15:Z15"/>
    <mergeCell ref="AA15:AB15"/>
    <mergeCell ref="AC15:AD15"/>
    <mergeCell ref="AE15:AF15"/>
    <mergeCell ref="AA11:AB11"/>
    <mergeCell ref="AC11:AD11"/>
    <mergeCell ref="AE11:AF11"/>
    <mergeCell ref="A12:B15"/>
    <mergeCell ref="C12:D13"/>
    <mergeCell ref="G12:H12"/>
    <mergeCell ref="I12:J12"/>
    <mergeCell ref="K12:L12"/>
    <mergeCell ref="M12:N12"/>
    <mergeCell ref="O12:P12"/>
    <mergeCell ref="O11:P11"/>
    <mergeCell ref="Q11:R11"/>
    <mergeCell ref="S11:T11"/>
    <mergeCell ref="U11:V11"/>
    <mergeCell ref="W11:X11"/>
    <mergeCell ref="Y11:Z11"/>
    <mergeCell ref="Y10:Z10"/>
    <mergeCell ref="AA10:AB10"/>
    <mergeCell ref="AC10:AD10"/>
    <mergeCell ref="AE10:AF10"/>
    <mergeCell ref="A11:B11"/>
    <mergeCell ref="C11:D11"/>
    <mergeCell ref="G11:H11"/>
    <mergeCell ref="I11:J11"/>
    <mergeCell ref="K11:L11"/>
    <mergeCell ref="M11:N11"/>
    <mergeCell ref="M10:N10"/>
    <mergeCell ref="O10:P10"/>
    <mergeCell ref="Q10:R10"/>
    <mergeCell ref="S10:T10"/>
    <mergeCell ref="U10:V10"/>
    <mergeCell ref="W10:X10"/>
    <mergeCell ref="A7:B7"/>
    <mergeCell ref="C7:I7"/>
    <mergeCell ref="A10:D10"/>
    <mergeCell ref="G10:H10"/>
    <mergeCell ref="I10:J10"/>
    <mergeCell ref="K10:L10"/>
    <mergeCell ref="AE2:AE3"/>
    <mergeCell ref="AF2:AF3"/>
    <mergeCell ref="A3:I5"/>
    <mergeCell ref="L3:M5"/>
    <mergeCell ref="N3:O5"/>
    <mergeCell ref="P3:Q5"/>
    <mergeCell ref="A1:D2"/>
    <mergeCell ref="Z2:Z3"/>
    <mergeCell ref="AA2:AA3"/>
    <mergeCell ref="AB2:AB3"/>
    <mergeCell ref="AC2:AC3"/>
    <mergeCell ref="AD2:AD3"/>
    <mergeCell ref="A291:D292"/>
    <mergeCell ref="Z292:Z293"/>
    <mergeCell ref="AA292:AA293"/>
    <mergeCell ref="AB292:AB293"/>
    <mergeCell ref="AC292:AC293"/>
    <mergeCell ref="AD292:AD293"/>
    <mergeCell ref="AE292:AE293"/>
    <mergeCell ref="AF292:AF293"/>
    <mergeCell ref="A293:I295"/>
    <mergeCell ref="L293:M295"/>
    <mergeCell ref="N293:O295"/>
    <mergeCell ref="P293:Q295"/>
    <mergeCell ref="A297:B297"/>
    <mergeCell ref="C297:I297"/>
    <mergeCell ref="A300:D300"/>
    <mergeCell ref="G300:H300"/>
    <mergeCell ref="I300:J300"/>
    <mergeCell ref="K300:L300"/>
    <mergeCell ref="M300:N300"/>
    <mergeCell ref="O300:P300"/>
    <mergeCell ref="Q300:R300"/>
    <mergeCell ref="S300:T300"/>
    <mergeCell ref="U300:V300"/>
    <mergeCell ref="W300:X300"/>
    <mergeCell ref="Y300:Z300"/>
    <mergeCell ref="AA300:AB300"/>
    <mergeCell ref="AC300:AD300"/>
    <mergeCell ref="AE300:AF300"/>
    <mergeCell ref="A301:B301"/>
    <mergeCell ref="C301:D301"/>
    <mergeCell ref="G301:H301"/>
    <mergeCell ref="I301:J301"/>
    <mergeCell ref="K301:L301"/>
    <mergeCell ref="M301:N301"/>
    <mergeCell ref="O301:P301"/>
    <mergeCell ref="Q301:R301"/>
    <mergeCell ref="S301:T301"/>
    <mergeCell ref="U301:V301"/>
    <mergeCell ref="W301:X301"/>
    <mergeCell ref="Y301:Z301"/>
    <mergeCell ref="AA301:AB301"/>
    <mergeCell ref="AC301:AD301"/>
    <mergeCell ref="AE301:AF301"/>
    <mergeCell ref="A302:B305"/>
    <mergeCell ref="C302:D303"/>
    <mergeCell ref="G302:H302"/>
    <mergeCell ref="I302:J302"/>
    <mergeCell ref="K302:L302"/>
    <mergeCell ref="M302:N302"/>
    <mergeCell ref="O302:P302"/>
    <mergeCell ref="Q302:R302"/>
    <mergeCell ref="S302:T302"/>
    <mergeCell ref="U302:V302"/>
    <mergeCell ref="W302:X302"/>
    <mergeCell ref="Y302:Z302"/>
    <mergeCell ref="AA302:AB302"/>
    <mergeCell ref="AC302:AD302"/>
    <mergeCell ref="AE302:AF302"/>
    <mergeCell ref="G303:H303"/>
    <mergeCell ref="I303:J303"/>
    <mergeCell ref="K303:L303"/>
    <mergeCell ref="M303:N303"/>
    <mergeCell ref="O303:P303"/>
    <mergeCell ref="Q303:R303"/>
    <mergeCell ref="S303:T303"/>
    <mergeCell ref="U303:V303"/>
    <mergeCell ref="W303:X303"/>
    <mergeCell ref="Y303:Z303"/>
    <mergeCell ref="AA303:AB303"/>
    <mergeCell ref="AC303:AD303"/>
    <mergeCell ref="AE303:AF303"/>
    <mergeCell ref="C304:D305"/>
    <mergeCell ref="G304:H304"/>
    <mergeCell ref="I304:J304"/>
    <mergeCell ref="K304:L304"/>
    <mergeCell ref="M304:N304"/>
    <mergeCell ref="O304:P304"/>
    <mergeCell ref="Q304:R304"/>
    <mergeCell ref="S304:T304"/>
    <mergeCell ref="U304:V304"/>
    <mergeCell ref="W304:X304"/>
    <mergeCell ref="Y304:Z304"/>
    <mergeCell ref="AA304:AB304"/>
    <mergeCell ref="AC304:AD304"/>
    <mergeCell ref="AE304:AF304"/>
    <mergeCell ref="G305:H305"/>
    <mergeCell ref="I305:J305"/>
    <mergeCell ref="K305:L305"/>
    <mergeCell ref="M305:N305"/>
    <mergeCell ref="O305:P305"/>
    <mergeCell ref="Q305:R305"/>
    <mergeCell ref="S305:T305"/>
    <mergeCell ref="U305:V305"/>
    <mergeCell ref="W305:X305"/>
    <mergeCell ref="Y305:Z305"/>
    <mergeCell ref="AA305:AB305"/>
    <mergeCell ref="AC305:AD305"/>
    <mergeCell ref="AE305:AF305"/>
    <mergeCell ref="A306:B306"/>
    <mergeCell ref="C306:D306"/>
    <mergeCell ref="G306:H306"/>
    <mergeCell ref="I306:J306"/>
    <mergeCell ref="K306:L306"/>
    <mergeCell ref="M306:N306"/>
    <mergeCell ref="O306:P306"/>
    <mergeCell ref="Q306:R306"/>
    <mergeCell ref="S306:T306"/>
    <mergeCell ref="U306:V306"/>
    <mergeCell ref="W306:X306"/>
    <mergeCell ref="Y306:Z306"/>
    <mergeCell ref="AA306:AB306"/>
    <mergeCell ref="AC306:AD306"/>
    <mergeCell ref="AE306:AF306"/>
    <mergeCell ref="A307:B307"/>
    <mergeCell ref="C307:D307"/>
    <mergeCell ref="G307:H307"/>
    <mergeCell ref="I307:J307"/>
    <mergeCell ref="K307:L307"/>
    <mergeCell ref="M307:N307"/>
    <mergeCell ref="O307:P307"/>
    <mergeCell ref="Q307:R307"/>
    <mergeCell ref="S307:T307"/>
    <mergeCell ref="U307:V307"/>
    <mergeCell ref="W307:X307"/>
    <mergeCell ref="Y307:Z307"/>
    <mergeCell ref="AA307:AB307"/>
    <mergeCell ref="AC307:AD307"/>
    <mergeCell ref="AE307:AF307"/>
    <mergeCell ref="A308:B308"/>
    <mergeCell ref="C308:D308"/>
    <mergeCell ref="G308:H308"/>
    <mergeCell ref="I308:J308"/>
    <mergeCell ref="K308:L308"/>
    <mergeCell ref="M308:N308"/>
    <mergeCell ref="O308:P308"/>
    <mergeCell ref="Q308:R308"/>
    <mergeCell ref="S308:T308"/>
    <mergeCell ref="U308:V308"/>
    <mergeCell ref="W308:X308"/>
    <mergeCell ref="Y308:Z308"/>
    <mergeCell ref="AA308:AB308"/>
    <mergeCell ref="AC308:AD308"/>
    <mergeCell ref="AE308:AF308"/>
    <mergeCell ref="A309:A313"/>
    <mergeCell ref="B309:D313"/>
    <mergeCell ref="G310:H310"/>
    <mergeCell ref="I310:K310"/>
    <mergeCell ref="M310:N310"/>
    <mergeCell ref="O310:Q310"/>
    <mergeCell ref="S310:T310"/>
    <mergeCell ref="U310:W310"/>
    <mergeCell ref="Y310:Z310"/>
    <mergeCell ref="AA310:AC310"/>
    <mergeCell ref="G311:H311"/>
    <mergeCell ref="I311:K311"/>
    <mergeCell ref="M311:N311"/>
    <mergeCell ref="O311:Q311"/>
    <mergeCell ref="S311:T311"/>
    <mergeCell ref="U311:W311"/>
    <mergeCell ref="Y311:Z311"/>
    <mergeCell ref="AA311:AC311"/>
    <mergeCell ref="G312:H312"/>
    <mergeCell ref="I312:K312"/>
    <mergeCell ref="M312:N312"/>
    <mergeCell ref="O312:Q312"/>
    <mergeCell ref="S312:T312"/>
    <mergeCell ref="U312:W312"/>
    <mergeCell ref="Y312:Z312"/>
    <mergeCell ref="AA312:AC312"/>
    <mergeCell ref="G313:H313"/>
    <mergeCell ref="I313:K313"/>
    <mergeCell ref="M313:N313"/>
    <mergeCell ref="O313:Q313"/>
    <mergeCell ref="S313:T313"/>
    <mergeCell ref="U313:W313"/>
    <mergeCell ref="B314:D314"/>
    <mergeCell ref="G314:H314"/>
    <mergeCell ref="I314:K314"/>
    <mergeCell ref="M314:N314"/>
    <mergeCell ref="O314:Q314"/>
    <mergeCell ref="S314:T314"/>
    <mergeCell ref="U314:W314"/>
    <mergeCell ref="Y314:Z314"/>
    <mergeCell ref="AA314:AC314"/>
    <mergeCell ref="B315:D315"/>
    <mergeCell ref="G315:H315"/>
    <mergeCell ref="I315:K315"/>
    <mergeCell ref="M315:N315"/>
    <mergeCell ref="O315:Q315"/>
    <mergeCell ref="S315:T315"/>
    <mergeCell ref="U315:W315"/>
    <mergeCell ref="Y315:Z315"/>
    <mergeCell ref="AA315:AC315"/>
    <mergeCell ref="G316:H316"/>
    <mergeCell ref="I316:K316"/>
    <mergeCell ref="M316:N316"/>
    <mergeCell ref="O316:Q316"/>
    <mergeCell ref="S316:T316"/>
    <mergeCell ref="U316:W316"/>
    <mergeCell ref="Y316:Z316"/>
    <mergeCell ref="AA316:AC316"/>
    <mergeCell ref="G317:H317"/>
    <mergeCell ref="I317:K317"/>
    <mergeCell ref="M317:N317"/>
    <mergeCell ref="O317:Q317"/>
    <mergeCell ref="S317:T317"/>
    <mergeCell ref="U317:W317"/>
    <mergeCell ref="Y317:Z317"/>
    <mergeCell ref="AA317:AC317"/>
    <mergeCell ref="Y313:Z313"/>
    <mergeCell ref="AA313:AC313"/>
    <mergeCell ref="A320:D321"/>
    <mergeCell ref="Z321:Z322"/>
    <mergeCell ref="AA321:AA322"/>
    <mergeCell ref="AB321:AB322"/>
    <mergeCell ref="AC321:AC322"/>
    <mergeCell ref="AD321:AD322"/>
    <mergeCell ref="AE321:AE322"/>
    <mergeCell ref="AF321:AF322"/>
    <mergeCell ref="A322:I324"/>
    <mergeCell ref="L322:M324"/>
    <mergeCell ref="N322:O324"/>
    <mergeCell ref="P322:Q324"/>
    <mergeCell ref="A326:B326"/>
    <mergeCell ref="C326:I326"/>
    <mergeCell ref="A329:D329"/>
    <mergeCell ref="G329:H329"/>
    <mergeCell ref="I329:J329"/>
    <mergeCell ref="K329:L329"/>
    <mergeCell ref="M329:N329"/>
    <mergeCell ref="O329:P329"/>
    <mergeCell ref="Q329:R329"/>
    <mergeCell ref="S329:T329"/>
    <mergeCell ref="U329:V329"/>
    <mergeCell ref="W329:X329"/>
    <mergeCell ref="Y329:Z329"/>
    <mergeCell ref="AA329:AB329"/>
    <mergeCell ref="AC329:AD329"/>
    <mergeCell ref="AE329:AF329"/>
    <mergeCell ref="A330:B330"/>
    <mergeCell ref="C330:D330"/>
    <mergeCell ref="G330:H330"/>
    <mergeCell ref="I330:J330"/>
    <mergeCell ref="K330:L330"/>
    <mergeCell ref="M330:N330"/>
    <mergeCell ref="O330:P330"/>
    <mergeCell ref="Q330:R330"/>
    <mergeCell ref="S330:T330"/>
    <mergeCell ref="U330:V330"/>
    <mergeCell ref="W330:X330"/>
    <mergeCell ref="Y330:Z330"/>
    <mergeCell ref="AA330:AB330"/>
    <mergeCell ref="AC330:AD330"/>
    <mergeCell ref="AE330:AF330"/>
    <mergeCell ref="A331:B334"/>
    <mergeCell ref="C331:D332"/>
    <mergeCell ref="G331:H331"/>
    <mergeCell ref="I331:J331"/>
    <mergeCell ref="K331:L331"/>
    <mergeCell ref="M331:N331"/>
    <mergeCell ref="O331:P331"/>
    <mergeCell ref="Q331:R331"/>
    <mergeCell ref="S331:T331"/>
    <mergeCell ref="U331:V331"/>
    <mergeCell ref="W331:X331"/>
    <mergeCell ref="Y331:Z331"/>
    <mergeCell ref="AA331:AB331"/>
    <mergeCell ref="AC331:AD331"/>
    <mergeCell ref="AE331:AF331"/>
    <mergeCell ref="G332:H332"/>
    <mergeCell ref="I332:J332"/>
    <mergeCell ref="K332:L332"/>
    <mergeCell ref="M332:N332"/>
    <mergeCell ref="O332:P332"/>
    <mergeCell ref="Q332:R332"/>
    <mergeCell ref="S332:T332"/>
    <mergeCell ref="U332:V332"/>
    <mergeCell ref="W332:X332"/>
    <mergeCell ref="Y332:Z332"/>
    <mergeCell ref="AA332:AB332"/>
    <mergeCell ref="AC332:AD332"/>
    <mergeCell ref="AE332:AF332"/>
    <mergeCell ref="C333:D334"/>
    <mergeCell ref="G333:H333"/>
    <mergeCell ref="I333:J333"/>
    <mergeCell ref="K333:L333"/>
    <mergeCell ref="M333:N333"/>
    <mergeCell ref="O333:P333"/>
    <mergeCell ref="Q333:R333"/>
    <mergeCell ref="S333:T333"/>
    <mergeCell ref="U333:V333"/>
    <mergeCell ref="W333:X333"/>
    <mergeCell ref="Y333:Z333"/>
    <mergeCell ref="AA333:AB333"/>
    <mergeCell ref="AC333:AD333"/>
    <mergeCell ref="AE333:AF333"/>
    <mergeCell ref="G334:H334"/>
    <mergeCell ref="I334:J334"/>
    <mergeCell ref="K334:L334"/>
    <mergeCell ref="M334:N334"/>
    <mergeCell ref="O334:P334"/>
    <mergeCell ref="Q334:R334"/>
    <mergeCell ref="S334:T334"/>
    <mergeCell ref="U334:V334"/>
    <mergeCell ref="W334:X334"/>
    <mergeCell ref="Y334:Z334"/>
    <mergeCell ref="AA334:AB334"/>
    <mergeCell ref="AC334:AD334"/>
    <mergeCell ref="AE334:AF334"/>
    <mergeCell ref="A335:B335"/>
    <mergeCell ref="C335:D335"/>
    <mergeCell ref="G335:H335"/>
    <mergeCell ref="I335:J335"/>
    <mergeCell ref="K335:L335"/>
    <mergeCell ref="M335:N335"/>
    <mergeCell ref="O335:P335"/>
    <mergeCell ref="Q335:R335"/>
    <mergeCell ref="S335:T335"/>
    <mergeCell ref="U335:V335"/>
    <mergeCell ref="W335:X335"/>
    <mergeCell ref="Y335:Z335"/>
    <mergeCell ref="AA335:AB335"/>
    <mergeCell ref="AC335:AD335"/>
    <mergeCell ref="AE335:AF335"/>
    <mergeCell ref="A336:B336"/>
    <mergeCell ref="C336:D336"/>
    <mergeCell ref="G336:H336"/>
    <mergeCell ref="I336:J336"/>
    <mergeCell ref="K336:L336"/>
    <mergeCell ref="M336:N336"/>
    <mergeCell ref="O336:P336"/>
    <mergeCell ref="Q336:R336"/>
    <mergeCell ref="S336:T336"/>
    <mergeCell ref="U336:V336"/>
    <mergeCell ref="W336:X336"/>
    <mergeCell ref="Y336:Z336"/>
    <mergeCell ref="AA336:AB336"/>
    <mergeCell ref="AC336:AD336"/>
    <mergeCell ref="AE336:AF336"/>
    <mergeCell ref="A337:B337"/>
    <mergeCell ref="C337:D337"/>
    <mergeCell ref="G337:H337"/>
    <mergeCell ref="I337:J337"/>
    <mergeCell ref="K337:L337"/>
    <mergeCell ref="M337:N337"/>
    <mergeCell ref="O337:P337"/>
    <mergeCell ref="Q337:R337"/>
    <mergeCell ref="S337:T337"/>
    <mergeCell ref="U337:V337"/>
    <mergeCell ref="W337:X337"/>
    <mergeCell ref="Y337:Z337"/>
    <mergeCell ref="AA337:AB337"/>
    <mergeCell ref="AC337:AD337"/>
    <mergeCell ref="AE337:AF337"/>
    <mergeCell ref="A338:A342"/>
    <mergeCell ref="B338:D342"/>
    <mergeCell ref="G339:H339"/>
    <mergeCell ref="I339:K339"/>
    <mergeCell ref="M339:N339"/>
    <mergeCell ref="O339:Q339"/>
    <mergeCell ref="S339:T339"/>
    <mergeCell ref="U339:W339"/>
    <mergeCell ref="Y339:Z339"/>
    <mergeCell ref="AA339:AC339"/>
    <mergeCell ref="G340:H340"/>
    <mergeCell ref="I340:K340"/>
    <mergeCell ref="M340:N340"/>
    <mergeCell ref="O340:Q340"/>
    <mergeCell ref="S340:T340"/>
    <mergeCell ref="U340:W340"/>
    <mergeCell ref="Y340:Z340"/>
    <mergeCell ref="AA340:AC340"/>
    <mergeCell ref="G341:H341"/>
    <mergeCell ref="I341:K341"/>
    <mergeCell ref="M341:N341"/>
    <mergeCell ref="O341:Q341"/>
    <mergeCell ref="S341:T341"/>
    <mergeCell ref="U341:W341"/>
    <mergeCell ref="Y341:Z341"/>
    <mergeCell ref="AA341:AC341"/>
    <mergeCell ref="G342:H342"/>
    <mergeCell ref="I342:K342"/>
    <mergeCell ref="M342:N342"/>
    <mergeCell ref="O342:Q342"/>
    <mergeCell ref="S342:T342"/>
    <mergeCell ref="U342:W342"/>
    <mergeCell ref="B343:D343"/>
    <mergeCell ref="G343:H343"/>
    <mergeCell ref="I343:K343"/>
    <mergeCell ref="M343:N343"/>
    <mergeCell ref="O343:Q343"/>
    <mergeCell ref="S343:T343"/>
    <mergeCell ref="U343:W343"/>
    <mergeCell ref="Y343:Z343"/>
    <mergeCell ref="AA343:AC343"/>
    <mergeCell ref="B344:D344"/>
    <mergeCell ref="G344:H344"/>
    <mergeCell ref="I344:K344"/>
    <mergeCell ref="M344:N344"/>
    <mergeCell ref="O344:Q344"/>
    <mergeCell ref="S344:T344"/>
    <mergeCell ref="U344:W344"/>
    <mergeCell ref="Y344:Z344"/>
    <mergeCell ref="AA344:AC344"/>
    <mergeCell ref="G345:H345"/>
    <mergeCell ref="I345:K345"/>
    <mergeCell ref="M345:N345"/>
    <mergeCell ref="O345:Q345"/>
    <mergeCell ref="S345:T345"/>
    <mergeCell ref="U345:W345"/>
    <mergeCell ref="Y345:Z345"/>
    <mergeCell ref="AA345:AC345"/>
    <mergeCell ref="G346:H346"/>
    <mergeCell ref="I346:K346"/>
    <mergeCell ref="M346:N346"/>
    <mergeCell ref="O346:Q346"/>
    <mergeCell ref="S346:T346"/>
    <mergeCell ref="U346:W346"/>
    <mergeCell ref="Y346:Z346"/>
    <mergeCell ref="AA346:AC346"/>
    <mergeCell ref="Y342:Z342"/>
    <mergeCell ref="AA342:AC342"/>
    <mergeCell ref="A349:D350"/>
    <mergeCell ref="Z350:Z351"/>
    <mergeCell ref="AA350:AA351"/>
    <mergeCell ref="AB350:AB351"/>
    <mergeCell ref="AC350:AC351"/>
    <mergeCell ref="AD350:AD351"/>
    <mergeCell ref="AE350:AE351"/>
    <mergeCell ref="AF350:AF351"/>
    <mergeCell ref="A351:I353"/>
    <mergeCell ref="L351:M353"/>
    <mergeCell ref="N351:O353"/>
    <mergeCell ref="P351:Q353"/>
    <mergeCell ref="A355:B355"/>
    <mergeCell ref="C355:I355"/>
    <mergeCell ref="A358:D358"/>
    <mergeCell ref="G358:H358"/>
    <mergeCell ref="I358:J358"/>
    <mergeCell ref="K358:L358"/>
    <mergeCell ref="M358:N358"/>
    <mergeCell ref="O358:P358"/>
    <mergeCell ref="Q358:R358"/>
    <mergeCell ref="S358:T358"/>
    <mergeCell ref="U358:V358"/>
    <mergeCell ref="W358:X358"/>
    <mergeCell ref="Y358:Z358"/>
    <mergeCell ref="AA358:AB358"/>
    <mergeCell ref="AC358:AD358"/>
    <mergeCell ref="AE358:AF358"/>
    <mergeCell ref="A359:B359"/>
    <mergeCell ref="C359:D359"/>
    <mergeCell ref="G359:H359"/>
    <mergeCell ref="I359:J359"/>
    <mergeCell ref="K359:L359"/>
    <mergeCell ref="M359:N359"/>
    <mergeCell ref="O359:P359"/>
    <mergeCell ref="Q359:R359"/>
    <mergeCell ref="S359:T359"/>
    <mergeCell ref="U359:V359"/>
    <mergeCell ref="W359:X359"/>
    <mergeCell ref="Y359:Z359"/>
    <mergeCell ref="AA359:AB359"/>
    <mergeCell ref="AC359:AD359"/>
    <mergeCell ref="AE359:AF359"/>
    <mergeCell ref="A360:B363"/>
    <mergeCell ref="C360:D361"/>
    <mergeCell ref="G360:H360"/>
    <mergeCell ref="I360:J360"/>
    <mergeCell ref="K360:L360"/>
    <mergeCell ref="M360:N360"/>
    <mergeCell ref="O360:P360"/>
    <mergeCell ref="Q360:R360"/>
    <mergeCell ref="S360:T360"/>
    <mergeCell ref="U360:V360"/>
    <mergeCell ref="W360:X360"/>
    <mergeCell ref="Y360:Z360"/>
    <mergeCell ref="AA360:AB360"/>
    <mergeCell ref="AC360:AD360"/>
    <mergeCell ref="AE360:AF360"/>
    <mergeCell ref="G361:H361"/>
    <mergeCell ref="I361:J361"/>
    <mergeCell ref="K361:L361"/>
    <mergeCell ref="M361:N361"/>
    <mergeCell ref="O361:P361"/>
    <mergeCell ref="Q361:R361"/>
    <mergeCell ref="S361:T361"/>
    <mergeCell ref="U361:V361"/>
    <mergeCell ref="W361:X361"/>
    <mergeCell ref="Y361:Z361"/>
    <mergeCell ref="AA361:AB361"/>
    <mergeCell ref="AC361:AD361"/>
    <mergeCell ref="AE361:AF361"/>
    <mergeCell ref="C362:D363"/>
    <mergeCell ref="G362:H362"/>
    <mergeCell ref="I362:J362"/>
    <mergeCell ref="K362:L362"/>
    <mergeCell ref="M362:N362"/>
    <mergeCell ref="O362:P362"/>
    <mergeCell ref="Q362:R362"/>
    <mergeCell ref="S362:T362"/>
    <mergeCell ref="U362:V362"/>
    <mergeCell ref="W362:X362"/>
    <mergeCell ref="Y362:Z362"/>
    <mergeCell ref="AA362:AB362"/>
    <mergeCell ref="AC362:AD362"/>
    <mergeCell ref="AE362:AF362"/>
    <mergeCell ref="G363:H363"/>
    <mergeCell ref="I363:J363"/>
    <mergeCell ref="K363:L363"/>
    <mergeCell ref="M363:N363"/>
    <mergeCell ref="O363:P363"/>
    <mergeCell ref="Q363:R363"/>
    <mergeCell ref="S363:T363"/>
    <mergeCell ref="U363:V363"/>
    <mergeCell ref="W363:X363"/>
    <mergeCell ref="Y363:Z363"/>
    <mergeCell ref="AA363:AB363"/>
    <mergeCell ref="AC363:AD363"/>
    <mergeCell ref="AE363:AF363"/>
    <mergeCell ref="A364:B364"/>
    <mergeCell ref="C364:D364"/>
    <mergeCell ref="G364:H364"/>
    <mergeCell ref="I364:J364"/>
    <mergeCell ref="K364:L364"/>
    <mergeCell ref="M364:N364"/>
    <mergeCell ref="O364:P364"/>
    <mergeCell ref="Q364:R364"/>
    <mergeCell ref="S364:T364"/>
    <mergeCell ref="U364:V364"/>
    <mergeCell ref="W364:X364"/>
    <mergeCell ref="Y364:Z364"/>
    <mergeCell ref="AA364:AB364"/>
    <mergeCell ref="AC364:AD364"/>
    <mergeCell ref="AE364:AF364"/>
    <mergeCell ref="A365:B365"/>
    <mergeCell ref="C365:D365"/>
    <mergeCell ref="G365:H365"/>
    <mergeCell ref="I365:J365"/>
    <mergeCell ref="K365:L365"/>
    <mergeCell ref="M365:N365"/>
    <mergeCell ref="O365:P365"/>
    <mergeCell ref="Q365:R365"/>
    <mergeCell ref="S365:T365"/>
    <mergeCell ref="U365:V365"/>
    <mergeCell ref="W365:X365"/>
    <mergeCell ref="Y365:Z365"/>
    <mergeCell ref="AA365:AB365"/>
    <mergeCell ref="AC365:AD365"/>
    <mergeCell ref="AE365:AF365"/>
    <mergeCell ref="A366:B366"/>
    <mergeCell ref="C366:D366"/>
    <mergeCell ref="G366:H366"/>
    <mergeCell ref="I366:J366"/>
    <mergeCell ref="K366:L366"/>
    <mergeCell ref="M366:N366"/>
    <mergeCell ref="O366:P366"/>
    <mergeCell ref="Q366:R366"/>
    <mergeCell ref="S366:T366"/>
    <mergeCell ref="U366:V366"/>
    <mergeCell ref="W366:X366"/>
    <mergeCell ref="Y366:Z366"/>
    <mergeCell ref="AA366:AB366"/>
    <mergeCell ref="AC366:AD366"/>
    <mergeCell ref="AE366:AF366"/>
    <mergeCell ref="A367:A371"/>
    <mergeCell ref="B367:D371"/>
    <mergeCell ref="G368:H368"/>
    <mergeCell ref="I368:K368"/>
    <mergeCell ref="M368:N368"/>
    <mergeCell ref="O368:Q368"/>
    <mergeCell ref="S368:T368"/>
    <mergeCell ref="U368:W368"/>
    <mergeCell ref="Y368:Z368"/>
    <mergeCell ref="AA368:AC368"/>
    <mergeCell ref="G369:H369"/>
    <mergeCell ref="I369:K369"/>
    <mergeCell ref="M369:N369"/>
    <mergeCell ref="O369:Q369"/>
    <mergeCell ref="S369:T369"/>
    <mergeCell ref="U369:W369"/>
    <mergeCell ref="Y369:Z369"/>
    <mergeCell ref="AA369:AC369"/>
    <mergeCell ref="G370:H370"/>
    <mergeCell ref="I370:K370"/>
    <mergeCell ref="M370:N370"/>
    <mergeCell ref="O370:Q370"/>
    <mergeCell ref="S370:T370"/>
    <mergeCell ref="U370:W370"/>
    <mergeCell ref="Y370:Z370"/>
    <mergeCell ref="AA370:AC370"/>
    <mergeCell ref="G371:H371"/>
    <mergeCell ref="I371:K371"/>
    <mergeCell ref="M371:N371"/>
    <mergeCell ref="O371:Q371"/>
    <mergeCell ref="S371:T371"/>
    <mergeCell ref="U371:W371"/>
    <mergeCell ref="Y371:Z371"/>
    <mergeCell ref="AA371:AC371"/>
    <mergeCell ref="B372:D372"/>
    <mergeCell ref="G372:H372"/>
    <mergeCell ref="I372:K372"/>
    <mergeCell ref="M372:N372"/>
    <mergeCell ref="O372:Q372"/>
    <mergeCell ref="S372:T372"/>
    <mergeCell ref="U372:W372"/>
    <mergeCell ref="Y372:Z372"/>
    <mergeCell ref="AA372:AC372"/>
    <mergeCell ref="B373:D373"/>
    <mergeCell ref="G373:H373"/>
    <mergeCell ref="I373:K373"/>
    <mergeCell ref="M373:N373"/>
    <mergeCell ref="O373:Q373"/>
    <mergeCell ref="S373:T373"/>
    <mergeCell ref="U373:W373"/>
    <mergeCell ref="Y373:Z373"/>
    <mergeCell ref="AA373:AC373"/>
    <mergeCell ref="G374:H374"/>
    <mergeCell ref="I374:K374"/>
    <mergeCell ref="M374:N374"/>
    <mergeCell ref="O374:Q374"/>
    <mergeCell ref="S374:T374"/>
    <mergeCell ref="U374:W374"/>
    <mergeCell ref="Y374:Z374"/>
    <mergeCell ref="AA374:AC374"/>
    <mergeCell ref="G375:H375"/>
    <mergeCell ref="I375:K375"/>
    <mergeCell ref="M375:N375"/>
    <mergeCell ref="O375:Q375"/>
    <mergeCell ref="S375:T375"/>
    <mergeCell ref="U375:W375"/>
    <mergeCell ref="Y375:Z375"/>
    <mergeCell ref="AA375:AC375"/>
    <mergeCell ref="A378:D379"/>
    <mergeCell ref="Z379:Z380"/>
    <mergeCell ref="AA379:AA380"/>
    <mergeCell ref="AB379:AB380"/>
    <mergeCell ref="AC379:AC380"/>
    <mergeCell ref="AD379:AD380"/>
    <mergeCell ref="AE379:AE380"/>
    <mergeCell ref="AF379:AF380"/>
    <mergeCell ref="A380:I382"/>
    <mergeCell ref="L380:M382"/>
    <mergeCell ref="N380:O382"/>
    <mergeCell ref="P380:Q382"/>
    <mergeCell ref="A384:B384"/>
    <mergeCell ref="C384:I384"/>
    <mergeCell ref="A387:D387"/>
    <mergeCell ref="G387:H387"/>
    <mergeCell ref="I387:J387"/>
    <mergeCell ref="K387:L387"/>
    <mergeCell ref="M387:N387"/>
    <mergeCell ref="O387:P387"/>
    <mergeCell ref="Q387:R387"/>
    <mergeCell ref="S387:T387"/>
    <mergeCell ref="U387:V387"/>
    <mergeCell ref="W387:X387"/>
    <mergeCell ref="Y387:Z387"/>
    <mergeCell ref="AA387:AB387"/>
    <mergeCell ref="AC387:AD387"/>
    <mergeCell ref="AE387:AF387"/>
    <mergeCell ref="A388:B388"/>
    <mergeCell ref="C388:D388"/>
    <mergeCell ref="G388:H388"/>
    <mergeCell ref="I388:J388"/>
    <mergeCell ref="K388:L388"/>
    <mergeCell ref="M388:N388"/>
    <mergeCell ref="O388:P388"/>
    <mergeCell ref="Q388:R388"/>
    <mergeCell ref="S388:T388"/>
    <mergeCell ref="U388:V388"/>
    <mergeCell ref="W388:X388"/>
    <mergeCell ref="Y388:Z388"/>
    <mergeCell ref="AA388:AB388"/>
    <mergeCell ref="AC388:AD388"/>
    <mergeCell ref="AE388:AF388"/>
    <mergeCell ref="A389:B392"/>
    <mergeCell ref="C389:D390"/>
    <mergeCell ref="G389:H389"/>
    <mergeCell ref="I389:J389"/>
    <mergeCell ref="K389:L389"/>
    <mergeCell ref="M389:N389"/>
    <mergeCell ref="O389:P389"/>
    <mergeCell ref="Q389:R389"/>
    <mergeCell ref="S389:T389"/>
    <mergeCell ref="U389:V389"/>
    <mergeCell ref="W389:X389"/>
    <mergeCell ref="Y389:Z389"/>
    <mergeCell ref="AA389:AB389"/>
    <mergeCell ref="AC389:AD389"/>
    <mergeCell ref="AE389:AF389"/>
    <mergeCell ref="G390:H390"/>
    <mergeCell ref="I390:J390"/>
    <mergeCell ref="K390:L390"/>
    <mergeCell ref="M390:N390"/>
    <mergeCell ref="O390:P390"/>
    <mergeCell ref="Q390:R390"/>
    <mergeCell ref="S390:T390"/>
    <mergeCell ref="U390:V390"/>
    <mergeCell ref="W390:X390"/>
    <mergeCell ref="Y390:Z390"/>
    <mergeCell ref="AA390:AB390"/>
    <mergeCell ref="AC390:AD390"/>
    <mergeCell ref="AE390:AF390"/>
    <mergeCell ref="C391:D392"/>
    <mergeCell ref="G391:H391"/>
    <mergeCell ref="I391:J391"/>
    <mergeCell ref="K391:L391"/>
    <mergeCell ref="M391:N391"/>
    <mergeCell ref="O391:P391"/>
    <mergeCell ref="Q391:R391"/>
    <mergeCell ref="S391:T391"/>
    <mergeCell ref="U391:V391"/>
    <mergeCell ref="W391:X391"/>
    <mergeCell ref="Y391:Z391"/>
    <mergeCell ref="AA391:AB391"/>
    <mergeCell ref="AC391:AD391"/>
    <mergeCell ref="AE391:AF391"/>
    <mergeCell ref="G392:H392"/>
    <mergeCell ref="I392:J392"/>
    <mergeCell ref="K392:L392"/>
    <mergeCell ref="M392:N392"/>
    <mergeCell ref="O392:P392"/>
    <mergeCell ref="Q392:R392"/>
    <mergeCell ref="S392:T392"/>
    <mergeCell ref="U392:V392"/>
    <mergeCell ref="W392:X392"/>
    <mergeCell ref="Y392:Z392"/>
    <mergeCell ref="AA392:AB392"/>
    <mergeCell ref="AC392:AD392"/>
    <mergeCell ref="AE392:AF392"/>
    <mergeCell ref="A393:B393"/>
    <mergeCell ref="C393:D393"/>
    <mergeCell ref="G393:H393"/>
    <mergeCell ref="I393:J393"/>
    <mergeCell ref="K393:L393"/>
    <mergeCell ref="M393:N393"/>
    <mergeCell ref="O393:P393"/>
    <mergeCell ref="Q393:R393"/>
    <mergeCell ref="S393:T393"/>
    <mergeCell ref="U393:V393"/>
    <mergeCell ref="W393:X393"/>
    <mergeCell ref="Y393:Z393"/>
    <mergeCell ref="AA393:AB393"/>
    <mergeCell ref="AC393:AD393"/>
    <mergeCell ref="AE393:AF393"/>
    <mergeCell ref="A394:B394"/>
    <mergeCell ref="C394:D394"/>
    <mergeCell ref="G394:H394"/>
    <mergeCell ref="I394:J394"/>
    <mergeCell ref="K394:L394"/>
    <mergeCell ref="M394:N394"/>
    <mergeCell ref="O394:P394"/>
    <mergeCell ref="Q394:R394"/>
    <mergeCell ref="S394:T394"/>
    <mergeCell ref="U394:V394"/>
    <mergeCell ref="W394:X394"/>
    <mergeCell ref="Y394:Z394"/>
    <mergeCell ref="AA394:AB394"/>
    <mergeCell ref="AC394:AD394"/>
    <mergeCell ref="AE394:AF394"/>
    <mergeCell ref="A395:B395"/>
    <mergeCell ref="C395:D395"/>
    <mergeCell ref="G395:H395"/>
    <mergeCell ref="I395:J395"/>
    <mergeCell ref="K395:L395"/>
    <mergeCell ref="M395:N395"/>
    <mergeCell ref="O395:P395"/>
    <mergeCell ref="Q395:R395"/>
    <mergeCell ref="S395:T395"/>
    <mergeCell ref="U395:V395"/>
    <mergeCell ref="W395:X395"/>
    <mergeCell ref="Y395:Z395"/>
    <mergeCell ref="AA395:AB395"/>
    <mergeCell ref="AC395:AD395"/>
    <mergeCell ref="AE395:AF395"/>
    <mergeCell ref="A396:A400"/>
    <mergeCell ref="B396:D400"/>
    <mergeCell ref="G397:H397"/>
    <mergeCell ref="I397:K397"/>
    <mergeCell ref="M397:N397"/>
    <mergeCell ref="O397:Q397"/>
    <mergeCell ref="S397:T397"/>
    <mergeCell ref="U397:W397"/>
    <mergeCell ref="Y397:Z397"/>
    <mergeCell ref="AA397:AC397"/>
    <mergeCell ref="G398:H398"/>
    <mergeCell ref="I398:K398"/>
    <mergeCell ref="M398:N398"/>
    <mergeCell ref="O398:Q398"/>
    <mergeCell ref="S398:T398"/>
    <mergeCell ref="U398:W398"/>
    <mergeCell ref="Y398:Z398"/>
    <mergeCell ref="AA398:AC398"/>
    <mergeCell ref="G399:H399"/>
    <mergeCell ref="I399:K399"/>
    <mergeCell ref="M399:N399"/>
    <mergeCell ref="O399:Q399"/>
    <mergeCell ref="S399:T399"/>
    <mergeCell ref="U399:W399"/>
    <mergeCell ref="Y399:Z399"/>
    <mergeCell ref="AA399:AC399"/>
    <mergeCell ref="G400:H400"/>
    <mergeCell ref="I400:K400"/>
    <mergeCell ref="M400:N400"/>
    <mergeCell ref="O400:Q400"/>
    <mergeCell ref="S400:T400"/>
    <mergeCell ref="U400:W400"/>
    <mergeCell ref="Y400:Z400"/>
    <mergeCell ref="AA400:AC400"/>
    <mergeCell ref="B401:D401"/>
    <mergeCell ref="G401:H401"/>
    <mergeCell ref="I401:K401"/>
    <mergeCell ref="M401:N401"/>
    <mergeCell ref="O401:Q401"/>
    <mergeCell ref="S401:T401"/>
    <mergeCell ref="U401:W401"/>
    <mergeCell ref="Y401:Z401"/>
    <mergeCell ref="AA401:AC401"/>
    <mergeCell ref="B402:D402"/>
    <mergeCell ref="G402:H402"/>
    <mergeCell ref="I402:K402"/>
    <mergeCell ref="M402:N402"/>
    <mergeCell ref="O402:Q402"/>
    <mergeCell ref="S402:T402"/>
    <mergeCell ref="U402:W402"/>
    <mergeCell ref="Y402:Z402"/>
    <mergeCell ref="AA402:AC402"/>
    <mergeCell ref="G403:H403"/>
    <mergeCell ref="I403:K403"/>
    <mergeCell ref="M403:N403"/>
    <mergeCell ref="O403:Q403"/>
    <mergeCell ref="S403:T403"/>
    <mergeCell ref="U403:W403"/>
    <mergeCell ref="Y403:Z403"/>
    <mergeCell ref="AA403:AC403"/>
    <mergeCell ref="G404:H404"/>
    <mergeCell ref="I404:K404"/>
    <mergeCell ref="M404:N404"/>
    <mergeCell ref="O404:Q404"/>
    <mergeCell ref="S404:T404"/>
    <mergeCell ref="U404:W404"/>
    <mergeCell ref="Y404:Z404"/>
    <mergeCell ref="AA404:AC404"/>
    <mergeCell ref="A407:D408"/>
    <mergeCell ref="Z408:Z409"/>
    <mergeCell ref="AA408:AA409"/>
    <mergeCell ref="AB408:AB409"/>
    <mergeCell ref="AC408:AC409"/>
    <mergeCell ref="AD408:AD409"/>
    <mergeCell ref="AE408:AE409"/>
    <mergeCell ref="AF408:AF409"/>
    <mergeCell ref="A409:I411"/>
    <mergeCell ref="L409:M411"/>
    <mergeCell ref="N409:O411"/>
    <mergeCell ref="P409:Q411"/>
    <mergeCell ref="A413:B413"/>
    <mergeCell ref="C413:I413"/>
    <mergeCell ref="A416:D416"/>
    <mergeCell ref="G416:H416"/>
    <mergeCell ref="I416:J416"/>
    <mergeCell ref="K416:L416"/>
    <mergeCell ref="M416:N416"/>
    <mergeCell ref="O416:P416"/>
    <mergeCell ref="Q416:R416"/>
    <mergeCell ref="S416:T416"/>
    <mergeCell ref="U416:V416"/>
    <mergeCell ref="W416:X416"/>
    <mergeCell ref="Y416:Z416"/>
    <mergeCell ref="AA416:AB416"/>
    <mergeCell ref="AC416:AD416"/>
    <mergeCell ref="AE416:AF416"/>
    <mergeCell ref="A417:B417"/>
    <mergeCell ref="C417:D417"/>
    <mergeCell ref="G417:H417"/>
    <mergeCell ref="I417:J417"/>
    <mergeCell ref="K417:L417"/>
    <mergeCell ref="M417:N417"/>
    <mergeCell ref="O417:P417"/>
    <mergeCell ref="Q417:R417"/>
    <mergeCell ref="S417:T417"/>
    <mergeCell ref="U417:V417"/>
    <mergeCell ref="W417:X417"/>
    <mergeCell ref="Y417:Z417"/>
    <mergeCell ref="AA417:AB417"/>
    <mergeCell ref="AC417:AD417"/>
    <mergeCell ref="AE417:AF417"/>
    <mergeCell ref="A418:B421"/>
    <mergeCell ref="C418:D419"/>
    <mergeCell ref="G418:H418"/>
    <mergeCell ref="I418:J418"/>
    <mergeCell ref="K418:L418"/>
    <mergeCell ref="M418:N418"/>
    <mergeCell ref="O418:P418"/>
    <mergeCell ref="Q418:R418"/>
    <mergeCell ref="S418:T418"/>
    <mergeCell ref="U418:V418"/>
    <mergeCell ref="W418:X418"/>
    <mergeCell ref="Y418:Z418"/>
    <mergeCell ref="AA418:AB418"/>
    <mergeCell ref="AC418:AD418"/>
    <mergeCell ref="AE418:AF418"/>
    <mergeCell ref="G419:H419"/>
    <mergeCell ref="I419:J419"/>
    <mergeCell ref="K419:L419"/>
    <mergeCell ref="M419:N419"/>
    <mergeCell ref="O419:P419"/>
    <mergeCell ref="Q419:R419"/>
    <mergeCell ref="S419:T419"/>
    <mergeCell ref="U419:V419"/>
    <mergeCell ref="W419:X419"/>
    <mergeCell ref="Y419:Z419"/>
    <mergeCell ref="AA419:AB419"/>
    <mergeCell ref="AC419:AD419"/>
    <mergeCell ref="AE419:AF419"/>
    <mergeCell ref="C420:D421"/>
    <mergeCell ref="G420:H420"/>
    <mergeCell ref="I420:J420"/>
    <mergeCell ref="K420:L420"/>
    <mergeCell ref="M420:N420"/>
    <mergeCell ref="O420:P420"/>
    <mergeCell ref="Q420:R420"/>
    <mergeCell ref="S420:T420"/>
    <mergeCell ref="U420:V420"/>
    <mergeCell ref="W420:X420"/>
    <mergeCell ref="Y420:Z420"/>
    <mergeCell ref="AA420:AB420"/>
    <mergeCell ref="AC420:AD420"/>
    <mergeCell ref="AE420:AF420"/>
    <mergeCell ref="G421:H421"/>
    <mergeCell ref="I421:J421"/>
    <mergeCell ref="K421:L421"/>
    <mergeCell ref="M421:N421"/>
    <mergeCell ref="O421:P421"/>
    <mergeCell ref="Q421:R421"/>
    <mergeCell ref="S421:T421"/>
    <mergeCell ref="U421:V421"/>
    <mergeCell ref="W421:X421"/>
    <mergeCell ref="Y421:Z421"/>
    <mergeCell ref="AA421:AB421"/>
    <mergeCell ref="AC421:AD421"/>
    <mergeCell ref="AE421:AF421"/>
    <mergeCell ref="A422:B422"/>
    <mergeCell ref="C422:D422"/>
    <mergeCell ref="G422:H422"/>
    <mergeCell ref="I422:J422"/>
    <mergeCell ref="K422:L422"/>
    <mergeCell ref="M422:N422"/>
    <mergeCell ref="O422:P422"/>
    <mergeCell ref="Q422:R422"/>
    <mergeCell ref="S422:T422"/>
    <mergeCell ref="U422:V422"/>
    <mergeCell ref="W422:X422"/>
    <mergeCell ref="Y422:Z422"/>
    <mergeCell ref="AA422:AB422"/>
    <mergeCell ref="AC422:AD422"/>
    <mergeCell ref="AE422:AF422"/>
    <mergeCell ref="A423:B423"/>
    <mergeCell ref="C423:D423"/>
    <mergeCell ref="G423:H423"/>
    <mergeCell ref="I423:J423"/>
    <mergeCell ref="K423:L423"/>
    <mergeCell ref="M423:N423"/>
    <mergeCell ref="O423:P423"/>
    <mergeCell ref="Q423:R423"/>
    <mergeCell ref="S423:T423"/>
    <mergeCell ref="U423:V423"/>
    <mergeCell ref="W423:X423"/>
    <mergeCell ref="Y423:Z423"/>
    <mergeCell ref="AA423:AB423"/>
    <mergeCell ref="AC423:AD423"/>
    <mergeCell ref="AE423:AF423"/>
    <mergeCell ref="A424:B424"/>
    <mergeCell ref="C424:D424"/>
    <mergeCell ref="G424:H424"/>
    <mergeCell ref="I424:J424"/>
    <mergeCell ref="K424:L424"/>
    <mergeCell ref="M424:N424"/>
    <mergeCell ref="O424:P424"/>
    <mergeCell ref="Q424:R424"/>
    <mergeCell ref="S424:T424"/>
    <mergeCell ref="U424:V424"/>
    <mergeCell ref="W424:X424"/>
    <mergeCell ref="Y424:Z424"/>
    <mergeCell ref="AA424:AB424"/>
    <mergeCell ref="AC424:AD424"/>
    <mergeCell ref="AE424:AF424"/>
    <mergeCell ref="A425:A429"/>
    <mergeCell ref="B425:D429"/>
    <mergeCell ref="G426:H426"/>
    <mergeCell ref="I426:K426"/>
    <mergeCell ref="M426:N426"/>
    <mergeCell ref="O426:Q426"/>
    <mergeCell ref="S426:T426"/>
    <mergeCell ref="U426:W426"/>
    <mergeCell ref="Y426:Z426"/>
    <mergeCell ref="AA426:AC426"/>
    <mergeCell ref="G427:H427"/>
    <mergeCell ref="I427:K427"/>
    <mergeCell ref="M427:N427"/>
    <mergeCell ref="O427:Q427"/>
    <mergeCell ref="S427:T427"/>
    <mergeCell ref="U427:W427"/>
    <mergeCell ref="Y427:Z427"/>
    <mergeCell ref="AA427:AC427"/>
    <mergeCell ref="G428:H428"/>
    <mergeCell ref="I428:K428"/>
    <mergeCell ref="M428:N428"/>
    <mergeCell ref="O428:Q428"/>
    <mergeCell ref="S428:T428"/>
    <mergeCell ref="U428:W428"/>
    <mergeCell ref="Y428:Z428"/>
    <mergeCell ref="AA428:AC428"/>
    <mergeCell ref="G429:H429"/>
    <mergeCell ref="I429:K429"/>
    <mergeCell ref="M429:N429"/>
    <mergeCell ref="O429:Q429"/>
    <mergeCell ref="S429:T429"/>
    <mergeCell ref="U429:W429"/>
    <mergeCell ref="B430:D430"/>
    <mergeCell ref="G430:H430"/>
    <mergeCell ref="I430:K430"/>
    <mergeCell ref="M430:N430"/>
    <mergeCell ref="O430:Q430"/>
    <mergeCell ref="S430:T430"/>
    <mergeCell ref="U430:W430"/>
    <mergeCell ref="Y430:Z430"/>
    <mergeCell ref="AA430:AC430"/>
    <mergeCell ref="B431:D431"/>
    <mergeCell ref="G431:H431"/>
    <mergeCell ref="I431:K431"/>
    <mergeCell ref="M431:N431"/>
    <mergeCell ref="O431:Q431"/>
    <mergeCell ref="S431:T431"/>
    <mergeCell ref="U431:W431"/>
    <mergeCell ref="Y431:Z431"/>
    <mergeCell ref="AA431:AC431"/>
    <mergeCell ref="G432:H432"/>
    <mergeCell ref="I432:K432"/>
    <mergeCell ref="M432:N432"/>
    <mergeCell ref="O432:Q432"/>
    <mergeCell ref="S432:T432"/>
    <mergeCell ref="U432:W432"/>
    <mergeCell ref="Y432:Z432"/>
    <mergeCell ref="AA432:AC432"/>
    <mergeCell ref="G433:H433"/>
    <mergeCell ref="I433:K433"/>
    <mergeCell ref="M433:N433"/>
    <mergeCell ref="O433:Q433"/>
    <mergeCell ref="S433:T433"/>
    <mergeCell ref="U433:W433"/>
    <mergeCell ref="Y433:Z433"/>
    <mergeCell ref="AA433:AC433"/>
    <mergeCell ref="Y429:Z429"/>
    <mergeCell ref="AA429:AC429"/>
  </mergeCells>
  <phoneticPr fontId="3"/>
  <conditionalFormatting sqref="C7:I7">
    <cfRule type="containsBlanks" dxfId="0" priority="2">
      <formula>LEN(TRIM(C7))=0</formula>
    </cfRule>
  </conditionalFormatting>
  <pageMargins left="0.25" right="0.25" top="0.75" bottom="0.75" header="0.3" footer="0.3"/>
  <pageSetup paperSize="9" scale="62" orientation="landscape" r:id="rId1"/>
  <rowBreaks count="14" manualBreakCount="14">
    <brk id="29" max="16383" man="1"/>
    <brk id="58" max="16383" man="1"/>
    <brk id="87" max="16383" man="1"/>
    <brk id="116" max="16383" man="1"/>
    <brk id="145" max="16383" man="1"/>
    <brk id="174" max="31" man="1"/>
    <brk id="203" max="31" man="1"/>
    <brk id="232" max="31" man="1"/>
    <brk id="261" max="31" man="1"/>
    <brk id="290" max="31" man="1"/>
    <brk id="319" max="31" man="1"/>
    <brk id="348" max="31" man="1"/>
    <brk id="377" max="31" man="1"/>
    <brk id="406" max="31"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26B84-2DC7-417D-B859-4B9B6072B2F8}">
  <sheetPr codeName="Sheet14">
    <tabColor rgb="FFFFFF00"/>
  </sheetPr>
  <dimension ref="A1:AC34"/>
  <sheetViews>
    <sheetView view="pageBreakPreview" zoomScale="60" zoomScaleNormal="100" zoomScalePageLayoutView="70" workbookViewId="0">
      <selection activeCell="B4" sqref="B4"/>
    </sheetView>
  </sheetViews>
  <sheetFormatPr defaultColWidth="9" defaultRowHeight="16.5"/>
  <cols>
    <col min="1" max="2" width="8" style="13" customWidth="1"/>
    <col min="3" max="3" width="8.90625" style="13" customWidth="1"/>
    <col min="4" max="4" width="7.453125" style="13" customWidth="1"/>
    <col min="5" max="25" width="8" style="13" customWidth="1"/>
    <col min="26" max="26" width="3.7265625" style="13" customWidth="1"/>
    <col min="27" max="27" width="2.7265625" style="13" customWidth="1"/>
    <col min="28" max="28" width="3.7265625" style="13" customWidth="1"/>
    <col min="29" max="29" width="2.7265625" style="13" customWidth="1"/>
    <col min="30" max="31" width="8" style="13" customWidth="1"/>
    <col min="32" max="16384" width="9" style="13"/>
  </cols>
  <sheetData>
    <row r="1" spans="1:29" ht="14.25" customHeight="1">
      <c r="A1" s="1079" t="s">
        <v>302</v>
      </c>
      <c r="B1" s="1079"/>
      <c r="C1" s="1079"/>
      <c r="D1" s="1079"/>
      <c r="E1" s="969" t="s">
        <v>303</v>
      </c>
      <c r="F1" s="969"/>
      <c r="G1" s="969"/>
      <c r="H1" s="969"/>
      <c r="I1" s="969"/>
      <c r="J1" s="969"/>
      <c r="K1" s="969"/>
      <c r="L1" s="969"/>
      <c r="M1" s="969"/>
      <c r="N1" s="48"/>
      <c r="O1" s="48"/>
      <c r="P1" s="48"/>
      <c r="Q1" s="48"/>
      <c r="R1" s="968" t="s">
        <v>148</v>
      </c>
      <c r="S1" s="968">
        <f>日割計算表パターン①!K1+1</f>
        <v>8</v>
      </c>
      <c r="T1" s="968" t="s">
        <v>8</v>
      </c>
      <c r="U1" s="968">
        <v>3</v>
      </c>
      <c r="V1" s="968" t="s">
        <v>9</v>
      </c>
      <c r="W1" s="968">
        <v>31</v>
      </c>
      <c r="X1" s="968" t="s">
        <v>102</v>
      </c>
      <c r="Z1" s="968"/>
      <c r="AA1" s="968"/>
      <c r="AB1" s="968"/>
      <c r="AC1" s="968"/>
    </row>
    <row r="2" spans="1:29" ht="13.5" customHeight="1">
      <c r="A2" s="1079"/>
      <c r="B2" s="1079"/>
      <c r="C2" s="1079"/>
      <c r="D2" s="1079"/>
      <c r="E2" s="969"/>
      <c r="F2" s="969"/>
      <c r="G2" s="969"/>
      <c r="H2" s="969"/>
      <c r="I2" s="969"/>
      <c r="J2" s="969"/>
      <c r="K2" s="969"/>
      <c r="L2" s="969"/>
      <c r="M2" s="969"/>
      <c r="N2" s="48"/>
      <c r="O2" s="48"/>
      <c r="P2" s="48"/>
      <c r="Q2" s="48"/>
      <c r="R2" s="968"/>
      <c r="S2" s="968"/>
      <c r="T2" s="968"/>
      <c r="U2" s="968"/>
      <c r="V2" s="968"/>
      <c r="W2" s="968"/>
      <c r="X2" s="968"/>
      <c r="Z2" s="968"/>
      <c r="AA2" s="968"/>
      <c r="AB2" s="968"/>
      <c r="AC2" s="968"/>
    </row>
    <row r="3" spans="1:29" ht="13.5" customHeight="1">
      <c r="A3" s="1079"/>
      <c r="B3" s="1079"/>
      <c r="C3" s="1079"/>
      <c r="D3" s="1079"/>
      <c r="E3" s="969"/>
      <c r="F3" s="969"/>
      <c r="G3" s="969"/>
      <c r="H3" s="969"/>
      <c r="I3" s="969"/>
      <c r="J3" s="969"/>
      <c r="K3" s="969"/>
      <c r="L3" s="969"/>
      <c r="M3" s="969"/>
      <c r="N3" s="48"/>
      <c r="O3" s="48"/>
      <c r="P3" s="48"/>
      <c r="Q3" s="48"/>
      <c r="R3" s="968"/>
      <c r="S3" s="968"/>
      <c r="T3" s="968"/>
      <c r="U3" s="968"/>
      <c r="V3" s="968"/>
      <c r="W3" s="968"/>
      <c r="X3" s="968"/>
    </row>
    <row r="4" spans="1:29" ht="13.5" customHeight="1"/>
    <row r="5" spans="1:29" ht="33.75" customHeight="1">
      <c r="A5" s="14"/>
      <c r="B5" s="970" t="s">
        <v>81</v>
      </c>
      <c r="C5" s="970"/>
      <c r="D5" s="970" t="str">
        <f>IF('【様式12別紙1】実績（自動計算）'!$C$7="","",'【様式12別紙1】実績（自動計算）'!$C$7)</f>
        <v/>
      </c>
      <c r="E5" s="970"/>
      <c r="F5" s="970"/>
      <c r="G5" s="970"/>
      <c r="H5" s="970"/>
      <c r="I5" s="970"/>
      <c r="J5" s="970"/>
      <c r="K5" s="970"/>
    </row>
    <row r="6" spans="1:29">
      <c r="P6" s="124"/>
      <c r="T6" s="968" t="s">
        <v>43</v>
      </c>
      <c r="U6" s="968"/>
      <c r="V6" s="968"/>
      <c r="W6" s="983">
        <f>COUNTA(入力用!E22,入力用!E61,入力用!E100,入力用!E139,入力用!E178,入力用!E217,入力用!E256,入力用!E295,入力用!E334,入力用!E373,入力用!E412,入力用!E451,入力用!E490,入力用!E529,入力用!E568)</f>
        <v>0</v>
      </c>
      <c r="X6" s="968" t="s">
        <v>42</v>
      </c>
    </row>
    <row r="7" spans="1:29">
      <c r="A7" s="13" t="s">
        <v>44</v>
      </c>
      <c r="G7" s="13" t="s">
        <v>47</v>
      </c>
      <c r="T7" s="985"/>
      <c r="U7" s="985"/>
      <c r="V7" s="985"/>
      <c r="W7" s="984"/>
      <c r="X7" s="985"/>
    </row>
    <row r="8" spans="1:29" ht="30" customHeight="1">
      <c r="A8" s="970" t="s">
        <v>45</v>
      </c>
      <c r="B8" s="970"/>
      <c r="C8" s="970"/>
      <c r="D8" s="970" t="s">
        <v>304</v>
      </c>
      <c r="E8" s="970"/>
      <c r="G8" s="970" t="s">
        <v>48</v>
      </c>
      <c r="H8" s="970"/>
      <c r="I8" s="970"/>
      <c r="J8" s="970" t="s">
        <v>304</v>
      </c>
      <c r="K8" s="970"/>
    </row>
    <row r="9" spans="1:29" ht="30" customHeight="1">
      <c r="A9" s="970" t="s">
        <v>53</v>
      </c>
      <c r="B9" s="970"/>
      <c r="C9" s="970"/>
      <c r="D9" s="982">
        <f>W33-W34</f>
        <v>0</v>
      </c>
      <c r="E9" s="982"/>
      <c r="G9" s="970" t="s">
        <v>29</v>
      </c>
      <c r="H9" s="970"/>
      <c r="I9" s="970"/>
      <c r="J9" s="982">
        <f>W28</f>
        <v>0</v>
      </c>
      <c r="K9" s="982"/>
      <c r="M9" s="974" t="s">
        <v>305</v>
      </c>
      <c r="N9" s="974"/>
      <c r="O9" s="974"/>
      <c r="P9" s="974"/>
      <c r="Q9" s="974"/>
      <c r="R9" s="974"/>
      <c r="S9" s="974"/>
      <c r="T9" s="974"/>
      <c r="U9" s="974"/>
      <c r="V9" s="974"/>
      <c r="W9" s="974"/>
      <c r="X9" s="974"/>
    </row>
    <row r="10" spans="1:29" ht="30" customHeight="1">
      <c r="A10" s="1027" t="s">
        <v>33</v>
      </c>
      <c r="B10" s="1028"/>
      <c r="C10" s="1029"/>
      <c r="D10" s="982">
        <f>W32</f>
        <v>0</v>
      </c>
      <c r="E10" s="982"/>
      <c r="G10" s="996" t="s">
        <v>49</v>
      </c>
      <c r="H10" s="996"/>
      <c r="I10" s="996"/>
      <c r="J10" s="982">
        <f>W29</f>
        <v>0</v>
      </c>
      <c r="K10" s="982"/>
      <c r="M10" s="974"/>
      <c r="N10" s="974"/>
      <c r="O10" s="974"/>
      <c r="P10" s="974"/>
      <c r="Q10" s="974"/>
      <c r="R10" s="974"/>
      <c r="S10" s="974"/>
      <c r="T10" s="974"/>
      <c r="U10" s="974"/>
      <c r="V10" s="974"/>
      <c r="W10" s="974"/>
      <c r="X10" s="974"/>
    </row>
    <row r="11" spans="1:29" ht="34.5" customHeight="1">
      <c r="A11" s="1017" t="s">
        <v>84</v>
      </c>
      <c r="B11" s="1018"/>
      <c r="C11" s="1019"/>
      <c r="D11" s="1023">
        <f>W34</f>
        <v>0</v>
      </c>
      <c r="E11" s="1024"/>
      <c r="G11" s="996" t="s">
        <v>50</v>
      </c>
      <c r="H11" s="996"/>
      <c r="I11" s="996"/>
      <c r="J11" s="982">
        <f>W30</f>
        <v>0</v>
      </c>
      <c r="K11" s="982"/>
      <c r="M11" s="975" t="s">
        <v>104</v>
      </c>
      <c r="N11" s="975"/>
      <c r="O11" s="975"/>
      <c r="P11" s="975"/>
      <c r="Q11" s="975"/>
      <c r="R11" s="975"/>
      <c r="S11" s="975"/>
      <c r="T11" s="975"/>
      <c r="U11" s="975"/>
      <c r="V11" s="975"/>
      <c r="W11" s="975"/>
      <c r="X11" s="975"/>
    </row>
    <row r="12" spans="1:29" ht="34.5" customHeight="1">
      <c r="A12" s="1020"/>
      <c r="B12" s="1021"/>
      <c r="C12" s="1022"/>
      <c r="D12" s="1025"/>
      <c r="E12" s="1026"/>
      <c r="G12" s="996" t="s">
        <v>32</v>
      </c>
      <c r="H12" s="996"/>
      <c r="I12" s="996"/>
      <c r="J12" s="1030">
        <f>W31</f>
        <v>0</v>
      </c>
      <c r="K12" s="1030"/>
    </row>
    <row r="13" spans="1:29" ht="30" customHeight="1">
      <c r="A13" s="970" t="s">
        <v>54</v>
      </c>
      <c r="B13" s="970"/>
      <c r="C13" s="970"/>
      <c r="D13" s="982">
        <f>SUM(D9:E12)</f>
        <v>0</v>
      </c>
      <c r="E13" s="982"/>
      <c r="G13" s="970" t="s">
        <v>54</v>
      </c>
      <c r="H13" s="970"/>
      <c r="I13" s="970"/>
      <c r="J13" s="982">
        <f>SUM(J9:K12)</f>
        <v>0</v>
      </c>
      <c r="K13" s="982"/>
    </row>
    <row r="14" spans="1:29" ht="6.75" customHeight="1"/>
    <row r="15" spans="1:29" ht="9" customHeight="1"/>
    <row r="16" spans="1:29" ht="9" customHeight="1"/>
    <row r="17" spans="1:24" ht="9" customHeight="1"/>
    <row r="18" spans="1:24" ht="9" customHeight="1">
      <c r="E18" s="15"/>
    </row>
    <row r="19" spans="1:24" ht="9" customHeight="1"/>
    <row r="20" spans="1:24" ht="9" customHeight="1"/>
    <row r="21" spans="1:24" ht="9" customHeight="1"/>
    <row r="22" spans="1:24" ht="9" customHeight="1">
      <c r="E22" s="16"/>
    </row>
    <row r="23" spans="1:24" ht="9" customHeight="1"/>
    <row r="24" spans="1:24" ht="9" customHeight="1">
      <c r="E24" s="16"/>
    </row>
    <row r="25" spans="1:24" ht="9" customHeight="1" thickBot="1"/>
    <row r="26" spans="1:24" ht="19.5" customHeight="1">
      <c r="A26" s="1010" t="s">
        <v>36</v>
      </c>
      <c r="B26" s="1010"/>
      <c r="C26" s="1010"/>
      <c r="D26" s="1010"/>
      <c r="F26" s="1010" t="s">
        <v>37</v>
      </c>
      <c r="G26" s="1010"/>
      <c r="H26" s="1010"/>
      <c r="I26" s="1010"/>
      <c r="K26" s="1010" t="s">
        <v>38</v>
      </c>
      <c r="L26" s="1010"/>
      <c r="M26" s="1010"/>
      <c r="N26" s="1010"/>
      <c r="P26" s="1010" t="s">
        <v>39</v>
      </c>
      <c r="Q26" s="1010"/>
      <c r="R26" s="1010"/>
      <c r="S26" s="1010"/>
      <c r="U26" s="1011" t="s">
        <v>52</v>
      </c>
      <c r="V26" s="1012"/>
      <c r="W26" s="1012"/>
      <c r="X26" s="1013"/>
    </row>
    <row r="27" spans="1:24" ht="27" customHeight="1">
      <c r="A27" s="1010"/>
      <c r="B27" s="1010"/>
      <c r="C27" s="1010"/>
      <c r="D27" s="1010"/>
      <c r="E27" s="17"/>
      <c r="F27" s="1010"/>
      <c r="G27" s="1010"/>
      <c r="H27" s="1010"/>
      <c r="I27" s="1010"/>
      <c r="K27" s="1010"/>
      <c r="L27" s="1010"/>
      <c r="M27" s="1010"/>
      <c r="N27" s="1010"/>
      <c r="P27" s="1010"/>
      <c r="Q27" s="1010"/>
      <c r="R27" s="1010"/>
      <c r="S27" s="1010"/>
      <c r="U27" s="1014"/>
      <c r="V27" s="1015"/>
      <c r="W27" s="1015"/>
      <c r="X27" s="1016"/>
    </row>
    <row r="28" spans="1:24" ht="36.75" customHeight="1">
      <c r="A28" s="970" t="s">
        <v>29</v>
      </c>
      <c r="B28" s="970"/>
      <c r="C28" s="971">
        <f>SUM('【様式12別紙1】実績（自動計算）'!I21,'【様式12別紙1】実績（自動計算）'!I50,'【様式12別紙1】実績（自動計算）'!I79,'【様式12別紙1】実績（自動計算）'!I108,'【様式12別紙1】実績（自動計算）'!I137,'【様式12別紙1】実績（自動計算）'!I166,'【様式12別紙1】実績（自動計算）'!I195,'【様式12別紙1】実績（自動計算）'!I224,'【様式12別紙1】実績（自動計算）'!I253,'【様式12別紙1】実績（自動計算）'!I282,'【様式12別紙1】実績（自動計算）'!I311,'【様式12別紙1】実績（自動計算）'!I340,'【様式12別紙1】実績（自動計算）'!I369,'【様式12別紙1】実績（自動計算）'!I398,'【様式12別紙1】実績（自動計算）'!I427)</f>
        <v>0</v>
      </c>
      <c r="D28" s="971"/>
      <c r="F28" s="970" t="s">
        <v>29</v>
      </c>
      <c r="G28" s="970"/>
      <c r="H28" s="972">
        <f>SUM('【様式12別紙1】実績（自動計算）'!O21,'【様式12別紙1】実績（自動計算）'!O50,'【様式12別紙1】実績（自動計算）'!O79,'【様式12別紙1】実績（自動計算）'!O108,'【様式12別紙1】実績（自動計算）'!O137,'【様式12別紙1】実績（自動計算）'!O166,'【様式12別紙1】実績（自動計算）'!O195,'【様式12別紙1】実績（自動計算）'!O224,'【様式12別紙1】実績（自動計算）'!O253,'【様式12別紙1】実績（自動計算）'!O282,'【様式12別紙1】実績（自動計算）'!O311,'【様式12別紙1】実績（自動計算）'!O340,'【様式12別紙1】実績（自動計算）'!O369,'【様式12別紙1】実績（自動計算）'!O398,'【様式12別紙1】実績（自動計算）'!O427)</f>
        <v>0</v>
      </c>
      <c r="I28" s="973"/>
      <c r="K28" s="970" t="s">
        <v>29</v>
      </c>
      <c r="L28" s="970"/>
      <c r="M28" s="971">
        <f>SUM('【様式12別紙1】実績（自動計算）'!U21,'【様式12別紙1】実績（自動計算）'!U50,'【様式12別紙1】実績（自動計算）'!U79,'【様式12別紙1】実績（自動計算）'!U108,'【様式12別紙1】実績（自動計算）'!U137,'【様式12別紙1】実績（自動計算）'!U166,'【様式12別紙1】実績（自動計算）'!U195,'【様式12別紙1】実績（自動計算）'!U224,'【様式12別紙1】実績（自動計算）'!U253,'【様式12別紙1】実績（自動計算）'!U282,'【様式12別紙1】実績（自動計算）'!U311,'【様式12別紙1】実績（自動計算）'!U340,'【様式12別紙1】実績（自動計算）'!U369,'【様式12別紙1】実績（自動計算）'!U398,'【様式12別紙1】実績（自動計算）'!U427)</f>
        <v>0</v>
      </c>
      <c r="N28" s="971"/>
      <c r="P28" s="970" t="s">
        <v>29</v>
      </c>
      <c r="Q28" s="970"/>
      <c r="R28" s="971">
        <f>SUM('【様式12別紙1】実績（自動計算）'!AA21,'【様式12別紙1】実績（自動計算）'!AA50,'【様式12別紙1】実績（自動計算）'!AA79,'【様式12別紙1】実績（自動計算）'!AA108,'【様式12別紙1】実績（自動計算）'!AA137,'【様式12別紙1】実績（自動計算）'!AA166,'【様式12別紙1】実績（自動計算）'!AA195,'【様式12別紙1】実績（自動計算）'!AA224,'【様式12別紙1】実績（自動計算）'!AA253,'【様式12別紙1】実績（自動計算）'!AA282,'【様式12別紙1】実績（自動計算）'!AA311,'【様式12別紙1】実績（自動計算）'!AA340,'【様式12別紙1】実績（自動計算）'!AA369,'【様式12別紙1】実績（自動計算）'!AA398,'【様式12別紙1】実績（自動計算）'!AA427)</f>
        <v>0</v>
      </c>
      <c r="S28" s="971"/>
      <c r="U28" s="978" t="s">
        <v>29</v>
      </c>
      <c r="V28" s="979"/>
      <c r="W28" s="971">
        <f>SUM('【様式12別紙1】実績（自動計算）'!AE11,'【様式12別紙1】実績（自動計算）'!AE40,'【様式12別紙1】実績（自動計算）'!AE69,'【様式12別紙1】実績（自動計算）'!AE98,'【様式12別紙1】実績（自動計算）'!AE127,'【様式12別紙1】実績（自動計算）'!AE156,'【様式12別紙1】実績（自動計算）'!AE185,'【様式12別紙1】実績（自動計算）'!AE214,'【様式12別紙1】実績（自動計算）'!AE243,'【様式12別紙1】実績（自動計算）'!AE272,'【様式12別紙1】実績（自動計算）'!AE301,'【様式12別紙1】実績（自動計算）'!AE330,'【様式12別紙1】実績（自動計算）'!AE359,'【様式12別紙1】実績（自動計算）'!AE388,'【様式12別紙1】実績（自動計算）'!AE417)</f>
        <v>0</v>
      </c>
      <c r="X28" s="981"/>
    </row>
    <row r="29" spans="1:24" ht="36.75" customHeight="1">
      <c r="A29" s="976" t="s">
        <v>31</v>
      </c>
      <c r="B29" s="977"/>
      <c r="C29" s="971">
        <f>SUM('【様式12別紙1】実績（自動計算）'!I22,'【様式12別紙1】実績（自動計算）'!I51,'【様式12別紙1】実績（自動計算）'!I80,'【様式12別紙1】実績（自動計算）'!I109,'【様式12別紙1】実績（自動計算）'!I138,'【様式12別紙1】実績（自動計算）'!I167,'【様式12別紙1】実績（自動計算）'!I196,'【様式12別紙1】実績（自動計算）'!I225,'【様式12別紙1】実績（自動計算）'!I254,'【様式12別紙1】実績（自動計算）'!I283,'【様式12別紙1】実績（自動計算）'!I312,'【様式12別紙1】実績（自動計算）'!I341,'【様式12別紙1】実績（自動計算）'!I370,'【様式12別紙1】実績（自動計算）'!I399,'【様式12別紙1】実績（自動計算）'!I428)</f>
        <v>0</v>
      </c>
      <c r="D29" s="971"/>
      <c r="F29" s="997" t="s">
        <v>31</v>
      </c>
      <c r="G29" s="997"/>
      <c r="H29" s="972">
        <f>SUM('【様式12別紙1】実績（自動計算）'!O22,'【様式12別紙1】実績（自動計算）'!O51,'【様式12別紙1】実績（自動計算）'!O80,'【様式12別紙1】実績（自動計算）'!O109,'【様式12別紙1】実績（自動計算）'!O138,'【様式12別紙1】実績（自動計算）'!O167,'【様式12別紙1】実績（自動計算）'!O196,'【様式12別紙1】実績（自動計算）'!O225,'【様式12別紙1】実績（自動計算）'!O254,'【様式12別紙1】実績（自動計算）'!O283,'【様式12別紙1】実績（自動計算）'!O312,'【様式12別紙1】実績（自動計算）'!O341,'【様式12別紙1】実績（自動計算）'!O370,'【様式12別紙1】実績（自動計算）'!O399,'【様式12別紙1】実績（自動計算）'!O428)</f>
        <v>0</v>
      </c>
      <c r="I29" s="973"/>
      <c r="K29" s="997" t="s">
        <v>31</v>
      </c>
      <c r="L29" s="997"/>
      <c r="M29" s="971">
        <f>SUM('【様式12別紙1】実績（自動計算）'!U22,'【様式12別紙1】実績（自動計算）'!U51,'【様式12別紙1】実績（自動計算）'!U80,'【様式12別紙1】実績（自動計算）'!U109,'【様式12別紙1】実績（自動計算）'!U138,'【様式12別紙1】実績（自動計算）'!U167,'【様式12別紙1】実績（自動計算）'!U196,'【様式12別紙1】実績（自動計算）'!U225,'【様式12別紙1】実績（自動計算）'!U254,'【様式12別紙1】実績（自動計算）'!U283,'【様式12別紙1】実績（自動計算）'!U312,'【様式12別紙1】実績（自動計算）'!U341,'【様式12別紙1】実績（自動計算）'!U370,'【様式12別紙1】実績（自動計算）'!U399,'【様式12別紙1】実績（自動計算）'!U428)</f>
        <v>0</v>
      </c>
      <c r="N29" s="971"/>
      <c r="P29" s="997" t="s">
        <v>31</v>
      </c>
      <c r="Q29" s="997"/>
      <c r="R29" s="971">
        <f>SUM('【様式12別紙1】実績（自動計算）'!AA22,'【様式12別紙1】実績（自動計算）'!AA51,'【様式12別紙1】実績（自動計算）'!AA80,'【様式12別紙1】実績（自動計算）'!AA109,'【様式12別紙1】実績（自動計算）'!AA138,'【様式12別紙1】実績（自動計算）'!AA167,'【様式12別紙1】実績（自動計算）'!AA196,'【様式12別紙1】実績（自動計算）'!AA225,'【様式12別紙1】実績（自動計算）'!AA254,'【様式12別紙1】実績（自動計算）'!AA283,'【様式12別紙1】実績（自動計算）'!AA312,'【様式12別紙1】実績（自動計算）'!AA341,'【様式12別紙1】実績（自動計算）'!AA370,'【様式12別紙1】実績（自動計算）'!AA399,'【様式12別紙1】実績（自動計算）'!AA428)</f>
        <v>0</v>
      </c>
      <c r="S29" s="971"/>
      <c r="U29" s="980" t="s">
        <v>49</v>
      </c>
      <c r="V29" s="977"/>
      <c r="W29" s="971">
        <f>SUM('【様式12別紙1】実績（自動計算）'!AE12,'【様式12別紙1】実績（自動計算）'!AE41,'【様式12別紙1】実績（自動計算）'!AE70,'【様式12別紙1】実績（自動計算）'!AE99,'【様式12別紙1】実績（自動計算）'!AE128,'【様式12別紙1】実績（自動計算）'!AE157,'【様式12別紙1】実績（自動計算）'!AE186,'【様式12別紙1】実績（自動計算）'!AE215,'【様式12別紙1】実績（自動計算）'!AE244,'【様式12別紙1】実績（自動計算）'!AE273,'【様式12別紙1】実績（自動計算）'!AE302,'【様式12別紙1】実績（自動計算）'!AE331,'【様式12別紙1】実績（自動計算）'!AE360,'【様式12別紙1】実績（自動計算）'!AE389,'【様式12別紙1】実績（自動計算）'!AE418)</f>
        <v>0</v>
      </c>
      <c r="X29" s="981"/>
    </row>
    <row r="30" spans="1:24" ht="36.75" customHeight="1">
      <c r="A30" s="976" t="s">
        <v>105</v>
      </c>
      <c r="B30" s="977"/>
      <c r="C30" s="971">
        <f>SUM('【様式12別紙1】実績（自動計算）'!I23,'【様式12別紙1】実績（自動計算）'!I52,'【様式12別紙1】実績（自動計算）'!I81,'【様式12別紙1】実績（自動計算）'!I110,'【様式12別紙1】実績（自動計算）'!I139,'【様式12別紙1】実績（自動計算）'!I168,'【様式12別紙1】実績（自動計算）'!I197,'【様式12別紙1】実績（自動計算）'!I226,'【様式12別紙1】実績（自動計算）'!I255,'【様式12別紙1】実績（自動計算）'!I284,'【様式12別紙1】実績（自動計算）'!I313,'【様式12別紙1】実績（自動計算）'!I342,'【様式12別紙1】実績（自動計算）'!I371,'【様式12別紙1】実績（自動計算）'!I400,'【様式12別紙1】実績（自動計算）'!I429)</f>
        <v>0</v>
      </c>
      <c r="D30" s="971"/>
      <c r="F30" s="976" t="s">
        <v>105</v>
      </c>
      <c r="G30" s="977"/>
      <c r="H30" s="972">
        <f>SUM('【様式12別紙1】実績（自動計算）'!O23,'【様式12別紙1】実績（自動計算）'!O52,'【様式12別紙1】実績（自動計算）'!O81,'【様式12別紙1】実績（自動計算）'!O110,'【様式12別紙1】実績（自動計算）'!O139,'【様式12別紙1】実績（自動計算）'!O168,'【様式12別紙1】実績（自動計算）'!O197,'【様式12別紙1】実績（自動計算）'!O226,'【様式12別紙1】実績（自動計算）'!O255,'【様式12別紙1】実績（自動計算）'!O284,'【様式12別紙1】実績（自動計算）'!O313,'【様式12別紙1】実績（自動計算）'!O342,'【様式12別紙1】実績（自動計算）'!O371,'【様式12別紙1】実績（自動計算）'!O400,'【様式12別紙1】実績（自動計算）'!O429)</f>
        <v>0</v>
      </c>
      <c r="I30" s="973"/>
      <c r="K30" s="976" t="s">
        <v>105</v>
      </c>
      <c r="L30" s="977"/>
      <c r="M30" s="971">
        <f>SUM('【様式12別紙1】実績（自動計算）'!U23,'【様式12別紙1】実績（自動計算）'!U52,'【様式12別紙1】実績（自動計算）'!U81,'【様式12別紙1】実績（自動計算）'!U110,'【様式12別紙1】実績（自動計算）'!U139,'【様式12別紙1】実績（自動計算）'!U168,'【様式12別紙1】実績（自動計算）'!U197,'【様式12別紙1】実績（自動計算）'!U226,'【様式12別紙1】実績（自動計算）'!U255,'【様式12別紙1】実績（自動計算）'!U284,'【様式12別紙1】実績（自動計算）'!U313,'【様式12別紙1】実績（自動計算）'!U342,'【様式12別紙1】実績（自動計算）'!U371,'【様式12別紙1】実績（自動計算）'!U400,'【様式12別紙1】実績（自動計算）'!U429)</f>
        <v>0</v>
      </c>
      <c r="N30" s="971"/>
      <c r="P30" s="997" t="s">
        <v>105</v>
      </c>
      <c r="Q30" s="997"/>
      <c r="R30" s="971">
        <f>SUM('【様式12別紙1】実績（自動計算）'!AA23,'【様式12別紙1】実績（自動計算）'!AA52,'【様式12別紙1】実績（自動計算）'!AA81,'【様式12別紙1】実績（自動計算）'!AA110,'【様式12別紙1】実績（自動計算）'!AA139,'【様式12別紙1】実績（自動計算）'!AA168,'【様式12別紙1】実績（自動計算）'!AA197,'【様式12別紙1】実績（自動計算）'!AA226,'【様式12別紙1】実績（自動計算）'!AA255,'【様式12別紙1】実績（自動計算）'!AA284,'【様式12別紙1】実績（自動計算）'!AA313,'【様式12別紙1】実績（自動計算）'!AA342,'【様式12別紙1】実績（自動計算）'!AA371,'【様式12別紙1】実績（自動計算）'!AA400,'【様式12別紙1】実績（自動計算）'!AA429)</f>
        <v>0</v>
      </c>
      <c r="S30" s="971"/>
      <c r="U30" s="980" t="s">
        <v>83</v>
      </c>
      <c r="V30" s="977"/>
      <c r="W30" s="971">
        <f>SUM('【様式12別紙1】実績（自動計算）'!AE13,'【様式12別紙1】実績（自動計算）'!AE42,'【様式12別紙1】実績（自動計算）'!AE71,'【様式12別紙1】実績（自動計算）'!AE100,'【様式12別紙1】実績（自動計算）'!AE129,'【様式12別紙1】実績（自動計算）'!AE158,'【様式12別紙1】実績（自動計算）'!AE187,'【様式12別紙1】実績（自動計算）'!AE216,'【様式12別紙1】実績（自動計算）'!AE245,'【様式12別紙1】実績（自動計算）'!AE274,'【様式12別紙1】実績（自動計算）'!AE303,'【様式12別紙1】実績（自動計算）'!AE332,'【様式12別紙1】実績（自動計算）'!AE361,'【様式12別紙1】実績（自動計算）'!AE390,'【様式12別紙1】実績（自動計算）'!AE419)</f>
        <v>0</v>
      </c>
      <c r="X30" s="981"/>
    </row>
    <row r="31" spans="1:24" ht="36.75" customHeight="1">
      <c r="A31" s="992" t="s">
        <v>32</v>
      </c>
      <c r="B31" s="993"/>
      <c r="C31" s="995">
        <f>SUM('【様式12別紙1】実績（自動計算）'!I24,'【様式12別紙1】実績（自動計算）'!I53,'【様式12別紙1】実績（自動計算）'!I82,'【様式12別紙1】実績（自動計算）'!I111,'【様式12別紙1】実績（自動計算）'!I140,'【様式12別紙1】実績（自動計算）'!I169,'【様式12別紙1】実績（自動計算）'!I198,'【様式12別紙1】実績（自動計算）'!I227,'【様式12別紙1】実績（自動計算）'!I256,'【様式12別紙1】実績（自動計算）'!I285,'【様式12別紙1】実績（自動計算）'!I314,'【様式12別紙1】実績（自動計算）'!I343,'【様式12別紙1】実績（自動計算）'!I372,'【様式12別紙1】実績（自動計算）'!I401,'【様式12別紙1】実績（自動計算）'!I430)</f>
        <v>0</v>
      </c>
      <c r="D31" s="995"/>
      <c r="F31" s="992" t="s">
        <v>32</v>
      </c>
      <c r="G31" s="993"/>
      <c r="H31" s="1008">
        <f>SUM('【様式12別紙1】実績（自動計算）'!O24,'【様式12別紙1】実績（自動計算）'!O53,'【様式12別紙1】実績（自動計算）'!O82,'【様式12別紙1】実績（自動計算）'!O111,'【様式12別紙1】実績（自動計算）'!O140,'【様式12別紙1】実績（自動計算）'!O169,'【様式12別紙1】実績（自動計算）'!O198,'【様式12別紙1】実績（自動計算）'!O227,'【様式12別紙1】実績（自動計算）'!O256,'【様式12別紙1】実績（自動計算）'!O285,'【様式12別紙1】実績（自動計算）'!O314,'【様式12別紙1】実績（自動計算）'!O343,'【様式12別紙1】実績（自動計算）'!O372,'【様式12別紙1】実績（自動計算）'!O401,'【様式12別紙1】実績（自動計算）'!O430)</f>
        <v>0</v>
      </c>
      <c r="I31" s="1009"/>
      <c r="K31" s="992" t="s">
        <v>32</v>
      </c>
      <c r="L31" s="993"/>
      <c r="M31" s="995">
        <f>SUM('【様式12別紙1】実績（自動計算）'!U24,'【様式12別紙1】実績（自動計算）'!U53,'【様式12別紙1】実績（自動計算）'!U82,'【様式12別紙1】実績（自動計算）'!U111,'【様式12別紙1】実績（自動計算）'!U140,'【様式12別紙1】実績（自動計算）'!U169,'【様式12別紙1】実績（自動計算）'!U198,'【様式12別紙1】実績（自動計算）'!U227,'【様式12別紙1】実績（自動計算）'!U256,'【様式12別紙1】実績（自動計算）'!U285,'【様式12別紙1】実績（自動計算）'!U314,'【様式12別紙1】実績（自動計算）'!U343,'【様式12別紙1】実績（自動計算）'!U372,'【様式12別紙1】実績（自動計算）'!U401,'【様式12別紙1】実績（自動計算）'!U430)</f>
        <v>0</v>
      </c>
      <c r="N31" s="995"/>
      <c r="P31" s="1010" t="s">
        <v>32</v>
      </c>
      <c r="Q31" s="1010"/>
      <c r="R31" s="995">
        <f>SUM('【様式12別紙1】実績（自動計算）'!AA24,'【様式12別紙1】実績（自動計算）'!AA53,'【様式12別紙1】実績（自動計算）'!AA82,'【様式12別紙1】実績（自動計算）'!AA111,'【様式12別紙1】実績（自動計算）'!AA140,'【様式12別紙1】実績（自動計算）'!AA169,'【様式12別紙1】実績（自動計算）'!AA198,'【様式12別紙1】実績（自動計算）'!AA227,'【様式12別紙1】実績（自動計算）'!AA256,'【様式12別紙1】実績（自動計算）'!AA285,'【様式12別紙1】実績（自動計算）'!AA314,'【様式12別紙1】実績（自動計算）'!AA343,'【様式12別紙1】実績（自動計算）'!AA372,'【様式12別紙1】実績（自動計算）'!AA401,'【様式12別紙1】実績（自動計算）'!AA430)</f>
        <v>0</v>
      </c>
      <c r="S31" s="995"/>
      <c r="U31" s="1001" t="s">
        <v>32</v>
      </c>
      <c r="V31" s="993"/>
      <c r="W31" s="995">
        <f>SUM('【様式12別紙1】実績（自動計算）'!AE14,'【様式12別紙1】実績（自動計算）'!AE43,'【様式12別紙1】実績（自動計算）'!AE72,'【様式12別紙1】実績（自動計算）'!AE101,'【様式12別紙1】実績（自動計算）'!AE130,'【様式12別紙1】実績（自動計算）'!AE159,'【様式12別紙1】実績（自動計算）'!AE188,'【様式12別紙1】実績（自動計算）'!AE217,'【様式12別紙1】実績（自動計算）'!AE246,'【様式12別紙1】実績（自動計算）'!AE275,'【様式12別紙1】実績（自動計算）'!AE304,'【様式12別紙1】実績（自動計算）'!AE333,'【様式12別紙1】実績（自動計算）'!AE362,'【様式12別紙1】実績（自動計算）'!AE391,'【様式12別紙1】実績（自動計算）'!AE420)</f>
        <v>0</v>
      </c>
      <c r="X31" s="1002"/>
    </row>
    <row r="32" spans="1:24" ht="36.75" customHeight="1">
      <c r="A32" s="994" t="s">
        <v>33</v>
      </c>
      <c r="B32" s="979"/>
      <c r="C32" s="971">
        <f>SUM('【様式12別紙1】実績（自動計算）'!I25,'【様式12別紙1】実績（自動計算）'!I54,'【様式12別紙1】実績（自動計算）'!I83,'【様式12別紙1】実績（自動計算）'!I112,'【様式12別紙1】実績（自動計算）'!I141,'【様式12別紙1】実績（自動計算）'!I170,'【様式12別紙1】実績（自動計算）'!I199,'【様式12別紙1】実績（自動計算）'!I228,'【様式12別紙1】実績（自動計算）'!I257,'【様式12別紙1】実績（自動計算）'!I286,'【様式12別紙1】実績（自動計算）'!I315,'【様式12別紙1】実績（自動計算）'!I344,'【様式12別紙1】実績（自動計算）'!I373,'【様式12別紙1】実績（自動計算）'!I402,'【様式12別紙1】実績（自動計算）'!I431)</f>
        <v>0</v>
      </c>
      <c r="D32" s="971"/>
      <c r="F32" s="994" t="s">
        <v>33</v>
      </c>
      <c r="G32" s="979"/>
      <c r="H32" s="972">
        <f>SUM('【様式12別紙1】実績（自動計算）'!O25,'【様式12別紙1】実績（自動計算）'!O54,'【様式12別紙1】実績（自動計算）'!O83,'【様式12別紙1】実績（自動計算）'!O112,'【様式12別紙1】実績（自動計算）'!O141,'【様式12別紙1】実績（自動計算）'!O170,'【様式12別紙1】実績（自動計算）'!O199,'【様式12別紙1】実績（自動計算）'!O228,'【様式12別紙1】実績（自動計算）'!O257,'【様式12別紙1】実績（自動計算）'!O286,'【様式12別紙1】実績（自動計算）'!O315,'【様式12別紙1】実績（自動計算）'!O344,'【様式12別紙1】実績（自動計算）'!O373,'【様式12別紙1】実績（自動計算）'!O402,'【様式12別紙1】実績（自動計算）'!O431)</f>
        <v>0</v>
      </c>
      <c r="I32" s="973"/>
      <c r="K32" s="994" t="s">
        <v>33</v>
      </c>
      <c r="L32" s="979"/>
      <c r="M32" s="971">
        <f>SUM('【様式12別紙1】実績（自動計算）'!U25,'【様式12別紙1】実績（自動計算）'!U54,'【様式12別紙1】実績（自動計算）'!U83,'【様式12別紙1】実績（自動計算）'!U112,'【様式12別紙1】実績（自動計算）'!U141,'【様式12別紙1】実績（自動計算）'!U170,'【様式12別紙1】実績（自動計算）'!U199,'【様式12別紙1】実績（自動計算）'!U228,'【様式12別紙1】実績（自動計算）'!U257,'【様式12別紙1】実績（自動計算）'!U286,'【様式12別紙1】実績（自動計算）'!U315,'【様式12別紙1】実績（自動計算）'!U344,'【様式12別紙1】実績（自動計算）'!U373,'【様式12別紙1】実績（自動計算）'!U402,'【様式12別紙1】実績（自動計算）'!U431)</f>
        <v>0</v>
      </c>
      <c r="N32" s="971"/>
      <c r="P32" s="994" t="s">
        <v>33</v>
      </c>
      <c r="Q32" s="979"/>
      <c r="R32" s="971">
        <f>SUM('【様式12別紙1】実績（自動計算）'!AA25,'【様式12別紙1】実績（自動計算）'!AA54,'【様式12別紙1】実績（自動計算）'!AA83,'【様式12別紙1】実績（自動計算）'!AA112,'【様式12別紙1】実績（自動計算）'!AA141,'【様式12別紙1】実績（自動計算）'!AA170,'【様式12別紙1】実績（自動計算）'!AA199,'【様式12別紙1】実績（自動計算）'!AA228,'【様式12別紙1】実績（自動計算）'!AA257,'【様式12別紙1】実績（自動計算）'!AA286,'【様式12別紙1】実績（自動計算）'!AA315,'【様式12別紙1】実績（自動計算）'!AA344,'【様式12別紙1】実績（自動計算）'!AA373,'【様式12別紙1】実績（自動計算）'!AA402,'【様式12別紙1】実績（自動計算）'!AA431)</f>
        <v>0</v>
      </c>
      <c r="S32" s="971"/>
      <c r="U32" s="978" t="s">
        <v>33</v>
      </c>
      <c r="V32" s="979"/>
      <c r="W32" s="971">
        <f>SUM('【様式12別紙1】実績（自動計算）'!AE15,'【様式12別紙1】実績（自動計算）'!AE44,'【様式12別紙1】実績（自動計算）'!AE73,'【様式12別紙1】実績（自動計算）'!AE102,'【様式12別紙1】実績（自動計算）'!AE131,'【様式12別紙1】実績（自動計算）'!AE160,'【様式12別紙1】実績（自動計算）'!AE189,'【様式12別紙1】実績（自動計算）'!AE218,'【様式12別紙1】実績（自動計算）'!AE247,'【様式12別紙1】実績（自動計算）'!AE276,'【様式12別紙1】実績（自動計算）'!AE305,'【様式12別紙1】実績（自動計算）'!AE334,'【様式12別紙1】実績（自動計算）'!AE363,'【様式12別紙1】実績（自動計算）'!AE392,'【様式12別紙1】実績（自動計算）'!AE421)</f>
        <v>0</v>
      </c>
      <c r="X32" s="981"/>
    </row>
    <row r="33" spans="1:24" ht="36.75" customHeight="1" thickBot="1">
      <c r="A33" s="986" t="s">
        <v>35</v>
      </c>
      <c r="B33" s="987"/>
      <c r="C33" s="989">
        <f>SUM('【様式12別紙1】実績（自動計算）'!I26,'【様式12別紙1】実績（自動計算）'!I55,'【様式12別紙1】実績（自動計算）'!I84,'【様式12別紙1】実績（自動計算）'!I113,'【様式12別紙1】実績（自動計算）'!I142,'【様式12別紙1】実績（自動計算）'!I171,'【様式12別紙1】実績（自動計算）'!I200,'【様式12別紙1】実績（自動計算）'!I229,'【様式12別紙1】実績（自動計算）'!I258,'【様式12別紙1】実績（自動計算）'!I287,'【様式12別紙1】実績（自動計算）'!I316,'【様式12別紙1】実績（自動計算）'!I345,'【様式12別紙1】実績（自動計算）'!I374,'【様式12別紙1】実績（自動計算）'!I403,'【様式12別紙1】実績（自動計算）'!I432)</f>
        <v>0</v>
      </c>
      <c r="D33" s="989"/>
      <c r="F33" s="1004" t="s">
        <v>35</v>
      </c>
      <c r="G33" s="1005"/>
      <c r="H33" s="1080">
        <f>SUM('【様式12別紙1】実績（自動計算）'!O26,'【様式12別紙1】実績（自動計算）'!O55,'【様式12別紙1】実績（自動計算）'!O84,'【様式12別紙1】実績（自動計算）'!O113,'【様式12別紙1】実績（自動計算）'!O142,'【様式12別紙1】実績（自動計算）'!O171,'【様式12別紙1】実績（自動計算）'!O200,'【様式12別紙1】実績（自動計算）'!O229,'【様式12別紙1】実績（自動計算）'!O258,'【様式12別紙1】実績（自動計算）'!O287,'【様式12別紙1】実績（自動計算）'!O316,'【様式12別紙1】実績（自動計算）'!O345,'【様式12別紙1】実績（自動計算）'!O374,'【様式12別紙1】実績（自動計算）'!O403,'【様式12別紙1】実績（自動計算）'!O432)</f>
        <v>0</v>
      </c>
      <c r="I33" s="1081"/>
      <c r="K33" s="1004" t="s">
        <v>35</v>
      </c>
      <c r="L33" s="1005"/>
      <c r="M33" s="989">
        <f>SUM('【様式12別紙1】実績（自動計算）'!U26,'【様式12別紙1】実績（自動計算）'!U55,'【様式12別紙1】実績（自動計算）'!U84,'【様式12別紙1】実績（自動計算）'!U113,'【様式12別紙1】実績（自動計算）'!U142,'【様式12別紙1】実績（自動計算）'!U171,'【様式12別紙1】実績（自動計算）'!U200,'【様式12別紙1】実績（自動計算）'!U229,'【様式12別紙1】実績（自動計算）'!U258,'【様式12別紙1】実績（自動計算）'!U287,'【様式12別紙1】実績（自動計算）'!U316,'【様式12別紙1】実績（自動計算）'!U345,'【様式12別紙1】実績（自動計算）'!U374,'【様式12別紙1】実績（自動計算）'!U403,'【様式12別紙1】実績（自動計算）'!U432)</f>
        <v>0</v>
      </c>
      <c r="N33" s="989"/>
      <c r="P33" s="1004" t="s">
        <v>35</v>
      </c>
      <c r="Q33" s="1005"/>
      <c r="R33" s="989">
        <f>SUM('【様式12別紙1】実績（自動計算）'!AA26,'【様式12別紙1】実績（自動計算）'!AA55,'【様式12別紙1】実績（自動計算）'!AA84,'【様式12別紙1】実績（自動計算）'!AA113,'【様式12別紙1】実績（自動計算）'!AA142,'【様式12別紙1】実績（自動計算）'!AA171,'【様式12別紙1】実績（自動計算）'!AA200,'【様式12別紙1】実績（自動計算）'!AA229,'【様式12別紙1】実績（自動計算）'!AA258,'【様式12別紙1】実績（自動計算）'!AA287,'【様式12別紙1】実績（自動計算）'!AA316,'【様式12別紙1】実績（自動計算）'!AA345,'【様式12別紙1】実績（自動計算）'!AA374,'【様式12別紙1】実績（自動計算）'!AA403,'【様式12別紙1】実績（自動計算）'!AA432)</f>
        <v>0</v>
      </c>
      <c r="S33" s="989"/>
      <c r="U33" s="1003" t="s">
        <v>35</v>
      </c>
      <c r="V33" s="987"/>
      <c r="W33" s="971">
        <f>SUM('【様式12別紙1】実績（自動計算）'!AE16,'【様式12別紙1】実績（自動計算）'!AE45,'【様式12別紙1】実績（自動計算）'!AE74,'【様式12別紙1】実績（自動計算）'!AE103,'【様式12別紙1】実績（自動計算）'!AE132,'【様式12別紙1】実績（自動計算）'!AE161,'【様式12別紙1】実績（自動計算）'!AE190,'【様式12別紙1】実績（自動計算）'!AE219,'【様式12別紙1】実績（自動計算）'!AE248,'【様式12別紙1】実績（自動計算）'!AE277,'【様式12別紙1】実績（自動計算）'!AE306,'【様式12別紙1】実績（自動計算）'!AE335,'【様式12別紙1】実績（自動計算）'!AE364,'【様式12別紙1】実績（自動計算）'!AE393,'【様式12別紙1】実績（自動計算）'!AE422)</f>
        <v>0</v>
      </c>
      <c r="X33" s="981"/>
    </row>
    <row r="34" spans="1:24" ht="36.75" customHeight="1" thickBot="1">
      <c r="A34" s="988" t="s">
        <v>41</v>
      </c>
      <c r="B34" s="988"/>
      <c r="C34" s="1082">
        <f>SUM('【様式12別紙1】実績（自動計算）'!I27,'【様式12別紙1】実績（自動計算）'!I56,'【様式12別紙1】実績（自動計算）'!I85,'【様式12別紙1】実績（自動計算）'!I114,'【様式12別紙1】実績（自動計算）'!I143,'【様式12別紙1】実績（自動計算）'!I172,'【様式12別紙1】実績（自動計算）'!I201,'【様式12別紙1】実績（自動計算）'!I230,'【様式12別紙1】実績（自動計算）'!I259,'【様式12別紙1】実績（自動計算）'!I288,'【様式12別紙1】実績（自動計算）'!I317,'【様式12別紙1】実績（自動計算）'!I346,'【様式12別紙1】実績（自動計算）'!I375,'【様式12別紙1】実績（自動計算）'!I404,'【様式12別紙1】実績（自動計算）'!I433)</f>
        <v>0</v>
      </c>
      <c r="D34" s="1083"/>
      <c r="F34" s="1006" t="s">
        <v>41</v>
      </c>
      <c r="G34" s="1007"/>
      <c r="H34" s="1084">
        <f>SUM('【様式12別紙1】実績（自動計算）'!O27,'【様式12別紙1】実績（自動計算）'!O56,'【様式12別紙1】実績（自動計算）'!O85,'【様式12別紙1】実績（自動計算）'!O114,'【様式12別紙1】実績（自動計算）'!O143,'【様式12別紙1】実績（自動計算）'!O172,'【様式12別紙1】実績（自動計算）'!O201,'【様式12別紙1】実績（自動計算）'!O230,'【様式12別紙1】実績（自動計算）'!O259,'【様式12別紙1】実績（自動計算）'!O288,'【様式12別紙1】実績（自動計算）'!O317,'【様式12別紙1】実績（自動計算）'!O346,'【様式12別紙1】実績（自動計算）'!O375,'【様式12別紙1】実績（自動計算）'!O404,'【様式12別紙1】実績（自動計算）'!O433)</f>
        <v>0</v>
      </c>
      <c r="I34" s="1085"/>
      <c r="K34" s="1006" t="s">
        <v>41</v>
      </c>
      <c r="L34" s="1007"/>
      <c r="M34" s="1082">
        <f>SUM('【様式12別紙1】実績（自動計算）'!U27,'【様式12別紙1】実績（自動計算）'!U56,'【様式12別紙1】実績（自動計算）'!U85,'【様式12別紙1】実績（自動計算）'!U114,'【様式12別紙1】実績（自動計算）'!U143,'【様式12別紙1】実績（自動計算）'!U172,'【様式12別紙1】実績（自動計算）'!U201,'【様式12別紙1】実績（自動計算）'!U230,'【様式12別紙1】実績（自動計算）'!U259,'【様式12別紙1】実績（自動計算）'!U288,'【様式12別紙1】実績（自動計算）'!U317,'【様式12別紙1】実績（自動計算）'!U346,'【様式12別紙1】実績（自動計算）'!U375,'【様式12別紙1】実績（自動計算）'!U404,'【様式12別紙1】実績（自動計算）'!U433)</f>
        <v>0</v>
      </c>
      <c r="N34" s="1083"/>
      <c r="P34" s="1006" t="s">
        <v>41</v>
      </c>
      <c r="Q34" s="1007"/>
      <c r="R34" s="1082">
        <f>SUM('【様式12別紙1】実績（自動計算）'!AA27,'【様式12別紙1】実績（自動計算）'!AA56,'【様式12別紙1】実績（自動計算）'!AA85,'【様式12別紙1】実績（自動計算）'!AA114,'【様式12別紙1】実績（自動計算）'!AA143,'【様式12別紙1】実績（自動計算）'!AA172,'【様式12別紙1】実績（自動計算）'!AA201,'【様式12別紙1】実績（自動計算）'!AA230,'【様式12別紙1】実績（自動計算）'!AA259,'【様式12別紙1】実績（自動計算）'!AA288,'【様式12別紙1】実績（自動計算）'!AA317,'【様式12別紙1】実績（自動計算）'!AA346,'【様式12別紙1】実績（自動計算）'!AA375,'【様式12別紙1】実績（自動計算）'!AA404,'【様式12別紙1】実績（自動計算）'!AA433)</f>
        <v>0</v>
      </c>
      <c r="S34" s="1083"/>
      <c r="U34" s="988" t="s">
        <v>41</v>
      </c>
      <c r="V34" s="988"/>
      <c r="W34" s="1033">
        <f>SUM('【様式12別紙1】実績（自動計算）'!AE18,'【様式12別紙1】実績（自動計算）'!AE47,'【様式12別紙1】実績（自動計算）'!AE76,'【様式12別紙1】実績（自動計算）'!AE105,'【様式12別紙1】実績（自動計算）'!AE134,'【様式12別紙1】実績（自動計算）'!AE163,'【様式12別紙1】実績（自動計算）'!AE192,'【様式12別紙1】実績（自動計算）'!AE221,'【様式12別紙1】実績（自動計算）'!AE250,'【様式12別紙1】実績（自動計算）'!AE279,'【様式12別紙1】実績（自動計算）'!AE308,'【様式12別紙1】実績（自動計算）'!AE337,'【様式12別紙1】実績（自動計算）'!AE366,'【様式12別紙1】実績（自動計算）'!AE395,'【様式12別紙1】実績（自動計算）'!AE424)</f>
        <v>0</v>
      </c>
      <c r="X34" s="1034"/>
    </row>
  </sheetData>
  <sheetProtection sheet="1" objects="1" scenarios="1" selectLockedCells="1"/>
  <mergeCells count="117">
    <mergeCell ref="W34:X34"/>
    <mergeCell ref="M33:N33"/>
    <mergeCell ref="P33:Q33"/>
    <mergeCell ref="R33:S33"/>
    <mergeCell ref="U33:V33"/>
    <mergeCell ref="W33:X33"/>
    <mergeCell ref="A34:B34"/>
    <mergeCell ref="C34:D34"/>
    <mergeCell ref="F34:G34"/>
    <mergeCell ref="H34:I34"/>
    <mergeCell ref="K34:L34"/>
    <mergeCell ref="M34:N34"/>
    <mergeCell ref="P34:Q34"/>
    <mergeCell ref="R34:S34"/>
    <mergeCell ref="U34:V34"/>
    <mergeCell ref="H31:I31"/>
    <mergeCell ref="K31:L31"/>
    <mergeCell ref="W32:X32"/>
    <mergeCell ref="A33:B33"/>
    <mergeCell ref="C33:D33"/>
    <mergeCell ref="F33:G33"/>
    <mergeCell ref="H33:I33"/>
    <mergeCell ref="K33:L33"/>
    <mergeCell ref="M31:N31"/>
    <mergeCell ref="P31:Q31"/>
    <mergeCell ref="R31:S31"/>
    <mergeCell ref="U31:V31"/>
    <mergeCell ref="W31:X31"/>
    <mergeCell ref="A32:B32"/>
    <mergeCell ref="C32:D32"/>
    <mergeCell ref="F32:G32"/>
    <mergeCell ref="H32:I32"/>
    <mergeCell ref="K32:L32"/>
    <mergeCell ref="M32:N32"/>
    <mergeCell ref="P32:Q32"/>
    <mergeCell ref="R32:S32"/>
    <mergeCell ref="U32:V32"/>
    <mergeCell ref="A31:B31"/>
    <mergeCell ref="C31:D31"/>
    <mergeCell ref="R30:S30"/>
    <mergeCell ref="U30:V30"/>
    <mergeCell ref="W30:X30"/>
    <mergeCell ref="A29:B29"/>
    <mergeCell ref="C29:D29"/>
    <mergeCell ref="F29:G29"/>
    <mergeCell ref="H29:I29"/>
    <mergeCell ref="K29:L29"/>
    <mergeCell ref="M29:N29"/>
    <mergeCell ref="P29:Q29"/>
    <mergeCell ref="R29:S29"/>
    <mergeCell ref="U29:V29"/>
    <mergeCell ref="F31:G31"/>
    <mergeCell ref="A26:D27"/>
    <mergeCell ref="F26:I27"/>
    <mergeCell ref="K26:N27"/>
    <mergeCell ref="P26:S27"/>
    <mergeCell ref="U26:X27"/>
    <mergeCell ref="A28:B28"/>
    <mergeCell ref="C28:D28"/>
    <mergeCell ref="F28:G28"/>
    <mergeCell ref="H28:I28"/>
    <mergeCell ref="K28:L28"/>
    <mergeCell ref="M28:N28"/>
    <mergeCell ref="P28:Q28"/>
    <mergeCell ref="R28:S28"/>
    <mergeCell ref="U28:V28"/>
    <mergeCell ref="W28:X28"/>
    <mergeCell ref="W29:X29"/>
    <mergeCell ref="A30:B30"/>
    <mergeCell ref="C30:D30"/>
    <mergeCell ref="F30:G30"/>
    <mergeCell ref="H30:I30"/>
    <mergeCell ref="K30:L30"/>
    <mergeCell ref="M30:N30"/>
    <mergeCell ref="P30:Q30"/>
    <mergeCell ref="G12:I12"/>
    <mergeCell ref="J12:K12"/>
    <mergeCell ref="A13:C13"/>
    <mergeCell ref="D13:E13"/>
    <mergeCell ref="G13:I13"/>
    <mergeCell ref="J13:K13"/>
    <mergeCell ref="M9:X10"/>
    <mergeCell ref="A10:C10"/>
    <mergeCell ref="D10:E10"/>
    <mergeCell ref="G10:I10"/>
    <mergeCell ref="J10:K10"/>
    <mergeCell ref="A11:C12"/>
    <mergeCell ref="D11:E12"/>
    <mergeCell ref="G11:I11"/>
    <mergeCell ref="J11:K11"/>
    <mergeCell ref="M11:X11"/>
    <mergeCell ref="A9:C9"/>
    <mergeCell ref="D9:E9"/>
    <mergeCell ref="G9:I9"/>
    <mergeCell ref="J9:K9"/>
    <mergeCell ref="A8:C8"/>
    <mergeCell ref="D8:E8"/>
    <mergeCell ref="G8:I8"/>
    <mergeCell ref="J8:K8"/>
    <mergeCell ref="AC1:AC2"/>
    <mergeCell ref="B5:C5"/>
    <mergeCell ref="D5:K5"/>
    <mergeCell ref="T6:V7"/>
    <mergeCell ref="W6:W7"/>
    <mergeCell ref="X6:X7"/>
    <mergeCell ref="V1:V3"/>
    <mergeCell ref="W1:W3"/>
    <mergeCell ref="X1:X3"/>
    <mergeCell ref="Z1:Z2"/>
    <mergeCell ref="AA1:AA2"/>
    <mergeCell ref="AB1:AB2"/>
    <mergeCell ref="A1:D3"/>
    <mergeCell ref="E1:M3"/>
    <mergeCell ref="R1:R3"/>
    <mergeCell ref="S1:S3"/>
    <mergeCell ref="T1:T3"/>
    <mergeCell ref="U1:U3"/>
  </mergeCells>
  <phoneticPr fontId="3"/>
  <printOptions horizontalCentered="1" verticalCentered="1"/>
  <pageMargins left="0.70866141732283472" right="0.70866141732283472" top="0.74803149606299213" bottom="0.39370078740157483" header="0.31496062992125984" footer="0.31496062992125984"/>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0BD99-2BA4-4794-9507-F2A917D6F882}">
  <sheetPr codeName="Sheet15">
    <tabColor rgb="FFFFC000"/>
  </sheetPr>
  <dimension ref="A1:AE70"/>
  <sheetViews>
    <sheetView view="pageBreakPreview" zoomScale="85" zoomScaleSheetLayoutView="85" workbookViewId="0">
      <selection activeCell="S7" sqref="S7:Z8"/>
    </sheetView>
  </sheetViews>
  <sheetFormatPr defaultColWidth="9" defaultRowHeight="18.75" customHeight="1"/>
  <cols>
    <col min="1" max="27" width="3.6328125" style="73" customWidth="1"/>
    <col min="28" max="28" width="3.26953125" style="73" customWidth="1"/>
    <col min="29" max="29" width="9.26953125" style="76" customWidth="1"/>
    <col min="30" max="30" width="20.453125" style="73" customWidth="1"/>
    <col min="31" max="31" width="15" style="73" customWidth="1"/>
    <col min="32" max="32" width="9" style="73" customWidth="1"/>
    <col min="33" max="16384" width="9" style="73"/>
  </cols>
  <sheetData>
    <row r="1" spans="1:31" ht="20.149999999999999" customHeight="1">
      <c r="Z1" s="1092"/>
      <c r="AA1" s="1092"/>
      <c r="AC1" s="74"/>
      <c r="AD1" s="75"/>
      <c r="AE1" s="75"/>
    </row>
    <row r="2" spans="1:31" ht="20.149999999999999" customHeight="1">
      <c r="B2" s="73" t="s">
        <v>323</v>
      </c>
      <c r="AC2" s="74"/>
      <c r="AD2" s="75"/>
      <c r="AE2" s="75"/>
    </row>
    <row r="3" spans="1:31" ht="20.149999999999999" customHeight="1">
      <c r="B3" s="76"/>
      <c r="C3" s="76"/>
      <c r="I3" s="76"/>
      <c r="J3" s="76"/>
      <c r="K3" s="76"/>
      <c r="L3" s="76"/>
      <c r="M3" s="76"/>
      <c r="N3" s="76"/>
      <c r="S3" s="1093" t="s">
        <v>148</v>
      </c>
      <c r="T3" s="1093"/>
      <c r="U3" s="77">
        <v>4</v>
      </c>
      <c r="V3" s="76" t="s">
        <v>8</v>
      </c>
      <c r="W3" s="78">
        <v>3</v>
      </c>
      <c r="X3" s="76" t="s">
        <v>9</v>
      </c>
      <c r="Y3" s="78">
        <v>31</v>
      </c>
      <c r="Z3" s="76" t="s">
        <v>102</v>
      </c>
      <c r="AC3" s="74"/>
      <c r="AD3" s="75"/>
      <c r="AE3" s="75"/>
    </row>
    <row r="4" spans="1:31" ht="20.149999999999999" customHeight="1">
      <c r="B4" s="1094"/>
      <c r="C4" s="1094"/>
      <c r="AC4" s="74"/>
      <c r="AD4" s="75"/>
      <c r="AE4" s="75"/>
    </row>
    <row r="5" spans="1:31" ht="20.149999999999999" customHeight="1">
      <c r="B5" s="73" t="s">
        <v>2</v>
      </c>
      <c r="AC5" s="74"/>
      <c r="AD5" s="75"/>
      <c r="AE5" s="75"/>
    </row>
    <row r="6" spans="1:31" ht="20.149999999999999" customHeight="1">
      <c r="AC6" s="1086"/>
      <c r="AD6" s="1086"/>
      <c r="AE6" s="1086"/>
    </row>
    <row r="7" spans="1:31" ht="20.149999999999999" customHeight="1">
      <c r="B7" s="79"/>
      <c r="C7" s="79"/>
      <c r="N7" s="80"/>
      <c r="O7" s="1087" t="s">
        <v>119</v>
      </c>
      <c r="P7" s="1087"/>
      <c r="Q7" s="1087"/>
      <c r="S7" s="1088" t="str">
        <f>【様式12】実績報告書!H7</f>
        <v/>
      </c>
      <c r="T7" s="1088"/>
      <c r="U7" s="1088"/>
      <c r="V7" s="1088"/>
      <c r="W7" s="1088"/>
      <c r="X7" s="1088"/>
      <c r="Y7" s="1088"/>
      <c r="Z7" s="1088"/>
      <c r="AC7" s="73"/>
    </row>
    <row r="8" spans="1:31" ht="20.149999999999999" customHeight="1">
      <c r="B8" s="79"/>
      <c r="C8" s="79"/>
      <c r="N8" s="80"/>
      <c r="O8" s="81"/>
      <c r="P8" s="82"/>
      <c r="Q8" s="82"/>
      <c r="S8" s="1088"/>
      <c r="T8" s="1088"/>
      <c r="U8" s="1088"/>
      <c r="V8" s="1088"/>
      <c r="W8" s="1088"/>
      <c r="X8" s="1088"/>
      <c r="Y8" s="1088"/>
      <c r="Z8" s="1088"/>
      <c r="AC8" s="73"/>
    </row>
    <row r="9" spans="1:31" ht="20.149999999999999" customHeight="1">
      <c r="B9" s="79"/>
      <c r="C9" s="79"/>
      <c r="N9" s="80"/>
      <c r="O9" s="1087" t="s">
        <v>120</v>
      </c>
      <c r="P9" s="1087"/>
      <c r="Q9" s="1087"/>
      <c r="S9" s="1090" t="str">
        <f>【様式12】実績報告書!H8</f>
        <v/>
      </c>
      <c r="T9" s="1090"/>
      <c r="U9" s="1090"/>
      <c r="V9" s="1090"/>
      <c r="W9" s="1090"/>
      <c r="X9" s="1090"/>
      <c r="Y9" s="1090"/>
      <c r="Z9" s="1090"/>
      <c r="AC9" s="73"/>
    </row>
    <row r="10" spans="1:31" ht="20.149999999999999" customHeight="1" thickBot="1">
      <c r="B10" s="79"/>
      <c r="C10" s="79"/>
      <c r="N10" s="80"/>
      <c r="O10" s="81"/>
      <c r="P10" s="82"/>
      <c r="Q10" s="82"/>
      <c r="S10" s="1090"/>
      <c r="T10" s="1090"/>
      <c r="U10" s="1090"/>
      <c r="V10" s="1090"/>
      <c r="W10" s="1090"/>
      <c r="X10" s="1090"/>
      <c r="Y10" s="1090"/>
      <c r="Z10" s="1090"/>
      <c r="AC10" s="107"/>
      <c r="AD10" s="108" t="s">
        <v>324</v>
      </c>
      <c r="AE10" s="108" t="s">
        <v>325</v>
      </c>
    </row>
    <row r="11" spans="1:31" ht="20.149999999999999" customHeight="1" thickTop="1">
      <c r="B11" s="79"/>
      <c r="C11" s="79"/>
      <c r="N11" s="80"/>
      <c r="O11" s="1087" t="s">
        <v>121</v>
      </c>
      <c r="P11" s="1087"/>
      <c r="Q11" s="1087"/>
      <c r="S11" s="1090" t="str">
        <f>【様式12】実績報告書!H9</f>
        <v/>
      </c>
      <c r="T11" s="1090"/>
      <c r="U11" s="1090"/>
      <c r="V11" s="1090"/>
      <c r="W11" s="1090"/>
      <c r="X11" s="1090"/>
      <c r="Y11" s="1090"/>
      <c r="Z11" s="1090"/>
      <c r="AA11" s="1091" t="s">
        <v>122</v>
      </c>
      <c r="AC11" s="109" t="s">
        <v>326</v>
      </c>
      <c r="AD11" s="110"/>
      <c r="AE11" s="111"/>
    </row>
    <row r="12" spans="1:31" ht="20.149999999999999" customHeight="1">
      <c r="B12" s="79"/>
      <c r="C12" s="79"/>
      <c r="N12" s="80"/>
      <c r="O12" s="82"/>
      <c r="P12" s="82"/>
      <c r="Q12" s="82"/>
      <c r="S12" s="1090"/>
      <c r="T12" s="1090"/>
      <c r="U12" s="1090"/>
      <c r="V12" s="1090"/>
      <c r="W12" s="1090"/>
      <c r="X12" s="1090"/>
      <c r="Y12" s="1090"/>
      <c r="Z12" s="1090"/>
      <c r="AA12" s="1091"/>
      <c r="AC12" s="109" t="s">
        <v>327</v>
      </c>
      <c r="AD12" s="112"/>
      <c r="AE12" s="113"/>
    </row>
    <row r="13" spans="1:31" ht="20.149999999999999" customHeight="1" thickBot="1">
      <c r="B13" s="83"/>
      <c r="C13" s="83"/>
      <c r="D13" s="83"/>
      <c r="E13" s="83"/>
      <c r="F13" s="83"/>
      <c r="G13" s="83"/>
      <c r="H13" s="83"/>
      <c r="I13" s="83"/>
      <c r="J13" s="83"/>
      <c r="K13" s="83"/>
      <c r="L13" s="83"/>
      <c r="M13" s="83"/>
      <c r="N13" s="84"/>
      <c r="O13" s="1089" t="s">
        <v>81</v>
      </c>
      <c r="P13" s="1089"/>
      <c r="Q13" s="1089"/>
      <c r="S13" s="1090">
        <f>入力用!D7</f>
        <v>0</v>
      </c>
      <c r="T13" s="1090"/>
      <c r="U13" s="1090"/>
      <c r="V13" s="1090"/>
      <c r="W13" s="1090"/>
      <c r="X13" s="1090"/>
      <c r="Y13" s="1090"/>
      <c r="Z13" s="1090"/>
      <c r="AC13" s="114" t="s">
        <v>328</v>
      </c>
      <c r="AD13" s="115"/>
      <c r="AE13" s="116"/>
    </row>
    <row r="14" spans="1:31" ht="20.149999999999999" customHeight="1" thickTop="1">
      <c r="B14" s="85"/>
      <c r="C14" s="85"/>
      <c r="D14" s="85"/>
      <c r="E14" s="85"/>
      <c r="F14" s="85"/>
      <c r="G14" s="85"/>
      <c r="H14" s="85"/>
      <c r="I14" s="85"/>
      <c r="J14" s="85"/>
      <c r="K14" s="85"/>
      <c r="L14" s="85"/>
      <c r="M14" s="85"/>
      <c r="N14" s="84"/>
      <c r="P14" s="86"/>
      <c r="Q14" s="86"/>
      <c r="R14" s="86"/>
      <c r="S14" s="76"/>
      <c r="T14" s="76"/>
      <c r="U14" s="76"/>
      <c r="V14" s="76"/>
      <c r="W14" s="76"/>
      <c r="X14" s="76"/>
      <c r="Y14" s="76"/>
      <c r="Z14" s="76"/>
      <c r="AC14" s="1099" t="s">
        <v>28</v>
      </c>
      <c r="AD14" s="1100"/>
      <c r="AE14" s="117">
        <f>SUM(AE11:AE13)</f>
        <v>0</v>
      </c>
    </row>
    <row r="15" spans="1:31" ht="19.5" customHeight="1">
      <c r="B15" s="85"/>
      <c r="C15" s="85"/>
      <c r="D15" s="85"/>
      <c r="E15" s="85"/>
      <c r="F15" s="85"/>
      <c r="G15" s="85"/>
      <c r="H15" s="85"/>
      <c r="I15" s="85"/>
      <c r="J15" s="85"/>
      <c r="K15" s="85"/>
      <c r="L15" s="85"/>
      <c r="M15" s="85"/>
      <c r="N15" s="83"/>
      <c r="AC15" s="73"/>
    </row>
    <row r="16" spans="1:31" ht="19.5" customHeight="1">
      <c r="A16" s="1101" t="s">
        <v>329</v>
      </c>
      <c r="B16" s="1101"/>
      <c r="C16" s="1101"/>
      <c r="D16" s="1101"/>
      <c r="E16" s="1101"/>
      <c r="F16" s="1101"/>
      <c r="G16" s="1101"/>
      <c r="H16" s="1101"/>
      <c r="I16" s="1101"/>
      <c r="J16" s="1101"/>
      <c r="K16" s="1101"/>
      <c r="L16" s="1101"/>
      <c r="M16" s="1101"/>
      <c r="N16" s="1101"/>
      <c r="O16" s="1101"/>
      <c r="P16" s="1101"/>
      <c r="Q16" s="1101"/>
      <c r="R16" s="1101"/>
      <c r="S16" s="1101"/>
      <c r="T16" s="1101"/>
      <c r="U16" s="1101"/>
      <c r="V16" s="1101"/>
      <c r="W16" s="1101"/>
      <c r="X16" s="1101"/>
      <c r="Y16" s="1101"/>
      <c r="Z16" s="1101"/>
      <c r="AA16" s="1101"/>
      <c r="AC16" s="73"/>
    </row>
    <row r="17" spans="1:29" ht="19.5" customHeight="1">
      <c r="A17" s="1101"/>
      <c r="B17" s="1101"/>
      <c r="C17" s="1101"/>
      <c r="D17" s="1101"/>
      <c r="E17" s="1101"/>
      <c r="F17" s="1101"/>
      <c r="G17" s="1101"/>
      <c r="H17" s="1101"/>
      <c r="I17" s="1101"/>
      <c r="J17" s="1101"/>
      <c r="K17" s="1101"/>
      <c r="L17" s="1101"/>
      <c r="M17" s="1101"/>
      <c r="N17" s="1101"/>
      <c r="O17" s="1101"/>
      <c r="P17" s="1101"/>
      <c r="Q17" s="1101"/>
      <c r="R17" s="1101"/>
      <c r="S17" s="1101"/>
      <c r="T17" s="1101"/>
      <c r="U17" s="1101"/>
      <c r="V17" s="1101"/>
      <c r="W17" s="1101"/>
      <c r="X17" s="1101"/>
      <c r="Y17" s="1101"/>
      <c r="Z17" s="1101"/>
      <c r="AA17" s="1101"/>
      <c r="AC17" s="73"/>
    </row>
    <row r="18" spans="1:29" ht="19.5" customHeight="1">
      <c r="A18" s="87"/>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C18" s="73"/>
    </row>
    <row r="19" spans="1:29" ht="19.5" customHeight="1">
      <c r="B19" s="88"/>
      <c r="C19" s="88"/>
      <c r="D19" s="88"/>
      <c r="E19" s="88"/>
      <c r="F19" s="88"/>
      <c r="G19" s="88"/>
      <c r="H19" s="88"/>
      <c r="I19" s="88"/>
      <c r="J19" s="88"/>
      <c r="K19" s="88"/>
      <c r="L19" s="88"/>
      <c r="M19" s="88"/>
      <c r="N19" s="88"/>
      <c r="AC19" s="73"/>
    </row>
    <row r="20" spans="1:29" ht="19.5" customHeight="1">
      <c r="B20" s="1093" t="s">
        <v>148</v>
      </c>
      <c r="C20" s="1093"/>
      <c r="D20" s="89" t="s">
        <v>340</v>
      </c>
      <c r="E20" s="76" t="s">
        <v>8</v>
      </c>
      <c r="F20" s="89" t="s">
        <v>341</v>
      </c>
      <c r="G20" s="76" t="s">
        <v>9</v>
      </c>
      <c r="H20" s="89" t="s">
        <v>342</v>
      </c>
      <c r="I20" s="76" t="s">
        <v>102</v>
      </c>
      <c r="J20" s="1093" t="s">
        <v>330</v>
      </c>
      <c r="K20" s="1093"/>
      <c r="L20" s="1093"/>
      <c r="M20" s="1093"/>
      <c r="N20" s="1093"/>
      <c r="O20" s="1093"/>
      <c r="P20" s="1093"/>
      <c r="Q20" s="90"/>
      <c r="R20" s="1094" t="s">
        <v>138</v>
      </c>
      <c r="S20" s="1094"/>
      <c r="T20" s="1094" t="s">
        <v>331</v>
      </c>
      <c r="U20" s="1094"/>
      <c r="V20" s="1094"/>
      <c r="W20" s="1094"/>
      <c r="X20" s="1094"/>
      <c r="Y20" s="1094"/>
      <c r="Z20" s="1094"/>
      <c r="AA20" s="1094"/>
    </row>
    <row r="21" spans="1:29" ht="19.5" customHeight="1">
      <c r="A21" s="1108" t="s">
        <v>332</v>
      </c>
      <c r="B21" s="1108"/>
      <c r="C21" s="1108"/>
      <c r="D21" s="1108"/>
      <c r="E21" s="1108"/>
      <c r="F21" s="1108"/>
      <c r="G21" s="1108"/>
      <c r="H21" s="1108"/>
      <c r="I21" s="1108"/>
      <c r="J21" s="1108"/>
      <c r="K21" s="1108"/>
      <c r="L21" s="1108"/>
      <c r="M21" s="1108"/>
      <c r="N21" s="1108"/>
      <c r="O21" s="1108"/>
      <c r="P21" s="1108"/>
      <c r="Q21" s="1108"/>
      <c r="R21" s="1108"/>
      <c r="S21" s="1108"/>
      <c r="T21" s="1108"/>
      <c r="U21" s="1108"/>
      <c r="V21" s="1108"/>
      <c r="W21" s="1108"/>
      <c r="X21" s="1108"/>
      <c r="Y21" s="1108"/>
      <c r="Z21" s="1108"/>
      <c r="AA21" s="1108"/>
    </row>
    <row r="22" spans="1:29" ht="19.5" customHeight="1">
      <c r="A22" s="1108"/>
      <c r="B22" s="1108"/>
      <c r="C22" s="1108"/>
      <c r="D22" s="1108"/>
      <c r="E22" s="1108"/>
      <c r="F22" s="1108"/>
      <c r="G22" s="1108"/>
      <c r="H22" s="1108"/>
      <c r="I22" s="1108"/>
      <c r="J22" s="1108"/>
      <c r="K22" s="1108"/>
      <c r="L22" s="1108"/>
      <c r="M22" s="1108"/>
      <c r="N22" s="1108"/>
      <c r="O22" s="1108"/>
      <c r="P22" s="1108"/>
      <c r="Q22" s="1108"/>
      <c r="R22" s="1108"/>
      <c r="S22" s="1108"/>
      <c r="T22" s="1108"/>
      <c r="U22" s="1108"/>
      <c r="V22" s="1108"/>
      <c r="W22" s="1108"/>
      <c r="X22" s="1108"/>
      <c r="Y22" s="1108"/>
      <c r="Z22" s="1108"/>
      <c r="AA22" s="1108"/>
    </row>
    <row r="23" spans="1:29" ht="19.5" customHeight="1">
      <c r="A23" s="91"/>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row>
    <row r="24" spans="1:29" ht="19.5" customHeight="1">
      <c r="A24" s="1109" t="s">
        <v>124</v>
      </c>
      <c r="B24" s="1109"/>
      <c r="C24" s="1109"/>
      <c r="D24" s="1109"/>
      <c r="E24" s="1109"/>
      <c r="F24" s="1109"/>
      <c r="G24" s="1109"/>
      <c r="H24" s="1109"/>
      <c r="I24" s="1109"/>
      <c r="J24" s="1109"/>
      <c r="K24" s="1109"/>
      <c r="L24" s="1109"/>
      <c r="M24" s="1109"/>
      <c r="N24" s="1109"/>
      <c r="O24" s="1109"/>
      <c r="P24" s="1109"/>
      <c r="Q24" s="1109"/>
      <c r="R24" s="1109"/>
      <c r="S24" s="1109"/>
      <c r="T24" s="1109"/>
      <c r="U24" s="1109"/>
      <c r="V24" s="1109"/>
      <c r="W24" s="1109"/>
      <c r="X24" s="1109"/>
      <c r="Y24" s="1109"/>
      <c r="Z24" s="1109"/>
      <c r="AA24" s="1109"/>
    </row>
    <row r="25" spans="1:29" ht="19.5" customHeight="1">
      <c r="A25" s="92"/>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row>
    <row r="26" spans="1:29" ht="19.5" customHeight="1">
      <c r="A26" s="92"/>
      <c r="B26" s="92"/>
      <c r="C26" s="92"/>
      <c r="D26" s="92"/>
      <c r="E26" s="92"/>
      <c r="F26" s="92"/>
      <c r="G26" s="92"/>
      <c r="H26" s="92"/>
      <c r="I26" s="92"/>
      <c r="J26" s="92"/>
      <c r="K26" s="92"/>
      <c r="L26" s="92"/>
      <c r="M26" s="92"/>
      <c r="N26" s="92"/>
      <c r="O26" s="92"/>
      <c r="P26" s="92"/>
      <c r="Q26" s="92"/>
      <c r="R26" s="92"/>
      <c r="S26" s="92"/>
      <c r="T26" s="92"/>
      <c r="U26" s="92"/>
      <c r="V26" s="92"/>
      <c r="W26" s="92"/>
      <c r="X26" s="92"/>
      <c r="Y26" s="92"/>
      <c r="Z26" s="92"/>
      <c r="AA26" s="92"/>
    </row>
    <row r="27" spans="1:29" ht="19.5" customHeight="1">
      <c r="A27" s="83"/>
      <c r="B27" s="1110" t="s">
        <v>135</v>
      </c>
      <c r="C27" s="1110"/>
      <c r="D27" s="1110"/>
      <c r="E27" s="1110"/>
      <c r="F27" s="1110"/>
      <c r="G27" s="1110"/>
      <c r="H27" s="1110"/>
      <c r="I27" s="1110" t="s">
        <v>136</v>
      </c>
      <c r="J27" s="1110"/>
      <c r="K27" s="1110"/>
      <c r="L27" s="1110"/>
      <c r="M27" s="1110"/>
      <c r="N27" s="1110"/>
      <c r="O27" s="1110"/>
      <c r="P27" s="1110"/>
      <c r="Q27" s="1110"/>
      <c r="R27" s="1110"/>
      <c r="S27" s="1110"/>
      <c r="T27" s="1111" t="s">
        <v>137</v>
      </c>
      <c r="U27" s="1111"/>
      <c r="V27" s="1111"/>
      <c r="W27" s="1111"/>
      <c r="X27" s="1111"/>
      <c r="Y27" s="1111"/>
      <c r="Z27" s="1111"/>
    </row>
    <row r="28" spans="1:29" ht="19.5" customHeight="1">
      <c r="A28" s="83"/>
      <c r="B28" s="1110"/>
      <c r="C28" s="1110"/>
      <c r="D28" s="1110"/>
      <c r="E28" s="1110"/>
      <c r="F28" s="1110"/>
      <c r="G28" s="1110"/>
      <c r="H28" s="1110"/>
      <c r="I28" s="1110"/>
      <c r="J28" s="1110"/>
      <c r="K28" s="1110"/>
      <c r="L28" s="1110"/>
      <c r="M28" s="1110"/>
      <c r="N28" s="1110"/>
      <c r="O28" s="1110"/>
      <c r="P28" s="1110"/>
      <c r="Q28" s="1110"/>
      <c r="R28" s="1110"/>
      <c r="S28" s="1110"/>
      <c r="T28" s="1111"/>
      <c r="U28" s="1111"/>
      <c r="V28" s="1111"/>
      <c r="W28" s="1111"/>
      <c r="X28" s="1111"/>
      <c r="Y28" s="1111"/>
      <c r="Z28" s="1111"/>
    </row>
    <row r="29" spans="1:29" ht="19.5" customHeight="1">
      <c r="A29" s="83"/>
      <c r="B29" s="1112">
        <f>【様式12】実績報告書!F24</f>
        <v>0</v>
      </c>
      <c r="C29" s="1113"/>
      <c r="D29" s="1113"/>
      <c r="E29" s="1113"/>
      <c r="F29" s="1113"/>
      <c r="G29" s="1106"/>
      <c r="H29" s="1107"/>
      <c r="I29" s="93"/>
      <c r="J29" s="94"/>
      <c r="K29" s="94"/>
      <c r="L29" s="94"/>
      <c r="M29" s="94"/>
      <c r="N29" s="94"/>
      <c r="O29" s="94"/>
      <c r="P29" s="94"/>
      <c r="Q29" s="94"/>
      <c r="R29" s="94"/>
      <c r="S29" s="95"/>
      <c r="T29" s="1118">
        <f>B29-AE14</f>
        <v>0</v>
      </c>
      <c r="U29" s="1119"/>
      <c r="V29" s="1119"/>
      <c r="W29" s="1119"/>
      <c r="X29" s="1119"/>
      <c r="Y29" s="1106"/>
      <c r="Z29" s="1107"/>
    </row>
    <row r="30" spans="1:29" ht="19.5" customHeight="1">
      <c r="A30" s="83"/>
      <c r="B30" s="1114"/>
      <c r="C30" s="1115"/>
      <c r="D30" s="1115"/>
      <c r="E30" s="1115"/>
      <c r="F30" s="1115"/>
      <c r="G30" s="1095"/>
      <c r="H30" s="1096"/>
      <c r="I30" s="96"/>
      <c r="J30" s="1104" t="str">
        <f>IF(AD11="","",AD11)</f>
        <v/>
      </c>
      <c r="K30" s="1104"/>
      <c r="L30" s="1104"/>
      <c r="M30" s="1104"/>
      <c r="N30" s="1104"/>
      <c r="O30" s="1105" t="str">
        <f>IF(AE11="","",AE11)</f>
        <v/>
      </c>
      <c r="P30" s="1105"/>
      <c r="Q30" s="1105"/>
      <c r="R30" s="1105"/>
      <c r="S30" s="97"/>
      <c r="T30" s="1120"/>
      <c r="U30" s="1121"/>
      <c r="V30" s="1121"/>
      <c r="W30" s="1121"/>
      <c r="X30" s="1121"/>
      <c r="Y30" s="1095"/>
      <c r="Z30" s="1096"/>
    </row>
    <row r="31" spans="1:29" ht="19.5" customHeight="1">
      <c r="A31" s="83"/>
      <c r="B31" s="1114"/>
      <c r="C31" s="1115"/>
      <c r="D31" s="1115"/>
      <c r="E31" s="1115"/>
      <c r="F31" s="1115"/>
      <c r="G31" s="1095"/>
      <c r="H31" s="1096"/>
      <c r="I31" s="96"/>
      <c r="J31" s="1104" t="str">
        <f>IF(AD12="","",AD12)</f>
        <v/>
      </c>
      <c r="K31" s="1104"/>
      <c r="L31" s="1104"/>
      <c r="M31" s="1104"/>
      <c r="N31" s="1104"/>
      <c r="O31" s="1105" t="str">
        <f>IF(AE12="","",AE12)</f>
        <v/>
      </c>
      <c r="P31" s="1105"/>
      <c r="Q31" s="1105"/>
      <c r="R31" s="1105"/>
      <c r="S31" s="98"/>
      <c r="T31" s="1120"/>
      <c r="U31" s="1121"/>
      <c r="V31" s="1121"/>
      <c r="W31" s="1121"/>
      <c r="X31" s="1121"/>
      <c r="Y31" s="1095"/>
      <c r="Z31" s="1096"/>
    </row>
    <row r="32" spans="1:29" ht="19.5" customHeight="1">
      <c r="A32" s="83"/>
      <c r="B32" s="1114"/>
      <c r="C32" s="1115"/>
      <c r="D32" s="1115"/>
      <c r="E32" s="1115"/>
      <c r="F32" s="1115"/>
      <c r="G32" s="1102" t="s">
        <v>82</v>
      </c>
      <c r="H32" s="1103"/>
      <c r="I32" s="96"/>
      <c r="J32" s="1104" t="str">
        <f>IF(AD13="","",AD13)</f>
        <v/>
      </c>
      <c r="K32" s="1104"/>
      <c r="L32" s="1104"/>
      <c r="M32" s="1104"/>
      <c r="N32" s="1104"/>
      <c r="O32" s="1105" t="str">
        <f>IF(AE13="","",AE13)</f>
        <v/>
      </c>
      <c r="P32" s="1105"/>
      <c r="Q32" s="1105"/>
      <c r="R32" s="1105"/>
      <c r="S32" s="98"/>
      <c r="T32" s="1120"/>
      <c r="U32" s="1121"/>
      <c r="V32" s="1121"/>
      <c r="W32" s="1121"/>
      <c r="X32" s="1121"/>
      <c r="Y32" s="1102" t="s">
        <v>82</v>
      </c>
      <c r="Z32" s="1103"/>
    </row>
    <row r="33" spans="1:26" ht="19.5" customHeight="1">
      <c r="A33" s="83"/>
      <c r="B33" s="1114"/>
      <c r="C33" s="1115"/>
      <c r="D33" s="1115"/>
      <c r="E33" s="1115"/>
      <c r="F33" s="1115"/>
      <c r="G33" s="1102"/>
      <c r="H33" s="1103"/>
      <c r="I33" s="99"/>
      <c r="J33" s="1095" t="str">
        <f>IF(AE14=0,"な　し","")</f>
        <v>な　し</v>
      </c>
      <c r="K33" s="1095"/>
      <c r="L33" s="1095"/>
      <c r="M33" s="1095"/>
      <c r="N33" s="1095"/>
      <c r="O33" s="1095"/>
      <c r="P33" s="1095"/>
      <c r="Q33" s="1095"/>
      <c r="R33" s="1095"/>
      <c r="S33" s="100"/>
      <c r="T33" s="1120"/>
      <c r="U33" s="1121"/>
      <c r="V33" s="1121"/>
      <c r="W33" s="1121"/>
      <c r="X33" s="1121"/>
      <c r="Y33" s="1102"/>
      <c r="Z33" s="1103"/>
    </row>
    <row r="34" spans="1:26" ht="19.5" customHeight="1">
      <c r="A34" s="83"/>
      <c r="B34" s="1114"/>
      <c r="C34" s="1115"/>
      <c r="D34" s="1115"/>
      <c r="E34" s="1115"/>
      <c r="F34" s="1115"/>
      <c r="G34" s="1102"/>
      <c r="H34" s="1103"/>
      <c r="I34" s="101"/>
      <c r="J34" s="1095" t="str">
        <f>IF(AE14&gt;0,"合　　　計","")</f>
        <v/>
      </c>
      <c r="K34" s="1095"/>
      <c r="L34" s="1095"/>
      <c r="M34" s="1095"/>
      <c r="N34" s="1095"/>
      <c r="O34" s="1105" t="str">
        <f>IF(J33="な　し","",AE14)</f>
        <v/>
      </c>
      <c r="P34" s="1105"/>
      <c r="Q34" s="1105"/>
      <c r="R34" s="1105"/>
      <c r="S34" s="102"/>
      <c r="T34" s="1120"/>
      <c r="U34" s="1121"/>
      <c r="V34" s="1121"/>
      <c r="W34" s="1121"/>
      <c r="X34" s="1121"/>
      <c r="Y34" s="1102"/>
      <c r="Z34" s="1103"/>
    </row>
    <row r="35" spans="1:26" ht="19.5" customHeight="1">
      <c r="A35" s="83"/>
      <c r="B35" s="1114"/>
      <c r="C35" s="1115"/>
      <c r="D35" s="1115"/>
      <c r="E35" s="1115"/>
      <c r="F35" s="1115"/>
      <c r="G35" s="1095"/>
      <c r="H35" s="1096"/>
      <c r="I35" s="99"/>
      <c r="J35" s="85"/>
      <c r="K35" s="76"/>
      <c r="L35" s="76"/>
      <c r="M35" s="85"/>
      <c r="N35" s="85"/>
      <c r="O35" s="85"/>
      <c r="P35" s="85"/>
      <c r="Q35" s="85"/>
      <c r="R35" s="85"/>
      <c r="S35" s="100"/>
      <c r="T35" s="1120"/>
      <c r="U35" s="1121"/>
      <c r="V35" s="1121"/>
      <c r="W35" s="1121"/>
      <c r="X35" s="1121"/>
      <c r="Y35" s="1095"/>
      <c r="Z35" s="1096"/>
    </row>
    <row r="36" spans="1:26" ht="19.5" customHeight="1">
      <c r="A36" s="83"/>
      <c r="B36" s="1114"/>
      <c r="C36" s="1115"/>
      <c r="D36" s="1115"/>
      <c r="E36" s="1115"/>
      <c r="F36" s="1115"/>
      <c r="G36" s="1095"/>
      <c r="H36" s="1096"/>
      <c r="I36" s="103"/>
      <c r="O36" s="83"/>
      <c r="P36" s="83"/>
      <c r="Q36" s="83"/>
      <c r="R36" s="83"/>
      <c r="S36" s="100"/>
      <c r="T36" s="1120"/>
      <c r="U36" s="1121"/>
      <c r="V36" s="1121"/>
      <c r="W36" s="1121"/>
      <c r="X36" s="1121"/>
      <c r="Y36" s="1095"/>
      <c r="Z36" s="1096"/>
    </row>
    <row r="37" spans="1:26" ht="19.5" customHeight="1">
      <c r="A37" s="83"/>
      <c r="B37" s="1116"/>
      <c r="C37" s="1117"/>
      <c r="D37" s="1117"/>
      <c r="E37" s="1117"/>
      <c r="F37" s="1117"/>
      <c r="G37" s="1097"/>
      <c r="H37" s="1098"/>
      <c r="I37" s="104"/>
      <c r="J37" s="105"/>
      <c r="K37" s="105"/>
      <c r="L37" s="105"/>
      <c r="M37" s="105"/>
      <c r="N37" s="105"/>
      <c r="O37" s="105"/>
      <c r="P37" s="105"/>
      <c r="Q37" s="105"/>
      <c r="R37" s="105"/>
      <c r="S37" s="106"/>
      <c r="T37" s="1122"/>
      <c r="U37" s="1123"/>
      <c r="V37" s="1123"/>
      <c r="W37" s="1123"/>
      <c r="X37" s="1123"/>
      <c r="Y37" s="1097"/>
      <c r="Z37" s="1098"/>
    </row>
    <row r="38" spans="1:26" ht="19.5" customHeight="1">
      <c r="A38" s="83"/>
      <c r="B38" s="83"/>
      <c r="C38" s="83"/>
      <c r="D38" s="83"/>
      <c r="E38" s="83"/>
      <c r="F38" s="83"/>
      <c r="G38" s="83"/>
      <c r="H38" s="83"/>
      <c r="I38" s="83"/>
      <c r="J38" s="83"/>
      <c r="K38" s="83"/>
      <c r="L38" s="83"/>
      <c r="M38" s="83"/>
      <c r="N38" s="83"/>
    </row>
    <row r="39" spans="1:26" ht="19.5" customHeight="1"/>
    <row r="40" spans="1:26" ht="19.5" customHeight="1"/>
    <row r="41" spans="1:26" ht="19.5" customHeight="1">
      <c r="B41" s="76"/>
      <c r="C41" s="76"/>
      <c r="I41" s="76"/>
      <c r="J41" s="76"/>
      <c r="K41" s="76"/>
      <c r="L41" s="76"/>
      <c r="M41" s="76"/>
      <c r="N41" s="76"/>
      <c r="S41" s="1093" t="s">
        <v>148</v>
      </c>
      <c r="T41" s="1093"/>
      <c r="U41" s="77">
        <v>4</v>
      </c>
      <c r="V41" s="76" t="s">
        <v>8</v>
      </c>
      <c r="W41" s="78">
        <v>3</v>
      </c>
      <c r="X41" s="76" t="s">
        <v>9</v>
      </c>
      <c r="Y41" s="78">
        <v>31</v>
      </c>
      <c r="Z41" s="76" t="s">
        <v>102</v>
      </c>
    </row>
    <row r="42" spans="1:26" ht="19.5" customHeight="1">
      <c r="B42" s="1094"/>
      <c r="C42" s="1094"/>
    </row>
    <row r="43" spans="1:26" ht="19.5" customHeight="1">
      <c r="B43" s="73" t="s">
        <v>2</v>
      </c>
    </row>
    <row r="44" spans="1:26" ht="19.5" customHeight="1"/>
    <row r="45" spans="1:26" ht="19.5" customHeight="1">
      <c r="B45" s="79"/>
      <c r="C45" s="79"/>
      <c r="N45" s="80"/>
      <c r="O45" s="1087" t="s">
        <v>119</v>
      </c>
      <c r="P45" s="1087"/>
      <c r="Q45" s="1087"/>
      <c r="S45" s="1088" t="str">
        <f>S7</f>
        <v/>
      </c>
      <c r="T45" s="1088"/>
      <c r="U45" s="1088"/>
      <c r="V45" s="1088"/>
      <c r="W45" s="1088"/>
      <c r="X45" s="1088"/>
      <c r="Y45" s="1088"/>
      <c r="Z45" s="1088"/>
    </row>
    <row r="46" spans="1:26" ht="19.5" customHeight="1">
      <c r="B46" s="79"/>
      <c r="C46" s="79"/>
      <c r="N46" s="80"/>
      <c r="O46" s="81"/>
      <c r="P46" s="82"/>
      <c r="Q46" s="82"/>
      <c r="S46" s="1088"/>
      <c r="T46" s="1088"/>
      <c r="U46" s="1088"/>
      <c r="V46" s="1088"/>
      <c r="W46" s="1088"/>
      <c r="X46" s="1088"/>
      <c r="Y46" s="1088"/>
      <c r="Z46" s="1088"/>
    </row>
    <row r="47" spans="1:26" ht="19.5" customHeight="1">
      <c r="B47" s="79"/>
      <c r="C47" s="79"/>
      <c r="N47" s="80"/>
      <c r="O47" s="1087" t="s">
        <v>120</v>
      </c>
      <c r="P47" s="1087"/>
      <c r="Q47" s="1087"/>
      <c r="S47" s="1090" t="str">
        <f>S9</f>
        <v/>
      </c>
      <c r="T47" s="1090"/>
      <c r="U47" s="1090"/>
      <c r="V47" s="1090"/>
      <c r="W47" s="1090"/>
      <c r="X47" s="1090"/>
      <c r="Y47" s="1090"/>
      <c r="Z47" s="1090"/>
    </row>
    <row r="48" spans="1:26" ht="19.5" customHeight="1">
      <c r="B48" s="79"/>
      <c r="C48" s="79"/>
      <c r="N48" s="80"/>
      <c r="O48" s="81"/>
      <c r="P48" s="82"/>
      <c r="Q48" s="82"/>
      <c r="S48" s="1090"/>
      <c r="T48" s="1090"/>
      <c r="U48" s="1090"/>
      <c r="V48" s="1090"/>
      <c r="W48" s="1090"/>
      <c r="X48" s="1090"/>
      <c r="Y48" s="1090"/>
      <c r="Z48" s="1090"/>
    </row>
    <row r="49" spans="1:27" ht="19.5" customHeight="1">
      <c r="B49" s="79"/>
      <c r="C49" s="79"/>
      <c r="N49" s="80"/>
      <c r="O49" s="1087" t="s">
        <v>121</v>
      </c>
      <c r="P49" s="1087"/>
      <c r="Q49" s="1087"/>
      <c r="S49" s="1090" t="str">
        <f>S11</f>
        <v/>
      </c>
      <c r="T49" s="1090"/>
      <c r="U49" s="1090"/>
      <c r="V49" s="1090"/>
      <c r="W49" s="1090"/>
      <c r="X49" s="1090"/>
      <c r="Y49" s="1090"/>
      <c r="Z49" s="1090"/>
      <c r="AA49" s="1091" t="s">
        <v>122</v>
      </c>
    </row>
    <row r="50" spans="1:27" ht="19.5" customHeight="1">
      <c r="B50" s="79"/>
      <c r="C50" s="79"/>
      <c r="N50" s="80"/>
      <c r="O50" s="82"/>
      <c r="P50" s="82"/>
      <c r="Q50" s="82"/>
      <c r="S50" s="1090"/>
      <c r="T50" s="1090"/>
      <c r="U50" s="1090"/>
      <c r="V50" s="1090"/>
      <c r="W50" s="1090"/>
      <c r="X50" s="1090"/>
      <c r="Y50" s="1090"/>
      <c r="Z50" s="1090"/>
      <c r="AA50" s="1091"/>
    </row>
    <row r="51" spans="1:27" ht="19.5" customHeight="1">
      <c r="B51" s="83"/>
      <c r="C51" s="83"/>
      <c r="D51" s="83"/>
      <c r="E51" s="83"/>
      <c r="F51" s="83"/>
      <c r="G51" s="83"/>
      <c r="H51" s="83"/>
      <c r="I51" s="83"/>
      <c r="J51" s="83"/>
      <c r="K51" s="83"/>
      <c r="L51" s="83"/>
      <c r="M51" s="83"/>
      <c r="N51" s="84"/>
      <c r="O51" s="1089" t="s">
        <v>81</v>
      </c>
      <c r="P51" s="1089"/>
      <c r="Q51" s="1089"/>
      <c r="S51" s="1090">
        <f>入力用!D7</f>
        <v>0</v>
      </c>
      <c r="T51" s="1090"/>
      <c r="U51" s="1090"/>
      <c r="V51" s="1090"/>
      <c r="W51" s="1090"/>
      <c r="X51" s="1090"/>
      <c r="Y51" s="1090"/>
      <c r="Z51" s="1090"/>
    </row>
    <row r="52" spans="1:27" ht="19.5" customHeight="1">
      <c r="B52" s="85"/>
      <c r="C52" s="85"/>
      <c r="D52" s="85"/>
      <c r="E52" s="85"/>
      <c r="F52" s="85"/>
      <c r="G52" s="85"/>
      <c r="H52" s="85"/>
      <c r="I52" s="85"/>
      <c r="J52" s="85"/>
      <c r="K52" s="85"/>
      <c r="L52" s="85"/>
      <c r="M52" s="85"/>
      <c r="N52" s="84"/>
      <c r="P52" s="86"/>
      <c r="Q52" s="86"/>
      <c r="R52" s="86"/>
      <c r="S52" s="76"/>
      <c r="T52" s="76"/>
      <c r="U52" s="76"/>
      <c r="V52" s="76"/>
      <c r="W52" s="76"/>
      <c r="X52" s="76"/>
      <c r="Y52" s="76"/>
      <c r="Z52" s="76"/>
    </row>
    <row r="53" spans="1:27" ht="19.5" customHeight="1">
      <c r="B53" s="85"/>
      <c r="C53" s="85"/>
      <c r="D53" s="85"/>
      <c r="E53" s="85"/>
      <c r="F53" s="85"/>
      <c r="G53" s="85"/>
      <c r="H53" s="85"/>
      <c r="I53" s="85"/>
      <c r="J53" s="85"/>
      <c r="K53" s="85"/>
      <c r="L53" s="85"/>
      <c r="M53" s="85"/>
      <c r="N53" s="83"/>
    </row>
    <row r="54" spans="1:27" ht="19.5" customHeight="1">
      <c r="A54" s="1101" t="s">
        <v>333</v>
      </c>
      <c r="B54" s="1101"/>
      <c r="C54" s="1101"/>
      <c r="D54" s="1101"/>
      <c r="E54" s="1101"/>
      <c r="F54" s="1101"/>
      <c r="G54" s="1101"/>
      <c r="H54" s="1101"/>
      <c r="I54" s="1101"/>
      <c r="J54" s="1101"/>
      <c r="K54" s="1101"/>
      <c r="L54" s="1101"/>
      <c r="M54" s="1101"/>
      <c r="N54" s="1101"/>
      <c r="O54" s="1101"/>
      <c r="P54" s="1101"/>
      <c r="Q54" s="1101"/>
      <c r="R54" s="1101"/>
      <c r="S54" s="1101"/>
      <c r="T54" s="1101"/>
      <c r="U54" s="1101"/>
      <c r="V54" s="1101"/>
      <c r="W54" s="1101"/>
      <c r="X54" s="1101"/>
      <c r="Y54" s="1101"/>
      <c r="Z54" s="1101"/>
      <c r="AA54" s="1101"/>
    </row>
    <row r="55" spans="1:27" ht="19.5" customHeight="1">
      <c r="A55" s="1101"/>
      <c r="B55" s="1101"/>
      <c r="C55" s="1101"/>
      <c r="D55" s="1101"/>
      <c r="E55" s="1101"/>
      <c r="F55" s="1101"/>
      <c r="G55" s="1101"/>
      <c r="H55" s="1101"/>
      <c r="I55" s="1101"/>
      <c r="J55" s="1101"/>
      <c r="K55" s="1101"/>
      <c r="L55" s="1101"/>
      <c r="M55" s="1101"/>
      <c r="N55" s="1101"/>
      <c r="O55" s="1101"/>
      <c r="P55" s="1101"/>
      <c r="Q55" s="1101"/>
      <c r="R55" s="1101"/>
      <c r="S55" s="1101"/>
      <c r="T55" s="1101"/>
      <c r="U55" s="1101"/>
      <c r="V55" s="1101"/>
      <c r="W55" s="1101"/>
      <c r="X55" s="1101"/>
      <c r="Y55" s="1101"/>
      <c r="Z55" s="1101"/>
      <c r="AA55" s="1101"/>
    </row>
    <row r="56" spans="1:27" ht="19.5" customHeight="1"/>
    <row r="57" spans="1:27" ht="19.5" customHeight="1">
      <c r="A57" s="1094" t="s">
        <v>334</v>
      </c>
      <c r="B57" s="1094"/>
      <c r="C57" s="1094"/>
      <c r="D57" s="1094"/>
      <c r="E57" s="1094"/>
      <c r="F57" s="1094"/>
      <c r="G57" s="1094"/>
      <c r="H57" s="1094"/>
      <c r="I57" s="1094"/>
      <c r="J57" s="1094"/>
      <c r="K57" s="1094"/>
      <c r="L57" s="1094"/>
      <c r="M57" s="1094"/>
      <c r="N57" s="1094"/>
      <c r="O57" s="1094"/>
      <c r="P57" s="1094"/>
      <c r="Q57" s="1094"/>
      <c r="R57" s="1094"/>
      <c r="S57" s="1094"/>
      <c r="T57" s="1094"/>
      <c r="U57" s="1094"/>
      <c r="V57" s="1094"/>
      <c r="W57" s="1094"/>
      <c r="X57" s="1094"/>
      <c r="Y57" s="1094"/>
      <c r="Z57" s="1094"/>
      <c r="AA57" s="1094"/>
    </row>
    <row r="58" spans="1:27" ht="19.5" customHeight="1">
      <c r="A58" s="1094"/>
      <c r="B58" s="1094"/>
      <c r="C58" s="1094"/>
      <c r="D58" s="1094"/>
      <c r="E58" s="1094"/>
      <c r="F58" s="1094"/>
      <c r="G58" s="1094"/>
      <c r="H58" s="1094"/>
      <c r="I58" s="1094"/>
      <c r="J58" s="1094"/>
      <c r="K58" s="1094"/>
      <c r="L58" s="1094"/>
      <c r="M58" s="1094"/>
      <c r="N58" s="1094"/>
      <c r="O58" s="1094"/>
      <c r="P58" s="1094"/>
      <c r="Q58" s="1094"/>
      <c r="R58" s="1094"/>
      <c r="S58" s="1094"/>
      <c r="T58" s="1094"/>
      <c r="U58" s="1094"/>
      <c r="V58" s="1094"/>
      <c r="W58" s="1094"/>
      <c r="X58" s="1094"/>
      <c r="Y58" s="1094"/>
      <c r="Z58" s="1094"/>
      <c r="AA58" s="1094"/>
    </row>
    <row r="59" spans="1:27" ht="19.5" customHeight="1"/>
    <row r="60" spans="1:27" ht="19.5" customHeight="1">
      <c r="A60" s="1124" t="s">
        <v>335</v>
      </c>
      <c r="B60" s="1125"/>
      <c r="C60" s="1125"/>
      <c r="D60" s="1125"/>
      <c r="E60" s="1125"/>
      <c r="F60" s="1126"/>
      <c r="G60" s="1124" t="s">
        <v>336</v>
      </c>
      <c r="H60" s="1125"/>
      <c r="I60" s="1125"/>
      <c r="J60" s="1125"/>
      <c r="K60" s="1125"/>
      <c r="L60" s="1126"/>
      <c r="M60" s="1124" t="s">
        <v>337</v>
      </c>
      <c r="N60" s="1125"/>
      <c r="O60" s="1125"/>
      <c r="P60" s="1125"/>
      <c r="Q60" s="1125"/>
      <c r="R60" s="1126"/>
      <c r="S60" s="1125" t="s">
        <v>338</v>
      </c>
      <c r="T60" s="1125"/>
      <c r="U60" s="1125"/>
      <c r="V60" s="1125"/>
      <c r="W60" s="1125"/>
      <c r="X60" s="1125"/>
      <c r="Y60" s="1125"/>
      <c r="Z60" s="1125"/>
      <c r="AA60" s="1126"/>
    </row>
    <row r="61" spans="1:27" ht="19.5" customHeight="1">
      <c r="A61" s="1127"/>
      <c r="B61" s="1128"/>
      <c r="C61" s="1128"/>
      <c r="D61" s="1128"/>
      <c r="E61" s="1128"/>
      <c r="F61" s="1129"/>
      <c r="G61" s="1127"/>
      <c r="H61" s="1128"/>
      <c r="I61" s="1128"/>
      <c r="J61" s="1128"/>
      <c r="K61" s="1128"/>
      <c r="L61" s="1129"/>
      <c r="M61" s="1127"/>
      <c r="N61" s="1128"/>
      <c r="O61" s="1128"/>
      <c r="P61" s="1128"/>
      <c r="Q61" s="1128"/>
      <c r="R61" s="1129"/>
      <c r="S61" s="1128" t="s">
        <v>339</v>
      </c>
      <c r="T61" s="1128"/>
      <c r="U61" s="1128"/>
      <c r="V61" s="1128"/>
      <c r="W61" s="1128"/>
      <c r="X61" s="1128"/>
      <c r="Y61" s="1128"/>
      <c r="Z61" s="1128"/>
      <c r="AA61" s="1129"/>
    </row>
    <row r="62" spans="1:27" ht="19.5" customHeight="1">
      <c r="A62" s="1130" t="str">
        <f>IF(AD11="","",AD11)</f>
        <v/>
      </c>
      <c r="B62" s="1131"/>
      <c r="C62" s="1131"/>
      <c r="D62" s="1131"/>
      <c r="E62" s="1131"/>
      <c r="F62" s="1132"/>
      <c r="G62" s="1133">
        <f>AE14</f>
        <v>0</v>
      </c>
      <c r="H62" s="1134"/>
      <c r="I62" s="1134"/>
      <c r="J62" s="1134"/>
      <c r="K62" s="1134"/>
      <c r="L62" s="1135"/>
      <c r="M62" s="1133">
        <f>【様式12】実績報告書!F24</f>
        <v>0</v>
      </c>
      <c r="N62" s="1134"/>
      <c r="O62" s="1134"/>
      <c r="P62" s="1134"/>
      <c r="Q62" s="1134"/>
      <c r="R62" s="1135"/>
      <c r="S62" s="1133">
        <f>M62-G62</f>
        <v>0</v>
      </c>
      <c r="T62" s="1134"/>
      <c r="U62" s="1134"/>
      <c r="V62" s="1134"/>
      <c r="W62" s="1134"/>
      <c r="X62" s="1134"/>
      <c r="Y62" s="1134"/>
      <c r="Z62" s="1134"/>
      <c r="AA62" s="1135"/>
    </row>
    <row r="63" spans="1:27" ht="19.5" customHeight="1">
      <c r="A63" s="1142" t="str">
        <f>IF(AD12="","",AD12)</f>
        <v/>
      </c>
      <c r="B63" s="1143"/>
      <c r="C63" s="1143"/>
      <c r="D63" s="1143"/>
      <c r="E63" s="1143"/>
      <c r="F63" s="1144"/>
      <c r="G63" s="1136"/>
      <c r="H63" s="1137"/>
      <c r="I63" s="1137"/>
      <c r="J63" s="1137"/>
      <c r="K63" s="1137"/>
      <c r="L63" s="1138"/>
      <c r="M63" s="1136"/>
      <c r="N63" s="1137"/>
      <c r="O63" s="1137"/>
      <c r="P63" s="1137"/>
      <c r="Q63" s="1137"/>
      <c r="R63" s="1138"/>
      <c r="S63" s="1136"/>
      <c r="T63" s="1137"/>
      <c r="U63" s="1137"/>
      <c r="V63" s="1137"/>
      <c r="W63" s="1137"/>
      <c r="X63" s="1137"/>
      <c r="Y63" s="1137"/>
      <c r="Z63" s="1137"/>
      <c r="AA63" s="1138"/>
    </row>
    <row r="64" spans="1:27" ht="19.5" customHeight="1">
      <c r="A64" s="1145" t="str">
        <f>IF(AD13="","",AD13)</f>
        <v/>
      </c>
      <c r="B64" s="1146"/>
      <c r="C64" s="1146"/>
      <c r="D64" s="1146"/>
      <c r="E64" s="1146"/>
      <c r="F64" s="1147"/>
      <c r="G64" s="1139"/>
      <c r="H64" s="1140"/>
      <c r="I64" s="1140"/>
      <c r="J64" s="1140"/>
      <c r="K64" s="1140"/>
      <c r="L64" s="1141"/>
      <c r="M64" s="1139"/>
      <c r="N64" s="1140"/>
      <c r="O64" s="1140"/>
      <c r="P64" s="1140"/>
      <c r="Q64" s="1140"/>
      <c r="R64" s="1141"/>
      <c r="S64" s="1139"/>
      <c r="T64" s="1140"/>
      <c r="U64" s="1140"/>
      <c r="V64" s="1140"/>
      <c r="W64" s="1140"/>
      <c r="X64" s="1140"/>
      <c r="Y64" s="1140"/>
      <c r="Z64" s="1140"/>
      <c r="AA64" s="1141"/>
    </row>
    <row r="65" ht="19.5" customHeight="1"/>
    <row r="66" ht="19.5" customHeight="1"/>
    <row r="67" ht="19.5" customHeight="1"/>
    <row r="68" ht="19.5" customHeight="1"/>
    <row r="69" ht="19.5" customHeight="1"/>
    <row r="70" ht="19.5" customHeight="1"/>
  </sheetData>
  <sheetProtection formatCells="0"/>
  <mergeCells count="65">
    <mergeCell ref="A62:F62"/>
    <mergeCell ref="G62:L64"/>
    <mergeCell ref="M62:R64"/>
    <mergeCell ref="S62:AA64"/>
    <mergeCell ref="A63:F63"/>
    <mergeCell ref="A64:F64"/>
    <mergeCell ref="A57:AA58"/>
    <mergeCell ref="A60:F61"/>
    <mergeCell ref="G60:L61"/>
    <mergeCell ref="M60:R61"/>
    <mergeCell ref="S60:AA60"/>
    <mergeCell ref="S61:AA61"/>
    <mergeCell ref="Y35:Z37"/>
    <mergeCell ref="A54:AA55"/>
    <mergeCell ref="S41:T41"/>
    <mergeCell ref="B42:C42"/>
    <mergeCell ref="O45:Q45"/>
    <mergeCell ref="S45:Z46"/>
    <mergeCell ref="O47:Q47"/>
    <mergeCell ref="S47:Z48"/>
    <mergeCell ref="O49:Q49"/>
    <mergeCell ref="S49:Z50"/>
    <mergeCell ref="AA49:AA50"/>
    <mergeCell ref="O51:Q51"/>
    <mergeCell ref="S51:Z51"/>
    <mergeCell ref="B29:F37"/>
    <mergeCell ref="G29:H31"/>
    <mergeCell ref="T29:X37"/>
    <mergeCell ref="O30:R30"/>
    <mergeCell ref="J31:N31"/>
    <mergeCell ref="O31:R31"/>
    <mergeCell ref="A21:AA22"/>
    <mergeCell ref="A24:AA24"/>
    <mergeCell ref="B27:H28"/>
    <mergeCell ref="I27:S28"/>
    <mergeCell ref="T27:Z28"/>
    <mergeCell ref="G35:H37"/>
    <mergeCell ref="AC14:AD14"/>
    <mergeCell ref="A16:AA17"/>
    <mergeCell ref="B20:C20"/>
    <mergeCell ref="J20:P20"/>
    <mergeCell ref="R20:S20"/>
    <mergeCell ref="T20:AA20"/>
    <mergeCell ref="G32:H34"/>
    <mergeCell ref="J32:N32"/>
    <mergeCell ref="O32:R32"/>
    <mergeCell ref="Y32:Z34"/>
    <mergeCell ref="J33:R33"/>
    <mergeCell ref="J34:N34"/>
    <mergeCell ref="O34:R34"/>
    <mergeCell ref="Y29:Z31"/>
    <mergeCell ref="J30:N30"/>
    <mergeCell ref="Z1:AA1"/>
    <mergeCell ref="S3:T3"/>
    <mergeCell ref="B4:C4"/>
    <mergeCell ref="O9:Q9"/>
    <mergeCell ref="S9:Z10"/>
    <mergeCell ref="AC6:AE6"/>
    <mergeCell ref="O7:Q7"/>
    <mergeCell ref="S7:Z8"/>
    <mergeCell ref="O13:Q13"/>
    <mergeCell ref="S13:Z13"/>
    <mergeCell ref="O11:Q11"/>
    <mergeCell ref="S11:Z12"/>
    <mergeCell ref="AA11:AA12"/>
  </mergeCells>
  <phoneticPr fontId="3"/>
  <pageMargins left="0.70866141732283472" right="0.70866141732283472" top="0.74803149606299213" bottom="0.74803149606299213" header="0.31496062992125984" footer="0.31496062992125984"/>
  <pageSetup paperSize="9" scale="90" orientation="portrait" r:id="rId1"/>
  <rowBreaks count="1" manualBreakCount="1">
    <brk id="39" max="26" man="1"/>
  </rowBreaks>
  <colBreaks count="1" manualBreakCount="1">
    <brk id="27"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59DC3-DA46-475E-88D1-1B52C8CBB128}">
  <sheetPr codeName="Sheet1">
    <tabColor rgb="FFFF0000"/>
  </sheetPr>
  <dimension ref="B1:AH635"/>
  <sheetViews>
    <sheetView showGridLines="0" view="pageBreakPreview" zoomScale="80" zoomScaleNormal="80" zoomScaleSheetLayoutView="80" workbookViewId="0">
      <selection activeCell="D11" sqref="D11:H11"/>
    </sheetView>
  </sheetViews>
  <sheetFormatPr defaultColWidth="9" defaultRowHeight="15"/>
  <cols>
    <col min="1" max="1" width="1.36328125" style="128" customWidth="1"/>
    <col min="2" max="2" width="14.26953125" style="128" customWidth="1"/>
    <col min="3" max="3" width="11.36328125" style="128" customWidth="1"/>
    <col min="4" max="4" width="17.453125" style="128" bestFit="1" customWidth="1"/>
    <col min="5" max="5" width="15.1796875" style="128" customWidth="1"/>
    <col min="6" max="6" width="3.90625" style="128" customWidth="1"/>
    <col min="7" max="7" width="3.7265625" style="128" customWidth="1"/>
    <col min="8" max="8" width="3.6328125" style="128" customWidth="1"/>
    <col min="9" max="9" width="3.36328125" style="128" bestFit="1" customWidth="1"/>
    <col min="10" max="10" width="3.90625" style="128" customWidth="1"/>
    <col min="11" max="11" width="5.1796875" style="128" customWidth="1"/>
    <col min="12" max="13" width="34" style="128" bestFit="1" customWidth="1"/>
    <col min="14" max="14" width="11" style="128" hidden="1" customWidth="1"/>
    <col min="15" max="16" width="9" style="128" hidden="1" customWidth="1"/>
    <col min="17" max="17" width="13.08984375" style="128" hidden="1" customWidth="1"/>
    <col min="18" max="29" width="9.08984375" style="128" hidden="1" customWidth="1"/>
    <col min="30" max="30" width="9.26953125" style="128" hidden="1" customWidth="1"/>
    <col min="31" max="31" width="9" style="128" customWidth="1"/>
    <col min="32" max="32" width="65.81640625" style="128" customWidth="1"/>
    <col min="33" max="33" width="14.90625" style="128" customWidth="1"/>
    <col min="34" max="34" width="25.7265625" style="128" customWidth="1"/>
    <col min="35" max="16384" width="9" style="128"/>
  </cols>
  <sheetData>
    <row r="1" spans="2:34" ht="8" customHeight="1" thickBot="1"/>
    <row r="2" spans="2:34" ht="24" customHeight="1" thickBot="1">
      <c r="B2" s="375" t="s">
        <v>159</v>
      </c>
      <c r="C2" s="376"/>
      <c r="D2" s="376"/>
      <c r="E2" s="376"/>
      <c r="F2" s="376"/>
      <c r="G2" s="376"/>
      <c r="H2" s="377"/>
    </row>
    <row r="3" spans="2:34" ht="26.25" customHeight="1">
      <c r="B3" s="388" t="s">
        <v>120</v>
      </c>
      <c r="C3" s="389"/>
      <c r="D3" s="384"/>
      <c r="E3" s="384"/>
      <c r="F3" s="384"/>
      <c r="G3" s="384"/>
      <c r="H3" s="385"/>
      <c r="N3" s="128">
        <v>7</v>
      </c>
      <c r="O3" s="128" t="s">
        <v>69</v>
      </c>
    </row>
    <row r="4" spans="2:34" ht="38.25" customHeight="1">
      <c r="B4" s="390" t="s">
        <v>119</v>
      </c>
      <c r="C4" s="343"/>
      <c r="D4" s="386"/>
      <c r="E4" s="387"/>
      <c r="F4" s="387"/>
      <c r="G4" s="387"/>
      <c r="H4" s="348"/>
      <c r="J4" s="397" t="s">
        <v>447</v>
      </c>
      <c r="K4" s="398"/>
      <c r="L4" s="398"/>
      <c r="M4" s="398"/>
      <c r="N4" s="128">
        <v>8</v>
      </c>
      <c r="O4" s="128" t="s">
        <v>148</v>
      </c>
      <c r="P4" s="128" t="s">
        <v>148</v>
      </c>
      <c r="Q4" s="128" t="s">
        <v>148</v>
      </c>
    </row>
    <row r="5" spans="2:34" ht="20.25" customHeight="1">
      <c r="B5" s="390" t="s">
        <v>354</v>
      </c>
      <c r="C5" s="343"/>
      <c r="D5" s="387"/>
      <c r="E5" s="387"/>
      <c r="F5" s="387"/>
      <c r="G5" s="387"/>
      <c r="H5" s="348"/>
      <c r="J5" s="398"/>
      <c r="K5" s="398"/>
      <c r="L5" s="398"/>
      <c r="M5" s="398"/>
      <c r="O5" s="128" t="s">
        <v>151</v>
      </c>
      <c r="P5" s="128" t="s">
        <v>152</v>
      </c>
      <c r="Q5" s="128" t="s">
        <v>151</v>
      </c>
    </row>
    <row r="6" spans="2:34" ht="19.5" customHeight="1">
      <c r="B6" s="390" t="s">
        <v>353</v>
      </c>
      <c r="C6" s="343"/>
      <c r="D6" s="387"/>
      <c r="E6" s="387"/>
      <c r="F6" s="387"/>
      <c r="G6" s="387"/>
      <c r="H6" s="348"/>
      <c r="AG6" s="280" t="s">
        <v>490</v>
      </c>
      <c r="AH6" s="280"/>
    </row>
    <row r="7" spans="2:34" ht="20.5" customHeight="1">
      <c r="B7" s="390" t="s">
        <v>139</v>
      </c>
      <c r="C7" s="343"/>
      <c r="D7" s="387"/>
      <c r="E7" s="387"/>
      <c r="F7" s="387"/>
      <c r="G7" s="387"/>
      <c r="H7" s="348"/>
      <c r="O7" s="130" t="s">
        <v>154</v>
      </c>
      <c r="AG7" s="281" t="s">
        <v>486</v>
      </c>
      <c r="AH7" s="281">
        <f>IF($D$11&lt;&gt;"","",D8)</f>
        <v>0</v>
      </c>
    </row>
    <row r="8" spans="2:34" ht="21.75" customHeight="1">
      <c r="B8" s="391" t="s">
        <v>231</v>
      </c>
      <c r="C8" s="392"/>
      <c r="D8" s="378"/>
      <c r="E8" s="379"/>
      <c r="F8" s="379"/>
      <c r="G8" s="379"/>
      <c r="H8" s="380"/>
      <c r="I8" s="128" t="s">
        <v>256</v>
      </c>
      <c r="O8" s="130"/>
      <c r="AG8" s="281" t="s">
        <v>484</v>
      </c>
      <c r="AH8" s="281">
        <f>IF($D$11&lt;&gt;"","",D12)</f>
        <v>0</v>
      </c>
    </row>
    <row r="9" spans="2:34" ht="23" customHeight="1">
      <c r="B9" s="393" t="s">
        <v>473</v>
      </c>
      <c r="C9" s="394"/>
      <c r="D9" s="381"/>
      <c r="E9" s="382"/>
      <c r="F9" s="382"/>
      <c r="G9" s="382"/>
      <c r="H9" s="383"/>
      <c r="I9" s="128" t="s">
        <v>257</v>
      </c>
      <c r="O9" s="130"/>
      <c r="AG9" s="281" t="s">
        <v>487</v>
      </c>
      <c r="AH9" s="281">
        <f>IF($D$11&lt;&gt;"","",D9)</f>
        <v>0</v>
      </c>
    </row>
    <row r="10" spans="2:34" ht="20" customHeight="1">
      <c r="B10" s="393" t="s">
        <v>485</v>
      </c>
      <c r="C10" s="394"/>
      <c r="D10" s="409"/>
      <c r="E10" s="379"/>
      <c r="F10" s="379"/>
      <c r="G10" s="379"/>
      <c r="H10" s="380"/>
      <c r="O10" s="130"/>
      <c r="AG10" s="281" t="s">
        <v>485</v>
      </c>
      <c r="AH10" s="281">
        <f>IF($D$11&lt;&gt;"","",D10)</f>
        <v>0</v>
      </c>
    </row>
    <row r="11" spans="2:34" ht="26.25" customHeight="1">
      <c r="B11" s="393" t="s">
        <v>488</v>
      </c>
      <c r="C11" s="394"/>
      <c r="D11" s="381"/>
      <c r="E11" s="382"/>
      <c r="F11" s="382"/>
      <c r="G11" s="382"/>
      <c r="H11" s="383"/>
      <c r="I11" s="279" t="s">
        <v>491</v>
      </c>
      <c r="O11" s="130"/>
    </row>
    <row r="12" spans="2:34" ht="26.25" customHeight="1" thickBot="1">
      <c r="B12" s="393" t="s">
        <v>489</v>
      </c>
      <c r="C12" s="394"/>
      <c r="D12" s="381"/>
      <c r="E12" s="382"/>
      <c r="F12" s="382"/>
      <c r="G12" s="382"/>
      <c r="H12" s="383"/>
      <c r="I12" s="279" t="s">
        <v>492</v>
      </c>
      <c r="O12" s="130"/>
    </row>
    <row r="13" spans="2:34" ht="21" customHeight="1" thickBot="1">
      <c r="B13" s="332" t="s">
        <v>168</v>
      </c>
      <c r="C13" s="333"/>
      <c r="D13" s="333"/>
      <c r="E13" s="333"/>
      <c r="F13" s="333"/>
      <c r="G13" s="333"/>
      <c r="H13" s="333"/>
      <c r="I13" s="333"/>
      <c r="J13" s="333"/>
      <c r="K13" s="334"/>
      <c r="O13" s="130" t="s">
        <v>254</v>
      </c>
    </row>
    <row r="14" spans="2:34" ht="21" customHeight="1">
      <c r="B14" s="345" t="s">
        <v>169</v>
      </c>
      <c r="C14" s="337"/>
      <c r="D14" s="338"/>
      <c r="E14" s="131" t="s">
        <v>160</v>
      </c>
      <c r="F14" s="1152">
        <f>F15</f>
        <v>0</v>
      </c>
      <c r="G14" s="131" t="s">
        <v>167</v>
      </c>
      <c r="H14" s="1152">
        <f>H15</f>
        <v>0</v>
      </c>
      <c r="I14" s="132" t="s">
        <v>166</v>
      </c>
      <c r="J14" s="1153">
        <f>J15</f>
        <v>0</v>
      </c>
      <c r="K14" s="133" t="s">
        <v>172</v>
      </c>
      <c r="L14" s="396" t="s">
        <v>446</v>
      </c>
      <c r="M14" s="396"/>
      <c r="O14" s="130" t="s">
        <v>255</v>
      </c>
    </row>
    <row r="15" spans="2:34" ht="21" customHeight="1">
      <c r="B15" s="351" t="s">
        <v>171</v>
      </c>
      <c r="C15" s="343"/>
      <c r="D15" s="344"/>
      <c r="E15" s="135" t="s">
        <v>160</v>
      </c>
      <c r="F15" s="129"/>
      <c r="G15" s="135" t="s">
        <v>167</v>
      </c>
      <c r="H15" s="129"/>
      <c r="I15" s="136" t="s">
        <v>166</v>
      </c>
      <c r="J15" s="137"/>
      <c r="K15" s="138" t="s">
        <v>172</v>
      </c>
      <c r="L15" s="395" t="str">
        <f>"←補助対象保育士等の補助開始日で一番早い日付（令和"&amp;N3&amp;"年4月1日～令和"&amp;N4&amp;"年3月31日）"</f>
        <v>←補助対象保育士等の補助開始日で一番早い日付（令和7年4月1日～令和8年3月31日）</v>
      </c>
      <c r="M15" s="396"/>
      <c r="O15" s="130"/>
    </row>
    <row r="16" spans="2:34" ht="21" customHeight="1" thickBot="1">
      <c r="B16" s="371" t="s">
        <v>170</v>
      </c>
      <c r="C16" s="349"/>
      <c r="D16" s="350"/>
      <c r="E16" s="139" t="s">
        <v>160</v>
      </c>
      <c r="F16" s="140"/>
      <c r="G16" s="139" t="s">
        <v>167</v>
      </c>
      <c r="H16" s="140"/>
      <c r="I16" s="141" t="s">
        <v>166</v>
      </c>
      <c r="J16" s="142"/>
      <c r="K16" s="143" t="s">
        <v>172</v>
      </c>
      <c r="L16" s="396" t="str">
        <f>"←補助対象保育士等の補助終了日で一番遅い日付（令和"&amp;N3&amp;"年4月1日～令和"&amp;N4&amp;"年3月31日）"</f>
        <v>←補助対象保育士等の補助終了日で一番遅い日付（令和7年4月1日～令和8年3月31日）</v>
      </c>
      <c r="M16" s="396"/>
      <c r="O16" s="130"/>
    </row>
    <row r="17" spans="2:30" ht="8" customHeight="1" thickBot="1">
      <c r="B17" s="249"/>
      <c r="C17" s="249"/>
      <c r="D17" s="249"/>
      <c r="E17" s="249"/>
      <c r="F17"/>
      <c r="G17"/>
      <c r="H17"/>
      <c r="I17"/>
      <c r="J17"/>
      <c r="K17"/>
      <c r="L17"/>
      <c r="M17" s="134"/>
      <c r="O17" s="130"/>
    </row>
    <row r="18" spans="2:30" ht="23.5" customHeight="1" thickBot="1">
      <c r="B18" s="399" t="s">
        <v>405</v>
      </c>
      <c r="C18" s="400"/>
      <c r="D18" s="401"/>
      <c r="E18" s="402" t="s">
        <v>445</v>
      </c>
      <c r="F18" s="403"/>
      <c r="G18" s="403"/>
      <c r="H18" s="403"/>
      <c r="I18" s="403"/>
      <c r="J18" s="403"/>
      <c r="K18" s="403"/>
      <c r="L18" s="403"/>
      <c r="M18" s="404"/>
      <c r="O18" s="130"/>
    </row>
    <row r="19" spans="2:30" ht="65" customHeight="1" thickBot="1">
      <c r="B19" s="1148"/>
      <c r="C19" s="1149"/>
      <c r="D19" s="1150"/>
      <c r="E19" s="405"/>
      <c r="F19" s="406"/>
      <c r="G19" s="406"/>
      <c r="H19" s="406"/>
      <c r="I19" s="406"/>
      <c r="J19" s="406"/>
      <c r="K19" s="406"/>
      <c r="L19" s="406"/>
      <c r="M19" s="407"/>
      <c r="O19" s="130"/>
    </row>
    <row r="20" spans="2:30" ht="10" customHeight="1" thickBot="1"/>
    <row r="21" spans="2:30" ht="21.75" customHeight="1" thickBot="1">
      <c r="B21" s="332" t="s">
        <v>234</v>
      </c>
      <c r="C21" s="333"/>
      <c r="D21" s="333"/>
      <c r="E21" s="333"/>
      <c r="F21" s="333"/>
      <c r="G21" s="333"/>
      <c r="H21" s="333"/>
      <c r="I21" s="333"/>
      <c r="J21" s="333"/>
      <c r="K21" s="333"/>
      <c r="L21" s="333"/>
      <c r="M21" s="334"/>
      <c r="Q21" s="144" t="s">
        <v>274</v>
      </c>
      <c r="R21" s="144" t="str">
        <f>IF($E22="","",$E22)</f>
        <v/>
      </c>
      <c r="S21" s="144"/>
    </row>
    <row r="22" spans="2:30" ht="19.5" customHeight="1" thickBot="1">
      <c r="B22" s="335" t="s">
        <v>140</v>
      </c>
      <c r="C22" s="337" t="s">
        <v>141</v>
      </c>
      <c r="D22" s="338"/>
      <c r="E22" s="339"/>
      <c r="F22" s="339"/>
      <c r="G22" s="339"/>
      <c r="H22" s="339"/>
      <c r="I22" s="339"/>
      <c r="J22" s="339"/>
      <c r="K22" s="340"/>
      <c r="L22" s="341" t="s">
        <v>343</v>
      </c>
      <c r="M22" s="342"/>
      <c r="Q22" s="144" t="s">
        <v>288</v>
      </c>
      <c r="R22" s="144" t="str">
        <f>IF($E27="","",$E27&amp;"　　"&amp;$E28)</f>
        <v/>
      </c>
      <c r="S22" s="144"/>
    </row>
    <row r="23" spans="2:30" ht="18" customHeight="1">
      <c r="B23" s="335"/>
      <c r="C23" s="343" t="s">
        <v>143</v>
      </c>
      <c r="D23" s="344"/>
      <c r="E23" s="146"/>
      <c r="F23" s="147"/>
      <c r="G23" s="148" t="s">
        <v>8</v>
      </c>
      <c r="H23" s="147"/>
      <c r="I23" s="148" t="s">
        <v>9</v>
      </c>
      <c r="J23" s="147"/>
      <c r="K23" s="149" t="s">
        <v>102</v>
      </c>
      <c r="L23" s="345" t="s">
        <v>381</v>
      </c>
      <c r="M23" s="346"/>
      <c r="O23" s="128" t="s">
        <v>158</v>
      </c>
      <c r="Q23" s="144" t="s">
        <v>289</v>
      </c>
      <c r="R23" s="144" t="str">
        <f>IF($E47="","",$E47&amp;"　　"&amp;$E48)</f>
        <v/>
      </c>
      <c r="S23" s="144"/>
    </row>
    <row r="24" spans="2:30" ht="18" customHeight="1">
      <c r="B24" s="335"/>
      <c r="C24" s="343" t="s">
        <v>144</v>
      </c>
      <c r="D24" s="344"/>
      <c r="E24" s="146"/>
      <c r="F24" s="147"/>
      <c r="G24" s="148" t="s">
        <v>8</v>
      </c>
      <c r="H24" s="147"/>
      <c r="I24" s="148" t="s">
        <v>9</v>
      </c>
      <c r="J24" s="147"/>
      <c r="K24" s="149" t="s">
        <v>102</v>
      </c>
      <c r="L24" s="347"/>
      <c r="M24" s="348"/>
      <c r="O24" s="128">
        <f>IF(L24="○",IF(L26="○",IF(L28="○",1,0),0),0)</f>
        <v>0</v>
      </c>
      <c r="Q24" s="144" t="s">
        <v>275</v>
      </c>
      <c r="R24" s="144" t="str">
        <f>IF($E23="","",$E23&amp;$F23&amp;"年"&amp;$H23&amp;"月"&amp;$J23&amp;"日")</f>
        <v/>
      </c>
      <c r="S24" s="144"/>
    </row>
    <row r="25" spans="2:30" ht="18" customHeight="1" thickBot="1">
      <c r="B25" s="335"/>
      <c r="C25" s="349" t="s">
        <v>153</v>
      </c>
      <c r="D25" s="350"/>
      <c r="E25" s="150"/>
      <c r="F25" s="151"/>
      <c r="G25" s="152" t="s">
        <v>8</v>
      </c>
      <c r="H25" s="151"/>
      <c r="I25" s="152" t="s">
        <v>149</v>
      </c>
      <c r="J25" s="151"/>
      <c r="K25" s="153" t="s">
        <v>10</v>
      </c>
      <c r="L25" s="351" t="s">
        <v>260</v>
      </c>
      <c r="M25" s="352"/>
      <c r="O25" s="128" t="s">
        <v>161</v>
      </c>
      <c r="Q25" s="144" t="s">
        <v>276</v>
      </c>
      <c r="R25" s="144" t="str">
        <f>IF($E24="","",IF($E24="年度当初","令和"&amp;$N$3&amp;"年4月1日",$E24&amp;$F24&amp;"年"&amp;$H24&amp;"月"&amp;$J24&amp;"日"))</f>
        <v/>
      </c>
      <c r="S25" s="144"/>
    </row>
    <row r="26" spans="2:30" ht="16.5" thickBot="1">
      <c r="B26" s="335"/>
      <c r="C26" s="154"/>
      <c r="D26" s="145"/>
      <c r="E26" s="155"/>
      <c r="F26" s="155"/>
      <c r="G26" s="155"/>
      <c r="H26" s="155"/>
      <c r="I26" s="155"/>
      <c r="J26" s="155"/>
      <c r="K26" s="155"/>
      <c r="L26" s="347"/>
      <c r="M26" s="348"/>
      <c r="O26" s="128">
        <f>IF(E24="年度当初",4,IF(AND(H24&gt;=4,H24&lt;=12),H24,IF(AND(H24&gt;=1,H24&lt;=3),H24+12,0)))</f>
        <v>0</v>
      </c>
      <c r="Q26" s="144" t="s">
        <v>277</v>
      </c>
      <c r="R26" s="144" t="str">
        <f>IF(E25="","",IF(E25="年度末","令和"&amp;$N$4&amp;"年3月31日",E25&amp;F25&amp;"年"&amp;H25&amp;"月"&amp;J25&amp;"日"))</f>
        <v/>
      </c>
      <c r="S26" s="144"/>
    </row>
    <row r="27" spans="2:30" ht="16">
      <c r="B27" s="335"/>
      <c r="C27" s="353" t="s">
        <v>262</v>
      </c>
      <c r="D27" s="156" t="s">
        <v>142</v>
      </c>
      <c r="E27" s="356"/>
      <c r="F27" s="356"/>
      <c r="G27" s="356"/>
      <c r="H27" s="356"/>
      <c r="I27" s="356"/>
      <c r="J27" s="356"/>
      <c r="K27" s="357"/>
      <c r="L27" s="351" t="s">
        <v>261</v>
      </c>
      <c r="M27" s="352"/>
      <c r="O27" s="128" t="s">
        <v>162</v>
      </c>
      <c r="Q27" s="144" t="s">
        <v>278</v>
      </c>
      <c r="R27" s="144" t="str">
        <f>IF($L46="","",L46)</f>
        <v/>
      </c>
      <c r="S27" s="144"/>
    </row>
    <row r="28" spans="2:30" ht="16.5" thickBot="1">
      <c r="B28" s="335"/>
      <c r="C28" s="354"/>
      <c r="D28" s="157" t="s">
        <v>258</v>
      </c>
      <c r="E28" s="358"/>
      <c r="F28" s="358"/>
      <c r="G28" s="358"/>
      <c r="H28" s="358"/>
      <c r="I28" s="358"/>
      <c r="J28" s="358"/>
      <c r="K28" s="359"/>
      <c r="L28" s="360"/>
      <c r="M28" s="361"/>
      <c r="O28" s="128">
        <f>IF(E25="年度末",15,IF(AND(H25&gt;=4,H25&lt;=12),H25,IF(AND(H25&gt;=1,H25&lt;=3),H25+12,0)))</f>
        <v>0</v>
      </c>
      <c r="Q28" s="144" t="s">
        <v>290</v>
      </c>
      <c r="R28" s="158" t="str">
        <f>"補助基準額上限："&amp;M29&amp;"円"</f>
        <v>補助基準額上限：65000円</v>
      </c>
      <c r="S28" s="144"/>
      <c r="U28" s="128" t="s">
        <v>291</v>
      </c>
      <c r="V28" s="128" t="str">
        <f>IF(O30=0,"","転居日："&amp;E46&amp;F46&amp;"年"&amp;H46&amp;"月"&amp;J46&amp;"日")</f>
        <v/>
      </c>
    </row>
    <row r="29" spans="2:30" ht="16">
      <c r="B29" s="335"/>
      <c r="C29" s="354"/>
      <c r="D29" s="159" t="s">
        <v>145</v>
      </c>
      <c r="E29" s="160"/>
      <c r="F29" s="300" t="s">
        <v>82</v>
      </c>
      <c r="G29" s="300"/>
      <c r="H29" s="300"/>
      <c r="I29" s="300"/>
      <c r="J29" s="300"/>
      <c r="K29" s="331"/>
      <c r="L29" s="362" t="s">
        <v>253</v>
      </c>
      <c r="M29" s="364">
        <f>IF(O24=1,82000,65000)</f>
        <v>65000</v>
      </c>
      <c r="O29" s="128" t="s">
        <v>294</v>
      </c>
      <c r="Q29" s="136"/>
      <c r="R29" s="136" t="s">
        <v>286</v>
      </c>
      <c r="S29" s="136" t="s">
        <v>17</v>
      </c>
      <c r="T29" s="136" t="s">
        <v>18</v>
      </c>
      <c r="U29" s="136" t="s">
        <v>19</v>
      </c>
      <c r="V29" s="136" t="s">
        <v>20</v>
      </c>
      <c r="W29" s="136" t="s">
        <v>21</v>
      </c>
      <c r="X29" s="136" t="s">
        <v>22</v>
      </c>
      <c r="Y29" s="136" t="s">
        <v>23</v>
      </c>
      <c r="Z29" s="136" t="s">
        <v>24</v>
      </c>
      <c r="AA29" s="136" t="s">
        <v>25</v>
      </c>
      <c r="AB29" s="136" t="s">
        <v>26</v>
      </c>
      <c r="AC29" s="136" t="s">
        <v>27</v>
      </c>
      <c r="AD29" s="136" t="s">
        <v>287</v>
      </c>
    </row>
    <row r="30" spans="2:30" ht="16.5" thickBot="1">
      <c r="B30" s="335"/>
      <c r="C30" s="354"/>
      <c r="D30" s="161" t="s">
        <v>146</v>
      </c>
      <c r="E30" s="162"/>
      <c r="F30" s="366" t="s">
        <v>82</v>
      </c>
      <c r="G30" s="366"/>
      <c r="H30" s="366"/>
      <c r="I30" s="366"/>
      <c r="J30" s="366"/>
      <c r="K30" s="367"/>
      <c r="L30" s="363"/>
      <c r="M30" s="365"/>
      <c r="O30" s="128">
        <f>IF(AND(H46&gt;=4,H46&lt;=12),H46,IF(AND(H46&gt;=1,H46&lt;=3),H46+12,0))</f>
        <v>0</v>
      </c>
      <c r="Q30" s="136" t="s">
        <v>281</v>
      </c>
      <c r="R30" s="163">
        <f>IF(O26=4,IF(O34=4,L36,IF(O36=4,M36,IF(O30=4,E49,E29))),0)</f>
        <v>0</v>
      </c>
      <c r="S30" s="163">
        <f>IF(O26&lt;=5,
IF(O28&lt;5,0,
IF(O34=5,L36,
IF(O36=5,M36,
IF(AND(O30&gt;0,O30&lt;=5),E49,
IF(AND(O38&gt;0,O38&lt;=5),E56,E29))))),0)</f>
        <v>0</v>
      </c>
      <c r="T30" s="163">
        <f>IF(O26&lt;=6,
IF(O28&lt;6,0,
IF(O34=6,L36,
IF(O36=6,M36,
IF(AND(O30&gt;0,O30&lt;=6),E49,
IF(AND(O38&gt;0,O38&lt;=6),E56,E29))))),0)</f>
        <v>0</v>
      </c>
      <c r="U30" s="163">
        <f>IF(O26&lt;=7,
IF(O28&lt;7,0,
IF(O34=7,L36,
IF(O36=7,M36,
IF(AND(O30&gt;0,O30&lt;=7),E49,
IF(AND(O38&gt;0,O38&lt;=7),E56,E29))))),0)</f>
        <v>0</v>
      </c>
      <c r="V30" s="163">
        <f>IF(O26&lt;=8,
IF(O28&lt;8,0,
IF(O34=8,L36,
IF(O36=8,M36,
IF(AND(O30&gt;0,O30&lt;=8),E49,
IF(AND(O38&gt;0,O38&lt;=8),E56,E29))))),0)</f>
        <v>0</v>
      </c>
      <c r="W30" s="163">
        <f>IF(O26&lt;=9,
IF(O28&lt;9,0,
IF(O34=9,L36,
IF(O36=9,M36,
IF(AND(O30&gt;0,O30&lt;=9),E49,
IF(AND(O38&gt;0,O38&lt;=9),E56,E29))))),0)</f>
        <v>0</v>
      </c>
      <c r="X30" s="163">
        <f>IF(O26&lt;=10,
IF(O28&lt;10,0,
IF(O34=10,L36,
IF(O36=10,M36,
IF(AND(O30&gt;0,O30&lt;=10),E49,
IF(AND(O38&gt;0,O38&lt;=10),E56,E29))))),0)</f>
        <v>0</v>
      </c>
      <c r="Y30" s="163">
        <f>IF(O26&lt;=11,
IF(O28&lt;11,0,
IF(O34=11,L36,
IF(O36=11,M36,
IF(AND(O30&gt;0,O30&lt;=11),E49,
IF(AND(O38&gt;0,O38&lt;=11),E56,E29))))),0)</f>
        <v>0</v>
      </c>
      <c r="Z30" s="163">
        <f>IF(O26&lt;=12,
IF(O28&lt;12,0,
IF(O34=12,L36,
IF(O36=12,M36,
IF(AND(O30&gt;0,O30&lt;=12),E49,
IF(AND(O38&gt;0,O38&lt;=12),E56,E29))))),0)</f>
        <v>0</v>
      </c>
      <c r="AA30" s="163">
        <f>IF(O26&lt;=13,
IF(O28&lt;13,0,
IF(O34=13,L36,
IF(O36=13,M36,
IF(AND(O30&gt;0,O30&lt;=13),E49,
IF(AND(O38&gt;0,O38&lt;=13),E56,E29))))),0)</f>
        <v>0</v>
      </c>
      <c r="AB30" s="163">
        <f>IF(O26&lt;=14,
IF(O28&lt;14,0,
IF(O34=14,L36,
IF(O36=14,M36,
IF(AND(O30&gt;0,O30&lt;=14),E49,
IF(AND(O38&gt;0,O38&lt;=14),E56,E29))))),0)</f>
        <v>0</v>
      </c>
      <c r="AC30" s="163">
        <f>IF(O26&lt;=15,
IF(O28&lt;15,0,
IF(O34=15,L36,
IF(O36=15,M36,
IF(AND(O30&gt;0,O30&lt;=15),E49,
IF(AND(O38&gt;0,O38&lt;=15),E56,E29))))),0)</f>
        <v>0</v>
      </c>
      <c r="AD30" s="164">
        <f>SUM(R30:AC30)</f>
        <v>0</v>
      </c>
    </row>
    <row r="31" spans="2:30" ht="23.25" customHeight="1" thickBot="1">
      <c r="B31" s="335"/>
      <c r="C31" s="354"/>
      <c r="D31" s="165" t="s">
        <v>371</v>
      </c>
      <c r="E31" s="166"/>
      <c r="F31" s="368" t="s">
        <v>82</v>
      </c>
      <c r="G31" s="368"/>
      <c r="H31" s="369">
        <f>IF(E31="",0,IF(E32="",ROUNDDOWN(E31/24,0),ROUNDDOWN(E31/E32,0)))</f>
        <v>0</v>
      </c>
      <c r="I31" s="369"/>
      <c r="J31" s="369"/>
      <c r="K31" s="370"/>
      <c r="L31" s="167"/>
      <c r="M31" s="168"/>
      <c r="O31" s="128" t="s">
        <v>165</v>
      </c>
      <c r="Q31" s="136" t="s">
        <v>279</v>
      </c>
      <c r="R31" s="163">
        <f>IF(O26=4,IF(O34=4,$L38,IF(O36=4,$M38,IF(O30=4,$E50,$E30))),0)</f>
        <v>0</v>
      </c>
      <c r="S31" s="163">
        <f>IF(O26&lt;=5,
IF(O28&lt;5,0,
IF(O34=5,L38,
IF(O36=5,M38,
IF(AND(O30&gt;0,O30&lt;=5),E50,
IF(AND(O38&gt;0,O38&lt;=5),E57,E30))))),0)</f>
        <v>0</v>
      </c>
      <c r="T31" s="163">
        <f>IF(O26&lt;=6,
IF(O28&lt;6,0,
IF(O34=6,L38,
IF(O36=6,M38,
IF(AND(O30&gt;0,O30&lt;=6),E50,
IF(AND(O38&gt;0,O38&lt;=6),E57,E30))))),0)</f>
        <v>0</v>
      </c>
      <c r="U31" s="163">
        <f>IF(O26&lt;=7,
IF(O28&lt;7,0,
IF(O34=7,L38,
IF(O36=7,M38,
IF(AND(O30&gt;0,O30&lt;=7),E50,
IF(AND(O38&gt;0,O38&lt;=7),E57,E30))))),0)</f>
        <v>0</v>
      </c>
      <c r="V31" s="163">
        <f>IF(O26&lt;=8,
IF(O28&lt;8,0,
IF(O34=8,L38,
IF(O36=8,M38,
IF(AND(O30&gt;0,O30&lt;=8),E50,
IF(AND(O38&gt;0,O38&lt;=8),E57,E30))))),0)</f>
        <v>0</v>
      </c>
      <c r="W31" s="163">
        <f>IF(O26&lt;=9,
IF(O28&lt;9,0,
IF(O34=9,L38,
IF(O36=9,M38,
IF(AND(O30&gt;0,O30&lt;=9),E50,
IF(AND(O38&gt;0,O38&lt;=9),E57,E30))))),0)</f>
        <v>0</v>
      </c>
      <c r="X31" s="163">
        <f>IF(O26&lt;=10,
IF(O28&lt;10,0,
IF(O34=10,L38,
IF(O36=10,M38,
IF(AND(O30&gt;0,O30&lt;=10),E50,
IF(AND(O38&gt;0,O38&lt;=10),E57,E30))))),0)</f>
        <v>0</v>
      </c>
      <c r="Y31" s="163">
        <f>IF(O26&lt;=11,
IF(O28&lt;11,0,
IF(O34=11,L38,
IF(O36=11,M38,
IF(AND(O30&gt;0,O30&lt;=11),E50,
IF(AND(O38&gt;0,O38&lt;=11),E57,E30))))),0)</f>
        <v>0</v>
      </c>
      <c r="Z31" s="163">
        <f>IF(O26&lt;=12,
IF(O28&lt;12,0,
IF(O34=12,L38,
IF(O36=12,M38,
IF(AND(O30&gt;0,O30&lt;=12),E50,
IF(AND(O38&gt;0,O38&lt;=12),E57,E30))))),0)</f>
        <v>0</v>
      </c>
      <c r="AA31" s="163">
        <f>IF(O26&lt;=13,
IF(O28&lt;13,0,
IF(O34=13,L38,
IF(O36=13,M38,
IF(AND(O30&gt;0,O30&lt;=13),E50,
IF(AND(O38&gt;0,O38&lt;=13),E57,E30))))),0)</f>
        <v>0</v>
      </c>
      <c r="AB31" s="163">
        <f>IF(O26&lt;=14,
IF(O28&lt;14,0,
IF(O34=14,L38,
IF(O36=14,M38,
IF(AND(O30&gt;0,O30&lt;=14),E50,
IF(AND(O38&gt;0,O38&lt;=14),E57,E30))))),0)</f>
        <v>0</v>
      </c>
      <c r="AC31" s="163">
        <f>IF(O26&lt;=15,
IF(O28&lt;15,0,
IF(O34=15,L38,
IF(O36=15,M38,
IF(AND(O30&gt;0,O30&lt;=15),E50,
IF(AND(O38&gt;0,O38&lt;=15),E57,E30))))),0)</f>
        <v>0</v>
      </c>
      <c r="AD31" s="164">
        <f>SUM(R31:AC31)</f>
        <v>0</v>
      </c>
    </row>
    <row r="32" spans="2:30" ht="24" customHeight="1" thickBot="1">
      <c r="B32" s="335"/>
      <c r="C32" s="354"/>
      <c r="D32" s="169" t="s">
        <v>156</v>
      </c>
      <c r="E32" s="147">
        <v>24</v>
      </c>
      <c r="F32" s="310" t="s">
        <v>157</v>
      </c>
      <c r="G32" s="310"/>
      <c r="H32" s="326"/>
      <c r="I32" s="326"/>
      <c r="J32" s="326"/>
      <c r="K32" s="327"/>
      <c r="L32" s="170" t="s">
        <v>263</v>
      </c>
      <c r="M32" s="171" t="s">
        <v>264</v>
      </c>
      <c r="O32" s="128">
        <f>IF(AND(E43&gt;=4,E43&lt;=12),E43,IF(AND(E43&gt;=1,E43&lt;=3),E43+12,0))</f>
        <v>0</v>
      </c>
      <c r="Q32" s="136" t="s">
        <v>280</v>
      </c>
      <c r="R32" s="163">
        <f>IF(O26=4,IF(O34=4,L40,IF(O36=4,M40,IF(O30=4,H51,IF(O32=4,H42,H31)))),0)</f>
        <v>0</v>
      </c>
      <c r="S32" s="163">
        <f>IF(O26&lt;=5,
IF(O28&lt;5,0,
IF(O34=5,L40,
IF(O36=5,M40,
IF(AND(O30&gt;0,O30&lt;=5),H51,
IF(AND(O32&gt;0,O32&lt;=5),H42,H31))))),0)</f>
        <v>0</v>
      </c>
      <c r="T32" s="163">
        <f>IF(O26&lt;=6,
IF(O28&lt;6,0,
IF(O34=6,L40,
IF(O36=6,M40,
IF(AND(O30&gt;0,O30&lt;=6),H51,
IF(AND(O32&gt;0,O32&lt;=6),H42,H31))))),0)</f>
        <v>0</v>
      </c>
      <c r="U32" s="163">
        <f>IF(O26&lt;=7,
IF(O28&lt;7,0,
IF(O34=7,L40,
IF(O36=7,M40,
IF(AND(O30&gt;0,O30&lt;=7),H51,
IF(AND(O32&gt;0,O32&lt;=7),H42,H31))))),0)</f>
        <v>0</v>
      </c>
      <c r="V32" s="163">
        <f>IF(O26&lt;=8,
IF(O28&lt;8,0,
IF(O34=8,L40,
IF(O36=8,M40,
IF(AND(O30&gt;0,O30&lt;=8),H51,
IF(AND(O32&gt;0,O32&lt;=8),H42,H31))))),0)</f>
        <v>0</v>
      </c>
      <c r="W32" s="163">
        <f>IF(O26&lt;=9,
IF(O28&lt;9,0,
IF(O34=9,L40,
IF(O36=9,M40,
IF(AND(O30&gt;0,O30&lt;=9),H51,
IF(AND(O32&gt;0,O32&lt;=9),H42,H31))))),0)</f>
        <v>0</v>
      </c>
      <c r="X32" s="163">
        <f>IF(O26&lt;=10,
IF(O28&lt;10,0,
IF(O34=10,L40,
IF(O36=10,M40,
IF(AND(O30&gt;0,O30&lt;=10),H51,
IF(AND(O32&gt;0,O32&lt;=10),H42,H31))))),0)</f>
        <v>0</v>
      </c>
      <c r="Y32" s="163">
        <f>IF(O26&lt;=11,
IF(O28&lt;11,0,
IF(O34=11,L40,
IF(O36=11,M40,
IF(AND(O30&gt;0,O30&lt;=11),H51,
IF(AND(O32&gt;0,O32&lt;=11),H42,H31))))),0)</f>
        <v>0</v>
      </c>
      <c r="Z32" s="163">
        <f>IF(O26&lt;=12,
IF(O28&lt;12,0,
IF(O34=12,L40,
IF(O36=12,M40,
IF(AND(O30&gt;0,O30&lt;=12),H51,
IF(AND(O32&gt;0,O32&lt;=12),H42,H31))))),0)</f>
        <v>0</v>
      </c>
      <c r="AA32" s="163">
        <f>IF(O26&lt;=13,
IF(O28&lt;13,0,
IF(O34=13,L40,
IF(O36=13,M40,
IF(AND(O30&gt;0,O30&lt;=13),H51,
IF(AND(O32&gt;0,O32&lt;=13),H42,H31))))),0)</f>
        <v>0</v>
      </c>
      <c r="AB32" s="163">
        <f>IF(O26&lt;=14,
IF(O28&lt;14,0,
IF(O34=14,L40,
IF(O36=14,M40,
IF(AND(O30&gt;0,O30&lt;=14),H51,
IF(AND(O32&gt;0,O32&lt;=14),H42,H31))))),0)</f>
        <v>0</v>
      </c>
      <c r="AC32" s="163">
        <f>IF(O26&lt;=15,
IF(O28&lt;15,0,
IF(O34=15,L40,
IF(O36=15,M40,
IF(AND(O30&gt;0,O30&lt;=15),H51,
IF(AND(O32&gt;0,O32&lt;=15),H42,H31))))),0)</f>
        <v>0</v>
      </c>
      <c r="AD32" s="164">
        <f t="shared" ref="AD32:AD34" si="0">SUM(R32:AC32)</f>
        <v>0</v>
      </c>
    </row>
    <row r="33" spans="2:30" ht="19.5" customHeight="1">
      <c r="B33" s="335"/>
      <c r="C33" s="354"/>
      <c r="D33" s="282" t="s">
        <v>265</v>
      </c>
      <c r="E33" s="283"/>
      <c r="F33" s="283"/>
      <c r="G33" s="283"/>
      <c r="H33" s="283"/>
      <c r="I33" s="283"/>
      <c r="J33" s="283"/>
      <c r="K33" s="284"/>
      <c r="L33" s="172" t="s">
        <v>372</v>
      </c>
      <c r="M33" s="173" t="s">
        <v>372</v>
      </c>
      <c r="O33" s="128" t="s">
        <v>163</v>
      </c>
      <c r="Q33" s="136" t="s">
        <v>282</v>
      </c>
      <c r="R33" s="163">
        <f>IF(O26=4,IF(O34=4,L42,IF(O36=4,M42,IF(O30=4,E53,E35))),0)</f>
        <v>0</v>
      </c>
      <c r="S33" s="163">
        <f>IF(O26&lt;=5,
IF(O28&lt;5,0,
IF(O34=5,L42,
IF(O36=5,M42,
IF(AND(O30&gt;0,O30&lt;=5),E53,
IF(AND(O38&gt;0,O38&lt;=5),E58,E35))))),0)</f>
        <v>0</v>
      </c>
      <c r="T33" s="163">
        <f>IF(O26&lt;=6,
IF(O28&lt;6,0,
IF(O34=6,L42,
IF(O36=6,M42,
IF(AND(O30&gt;0,O30&lt;=6),E53,
IF(AND(O38&gt;0,O38&lt;=6),E58,E35))))),0)</f>
        <v>0</v>
      </c>
      <c r="U33" s="163">
        <f>IF(O26&lt;=7,
IF(O28&lt;7,0,
IF(O34=7,L42,
IF(O36=7,M42,
IF(AND(O30&gt;0,O30&lt;=7),E53,
IF(AND(O38&gt;0,O38&lt;=7),E58,E35))))),0)</f>
        <v>0</v>
      </c>
      <c r="V33" s="163">
        <f>IF(O26&lt;=8,
IF(O28&lt;8,0,
IF(O34=8,L42,
IF(O36=8,M42,
IF(AND(O30&gt;0,O30&lt;=8),E53,
IF(AND(O38&gt;0,O38&lt;=8),E58,E35))))),0)</f>
        <v>0</v>
      </c>
      <c r="W33" s="163">
        <f>IF(O26&lt;=9,
IF(O28&lt;9,0,
IF(O34=9,L42,
IF(O36=9,M42,
IF(AND(O30&gt;0,O30&lt;=9),E53,
IF(AND(O38&gt;0,O38&lt;=9),E58,E35))))),0)</f>
        <v>0</v>
      </c>
      <c r="X33" s="163">
        <f>IF(O26&lt;=10,
IF(O28&lt;10,0,
IF(O34=10,L42,
IF(O36=10,M42,
IF(AND(O30&gt;0,O30&lt;=10),E53,
IF(AND(O38&gt;0,O38&lt;=10),E58,E35))))),0)</f>
        <v>0</v>
      </c>
      <c r="Y33" s="163">
        <f>IF(O26&lt;=11,
IF(O28&lt;11,0,
IF(O34=11,L42,
IF(O36=11,M42,
IF(AND(O30&gt;0,O30&lt;=11),E53,
IF(AND(O38&gt;0,O38&lt;=11),E58,E35))))),0)</f>
        <v>0</v>
      </c>
      <c r="Z33" s="163">
        <f>IF(O26&lt;=12,
IF(O28&lt;12,0,
IF(O34=12,L42,
IF(O36=12,M42,
IF(AND(O30&gt;0,O30&lt;=12),E53,
IF(AND(O38&gt;0,O38&lt;=12),E58,E35))))),0)</f>
        <v>0</v>
      </c>
      <c r="AA33" s="163">
        <f>IF(O26&lt;=13,
IF(O28&lt;13,0,
IF(O34=13,L42,
IF(O36=13,M42,
IF(AND(O30&gt;0,O30&lt;=13),E53,
IF(AND(O38&gt;0,O38&lt;=13),E58,E35))))),0)</f>
        <v>0</v>
      </c>
      <c r="AB33" s="163">
        <f>IF(O26&lt;=14,
IF(O28&lt;14,0,
IF(O34=14,L42,
IF(O36=14,M42,
IF(AND(O30&gt;0,O30&lt;=14),E53,
IF(AND(O38&gt;0,O38&lt;=14),E58,E35))))),0)</f>
        <v>0</v>
      </c>
      <c r="AC33" s="163">
        <f>IF(O26&lt;=15,
IF(O28&lt;15,0,
IF(O34=15,L42,
IF(O36=15,M42,
IF(AND(O30&gt;0,O30&lt;=15),E53,
IF(AND(O38&gt;0,O38&lt;=15),E58,E35))))),0)</f>
        <v>0</v>
      </c>
      <c r="AD33" s="164">
        <f t="shared" si="0"/>
        <v>0</v>
      </c>
    </row>
    <row r="34" spans="2:30" ht="19.5" customHeight="1" thickBot="1">
      <c r="B34" s="335"/>
      <c r="C34" s="354"/>
      <c r="D34" s="285"/>
      <c r="E34" s="286"/>
      <c r="F34" s="286"/>
      <c r="G34" s="286"/>
      <c r="H34" s="286"/>
      <c r="I34" s="286"/>
      <c r="J34" s="286"/>
      <c r="K34" s="287"/>
      <c r="L34" s="174"/>
      <c r="M34" s="175"/>
      <c r="O34" s="128">
        <f>IF(AND(L34&gt;=4,L34&lt;=12),L34,IF(AND(L34&gt;=1,L34&lt;=3),L34+12,0))</f>
        <v>0</v>
      </c>
      <c r="Q34" s="136" t="s">
        <v>283</v>
      </c>
      <c r="R34" s="163">
        <f>SUM(R30:R32)-R33</f>
        <v>0</v>
      </c>
      <c r="S34" s="163">
        <f>SUM(S30:S32)-S33</f>
        <v>0</v>
      </c>
      <c r="T34" s="163">
        <f t="shared" ref="T34:AC34" si="1">SUM(T30:T32)-T33</f>
        <v>0</v>
      </c>
      <c r="U34" s="163">
        <f t="shared" si="1"/>
        <v>0</v>
      </c>
      <c r="V34" s="163">
        <f t="shared" si="1"/>
        <v>0</v>
      </c>
      <c r="W34" s="163">
        <f t="shared" si="1"/>
        <v>0</v>
      </c>
      <c r="X34" s="163">
        <f t="shared" si="1"/>
        <v>0</v>
      </c>
      <c r="Y34" s="163">
        <f t="shared" si="1"/>
        <v>0</v>
      </c>
      <c r="Z34" s="163">
        <f t="shared" si="1"/>
        <v>0</v>
      </c>
      <c r="AA34" s="163">
        <f t="shared" si="1"/>
        <v>0</v>
      </c>
      <c r="AB34" s="163">
        <f t="shared" si="1"/>
        <v>0</v>
      </c>
      <c r="AC34" s="163">
        <f t="shared" si="1"/>
        <v>0</v>
      </c>
      <c r="AD34" s="164">
        <f t="shared" si="0"/>
        <v>0</v>
      </c>
    </row>
    <row r="35" spans="2:30" ht="24" customHeight="1" thickBot="1">
      <c r="B35" s="335"/>
      <c r="C35" s="355"/>
      <c r="D35" s="176" t="s">
        <v>33</v>
      </c>
      <c r="E35" s="177"/>
      <c r="F35" s="288" t="s">
        <v>82</v>
      </c>
      <c r="G35" s="288"/>
      <c r="H35" s="288"/>
      <c r="I35" s="288"/>
      <c r="J35" s="288"/>
      <c r="K35" s="289"/>
      <c r="L35" s="178" t="s">
        <v>373</v>
      </c>
      <c r="M35" s="179" t="s">
        <v>373</v>
      </c>
      <c r="O35" s="128" t="s">
        <v>164</v>
      </c>
      <c r="Q35" s="136" t="s">
        <v>284</v>
      </c>
      <c r="R35" s="163">
        <f>IF(O24=1,IF(AND(O30&gt;0,O30&lt;=4),IF(R34&gt;=63000,63000,R34),IF(R34&gt;=82000,82000,R34)),IF(R34&gt;=63000,63000,R34))</f>
        <v>0</v>
      </c>
      <c r="S35" s="163">
        <f>IF(O24=1,IF(AND(O30&gt;0,O30&lt;=5),IF(S34&gt;=63000,63000,S34),IF(S34&gt;=82000,82000,S34)),IF(S34&gt;=63000,63000,S34))</f>
        <v>0</v>
      </c>
      <c r="T35" s="163">
        <f>IF(O24=1,IF(AND(O30&gt;0,O30&lt;=6),IF(T34&gt;=63000,63000,T34),IF(T34&gt;=82000,82000,T34)),IF(T34&gt;=63000,63000,T34))</f>
        <v>0</v>
      </c>
      <c r="U35" s="163">
        <f>IF(O24=1,IF(AND(O30&gt;0,O30&lt;=7),IF(U34&gt;=63000,63000,U34),IF(U34&gt;=82000,82000,U34)),IF(U34&gt;=63000,63000,U34))</f>
        <v>0</v>
      </c>
      <c r="V35" s="163">
        <f>IF(O24=1,IF(AND(O30&gt;0,O30&lt;=8),IF(V34&gt;=63000,63000,V34),IF(V34&gt;=82000,82000,V34)),IF(V34&gt;=63000,63000,V34))</f>
        <v>0</v>
      </c>
      <c r="W35" s="163">
        <f>IF(O24=1,IF(AND(O30&gt;0,O30&lt;=9),IF(W34&gt;=63000,63000,W34),IF(W34&gt;=82000,82000,W34)),IF(W34&gt;=63000,63000,W34))</f>
        <v>0</v>
      </c>
      <c r="X35" s="163">
        <f>IF(O24=1,IF(AND(O30&gt;0,O30&lt;=10),IF(X34&gt;=63000,63000,X34),IF(X34&gt;=82000,82000,X34)),IF(X34&gt;=63000,63000,X34))</f>
        <v>0</v>
      </c>
      <c r="Y35" s="163">
        <f>IF(O24=1,IF(AND(O30&gt;0,O30&lt;=11),IF(Y34&gt;=63000,63000,Y34),IF(Y34&gt;=82000,82000,Y34)),IF(Y34&gt;=63000,63000,Y34))</f>
        <v>0</v>
      </c>
      <c r="Z35" s="163">
        <f>IF(O24=1,IF(AND(O30&gt;0,O30&lt;=12),IF(Z34&gt;=63000,63000,Z34),IF(Z34&gt;=82000,82000,Z34)),IF(Z34&gt;=63000,63000,Z34))</f>
        <v>0</v>
      </c>
      <c r="AA35" s="163">
        <f>IF(O24=1,IF(AND(O30&gt;0,O30&lt;=13),IF(AA34&gt;=63000,63000,AA34),IF(AA34&gt;=82000,82000,AA34)),IF(AA34&gt;=63000,63000,AA34))</f>
        <v>0</v>
      </c>
      <c r="AB35" s="163">
        <f>IF(O24=1,IF(AND(O30&gt;0,O30&lt;=14),IF(AB34&gt;=63000,63000,AB34),IF(AB34&gt;=82000,82000,AB34)),IF(AB34&gt;=63000,63000,AB34))</f>
        <v>0</v>
      </c>
      <c r="AC35" s="163">
        <f>IF(O24=1,IF(AND(O30&gt;0,O30&lt;=15),IF(AC34&gt;=63000,63000,AC34),IF(AC34&gt;=82000,82000,AC34)),IF(AC34&gt;=63000,63000,AC34))</f>
        <v>0</v>
      </c>
      <c r="AD35" s="164"/>
    </row>
    <row r="36" spans="2:30" ht="19.5" customHeight="1">
      <c r="B36" s="335"/>
      <c r="C36" s="180"/>
      <c r="D36" s="145"/>
      <c r="E36" s="181"/>
      <c r="F36" s="182"/>
      <c r="G36" s="182"/>
      <c r="H36" s="182"/>
      <c r="I36" s="182"/>
      <c r="J36" s="182"/>
      <c r="K36" s="182"/>
      <c r="L36" s="183"/>
      <c r="M36" s="184"/>
      <c r="O36" s="128">
        <f>IF(AND(M34&gt;=4,M34&lt;=12),M34,IF(AND(M34&gt;=1,M34&lt;=3),M34+12,0))</f>
        <v>0</v>
      </c>
      <c r="Q36" s="136" t="s">
        <v>285</v>
      </c>
      <c r="R36" s="163">
        <f>ROUNDDOWN(R35*3/4,0)</f>
        <v>0</v>
      </c>
      <c r="S36" s="164">
        <f t="shared" ref="S36:AC36" si="2">ROUNDDOWN(S35*3/4,0)</f>
        <v>0</v>
      </c>
      <c r="T36" s="164">
        <f t="shared" si="2"/>
        <v>0</v>
      </c>
      <c r="U36" s="164">
        <f t="shared" si="2"/>
        <v>0</v>
      </c>
      <c r="V36" s="164">
        <f t="shared" si="2"/>
        <v>0</v>
      </c>
      <c r="W36" s="164">
        <f t="shared" si="2"/>
        <v>0</v>
      </c>
      <c r="X36" s="164">
        <f t="shared" si="2"/>
        <v>0</v>
      </c>
      <c r="Y36" s="164">
        <f t="shared" si="2"/>
        <v>0</v>
      </c>
      <c r="Z36" s="164">
        <f t="shared" si="2"/>
        <v>0</v>
      </c>
      <c r="AA36" s="164">
        <f t="shared" si="2"/>
        <v>0</v>
      </c>
      <c r="AB36" s="164">
        <f t="shared" si="2"/>
        <v>0</v>
      </c>
      <c r="AC36" s="164">
        <f t="shared" si="2"/>
        <v>0</v>
      </c>
      <c r="AD36" s="164">
        <f>ROUNDDOWN(SUM(R36:AC36),-2)</f>
        <v>0</v>
      </c>
    </row>
    <row r="37" spans="2:30" ht="19.5" customHeight="1">
      <c r="B37" s="335"/>
      <c r="C37" s="290" t="s">
        <v>374</v>
      </c>
      <c r="D37" s="290"/>
      <c r="E37" s="290"/>
      <c r="F37" s="290"/>
      <c r="G37" s="290"/>
      <c r="H37" s="290"/>
      <c r="I37" s="290"/>
      <c r="J37" s="290"/>
      <c r="K37" s="291"/>
      <c r="L37" s="178" t="s">
        <v>375</v>
      </c>
      <c r="M37" s="179" t="s">
        <v>375</v>
      </c>
      <c r="O37" s="128" t="s">
        <v>293</v>
      </c>
    </row>
    <row r="38" spans="2:30" ht="19.5" customHeight="1">
      <c r="B38" s="335"/>
      <c r="C38" s="292"/>
      <c r="D38" s="292"/>
      <c r="E38" s="292"/>
      <c r="F38" s="292"/>
      <c r="G38" s="292"/>
      <c r="H38" s="292"/>
      <c r="I38" s="292"/>
      <c r="J38" s="292"/>
      <c r="K38" s="293"/>
      <c r="L38" s="183"/>
      <c r="M38" s="184"/>
      <c r="O38" s="128">
        <f>IF(AND(E55&gt;=4,E55&lt;=12),E55,IF(AND(E55&gt;=1,E55&lt;=3),E55+12,0))</f>
        <v>0</v>
      </c>
    </row>
    <row r="39" spans="2:30" ht="19.5" customHeight="1">
      <c r="B39" s="335"/>
      <c r="C39" s="292"/>
      <c r="D39" s="292"/>
      <c r="E39" s="292"/>
      <c r="F39" s="292"/>
      <c r="G39" s="292"/>
      <c r="H39" s="292"/>
      <c r="I39" s="292"/>
      <c r="J39" s="292"/>
      <c r="K39" s="293"/>
      <c r="L39" s="185" t="s">
        <v>376</v>
      </c>
      <c r="M39" s="186" t="s">
        <v>376</v>
      </c>
    </row>
    <row r="40" spans="2:30" ht="19.5" customHeight="1" thickBot="1">
      <c r="B40" s="335"/>
      <c r="C40" s="292"/>
      <c r="D40" s="292"/>
      <c r="E40" s="292"/>
      <c r="F40" s="292"/>
      <c r="G40" s="292"/>
      <c r="H40" s="292"/>
      <c r="I40" s="292"/>
      <c r="J40" s="292"/>
      <c r="K40" s="293"/>
      <c r="L40" s="183"/>
      <c r="M40" s="184"/>
    </row>
    <row r="41" spans="2:30" ht="22.5" customHeight="1" thickBot="1">
      <c r="B41" s="335"/>
      <c r="C41" s="294" t="s">
        <v>266</v>
      </c>
      <c r="D41" s="297" t="s">
        <v>377</v>
      </c>
      <c r="E41" s="298"/>
      <c r="F41" s="298"/>
      <c r="G41" s="298"/>
      <c r="H41" s="298"/>
      <c r="I41" s="298"/>
      <c r="J41" s="298"/>
      <c r="K41" s="299"/>
      <c r="L41" s="178" t="s">
        <v>378</v>
      </c>
      <c r="M41" s="179" t="s">
        <v>378</v>
      </c>
    </row>
    <row r="42" spans="2:30" ht="19.5" customHeight="1" thickBot="1">
      <c r="B42" s="335"/>
      <c r="C42" s="295"/>
      <c r="D42" s="187" t="s">
        <v>272</v>
      </c>
      <c r="E42" s="160"/>
      <c r="F42" s="300" t="s">
        <v>82</v>
      </c>
      <c r="G42" s="300"/>
      <c r="H42" s="301">
        <f>IF(E42="",0,IF(E44="",ROUNDDOWN(E42/24,0),ROUNDDOWN(E42/E44,0)))</f>
        <v>0</v>
      </c>
      <c r="I42" s="302"/>
      <c r="J42" s="302"/>
      <c r="K42" s="303"/>
      <c r="L42" s="188"/>
      <c r="M42" s="189"/>
    </row>
    <row r="43" spans="2:30" ht="15" customHeight="1" thickBot="1">
      <c r="B43" s="335"/>
      <c r="C43" s="295"/>
      <c r="D43" s="190" t="s">
        <v>292</v>
      </c>
      <c r="E43" s="147"/>
      <c r="F43" s="310" t="s">
        <v>9</v>
      </c>
      <c r="G43" s="310"/>
      <c r="H43" s="304"/>
      <c r="I43" s="305"/>
      <c r="J43" s="305"/>
      <c r="K43" s="306"/>
      <c r="L43" s="191"/>
      <c r="M43" s="192"/>
    </row>
    <row r="44" spans="2:30" ht="15" customHeight="1" thickBot="1">
      <c r="B44" s="335"/>
      <c r="C44" s="295"/>
      <c r="D44" s="193" t="s">
        <v>156</v>
      </c>
      <c r="E44" s="147">
        <v>24</v>
      </c>
      <c r="F44" s="152" t="s">
        <v>157</v>
      </c>
      <c r="G44" s="152"/>
      <c r="H44" s="307"/>
      <c r="I44" s="308"/>
      <c r="J44" s="308"/>
      <c r="K44" s="309"/>
      <c r="L44" s="311" t="s">
        <v>295</v>
      </c>
      <c r="M44" s="312"/>
    </row>
    <row r="45" spans="2:30" ht="21.75" customHeight="1" thickBot="1">
      <c r="B45" s="335"/>
      <c r="C45" s="295"/>
      <c r="D45" s="297" t="s">
        <v>379</v>
      </c>
      <c r="E45" s="298"/>
      <c r="F45" s="298"/>
      <c r="G45" s="298"/>
      <c r="H45" s="298"/>
      <c r="I45" s="298"/>
      <c r="J45" s="298"/>
      <c r="K45" s="299"/>
      <c r="L45" s="313"/>
      <c r="M45" s="314"/>
    </row>
    <row r="46" spans="2:30" ht="15" customHeight="1">
      <c r="B46" s="335"/>
      <c r="C46" s="295"/>
      <c r="D46" s="194" t="s">
        <v>267</v>
      </c>
      <c r="E46" s="131" t="s">
        <v>148</v>
      </c>
      <c r="F46" s="129"/>
      <c r="G46" s="195" t="s">
        <v>8</v>
      </c>
      <c r="H46" s="196"/>
      <c r="I46" s="195" t="s">
        <v>9</v>
      </c>
      <c r="J46" s="196"/>
      <c r="K46" s="197" t="s">
        <v>102</v>
      </c>
      <c r="L46" s="315"/>
      <c r="M46" s="316"/>
    </row>
    <row r="47" spans="2:30" ht="15" customHeight="1">
      <c r="B47" s="335"/>
      <c r="C47" s="295"/>
      <c r="D47" s="198" t="s">
        <v>150</v>
      </c>
      <c r="E47" s="321"/>
      <c r="F47" s="321"/>
      <c r="G47" s="321"/>
      <c r="H47" s="321"/>
      <c r="I47" s="321"/>
      <c r="J47" s="321"/>
      <c r="K47" s="322"/>
      <c r="L47" s="317"/>
      <c r="M47" s="318"/>
    </row>
    <row r="48" spans="2:30" ht="15" customHeight="1">
      <c r="B48" s="335"/>
      <c r="C48" s="295"/>
      <c r="D48" s="199" t="s">
        <v>259</v>
      </c>
      <c r="E48" s="372"/>
      <c r="F48" s="373"/>
      <c r="G48" s="373"/>
      <c r="H48" s="373"/>
      <c r="I48" s="373"/>
      <c r="J48" s="373"/>
      <c r="K48" s="374"/>
      <c r="L48" s="317"/>
      <c r="M48" s="318"/>
    </row>
    <row r="49" spans="2:19" ht="15" customHeight="1">
      <c r="B49" s="335"/>
      <c r="C49" s="295"/>
      <c r="D49" s="200" t="s">
        <v>145</v>
      </c>
      <c r="E49" s="201"/>
      <c r="F49" s="310" t="s">
        <v>82</v>
      </c>
      <c r="G49" s="310"/>
      <c r="H49" s="310"/>
      <c r="I49" s="310"/>
      <c r="J49" s="310"/>
      <c r="K49" s="325"/>
      <c r="L49" s="317"/>
      <c r="M49" s="318"/>
    </row>
    <row r="50" spans="2:19" ht="15" customHeight="1" thickBot="1">
      <c r="B50" s="335"/>
      <c r="C50" s="295"/>
      <c r="D50" s="200" t="s">
        <v>146</v>
      </c>
      <c r="E50" s="201"/>
      <c r="F50" s="310" t="s">
        <v>82</v>
      </c>
      <c r="G50" s="310"/>
      <c r="H50" s="310"/>
      <c r="I50" s="310"/>
      <c r="J50" s="310"/>
      <c r="K50" s="325"/>
      <c r="L50" s="319"/>
      <c r="M50" s="320"/>
    </row>
    <row r="51" spans="2:19" ht="15" customHeight="1">
      <c r="B51" s="335"/>
      <c r="C51" s="295"/>
      <c r="D51" s="200" t="s">
        <v>147</v>
      </c>
      <c r="E51" s="160"/>
      <c r="F51" s="310" t="s">
        <v>82</v>
      </c>
      <c r="G51" s="310"/>
      <c r="H51" s="326">
        <f>IF(E51="",0,IF(E52="",ROUNDDOWN(E51/24,0),ROUNDDOWN(E51/E52,0)))</f>
        <v>0</v>
      </c>
      <c r="I51" s="326"/>
      <c r="J51" s="326"/>
      <c r="K51" s="327"/>
      <c r="L51" s="202"/>
      <c r="M51" s="203"/>
    </row>
    <row r="52" spans="2:19" ht="15" customHeight="1">
      <c r="B52" s="335"/>
      <c r="C52" s="295"/>
      <c r="D52" s="200" t="s">
        <v>156</v>
      </c>
      <c r="E52" s="147">
        <v>24</v>
      </c>
      <c r="F52" s="310" t="s">
        <v>157</v>
      </c>
      <c r="G52" s="310"/>
      <c r="H52" s="326"/>
      <c r="I52" s="326"/>
      <c r="J52" s="326"/>
      <c r="K52" s="327"/>
      <c r="L52" s="145"/>
      <c r="M52" s="204"/>
    </row>
    <row r="53" spans="2:19" ht="15" customHeight="1" thickBot="1">
      <c r="B53" s="335"/>
      <c r="C53" s="295"/>
      <c r="D53" s="193" t="s">
        <v>33</v>
      </c>
      <c r="E53" s="205"/>
      <c r="F53" s="328" t="s">
        <v>82</v>
      </c>
      <c r="G53" s="328"/>
      <c r="H53" s="328"/>
      <c r="I53" s="328"/>
      <c r="J53" s="328"/>
      <c r="K53" s="329"/>
      <c r="L53" s="145"/>
      <c r="M53" s="204"/>
    </row>
    <row r="54" spans="2:19" ht="53.25" customHeight="1" thickBot="1">
      <c r="B54" s="335"/>
      <c r="C54" s="295"/>
      <c r="D54" s="330" t="s">
        <v>380</v>
      </c>
      <c r="E54" s="298"/>
      <c r="F54" s="298"/>
      <c r="G54" s="298"/>
      <c r="H54" s="298"/>
      <c r="I54" s="298"/>
      <c r="J54" s="298"/>
      <c r="K54" s="299"/>
      <c r="L54" s="145"/>
      <c r="M54" s="204"/>
    </row>
    <row r="55" spans="2:19" ht="15" customHeight="1">
      <c r="B55" s="335"/>
      <c r="C55" s="295"/>
      <c r="D55" s="194" t="s">
        <v>268</v>
      </c>
      <c r="E55" s="196"/>
      <c r="F55" s="300" t="s">
        <v>273</v>
      </c>
      <c r="G55" s="300"/>
      <c r="H55" s="300"/>
      <c r="I55" s="300"/>
      <c r="J55" s="300"/>
      <c r="K55" s="331"/>
      <c r="L55" s="145"/>
      <c r="M55" s="204"/>
    </row>
    <row r="56" spans="2:19" ht="15" customHeight="1">
      <c r="B56" s="335"/>
      <c r="C56" s="295"/>
      <c r="D56" s="200" t="s">
        <v>269</v>
      </c>
      <c r="E56" s="201"/>
      <c r="F56" s="310" t="s">
        <v>82</v>
      </c>
      <c r="G56" s="310"/>
      <c r="H56" s="310"/>
      <c r="I56" s="310"/>
      <c r="J56" s="310"/>
      <c r="K56" s="325"/>
      <c r="L56" s="145"/>
      <c r="M56" s="204"/>
    </row>
    <row r="57" spans="2:19" ht="15" customHeight="1">
      <c r="B57" s="335"/>
      <c r="C57" s="295"/>
      <c r="D57" s="200" t="s">
        <v>270</v>
      </c>
      <c r="E57" s="201"/>
      <c r="F57" s="310" t="s">
        <v>82</v>
      </c>
      <c r="G57" s="310"/>
      <c r="H57" s="310"/>
      <c r="I57" s="310"/>
      <c r="J57" s="310"/>
      <c r="K57" s="325"/>
      <c r="L57" s="145"/>
      <c r="M57" s="204"/>
    </row>
    <row r="58" spans="2:19" ht="15" customHeight="1" thickBot="1">
      <c r="B58" s="336"/>
      <c r="C58" s="296"/>
      <c r="D58" s="193" t="s">
        <v>271</v>
      </c>
      <c r="E58" s="205"/>
      <c r="F58" s="328" t="s">
        <v>82</v>
      </c>
      <c r="G58" s="328"/>
      <c r="H58" s="328"/>
      <c r="I58" s="328"/>
      <c r="J58" s="328"/>
      <c r="K58" s="329"/>
      <c r="L58" s="206"/>
      <c r="M58" s="207"/>
    </row>
    <row r="59" spans="2:19" ht="15.5" thickBot="1"/>
    <row r="60" spans="2:19" ht="21.75" customHeight="1" thickBot="1">
      <c r="B60" s="332" t="s">
        <v>235</v>
      </c>
      <c r="C60" s="333"/>
      <c r="D60" s="333"/>
      <c r="E60" s="333"/>
      <c r="F60" s="333"/>
      <c r="G60" s="333"/>
      <c r="H60" s="333"/>
      <c r="I60" s="333"/>
      <c r="J60" s="333"/>
      <c r="K60" s="333"/>
      <c r="L60" s="333"/>
      <c r="M60" s="334"/>
      <c r="Q60" s="144" t="s">
        <v>274</v>
      </c>
      <c r="R60" s="144" t="str">
        <f>IF($E61="","",$E61)</f>
        <v/>
      </c>
      <c r="S60" s="144"/>
    </row>
    <row r="61" spans="2:19" ht="16.5" thickBot="1">
      <c r="B61" s="408" t="s">
        <v>238</v>
      </c>
      <c r="C61" s="337" t="s">
        <v>141</v>
      </c>
      <c r="D61" s="338"/>
      <c r="E61" s="339"/>
      <c r="F61" s="339"/>
      <c r="G61" s="339"/>
      <c r="H61" s="339"/>
      <c r="I61" s="339"/>
      <c r="J61" s="339"/>
      <c r="K61" s="340"/>
      <c r="L61" s="341" t="s">
        <v>343</v>
      </c>
      <c r="M61" s="342"/>
      <c r="Q61" s="144" t="s">
        <v>288</v>
      </c>
      <c r="R61" s="144" t="str">
        <f>IF($E66="","",$E66&amp;"　　"&amp;$E67)</f>
        <v/>
      </c>
      <c r="S61" s="144"/>
    </row>
    <row r="62" spans="2:19" ht="18" customHeight="1">
      <c r="B62" s="335"/>
      <c r="C62" s="343" t="s">
        <v>143</v>
      </c>
      <c r="D62" s="344"/>
      <c r="E62" s="146"/>
      <c r="F62" s="147"/>
      <c r="G62" s="148" t="s">
        <v>8</v>
      </c>
      <c r="H62" s="147"/>
      <c r="I62" s="148" t="s">
        <v>9</v>
      </c>
      <c r="J62" s="147"/>
      <c r="K62" s="149" t="s">
        <v>102</v>
      </c>
      <c r="L62" s="345" t="str">
        <f>L23</f>
        <v>令和元年度から継続して令和６年度末まで補助対象者であった</v>
      </c>
      <c r="M62" s="346"/>
      <c r="O62" s="128" t="s">
        <v>158</v>
      </c>
      <c r="Q62" s="144" t="s">
        <v>289</v>
      </c>
      <c r="R62" s="144" t="str">
        <f>IF($E86="","",$E86&amp;"　　"&amp;$E87)</f>
        <v/>
      </c>
      <c r="S62" s="144"/>
    </row>
    <row r="63" spans="2:19" ht="18" customHeight="1">
      <c r="B63" s="335"/>
      <c r="C63" s="343" t="s">
        <v>144</v>
      </c>
      <c r="D63" s="344"/>
      <c r="E63" s="146"/>
      <c r="F63" s="147"/>
      <c r="G63" s="148" t="s">
        <v>8</v>
      </c>
      <c r="H63" s="147"/>
      <c r="I63" s="148" t="s">
        <v>9</v>
      </c>
      <c r="J63" s="147"/>
      <c r="K63" s="149" t="s">
        <v>102</v>
      </c>
      <c r="L63" s="347"/>
      <c r="M63" s="348"/>
      <c r="O63" s="128">
        <f>IF(L63="○",IF(L65="○",IF(L67="○",1,0),0),0)</f>
        <v>0</v>
      </c>
      <c r="Q63" s="144" t="s">
        <v>275</v>
      </c>
      <c r="R63" s="144" t="str">
        <f>IF($E62="","",$E62&amp;$F62&amp;"年"&amp;$H62&amp;"月"&amp;$J62&amp;"日")</f>
        <v/>
      </c>
      <c r="S63" s="144"/>
    </row>
    <row r="64" spans="2:19" ht="18" customHeight="1" thickBot="1">
      <c r="B64" s="335"/>
      <c r="C64" s="349" t="s">
        <v>153</v>
      </c>
      <c r="D64" s="350"/>
      <c r="E64" s="150"/>
      <c r="F64" s="151"/>
      <c r="G64" s="152" t="s">
        <v>8</v>
      </c>
      <c r="H64" s="151"/>
      <c r="I64" s="152" t="s">
        <v>149</v>
      </c>
      <c r="J64" s="151"/>
      <c r="K64" s="153" t="s">
        <v>10</v>
      </c>
      <c r="L64" s="345" t="s">
        <v>367</v>
      </c>
      <c r="M64" s="346"/>
      <c r="O64" s="128" t="s">
        <v>161</v>
      </c>
      <c r="Q64" s="144" t="s">
        <v>276</v>
      </c>
      <c r="R64" s="144" t="str">
        <f>IF($E63="","",IF($E63="年度当初","令和"&amp;$N$3&amp;"年4月1日",$E63&amp;$F63&amp;"年"&amp;$H63&amp;"月"&amp;$J63&amp;"日"))</f>
        <v/>
      </c>
      <c r="S64" s="144"/>
    </row>
    <row r="65" spans="2:30" ht="16.5" thickBot="1">
      <c r="B65" s="335"/>
      <c r="C65" s="154"/>
      <c r="D65" s="145"/>
      <c r="E65" s="155"/>
      <c r="F65" s="155"/>
      <c r="G65" s="155"/>
      <c r="H65" s="155"/>
      <c r="I65" s="155"/>
      <c r="J65" s="155"/>
      <c r="K65" s="155"/>
      <c r="L65" s="347"/>
      <c r="M65" s="348"/>
      <c r="O65" s="128">
        <f>IF(E63="年度当初",4,IF(AND(H63&gt;=4,H63&lt;=12),H63,IF(AND(H63&gt;=1,H63&lt;=3),H63+12,0)))</f>
        <v>0</v>
      </c>
      <c r="Q65" s="144" t="s">
        <v>277</v>
      </c>
      <c r="R65" s="144" t="str">
        <f>IF(E64="","",IF(E64="年度末","令和"&amp;$N$4&amp;"年3月31日",E64&amp;F64&amp;"年"&amp;H64&amp;"月"&amp;J64&amp;"日"))</f>
        <v/>
      </c>
      <c r="S65" s="144"/>
    </row>
    <row r="66" spans="2:30" ht="19.5" customHeight="1">
      <c r="B66" s="335"/>
      <c r="C66" s="353" t="s">
        <v>262</v>
      </c>
      <c r="D66" s="156" t="s">
        <v>142</v>
      </c>
      <c r="E66" s="356"/>
      <c r="F66" s="356"/>
      <c r="G66" s="356"/>
      <c r="H66" s="356"/>
      <c r="I66" s="356"/>
      <c r="J66" s="356"/>
      <c r="K66" s="357"/>
      <c r="L66" s="351" t="s">
        <v>261</v>
      </c>
      <c r="M66" s="352"/>
      <c r="O66" s="128" t="s">
        <v>162</v>
      </c>
      <c r="Q66" s="144" t="s">
        <v>278</v>
      </c>
      <c r="R66" s="144" t="str">
        <f>IF($L85="","",L85)</f>
        <v/>
      </c>
      <c r="S66" s="144"/>
    </row>
    <row r="67" spans="2:30" ht="16.5" thickBot="1">
      <c r="B67" s="335"/>
      <c r="C67" s="354"/>
      <c r="D67" s="157" t="s">
        <v>258</v>
      </c>
      <c r="E67" s="358"/>
      <c r="F67" s="358"/>
      <c r="G67" s="358"/>
      <c r="H67" s="358"/>
      <c r="I67" s="358"/>
      <c r="J67" s="358"/>
      <c r="K67" s="359"/>
      <c r="L67" s="360"/>
      <c r="M67" s="361"/>
      <c r="O67" s="128">
        <f>IF(E64="年度末",15,IF(AND(H64&gt;=4,H64&lt;=12),H64,IF(AND(H64&gt;=1,H64&lt;=3),H64+12,0)))</f>
        <v>0</v>
      </c>
      <c r="Q67" s="144" t="s">
        <v>290</v>
      </c>
      <c r="R67" s="158" t="str">
        <f>"補助基準額上限："&amp;M68&amp;"円"</f>
        <v>補助基準額上限：65000円</v>
      </c>
      <c r="S67" s="144"/>
      <c r="U67" s="128" t="s">
        <v>291</v>
      </c>
      <c r="V67" s="128" t="str">
        <f>IF(O69=0,"","転居日："&amp;E85&amp;F85&amp;"年"&amp;H85&amp;"月"&amp;J85&amp;"日")</f>
        <v/>
      </c>
    </row>
    <row r="68" spans="2:30" ht="16" customHeight="1">
      <c r="B68" s="335"/>
      <c r="C68" s="354"/>
      <c r="D68" s="159" t="s">
        <v>145</v>
      </c>
      <c r="E68" s="160"/>
      <c r="F68" s="300" t="s">
        <v>82</v>
      </c>
      <c r="G68" s="300"/>
      <c r="H68" s="300"/>
      <c r="I68" s="300"/>
      <c r="J68" s="300"/>
      <c r="K68" s="331"/>
      <c r="L68" s="362" t="s">
        <v>253</v>
      </c>
      <c r="M68" s="364">
        <f>IF(O63=1,82000,65000)</f>
        <v>65000</v>
      </c>
      <c r="O68" s="128" t="s">
        <v>294</v>
      </c>
      <c r="Q68" s="136"/>
      <c r="R68" s="136" t="s">
        <v>286</v>
      </c>
      <c r="S68" s="136" t="s">
        <v>17</v>
      </c>
      <c r="T68" s="136" t="s">
        <v>18</v>
      </c>
      <c r="U68" s="136" t="s">
        <v>19</v>
      </c>
      <c r="V68" s="136" t="s">
        <v>20</v>
      </c>
      <c r="W68" s="136" t="s">
        <v>21</v>
      </c>
      <c r="X68" s="136" t="s">
        <v>22</v>
      </c>
      <c r="Y68" s="136" t="s">
        <v>23</v>
      </c>
      <c r="Z68" s="136" t="s">
        <v>24</v>
      </c>
      <c r="AA68" s="136" t="s">
        <v>25</v>
      </c>
      <c r="AB68" s="136" t="s">
        <v>26</v>
      </c>
      <c r="AC68" s="136" t="s">
        <v>27</v>
      </c>
      <c r="AD68" s="136" t="s">
        <v>287</v>
      </c>
    </row>
    <row r="69" spans="2:30" ht="16.5" customHeight="1" thickBot="1">
      <c r="B69" s="335"/>
      <c r="C69" s="354"/>
      <c r="D69" s="161" t="s">
        <v>146</v>
      </c>
      <c r="E69" s="162"/>
      <c r="F69" s="366" t="s">
        <v>82</v>
      </c>
      <c r="G69" s="366"/>
      <c r="H69" s="366"/>
      <c r="I69" s="366"/>
      <c r="J69" s="366"/>
      <c r="K69" s="367"/>
      <c r="L69" s="363"/>
      <c r="M69" s="365"/>
      <c r="O69" s="128">
        <f>IF(AND(H85&gt;=4,H85&lt;=12),H85,IF(AND(H85&gt;=1,H85&lt;=3),H85+12,0))</f>
        <v>0</v>
      </c>
      <c r="Q69" s="136" t="s">
        <v>281</v>
      </c>
      <c r="R69" s="163">
        <f>IF(O65=4,IF(O73=4,L75,IF(O75=4,M75,IF(O69=4,E88,E68))),0)</f>
        <v>0</v>
      </c>
      <c r="S69" s="163">
        <f>IF(O65&lt;=5,
IF(O67&lt;5,0,
IF(O73=5,L75,
IF(O75=5,M75,
IF(AND(O69&gt;0,O69&lt;=5),E88,
IF(AND(O77&gt;0,O77&lt;=5),E95,E68))))),0)</f>
        <v>0</v>
      </c>
      <c r="T69" s="163">
        <f>IF(O65&lt;=6,
IF(O67&lt;6,0,
IF(O73=6,L75,
IF(O75=6,M75,
IF(AND(O69&gt;0,O69&lt;=6),E88,
IF(AND(O77&gt;0,O77&lt;=6),E95,E68))))),0)</f>
        <v>0</v>
      </c>
      <c r="U69" s="163">
        <f>IF(O65&lt;=7,
IF(O67&lt;7,0,
IF(O73=7,L75,
IF(O75=7,M75,
IF(AND(O69&gt;0,O69&lt;=7),E88,
IF(AND(O77&gt;0,O77&lt;=7),E95,E68))))),0)</f>
        <v>0</v>
      </c>
      <c r="V69" s="163">
        <f>IF(O65&lt;=8,
IF(O67&lt;8,0,
IF(O73=8,L75,
IF(O75=8,M75,
IF(AND(O69&gt;0,O69&lt;=8),E88,
IF(AND(O77&gt;0,O77&lt;=8),E95,E68))))),0)</f>
        <v>0</v>
      </c>
      <c r="W69" s="163">
        <f>IF(O65&lt;=9,
IF(O67&lt;9,0,
IF(O73=9,L75,
IF(O75=9,M75,
IF(AND(O69&gt;0,O69&lt;=9),E88,
IF(AND(O77&gt;0,O77&lt;=9),E95,E68))))),0)</f>
        <v>0</v>
      </c>
      <c r="X69" s="163">
        <f>IF(O65&lt;=10,
IF(O67&lt;10,0,
IF(O73=10,L75,
IF(O75=10,M75,
IF(AND(O69&gt;0,O69&lt;=10),E88,
IF(AND(O77&gt;0,O77&lt;=10),E95,E68))))),0)</f>
        <v>0</v>
      </c>
      <c r="Y69" s="163">
        <f>IF(O65&lt;=11,
IF(O67&lt;11,0,
IF(O73=11,L75,
IF(O75=11,M75,
IF(AND(O69&gt;0,O69&lt;=11),E88,
IF(AND(O77&gt;0,O77&lt;=11),E95,E68))))),0)</f>
        <v>0</v>
      </c>
      <c r="Z69" s="163">
        <f>IF(O65&lt;=12,
IF(O67&lt;12,0,
IF(O73=12,L75,
IF(O75=12,M75,
IF(AND(O69&gt;0,O69&lt;=12),E88,
IF(AND(O77&gt;0,O77&lt;=12),E95,E68))))),0)</f>
        <v>0</v>
      </c>
      <c r="AA69" s="163">
        <f>IF(O65&lt;=13,
IF(O67&lt;13,0,
IF(O73=13,L75,
IF(O75=13,M75,
IF(AND(O69&gt;0,O69&lt;=13),E88,
IF(AND(O77&gt;0,O77&lt;=13),E95,E68))))),0)</f>
        <v>0</v>
      </c>
      <c r="AB69" s="163">
        <f>IF(O65&lt;=14,
IF(O67&lt;14,0,
IF(O73=14,L75,
IF(O75=14,M75,
IF(AND(O69&gt;0,O69&lt;=14),E88,
IF(AND(O77&gt;0,O77&lt;=14),E95,E68))))),0)</f>
        <v>0</v>
      </c>
      <c r="AC69" s="163">
        <f>IF(O65&lt;=15,
IF(O67&lt;15,0,
IF(O73=15,L75,
IF(O75=15,M75,
IF(AND(O69&gt;0,O69&lt;=15),E88,
IF(AND(O77&gt;0,O77&lt;=15),E95,E68))))),0)</f>
        <v>0</v>
      </c>
      <c r="AD69" s="164">
        <f>SUM(R69:AC69)</f>
        <v>0</v>
      </c>
    </row>
    <row r="70" spans="2:30" ht="23.25" customHeight="1" thickBot="1">
      <c r="B70" s="335"/>
      <c r="C70" s="354"/>
      <c r="D70" s="165" t="s">
        <v>371</v>
      </c>
      <c r="E70" s="166"/>
      <c r="F70" s="368" t="s">
        <v>82</v>
      </c>
      <c r="G70" s="368"/>
      <c r="H70" s="369">
        <f>IF(E70="",0,IF(E71="",ROUNDDOWN(E70/24,0),ROUNDDOWN(E70/E71,0)))</f>
        <v>0</v>
      </c>
      <c r="I70" s="369"/>
      <c r="J70" s="369"/>
      <c r="K70" s="370"/>
      <c r="L70" s="167"/>
      <c r="M70" s="168"/>
      <c r="O70" s="128" t="s">
        <v>155</v>
      </c>
      <c r="Q70" s="136" t="s">
        <v>279</v>
      </c>
      <c r="R70" s="163">
        <f>IF(O65=4,IF(O73=4,$L77,IF(O75=4,$M77,IF(O69=4,$E89,$E69))),0)</f>
        <v>0</v>
      </c>
      <c r="S70" s="163">
        <f>IF(O65&lt;=5,
IF(O67&lt;5,0,
IF(O73=5,L77,
IF(O75=5,M77,
IF(AND(O69&gt;0,O69&lt;=5),E89,
IF(AND(O77&gt;0,O77&lt;=5),E96,E69))))),0)</f>
        <v>0</v>
      </c>
      <c r="T70" s="163">
        <f>IF(O65&lt;=6,
IF(O67&lt;6,0,
IF(O73=6,L77,
IF(O75=6,M77,
IF(AND(O69&gt;0,O69&lt;=6),E89,
IF(AND(O77&gt;0,O77&lt;=6),E96,E69))))),0)</f>
        <v>0</v>
      </c>
      <c r="U70" s="163">
        <f>IF(O65&lt;=7,
IF(O67&lt;7,0,
IF(O73=7,L77,
IF(O75=7,M77,
IF(AND(O69&gt;0,O69&lt;=7),E89,
IF(AND(O77&gt;0,O77&lt;=7),E96,E69))))),0)</f>
        <v>0</v>
      </c>
      <c r="V70" s="163">
        <f>IF(O65&lt;=8,
IF(O67&lt;8,0,
IF(O73=8,L77,
IF(O75=8,M77,
IF(AND(O69&gt;0,O69&lt;=8),E89,
IF(AND(O77&gt;0,O77&lt;=8),E96,E69))))),0)</f>
        <v>0</v>
      </c>
      <c r="W70" s="163">
        <f>IF(O65&lt;=9,
IF(O67&lt;9,0,
IF(O73=9,L77,
IF(O75=9,M77,
IF(AND(O69&gt;0,O69&lt;=9),E89,
IF(AND(O77&gt;0,O77&lt;=9),E96,E69))))),0)</f>
        <v>0</v>
      </c>
      <c r="X70" s="163">
        <f>IF(O65&lt;=10,
IF(O67&lt;10,0,
IF(O73=10,L77,
IF(O75=10,M77,
IF(AND(O69&gt;0,O69&lt;=10),E89,
IF(AND(O77&gt;0,O77&lt;=10),E96,E69))))),0)</f>
        <v>0</v>
      </c>
      <c r="Y70" s="163">
        <f>IF(O65&lt;=11,
IF(O67&lt;11,0,
IF(O73=11,L77,
IF(O75=11,M77,
IF(AND(O69&gt;0,O69&lt;=11),E89,
IF(AND(O77&gt;0,O77&lt;=11),E96,E69))))),0)</f>
        <v>0</v>
      </c>
      <c r="Z70" s="163">
        <f>IF(O65&lt;=12,
IF(O67&lt;12,0,
IF(O73=12,L77,
IF(O75=12,M77,
IF(AND(O69&gt;0,O69&lt;=12),E89,
IF(AND(O77&gt;0,O77&lt;=12),E96,E69))))),0)</f>
        <v>0</v>
      </c>
      <c r="AA70" s="163">
        <f>IF(O65&lt;=13,
IF(O67&lt;13,0,
IF(O73=13,L77,
IF(O75=13,M77,
IF(AND(O69&gt;0,O69&lt;=13),E89,
IF(AND(O77&gt;0,O77&lt;=13),E96,E69))))),0)</f>
        <v>0</v>
      </c>
      <c r="AB70" s="163">
        <f>IF(O65&lt;=14,
IF(O67&lt;14,0,
IF(O73=14,L77,
IF(O75=14,M77,
IF(AND(O69&gt;0,O69&lt;=14),E89,
IF(AND(O77&gt;0,O77&lt;=14),E96,E69))))),0)</f>
        <v>0</v>
      </c>
      <c r="AC70" s="163">
        <f>IF(O65&lt;=15,
IF(O67&lt;15,0,
IF(O73=15,L77,
IF(O75=15,M77,
IF(AND(O69&gt;0,O69&lt;=15),E89,
IF(AND(O77&gt;0,O77&lt;=15),E96,E69))))),0)</f>
        <v>0</v>
      </c>
      <c r="AD70" s="164">
        <f>SUM(R70:AC70)</f>
        <v>0</v>
      </c>
    </row>
    <row r="71" spans="2:30" ht="24" customHeight="1" thickBot="1">
      <c r="B71" s="335"/>
      <c r="C71" s="354"/>
      <c r="D71" s="169" t="s">
        <v>156</v>
      </c>
      <c r="E71" s="147">
        <v>24</v>
      </c>
      <c r="F71" s="310" t="s">
        <v>157</v>
      </c>
      <c r="G71" s="310"/>
      <c r="H71" s="326"/>
      <c r="I71" s="326"/>
      <c r="J71" s="326"/>
      <c r="K71" s="327"/>
      <c r="L71" s="170" t="s">
        <v>263</v>
      </c>
      <c r="M71" s="171" t="s">
        <v>264</v>
      </c>
      <c r="O71" s="128">
        <f>IF(AND(E82&gt;=4,E82&lt;=12),E82,IF(AND(E82&gt;=1,E82&lt;=3),E82+12,0))</f>
        <v>0</v>
      </c>
      <c r="Q71" s="136" t="s">
        <v>280</v>
      </c>
      <c r="R71" s="163">
        <f>IF(O65=4,IF(O73=4,L79,IF(O75=4,M79,IF(O69=4,H90,IF(O71=4,H81,H70)))),0)</f>
        <v>0</v>
      </c>
      <c r="S71" s="163">
        <f>IF(O65&lt;=5,
IF(O67&lt;5,0,
IF(O73=5,L79,
IF(O75=5,M79,
IF(AND(O69&gt;0,O69&lt;=5),H90,
IF(AND(O71&gt;0,O71&lt;=5),H81,H70))))),0)</f>
        <v>0</v>
      </c>
      <c r="T71" s="163">
        <f>IF(O65&lt;=6,
IF(O67&lt;6,0,
IF(O73=6,L79,
IF(O75=6,M79,
IF(AND(O69&gt;0,O69&lt;=6),H90,
IF(AND(O71&gt;0,O71&lt;=6),H81,H70))))),0)</f>
        <v>0</v>
      </c>
      <c r="U71" s="163">
        <f>IF(O65&lt;=7,
IF(O67&lt;7,0,
IF(O73=7,L79,
IF(O75=7,M79,
IF(AND(O69&gt;0,O69&lt;=7),H90,
IF(AND(O71&gt;0,O71&lt;=7),H81,H70))))),0)</f>
        <v>0</v>
      </c>
      <c r="V71" s="163">
        <f>IF(O65&lt;=8,
IF(O67&lt;8,0,
IF(O73=8,L79,
IF(O75=8,M79,
IF(AND(O69&gt;0,O69&lt;=8),H90,
IF(AND(O71&gt;0,O71&lt;=8),H81,H70))))),0)</f>
        <v>0</v>
      </c>
      <c r="W71" s="163">
        <f>IF(O65&lt;=9,
IF(O67&lt;9,0,
IF(O73=9,L79,
IF(O75=9,M79,
IF(AND(O69&gt;0,O69&lt;=9),H90,
IF(AND(O71&gt;0,O71&lt;=9),H81,H70))))),0)</f>
        <v>0</v>
      </c>
      <c r="X71" s="163">
        <f>IF(O65&lt;=10,
IF(O67&lt;10,0,
IF(O73=10,L79,
IF(O75=10,M79,
IF(AND(O69&gt;0,O69&lt;=10),H90,
IF(AND(O71&gt;0,O71&lt;=10),H81,H70))))),0)</f>
        <v>0</v>
      </c>
      <c r="Y71" s="163">
        <f>IF(O65&lt;=11,
IF(O67&lt;11,0,
IF(O73=11,L79,
IF(O75=11,M79,
IF(AND(O69&gt;0,O69&lt;=11),H90,
IF(AND(O71&gt;0,O71&lt;=11),H81,H70))))),0)</f>
        <v>0</v>
      </c>
      <c r="Z71" s="163">
        <f>IF(O65&lt;=12,
IF(O67&lt;12,0,
IF(O73=12,L79,
IF(O75=12,M79,
IF(AND(O69&gt;0,O69&lt;=12),H90,
IF(AND(O71&gt;0,O71&lt;=12),H81,H70))))),0)</f>
        <v>0</v>
      </c>
      <c r="AA71" s="163">
        <f>IF(O65&lt;=13,
IF(O67&lt;13,0,
IF(O73=13,L79,
IF(O75=13,M79,
IF(AND(O69&gt;0,O69&lt;=13),H90,
IF(AND(O71&gt;0,O71&lt;=13),H81,H70))))),0)</f>
        <v>0</v>
      </c>
      <c r="AB71" s="163">
        <f>IF(O65&lt;=14,
IF(O67&lt;14,0,
IF(O73=14,L79,
IF(O75=14,M79,
IF(AND(O69&gt;0,O69&lt;=14),H90,
IF(AND(O71&gt;0,O71&lt;=14),H81,H70))))),0)</f>
        <v>0</v>
      </c>
      <c r="AC71" s="163">
        <f>IF(O65&lt;=15,
IF(O67&lt;15,0,
IF(O73=15,L79,
IF(O75=15,M79,
IF(AND(O69&gt;0,O69&lt;=15),H90,
IF(AND(O71&gt;0,O71&lt;=15),H81,H70))))),0)</f>
        <v>0</v>
      </c>
      <c r="AD71" s="164">
        <f t="shared" ref="AD71:AD73" si="3">SUM(R71:AC71)</f>
        <v>0</v>
      </c>
    </row>
    <row r="72" spans="2:30" ht="19.5" customHeight="1">
      <c r="B72" s="335"/>
      <c r="C72" s="354"/>
      <c r="D72" s="282" t="s">
        <v>265</v>
      </c>
      <c r="E72" s="283"/>
      <c r="F72" s="283"/>
      <c r="G72" s="283"/>
      <c r="H72" s="283"/>
      <c r="I72" s="283"/>
      <c r="J72" s="283"/>
      <c r="K72" s="284"/>
      <c r="L72" s="172" t="s">
        <v>372</v>
      </c>
      <c r="M72" s="173" t="s">
        <v>372</v>
      </c>
      <c r="O72" s="128" t="s">
        <v>163</v>
      </c>
      <c r="Q72" s="136" t="s">
        <v>282</v>
      </c>
      <c r="R72" s="163">
        <f>IF(O65=4,IF(O73=4,L81,IF(O75=4,M81,IF(O69=4,E92,E74))),0)</f>
        <v>0</v>
      </c>
      <c r="S72" s="163">
        <f>IF(O65&lt;=5,
IF(O67&lt;5,0,
IF(O73=5,L81,
IF(O75=5,M81,
IF(AND(O69&gt;0,O69&lt;=5),E92,
IF(AND(O77&gt;0,O77&lt;=5),E97,E74))))),0)</f>
        <v>0</v>
      </c>
      <c r="T72" s="163">
        <f>IF(O65&lt;=6,
IF(O67&lt;6,0,
IF(O73=6,L81,
IF(O75=6,M81,
IF(AND(O69&gt;0,O69&lt;=6),E92,
IF(AND(O77&gt;0,O77&lt;=6),E97,E74))))),0)</f>
        <v>0</v>
      </c>
      <c r="U72" s="163">
        <f>IF(O65&lt;=7,
IF(O67&lt;7,0,
IF(O73=7,L81,
IF(O75=7,M81,
IF(AND(O69&gt;0,O69&lt;=7),E92,
IF(AND(O77&gt;0,O77&lt;=7),E97,E74))))),0)</f>
        <v>0</v>
      </c>
      <c r="V72" s="163">
        <f>IF(O65&lt;=8,
IF(O67&lt;8,0,
IF(O73=8,L81,
IF(O75=8,M81,
IF(AND(O69&gt;0,O69&lt;=8),E92,
IF(AND(O77&gt;0,O77&lt;=8),E97,E74))))),0)</f>
        <v>0</v>
      </c>
      <c r="W72" s="163">
        <f>IF(O65&lt;=9,
IF(O67&lt;9,0,
IF(O73=9,L81,
IF(O75=9,M81,
IF(AND(O69&gt;0,O69&lt;=9),E92,
IF(AND(O77&gt;0,O77&lt;=9),E97,E74))))),0)</f>
        <v>0</v>
      </c>
      <c r="X72" s="163">
        <f>IF(O65&lt;=10,
IF(O67&lt;10,0,
IF(O73=10,L81,
IF(O75=10,M81,
IF(AND(O69&gt;0,O69&lt;=10),E92,
IF(AND(O77&gt;0,O77&lt;=10),E97,E74))))),0)</f>
        <v>0</v>
      </c>
      <c r="Y72" s="163">
        <f>IF(O65&lt;=11,
IF(O67&lt;11,0,
IF(O73=11,L81,
IF(O75=11,M81,
IF(AND(O69&gt;0,O69&lt;=11),E92,
IF(AND(O77&gt;0,O77&lt;=11),E97,E74))))),0)</f>
        <v>0</v>
      </c>
      <c r="Z72" s="163">
        <f>IF(O65&lt;=12,
IF(O67&lt;12,0,
IF(O73=12,L81,
IF(O75=12,M81,
IF(AND(O69&gt;0,O69&lt;=12),E92,
IF(AND(O77&gt;0,O77&lt;=12),E97,E74))))),0)</f>
        <v>0</v>
      </c>
      <c r="AA72" s="163">
        <f>IF(O65&lt;=13,
IF(O67&lt;13,0,
IF(O73=13,L81,
IF(O75=13,M81,
IF(AND(O69&gt;0,O69&lt;=13),E92,
IF(AND(O77&gt;0,O77&lt;=13),E97,E74))))),0)</f>
        <v>0</v>
      </c>
      <c r="AB72" s="163">
        <f>IF(O65&lt;=14,
IF(O67&lt;14,0,
IF(O73=14,L81,
IF(O75=14,M81,
IF(AND(O69&gt;0,O69&lt;=14),E92,
IF(AND(O77&gt;0,O77&lt;=14),E97,E74))))),0)</f>
        <v>0</v>
      </c>
      <c r="AC72" s="163">
        <f>IF(O65&lt;=15,
IF(O67&lt;15,0,
IF(O73=15,L81,
IF(O75=15,M81,
IF(AND(O69&gt;0,O69&lt;=15),E92,
IF(AND(O77&gt;0,O77&lt;=15),E97,E74))))),0)</f>
        <v>0</v>
      </c>
      <c r="AD72" s="164">
        <f t="shared" si="3"/>
        <v>0</v>
      </c>
    </row>
    <row r="73" spans="2:30" ht="19.5" customHeight="1" thickBot="1">
      <c r="B73" s="335"/>
      <c r="C73" s="354"/>
      <c r="D73" s="285"/>
      <c r="E73" s="286"/>
      <c r="F73" s="286"/>
      <c r="G73" s="286"/>
      <c r="H73" s="286"/>
      <c r="I73" s="286"/>
      <c r="J73" s="286"/>
      <c r="K73" s="287"/>
      <c r="L73" s="174"/>
      <c r="M73" s="175"/>
      <c r="O73" s="128">
        <f>IF(AND(L73&gt;=4,L73&lt;=12),L73,IF(AND(L73&gt;=1,L73&lt;=3),L73+12,0))</f>
        <v>0</v>
      </c>
      <c r="Q73" s="136" t="s">
        <v>283</v>
      </c>
      <c r="R73" s="163">
        <f>SUM(R69:R71)-R72</f>
        <v>0</v>
      </c>
      <c r="S73" s="163">
        <f>SUM(S69:S71)-S72</f>
        <v>0</v>
      </c>
      <c r="T73" s="163">
        <f t="shared" ref="T73" si="4">SUM(T69:T71)-T72</f>
        <v>0</v>
      </c>
      <c r="U73" s="163">
        <f t="shared" ref="U73" si="5">SUM(U69:U71)-U72</f>
        <v>0</v>
      </c>
      <c r="V73" s="163">
        <f t="shared" ref="V73" si="6">SUM(V69:V71)-V72</f>
        <v>0</v>
      </c>
      <c r="W73" s="163">
        <f t="shared" ref="W73" si="7">SUM(W69:W71)-W72</f>
        <v>0</v>
      </c>
      <c r="X73" s="163">
        <f t="shared" ref="X73" si="8">SUM(X69:X71)-X72</f>
        <v>0</v>
      </c>
      <c r="Y73" s="163">
        <f t="shared" ref="Y73" si="9">SUM(Y69:Y71)-Y72</f>
        <v>0</v>
      </c>
      <c r="Z73" s="163">
        <f t="shared" ref="Z73" si="10">SUM(Z69:Z71)-Z72</f>
        <v>0</v>
      </c>
      <c r="AA73" s="163">
        <f t="shared" ref="AA73" si="11">SUM(AA69:AA71)-AA72</f>
        <v>0</v>
      </c>
      <c r="AB73" s="163">
        <f t="shared" ref="AB73" si="12">SUM(AB69:AB71)-AB72</f>
        <v>0</v>
      </c>
      <c r="AC73" s="163">
        <f t="shared" ref="AC73" si="13">SUM(AC69:AC71)-AC72</f>
        <v>0</v>
      </c>
      <c r="AD73" s="164">
        <f t="shared" si="3"/>
        <v>0</v>
      </c>
    </row>
    <row r="74" spans="2:30" ht="24" customHeight="1" thickBot="1">
      <c r="B74" s="335"/>
      <c r="C74" s="355"/>
      <c r="D74" s="176" t="s">
        <v>33</v>
      </c>
      <c r="E74" s="177"/>
      <c r="F74" s="288" t="s">
        <v>82</v>
      </c>
      <c r="G74" s="288"/>
      <c r="H74" s="288"/>
      <c r="I74" s="288"/>
      <c r="J74" s="288"/>
      <c r="K74" s="289"/>
      <c r="L74" s="178" t="s">
        <v>373</v>
      </c>
      <c r="M74" s="179" t="s">
        <v>373</v>
      </c>
      <c r="O74" s="128" t="s">
        <v>164</v>
      </c>
      <c r="Q74" s="136" t="s">
        <v>284</v>
      </c>
      <c r="R74" s="163">
        <f>IF(O63=1,IF(AND(O69&gt;0,O69&lt;=4),IF(R73&gt;=63000,63000,R73),IF(R73&gt;=82000,82000,R73)),IF(R73&gt;=63000,63000,R73))</f>
        <v>0</v>
      </c>
      <c r="S74" s="163">
        <f>IF(O63=1,IF(AND(O69&gt;0,O69&lt;=5),IF(S73&gt;=63000,63000,S73),IF(S73&gt;=82000,82000,S73)),IF(S73&gt;=63000,63000,S73))</f>
        <v>0</v>
      </c>
      <c r="T74" s="163">
        <f>IF(O63=1,IF(AND(O69&gt;0,O69&lt;=6),IF(T73&gt;=63000,63000,T73),IF(T73&gt;=82000,82000,T73)),IF(T73&gt;=63000,63000,T73))</f>
        <v>0</v>
      </c>
      <c r="U74" s="163">
        <f>IF(O63=1,IF(AND(O69&gt;0,O69&lt;=7),IF(U73&gt;=63000,63000,U73),IF(U73&gt;=82000,82000,U73)),IF(U73&gt;=63000,63000,U73))</f>
        <v>0</v>
      </c>
      <c r="V74" s="163">
        <f>IF(O63=1,IF(AND(O69&gt;0,O69&lt;=8),IF(V73&gt;=63000,63000,V73),IF(V73&gt;=82000,82000,V73)),IF(V73&gt;=63000,63000,V73))</f>
        <v>0</v>
      </c>
      <c r="W74" s="163">
        <f>IF(O63=1,IF(AND(O69&gt;0,O69&lt;=9),IF(W73&gt;=63000,63000,W73),IF(W73&gt;=82000,82000,W73)),IF(W73&gt;=63000,63000,W73))</f>
        <v>0</v>
      </c>
      <c r="X74" s="163">
        <f>IF(O63=1,IF(AND(O69&gt;0,O69&lt;=10),IF(X73&gt;=63000,63000,X73),IF(X73&gt;=82000,82000,X73)),IF(X73&gt;=63000,63000,X73))</f>
        <v>0</v>
      </c>
      <c r="Y74" s="163">
        <f>IF(O63=1,IF(AND(O69&gt;0,O69&lt;=11),IF(Y73&gt;=63000,63000,Y73),IF(Y73&gt;=82000,82000,Y73)),IF(Y73&gt;=63000,63000,Y73))</f>
        <v>0</v>
      </c>
      <c r="Z74" s="163">
        <f>IF(O63=1,IF(AND(O69&gt;0,O69&lt;=12),IF(Z73&gt;=63000,63000,Z73),IF(Z73&gt;=82000,82000,Z73)),IF(Z73&gt;=63000,63000,Z73))</f>
        <v>0</v>
      </c>
      <c r="AA74" s="163">
        <f>IF(O63=1,IF(AND(O69&gt;0,O69&lt;=13),IF(AA73&gt;=63000,63000,AA73),IF(AA73&gt;=82000,82000,AA73)),IF(AA73&gt;=63000,63000,AA73))</f>
        <v>0</v>
      </c>
      <c r="AB74" s="163">
        <f>IF(O63=1,IF(AND(O69&gt;0,O69&lt;=14),IF(AB73&gt;=63000,63000,AB73),IF(AB73&gt;=82000,82000,AB73)),IF(AB73&gt;=63000,63000,AB73))</f>
        <v>0</v>
      </c>
      <c r="AC74" s="163">
        <f>IF(O63=1,IF(AND(O69&gt;0,O69&lt;=15),IF(AC73&gt;=63000,63000,AC73),IF(AC73&gt;=82000,82000,AC73)),IF(AC73&gt;=63000,63000,AC73))</f>
        <v>0</v>
      </c>
      <c r="AD74" s="164"/>
    </row>
    <row r="75" spans="2:30" ht="19.5" customHeight="1">
      <c r="B75" s="335"/>
      <c r="C75" s="180"/>
      <c r="D75" s="145"/>
      <c r="E75" s="181"/>
      <c r="F75" s="182"/>
      <c r="G75" s="182"/>
      <c r="H75" s="182"/>
      <c r="I75" s="182"/>
      <c r="J75" s="182"/>
      <c r="K75" s="182"/>
      <c r="L75" s="183"/>
      <c r="M75" s="184"/>
      <c r="O75" s="128">
        <f>IF(AND(M73&gt;=4,M73&lt;=12),M73,IF(AND(M73&gt;=1,M73&lt;=3),M73+12,0))</f>
        <v>0</v>
      </c>
      <c r="Q75" s="136" t="s">
        <v>285</v>
      </c>
      <c r="R75" s="163">
        <f>ROUNDDOWN(R74*3/4,0)</f>
        <v>0</v>
      </c>
      <c r="S75" s="164">
        <f t="shared" ref="S75" si="14">ROUNDDOWN(S74*3/4,0)</f>
        <v>0</v>
      </c>
      <c r="T75" s="164">
        <f t="shared" ref="T75" si="15">ROUNDDOWN(T74*3/4,0)</f>
        <v>0</v>
      </c>
      <c r="U75" s="164">
        <f t="shared" ref="U75" si="16">ROUNDDOWN(U74*3/4,0)</f>
        <v>0</v>
      </c>
      <c r="V75" s="164">
        <f t="shared" ref="V75" si="17">ROUNDDOWN(V74*3/4,0)</f>
        <v>0</v>
      </c>
      <c r="W75" s="164">
        <f t="shared" ref="W75" si="18">ROUNDDOWN(W74*3/4,0)</f>
        <v>0</v>
      </c>
      <c r="X75" s="164">
        <f t="shared" ref="X75" si="19">ROUNDDOWN(X74*3/4,0)</f>
        <v>0</v>
      </c>
      <c r="Y75" s="164">
        <f t="shared" ref="Y75" si="20">ROUNDDOWN(Y74*3/4,0)</f>
        <v>0</v>
      </c>
      <c r="Z75" s="164">
        <f t="shared" ref="Z75" si="21">ROUNDDOWN(Z74*3/4,0)</f>
        <v>0</v>
      </c>
      <c r="AA75" s="164">
        <f t="shared" ref="AA75" si="22">ROUNDDOWN(AA74*3/4,0)</f>
        <v>0</v>
      </c>
      <c r="AB75" s="164">
        <f t="shared" ref="AB75" si="23">ROUNDDOWN(AB74*3/4,0)</f>
        <v>0</v>
      </c>
      <c r="AC75" s="164">
        <f t="shared" ref="AC75" si="24">ROUNDDOWN(AC74*3/4,0)</f>
        <v>0</v>
      </c>
      <c r="AD75" s="164">
        <f>ROUNDDOWN(SUM(R75:AC75),-2)</f>
        <v>0</v>
      </c>
    </row>
    <row r="76" spans="2:30" ht="19.5" customHeight="1">
      <c r="B76" s="335"/>
      <c r="C76" s="290" t="s">
        <v>374</v>
      </c>
      <c r="D76" s="290"/>
      <c r="E76" s="290"/>
      <c r="F76" s="290"/>
      <c r="G76" s="290"/>
      <c r="H76" s="290"/>
      <c r="I76" s="290"/>
      <c r="J76" s="290"/>
      <c r="K76" s="291"/>
      <c r="L76" s="178" t="s">
        <v>375</v>
      </c>
      <c r="M76" s="179" t="s">
        <v>375</v>
      </c>
      <c r="O76" s="128" t="s">
        <v>293</v>
      </c>
    </row>
    <row r="77" spans="2:30" ht="19.5" customHeight="1">
      <c r="B77" s="335"/>
      <c r="C77" s="292"/>
      <c r="D77" s="292"/>
      <c r="E77" s="292"/>
      <c r="F77" s="292"/>
      <c r="G77" s="292"/>
      <c r="H77" s="292"/>
      <c r="I77" s="292"/>
      <c r="J77" s="292"/>
      <c r="K77" s="293"/>
      <c r="L77" s="183"/>
      <c r="M77" s="184"/>
      <c r="O77" s="128">
        <f>IF(AND(E94&gt;=4,E94&lt;=12),E94,IF(AND(E94&gt;=1,E94&lt;=3),E94+12,0))</f>
        <v>0</v>
      </c>
    </row>
    <row r="78" spans="2:30" ht="19.5" customHeight="1">
      <c r="B78" s="335"/>
      <c r="C78" s="292"/>
      <c r="D78" s="292"/>
      <c r="E78" s="292"/>
      <c r="F78" s="292"/>
      <c r="G78" s="292"/>
      <c r="H78" s="292"/>
      <c r="I78" s="292"/>
      <c r="J78" s="292"/>
      <c r="K78" s="293"/>
      <c r="L78" s="185" t="s">
        <v>376</v>
      </c>
      <c r="M78" s="186" t="s">
        <v>376</v>
      </c>
    </row>
    <row r="79" spans="2:30" ht="19.5" customHeight="1" thickBot="1">
      <c r="B79" s="335"/>
      <c r="C79" s="292"/>
      <c r="D79" s="292"/>
      <c r="E79" s="292"/>
      <c r="F79" s="292"/>
      <c r="G79" s="292"/>
      <c r="H79" s="292"/>
      <c r="I79" s="292"/>
      <c r="J79" s="292"/>
      <c r="K79" s="293"/>
      <c r="L79" s="183"/>
      <c r="M79" s="184"/>
    </row>
    <row r="80" spans="2:30" ht="18" customHeight="1" thickBot="1">
      <c r="B80" s="335"/>
      <c r="C80" s="294" t="s">
        <v>266</v>
      </c>
      <c r="D80" s="297" t="s">
        <v>377</v>
      </c>
      <c r="E80" s="298"/>
      <c r="F80" s="298"/>
      <c r="G80" s="298"/>
      <c r="H80" s="298"/>
      <c r="I80" s="298"/>
      <c r="J80" s="298"/>
      <c r="K80" s="299"/>
      <c r="L80" s="178" t="s">
        <v>378</v>
      </c>
      <c r="M80" s="179" t="s">
        <v>378</v>
      </c>
    </row>
    <row r="81" spans="2:13" ht="15" customHeight="1" thickBot="1">
      <c r="B81" s="335"/>
      <c r="C81" s="295"/>
      <c r="D81" s="187" t="s">
        <v>272</v>
      </c>
      <c r="E81" s="160"/>
      <c r="F81" s="300" t="s">
        <v>82</v>
      </c>
      <c r="G81" s="300"/>
      <c r="H81" s="301">
        <f>IF(E81="",0,IF(E83="",ROUNDDOWN(E81/24,0),ROUNDDOWN(E81/E83,0)))</f>
        <v>0</v>
      </c>
      <c r="I81" s="302"/>
      <c r="J81" s="302"/>
      <c r="K81" s="303"/>
      <c r="L81" s="188"/>
      <c r="M81" s="189"/>
    </row>
    <row r="82" spans="2:13" ht="15" customHeight="1" thickBot="1">
      <c r="B82" s="335"/>
      <c r="C82" s="295"/>
      <c r="D82" s="190" t="s">
        <v>292</v>
      </c>
      <c r="E82" s="147"/>
      <c r="F82" s="310" t="s">
        <v>9</v>
      </c>
      <c r="G82" s="310"/>
      <c r="H82" s="304"/>
      <c r="I82" s="305"/>
      <c r="J82" s="305"/>
      <c r="K82" s="306"/>
      <c r="L82" s="191"/>
      <c r="M82" s="192"/>
    </row>
    <row r="83" spans="2:13" ht="15" customHeight="1" thickBot="1">
      <c r="B83" s="335"/>
      <c r="C83" s="295"/>
      <c r="D83" s="193" t="s">
        <v>156</v>
      </c>
      <c r="E83" s="147">
        <v>24</v>
      </c>
      <c r="F83" s="152" t="s">
        <v>157</v>
      </c>
      <c r="G83" s="152"/>
      <c r="H83" s="307"/>
      <c r="I83" s="308"/>
      <c r="J83" s="308"/>
      <c r="K83" s="309"/>
      <c r="L83" s="311" t="s">
        <v>295</v>
      </c>
      <c r="M83" s="312"/>
    </row>
    <row r="84" spans="2:13" ht="18" customHeight="1" thickBot="1">
      <c r="B84" s="335"/>
      <c r="C84" s="295"/>
      <c r="D84" s="297" t="s">
        <v>379</v>
      </c>
      <c r="E84" s="298"/>
      <c r="F84" s="298"/>
      <c r="G84" s="298"/>
      <c r="H84" s="298"/>
      <c r="I84" s="298"/>
      <c r="J84" s="298"/>
      <c r="K84" s="299"/>
      <c r="L84" s="313"/>
      <c r="M84" s="314"/>
    </row>
    <row r="85" spans="2:13" ht="15" customHeight="1">
      <c r="B85" s="335"/>
      <c r="C85" s="295"/>
      <c r="D85" s="194" t="s">
        <v>267</v>
      </c>
      <c r="E85" s="131" t="s">
        <v>148</v>
      </c>
      <c r="F85" s="129"/>
      <c r="G85" s="195" t="s">
        <v>8</v>
      </c>
      <c r="H85" s="196"/>
      <c r="I85" s="195" t="s">
        <v>9</v>
      </c>
      <c r="J85" s="196"/>
      <c r="K85" s="197" t="s">
        <v>102</v>
      </c>
      <c r="L85" s="315"/>
      <c r="M85" s="316"/>
    </row>
    <row r="86" spans="2:13" ht="15" customHeight="1">
      <c r="B86" s="335"/>
      <c r="C86" s="295"/>
      <c r="D86" s="198" t="s">
        <v>150</v>
      </c>
      <c r="E86" s="321"/>
      <c r="F86" s="321"/>
      <c r="G86" s="321"/>
      <c r="H86" s="321"/>
      <c r="I86" s="321"/>
      <c r="J86" s="321"/>
      <c r="K86" s="322"/>
      <c r="L86" s="317"/>
      <c r="M86" s="318"/>
    </row>
    <row r="87" spans="2:13" ht="15" customHeight="1">
      <c r="B87" s="335"/>
      <c r="C87" s="295"/>
      <c r="D87" s="199" t="s">
        <v>259</v>
      </c>
      <c r="E87" s="323"/>
      <c r="F87" s="323"/>
      <c r="G87" s="323"/>
      <c r="H87" s="323"/>
      <c r="I87" s="323"/>
      <c r="J87" s="323"/>
      <c r="K87" s="324"/>
      <c r="L87" s="317"/>
      <c r="M87" s="318"/>
    </row>
    <row r="88" spans="2:13" ht="15" customHeight="1">
      <c r="B88" s="335"/>
      <c r="C88" s="295"/>
      <c r="D88" s="200" t="s">
        <v>145</v>
      </c>
      <c r="E88" s="201"/>
      <c r="F88" s="310" t="s">
        <v>82</v>
      </c>
      <c r="G88" s="310"/>
      <c r="H88" s="310"/>
      <c r="I88" s="310"/>
      <c r="J88" s="310"/>
      <c r="K88" s="325"/>
      <c r="L88" s="317"/>
      <c r="M88" s="318"/>
    </row>
    <row r="89" spans="2:13" ht="15" customHeight="1" thickBot="1">
      <c r="B89" s="335"/>
      <c r="C89" s="295"/>
      <c r="D89" s="200" t="s">
        <v>146</v>
      </c>
      <c r="E89" s="201"/>
      <c r="F89" s="310" t="s">
        <v>82</v>
      </c>
      <c r="G89" s="310"/>
      <c r="H89" s="310"/>
      <c r="I89" s="310"/>
      <c r="J89" s="310"/>
      <c r="K89" s="325"/>
      <c r="L89" s="319"/>
      <c r="M89" s="320"/>
    </row>
    <row r="90" spans="2:13" ht="15" customHeight="1">
      <c r="B90" s="335"/>
      <c r="C90" s="295"/>
      <c r="D90" s="200" t="s">
        <v>147</v>
      </c>
      <c r="E90" s="160"/>
      <c r="F90" s="310" t="s">
        <v>82</v>
      </c>
      <c r="G90" s="310"/>
      <c r="H90" s="326">
        <f>IF(E90="",0,IF(E91="",ROUNDDOWN(E90/24,0),ROUNDDOWN(E90/E91,0)))</f>
        <v>0</v>
      </c>
      <c r="I90" s="326"/>
      <c r="J90" s="326"/>
      <c r="K90" s="327"/>
      <c r="L90" s="202"/>
      <c r="M90" s="203"/>
    </row>
    <row r="91" spans="2:13" ht="15" customHeight="1">
      <c r="B91" s="335"/>
      <c r="C91" s="295"/>
      <c r="D91" s="200" t="s">
        <v>156</v>
      </c>
      <c r="E91" s="147">
        <v>24</v>
      </c>
      <c r="F91" s="310" t="s">
        <v>157</v>
      </c>
      <c r="G91" s="310"/>
      <c r="H91" s="326"/>
      <c r="I91" s="326"/>
      <c r="J91" s="326"/>
      <c r="K91" s="327"/>
      <c r="L91" s="145"/>
      <c r="M91" s="204"/>
    </row>
    <row r="92" spans="2:13" ht="15" customHeight="1" thickBot="1">
      <c r="B92" s="335"/>
      <c r="C92" s="295"/>
      <c r="D92" s="193" t="s">
        <v>33</v>
      </c>
      <c r="E92" s="205"/>
      <c r="F92" s="328" t="s">
        <v>82</v>
      </c>
      <c r="G92" s="328"/>
      <c r="H92" s="328"/>
      <c r="I92" s="328"/>
      <c r="J92" s="328"/>
      <c r="K92" s="329"/>
      <c r="L92" s="145"/>
      <c r="M92" s="204"/>
    </row>
    <row r="93" spans="2:13" ht="51" customHeight="1" thickBot="1">
      <c r="B93" s="335"/>
      <c r="C93" s="295"/>
      <c r="D93" s="330" t="s">
        <v>380</v>
      </c>
      <c r="E93" s="298"/>
      <c r="F93" s="298"/>
      <c r="G93" s="298"/>
      <c r="H93" s="298"/>
      <c r="I93" s="298"/>
      <c r="J93" s="298"/>
      <c r="K93" s="299"/>
      <c r="L93" s="145"/>
      <c r="M93" s="204"/>
    </row>
    <row r="94" spans="2:13" ht="15" customHeight="1">
      <c r="B94" s="335"/>
      <c r="C94" s="295"/>
      <c r="D94" s="194" t="s">
        <v>268</v>
      </c>
      <c r="E94" s="196"/>
      <c r="F94" s="300" t="s">
        <v>273</v>
      </c>
      <c r="G94" s="300"/>
      <c r="H94" s="300"/>
      <c r="I94" s="300"/>
      <c r="J94" s="300"/>
      <c r="K94" s="331"/>
      <c r="L94" s="145"/>
      <c r="M94" s="204"/>
    </row>
    <row r="95" spans="2:13" ht="15" customHeight="1">
      <c r="B95" s="335"/>
      <c r="C95" s="295"/>
      <c r="D95" s="200" t="s">
        <v>269</v>
      </c>
      <c r="E95" s="201"/>
      <c r="F95" s="310" t="s">
        <v>82</v>
      </c>
      <c r="G95" s="310"/>
      <c r="H95" s="310"/>
      <c r="I95" s="310"/>
      <c r="J95" s="310"/>
      <c r="K95" s="325"/>
      <c r="L95" s="145"/>
      <c r="M95" s="204"/>
    </row>
    <row r="96" spans="2:13" ht="15" customHeight="1">
      <c r="B96" s="335"/>
      <c r="C96" s="295"/>
      <c r="D96" s="200" t="s">
        <v>270</v>
      </c>
      <c r="E96" s="201"/>
      <c r="F96" s="310" t="s">
        <v>82</v>
      </c>
      <c r="G96" s="310"/>
      <c r="H96" s="310"/>
      <c r="I96" s="310"/>
      <c r="J96" s="310"/>
      <c r="K96" s="325"/>
      <c r="L96" s="145"/>
      <c r="M96" s="204"/>
    </row>
    <row r="97" spans="2:30" ht="15" customHeight="1" thickBot="1">
      <c r="B97" s="336"/>
      <c r="C97" s="296"/>
      <c r="D97" s="193" t="s">
        <v>271</v>
      </c>
      <c r="E97" s="205"/>
      <c r="F97" s="328" t="s">
        <v>82</v>
      </c>
      <c r="G97" s="328"/>
      <c r="H97" s="328"/>
      <c r="I97" s="328"/>
      <c r="J97" s="328"/>
      <c r="K97" s="329"/>
      <c r="L97" s="206"/>
      <c r="M97" s="207"/>
    </row>
    <row r="98" spans="2:30" ht="15.5" thickBot="1"/>
    <row r="99" spans="2:30" ht="21.75" customHeight="1" thickBot="1">
      <c r="B99" s="332" t="s">
        <v>236</v>
      </c>
      <c r="C99" s="333"/>
      <c r="D99" s="333"/>
      <c r="E99" s="333"/>
      <c r="F99" s="333"/>
      <c r="G99" s="333"/>
      <c r="H99" s="333"/>
      <c r="I99" s="333"/>
      <c r="J99" s="333"/>
      <c r="K99" s="333"/>
      <c r="L99" s="333"/>
      <c r="M99" s="334"/>
      <c r="Q99" s="144" t="s">
        <v>274</v>
      </c>
      <c r="R99" s="144" t="str">
        <f>IF($E100="","",$E100)</f>
        <v/>
      </c>
      <c r="S99" s="144"/>
    </row>
    <row r="100" spans="2:30" ht="16.5" thickBot="1">
      <c r="B100" s="335" t="s">
        <v>237</v>
      </c>
      <c r="C100" s="337" t="s">
        <v>141</v>
      </c>
      <c r="D100" s="338"/>
      <c r="E100" s="339"/>
      <c r="F100" s="339"/>
      <c r="G100" s="339"/>
      <c r="H100" s="339"/>
      <c r="I100" s="339"/>
      <c r="J100" s="339"/>
      <c r="K100" s="340"/>
      <c r="L100" s="341" t="s">
        <v>343</v>
      </c>
      <c r="M100" s="342"/>
      <c r="Q100" s="144" t="s">
        <v>288</v>
      </c>
      <c r="R100" s="144" t="str">
        <f>IF($E105="","",$E105&amp;"　　"&amp;$E106)</f>
        <v/>
      </c>
      <c r="S100" s="144"/>
    </row>
    <row r="101" spans="2:30" ht="18" customHeight="1">
      <c r="B101" s="335"/>
      <c r="C101" s="343" t="s">
        <v>143</v>
      </c>
      <c r="D101" s="344"/>
      <c r="E101" s="146"/>
      <c r="F101" s="147"/>
      <c r="G101" s="148" t="s">
        <v>8</v>
      </c>
      <c r="H101" s="147"/>
      <c r="I101" s="148" t="s">
        <v>9</v>
      </c>
      <c r="J101" s="147"/>
      <c r="K101" s="149" t="s">
        <v>102</v>
      </c>
      <c r="L101" s="345" t="str">
        <f>L23</f>
        <v>令和元年度から継続して令和６年度末まで補助対象者であった</v>
      </c>
      <c r="M101" s="346"/>
      <c r="O101" s="128" t="s">
        <v>158</v>
      </c>
      <c r="Q101" s="144" t="s">
        <v>289</v>
      </c>
      <c r="R101" s="144" t="str">
        <f>IF($E125="","",$E125&amp;"　　"&amp;$E126)</f>
        <v/>
      </c>
      <c r="S101" s="144"/>
    </row>
    <row r="102" spans="2:30" ht="18" customHeight="1">
      <c r="B102" s="335"/>
      <c r="C102" s="343" t="s">
        <v>144</v>
      </c>
      <c r="D102" s="344"/>
      <c r="E102" s="146"/>
      <c r="F102" s="147"/>
      <c r="G102" s="148" t="s">
        <v>8</v>
      </c>
      <c r="H102" s="147"/>
      <c r="I102" s="148" t="s">
        <v>9</v>
      </c>
      <c r="J102" s="147"/>
      <c r="K102" s="149" t="s">
        <v>102</v>
      </c>
      <c r="L102" s="347"/>
      <c r="M102" s="348"/>
      <c r="O102" s="128">
        <f>IF(L102="○",IF(L104="○",IF(L106="○",1,0),0),0)</f>
        <v>0</v>
      </c>
      <c r="Q102" s="144" t="s">
        <v>275</v>
      </c>
      <c r="R102" s="144" t="str">
        <f>IF($E101="","",$E101&amp;$F101&amp;"年"&amp;$H101&amp;"月"&amp;$J101&amp;"日")</f>
        <v/>
      </c>
      <c r="S102" s="144"/>
    </row>
    <row r="103" spans="2:30" ht="18" customHeight="1" thickBot="1">
      <c r="B103" s="335"/>
      <c r="C103" s="349" t="s">
        <v>153</v>
      </c>
      <c r="D103" s="350"/>
      <c r="E103" s="150"/>
      <c r="F103" s="151"/>
      <c r="G103" s="152" t="s">
        <v>8</v>
      </c>
      <c r="H103" s="151"/>
      <c r="I103" s="152" t="s">
        <v>149</v>
      </c>
      <c r="J103" s="151"/>
      <c r="K103" s="153" t="s">
        <v>10</v>
      </c>
      <c r="L103" s="351" t="s">
        <v>260</v>
      </c>
      <c r="M103" s="352"/>
      <c r="O103" s="128" t="s">
        <v>161</v>
      </c>
      <c r="Q103" s="144" t="s">
        <v>276</v>
      </c>
      <c r="R103" s="144" t="str">
        <f>IF($E102="","",IF($E102="年度当初","令和"&amp;$N$3&amp;"年4月1日",$E102&amp;$F102&amp;"年"&amp;$H102&amp;"月"&amp;$J102&amp;"日"))</f>
        <v/>
      </c>
      <c r="S103" s="144"/>
    </row>
    <row r="104" spans="2:30" ht="16.5" thickBot="1">
      <c r="B104" s="335"/>
      <c r="C104" s="154"/>
      <c r="D104" s="145"/>
      <c r="E104" s="155"/>
      <c r="F104" s="155"/>
      <c r="G104" s="155"/>
      <c r="H104" s="155"/>
      <c r="I104" s="155"/>
      <c r="J104" s="155"/>
      <c r="K104" s="155"/>
      <c r="L104" s="347"/>
      <c r="M104" s="348"/>
      <c r="O104" s="128">
        <f>IF(E102="年度当初",4,IF(AND(H102&gt;=4,H102&lt;=12),H102,IF(AND(H102&gt;=1,H102&lt;=3),H102+12,0)))</f>
        <v>0</v>
      </c>
      <c r="Q104" s="144" t="s">
        <v>277</v>
      </c>
      <c r="R104" s="144" t="str">
        <f>IF(E103="","",IF(E103="年度末","令和"&amp;$N$4&amp;"年3月31日",E103&amp;F103&amp;"年"&amp;H103&amp;"月"&amp;J103&amp;"日"))</f>
        <v/>
      </c>
      <c r="S104" s="144"/>
    </row>
    <row r="105" spans="2:30" ht="19.5" customHeight="1">
      <c r="B105" s="335"/>
      <c r="C105" s="353" t="s">
        <v>262</v>
      </c>
      <c r="D105" s="156" t="s">
        <v>142</v>
      </c>
      <c r="E105" s="356"/>
      <c r="F105" s="356"/>
      <c r="G105" s="356"/>
      <c r="H105" s="356"/>
      <c r="I105" s="356"/>
      <c r="J105" s="356"/>
      <c r="K105" s="357"/>
      <c r="L105" s="351" t="s">
        <v>261</v>
      </c>
      <c r="M105" s="352"/>
      <c r="O105" s="128" t="s">
        <v>162</v>
      </c>
      <c r="Q105" s="144" t="s">
        <v>278</v>
      </c>
      <c r="R105" s="144" t="str">
        <f>IF($L124="","",L124)</f>
        <v/>
      </c>
      <c r="S105" s="144"/>
    </row>
    <row r="106" spans="2:30" ht="16.5" thickBot="1">
      <c r="B106" s="335"/>
      <c r="C106" s="354"/>
      <c r="D106" s="157" t="s">
        <v>258</v>
      </c>
      <c r="E106" s="358"/>
      <c r="F106" s="358"/>
      <c r="G106" s="358"/>
      <c r="H106" s="358"/>
      <c r="I106" s="358"/>
      <c r="J106" s="358"/>
      <c r="K106" s="359"/>
      <c r="L106" s="360"/>
      <c r="M106" s="361"/>
      <c r="O106" s="128">
        <f>IF(E103="年度末",15,IF(AND(H103&gt;=4,H103&lt;=12),H103,IF(AND(H103&gt;=1,H103&lt;=3),H103+12,0)))</f>
        <v>0</v>
      </c>
      <c r="Q106" s="144" t="s">
        <v>290</v>
      </c>
      <c r="R106" s="158" t="str">
        <f>"補助基準額上限："&amp;M107&amp;"円"</f>
        <v>補助基準額上限：65000円</v>
      </c>
      <c r="S106" s="144"/>
      <c r="U106" s="128" t="s">
        <v>291</v>
      </c>
      <c r="V106" s="128" t="str">
        <f>IF(O108=0,"","転居日："&amp;E124&amp;F124&amp;"年"&amp;H124&amp;"月"&amp;J124&amp;"日")</f>
        <v/>
      </c>
    </row>
    <row r="107" spans="2:30" ht="16" customHeight="1">
      <c r="B107" s="335"/>
      <c r="C107" s="354"/>
      <c r="D107" s="159" t="s">
        <v>145</v>
      </c>
      <c r="E107" s="160"/>
      <c r="F107" s="300" t="s">
        <v>82</v>
      </c>
      <c r="G107" s="300"/>
      <c r="H107" s="300"/>
      <c r="I107" s="300"/>
      <c r="J107" s="300"/>
      <c r="K107" s="331"/>
      <c r="L107" s="362" t="s">
        <v>253</v>
      </c>
      <c r="M107" s="364">
        <f>IF(O102=1,82000,65000)</f>
        <v>65000</v>
      </c>
      <c r="O107" s="128" t="s">
        <v>294</v>
      </c>
      <c r="Q107" s="136"/>
      <c r="R107" s="136" t="s">
        <v>286</v>
      </c>
      <c r="S107" s="136" t="s">
        <v>17</v>
      </c>
      <c r="T107" s="136" t="s">
        <v>18</v>
      </c>
      <c r="U107" s="136" t="s">
        <v>19</v>
      </c>
      <c r="V107" s="136" t="s">
        <v>20</v>
      </c>
      <c r="W107" s="136" t="s">
        <v>21</v>
      </c>
      <c r="X107" s="136" t="s">
        <v>22</v>
      </c>
      <c r="Y107" s="136" t="s">
        <v>23</v>
      </c>
      <c r="Z107" s="136" t="s">
        <v>24</v>
      </c>
      <c r="AA107" s="136" t="s">
        <v>25</v>
      </c>
      <c r="AB107" s="136" t="s">
        <v>26</v>
      </c>
      <c r="AC107" s="136" t="s">
        <v>27</v>
      </c>
      <c r="AD107" s="136" t="s">
        <v>287</v>
      </c>
    </row>
    <row r="108" spans="2:30" ht="16.5" customHeight="1" thickBot="1">
      <c r="B108" s="335"/>
      <c r="C108" s="354"/>
      <c r="D108" s="161" t="s">
        <v>146</v>
      </c>
      <c r="E108" s="162"/>
      <c r="F108" s="366" t="s">
        <v>82</v>
      </c>
      <c r="G108" s="366"/>
      <c r="H108" s="366"/>
      <c r="I108" s="366"/>
      <c r="J108" s="366"/>
      <c r="K108" s="367"/>
      <c r="L108" s="363"/>
      <c r="M108" s="365"/>
      <c r="O108" s="128">
        <f>IF(AND(H124&gt;=4,H124&lt;=12),H124,IF(AND(H124&gt;=1,H124&lt;=3),H124+12,0))</f>
        <v>0</v>
      </c>
      <c r="Q108" s="136" t="s">
        <v>281</v>
      </c>
      <c r="R108" s="163">
        <f>IF(O104=4,IF(O112=4,L114,IF(O114=4,M114,IF(O108=4,E127,E107))),0)</f>
        <v>0</v>
      </c>
      <c r="S108" s="163">
        <f>IF(O104&lt;=5,
IF(O106&lt;5,0,
IF(O112=5,L114,
IF(O114=5,M114,
IF(AND(O108&gt;0,O108&lt;=5),E127,
IF(AND(O116&gt;0,O116&lt;=5),E134,E107))))),0)</f>
        <v>0</v>
      </c>
      <c r="T108" s="163">
        <f>IF(O104&lt;=6,
IF(O106&lt;6,0,
IF(O112=6,L114,
IF(O114=6,M114,
IF(AND(O108&gt;0,O108&lt;=6),E127,
IF(AND(O116&gt;0,O116&lt;=6),E134,E107))))),0)</f>
        <v>0</v>
      </c>
      <c r="U108" s="163">
        <f>IF(O104&lt;=7,
IF(O106&lt;7,0,
IF(O112=7,L114,
IF(O114=7,M114,
IF(AND(O108&gt;0,O108&lt;=7),E127,
IF(AND(O116&gt;0,O116&lt;=7),E134,E107))))),0)</f>
        <v>0</v>
      </c>
      <c r="V108" s="163">
        <f>IF(O104&lt;=8,
IF(O106&lt;8,0,
IF(O112=8,L114,
IF(O114=8,M114,
IF(AND(O108&gt;0,O108&lt;=8),E127,
IF(AND(O116&gt;0,O116&lt;=8),E134,E107))))),0)</f>
        <v>0</v>
      </c>
      <c r="W108" s="163">
        <f>IF(O104&lt;=9,
IF(O106&lt;9,0,
IF(O112=9,L114,
IF(O114=9,M114,
IF(AND(O108&gt;0,O108&lt;=9),E127,
IF(AND(O116&gt;0,O116&lt;=9),E134,E107))))),0)</f>
        <v>0</v>
      </c>
      <c r="X108" s="163">
        <f>IF(O104&lt;=10,
IF(O106&lt;10,0,
IF(O112=10,L114,
IF(O114=10,M114,
IF(AND(O108&gt;0,O108&lt;=10),E127,
IF(AND(O116&gt;0,O116&lt;=10),E134,E107))))),0)</f>
        <v>0</v>
      </c>
      <c r="Y108" s="163">
        <f>IF(O104&lt;=11,
IF(O106&lt;11,0,
IF(O112=11,L114,
IF(O114=11,M114,
IF(AND(O108&gt;0,O108&lt;=11),E127,
IF(AND(O116&gt;0,O116&lt;=11),E134,E107))))),0)</f>
        <v>0</v>
      </c>
      <c r="Z108" s="163">
        <f>IF(O104&lt;=12,
IF(O106&lt;12,0,
IF(O112=12,L114,
IF(O114=12,M114,
IF(AND(O108&gt;0,O108&lt;=12),E127,
IF(AND(O116&gt;0,O116&lt;=12),E134,E107))))),0)</f>
        <v>0</v>
      </c>
      <c r="AA108" s="163">
        <f>IF(O104&lt;=13,
IF(O106&lt;13,0,
IF(O112=13,L114,
IF(O114=13,M114,
IF(AND(O108&gt;0,O108&lt;=13),E127,
IF(AND(O116&gt;0,O116&lt;=13),E134,E107))))),0)</f>
        <v>0</v>
      </c>
      <c r="AB108" s="163">
        <f>IF(O104&lt;=14,
IF(O106&lt;14,0,
IF(O112=14,L114,
IF(O114=14,M114,
IF(AND(O108&gt;0,O108&lt;=14),E127,
IF(AND(O116&gt;0,O116&lt;=14),E134,E107))))),0)</f>
        <v>0</v>
      </c>
      <c r="AC108" s="163">
        <f>IF(O104&lt;=15,
IF(O106&lt;15,0,
IF(O112=15,L114,
IF(O114=15,M114,
IF(AND(O108&gt;0,O108&lt;=15),E127,
IF(AND(O116&gt;0,O116&lt;=15),E134,E107))))),0)</f>
        <v>0</v>
      </c>
      <c r="AD108" s="164">
        <f>SUM(R108:AC108)</f>
        <v>0</v>
      </c>
    </row>
    <row r="109" spans="2:30" ht="23.25" customHeight="1" thickBot="1">
      <c r="B109" s="335"/>
      <c r="C109" s="354"/>
      <c r="D109" s="165" t="s">
        <v>371</v>
      </c>
      <c r="E109" s="166"/>
      <c r="F109" s="368" t="s">
        <v>82</v>
      </c>
      <c r="G109" s="368"/>
      <c r="H109" s="369">
        <f>IF(E109="",0,IF(E110="",ROUNDDOWN(E109/24,0),ROUNDDOWN(E109/E110,0)))</f>
        <v>0</v>
      </c>
      <c r="I109" s="369"/>
      <c r="J109" s="369"/>
      <c r="K109" s="370"/>
      <c r="L109" s="167"/>
      <c r="M109" s="168"/>
      <c r="O109" s="128" t="s">
        <v>155</v>
      </c>
      <c r="Q109" s="136" t="s">
        <v>279</v>
      </c>
      <c r="R109" s="163">
        <f>IF(O104=4,IF(O112=4,$L116,IF(O114=4,$M116,IF(O108=4,$E128,$E108))),0)</f>
        <v>0</v>
      </c>
      <c r="S109" s="163">
        <f>IF(O104&lt;=5,
IF(O106&lt;5,0,
IF(O112=5,L116,
IF(O114=5,M116,
IF(AND(O108&gt;0,O108&lt;=5),E128,
IF(AND(O116&gt;0,O116&lt;=5),E135,E108))))),0)</f>
        <v>0</v>
      </c>
      <c r="T109" s="163">
        <f>IF(O104&lt;=6,
IF(O106&lt;6,0,
IF(O112=6,L116,
IF(O114=6,M116,
IF(AND(O108&gt;0,O108&lt;=6),E128,
IF(AND(O116&gt;0,O116&lt;=6),E135,E108))))),0)</f>
        <v>0</v>
      </c>
      <c r="U109" s="163">
        <f>IF(O104&lt;=7,
IF(O106&lt;7,0,
IF(O112=7,L116,
IF(O114=7,M116,
IF(AND(O108&gt;0,O108&lt;=7),E128,
IF(AND(O116&gt;0,O116&lt;=7),E135,E108))))),0)</f>
        <v>0</v>
      </c>
      <c r="V109" s="163">
        <f>IF(O104&lt;=8,
IF(O106&lt;8,0,
IF(O112=8,L116,
IF(O114=8,M116,
IF(AND(O108&gt;0,O108&lt;=8),E128,
IF(AND(O116&gt;0,O116&lt;=8),E135,E108))))),0)</f>
        <v>0</v>
      </c>
      <c r="W109" s="163">
        <f>IF(O104&lt;=9,
IF(O106&lt;9,0,
IF(O112=9,L116,
IF(O114=9,M116,
IF(AND(O108&gt;0,O108&lt;=9),E128,
IF(AND(O116&gt;0,O116&lt;=9),E135,E108))))),0)</f>
        <v>0</v>
      </c>
      <c r="X109" s="163">
        <f>IF(O104&lt;=10,
IF(O106&lt;10,0,
IF(O112=10,L116,
IF(O114=10,M116,
IF(AND(O108&gt;0,O108&lt;=10),E128,
IF(AND(O116&gt;0,O116&lt;=10),E135,E108))))),0)</f>
        <v>0</v>
      </c>
      <c r="Y109" s="163">
        <f>IF(O104&lt;=11,
IF(O106&lt;11,0,
IF(O112=11,L116,
IF(O114=11,M116,
IF(AND(O108&gt;0,O108&lt;=11),E128,
IF(AND(O116&gt;0,O116&lt;=11),E135,E108))))),0)</f>
        <v>0</v>
      </c>
      <c r="Z109" s="163">
        <f>IF(O104&lt;=12,
IF(O106&lt;12,0,
IF(O112=12,L116,
IF(O114=12,M116,
IF(AND(O108&gt;0,O108&lt;=12),E128,
IF(AND(O116&gt;0,O116&lt;=12),E135,E108))))),0)</f>
        <v>0</v>
      </c>
      <c r="AA109" s="163">
        <f>IF(O104&lt;=13,
IF(O106&lt;13,0,
IF(O112=13,L116,
IF(O114=13,M116,
IF(AND(O108&gt;0,O108&lt;=13),E128,
IF(AND(O116&gt;0,O116&lt;=13),E135,E108))))),0)</f>
        <v>0</v>
      </c>
      <c r="AB109" s="163">
        <f>IF(O104&lt;=14,
IF(O106&lt;14,0,
IF(O112=14,L116,
IF(O114=14,M116,
IF(AND(O108&gt;0,O108&lt;=14),E128,
IF(AND(O116&gt;0,O116&lt;=14),E135,E108))))),0)</f>
        <v>0</v>
      </c>
      <c r="AC109" s="163">
        <f>IF(O104&lt;=15,
IF(O106&lt;15,0,
IF(O112=15,L116,
IF(O114=15,M116,
IF(AND(O108&gt;0,O108&lt;=15),E128,
IF(AND(O116&gt;0,O116&lt;=15),E135,E108))))),0)</f>
        <v>0</v>
      </c>
      <c r="AD109" s="164">
        <f>SUM(R109:AC109)</f>
        <v>0</v>
      </c>
    </row>
    <row r="110" spans="2:30" ht="24" customHeight="1" thickBot="1">
      <c r="B110" s="335"/>
      <c r="C110" s="354"/>
      <c r="D110" s="169" t="s">
        <v>156</v>
      </c>
      <c r="E110" s="147">
        <v>24</v>
      </c>
      <c r="F110" s="310" t="s">
        <v>157</v>
      </c>
      <c r="G110" s="310"/>
      <c r="H110" s="326"/>
      <c r="I110" s="326"/>
      <c r="J110" s="326"/>
      <c r="K110" s="327"/>
      <c r="L110" s="170" t="s">
        <v>263</v>
      </c>
      <c r="M110" s="171" t="s">
        <v>264</v>
      </c>
      <c r="O110" s="128">
        <f>IF(AND(E121&gt;=4,E121&lt;=12),E121,IF(AND(E121&gt;=1,E121&lt;=3),E121+12,0))</f>
        <v>0</v>
      </c>
      <c r="Q110" s="136" t="s">
        <v>280</v>
      </c>
      <c r="R110" s="163">
        <f>IF(O104=4,IF(O112=4,L118,IF(O114=4,M118,IF(O108=4,H129,IF(O110=4,H120,H109)))),0)</f>
        <v>0</v>
      </c>
      <c r="S110" s="163">
        <f>IF(O104&lt;=5,
IF(O106&lt;5,0,
IF(O112=5,L118,
IF(O114=5,M118,
IF(AND(O108&gt;0,O108&lt;=5),H129,
IF(AND(O110&gt;0,O110&lt;=5),H120,H109))))),0)</f>
        <v>0</v>
      </c>
      <c r="T110" s="163">
        <f>IF(O104&lt;=6,
IF(O106&lt;6,0,
IF(O112=6,L118,
IF(O114=6,M118,
IF(AND(O108&gt;0,O108&lt;=6),H129,
IF(AND(O110&gt;0,O110&lt;=6),H120,H109))))),0)</f>
        <v>0</v>
      </c>
      <c r="U110" s="163">
        <f>IF(O104&lt;=7,
IF(O106&lt;7,0,
IF(O112=7,L118,
IF(O114=7,M118,
IF(AND(O108&gt;0,O108&lt;=7),H129,
IF(AND(O110&gt;0,O110&lt;=7),H120,H109))))),0)</f>
        <v>0</v>
      </c>
      <c r="V110" s="163">
        <f>IF(O104&lt;=8,
IF(O106&lt;8,0,
IF(O112=8,L118,
IF(O114=8,M118,
IF(AND(O108&gt;0,O108&lt;=8),H129,
IF(AND(O110&gt;0,O110&lt;=8),H120,H109))))),0)</f>
        <v>0</v>
      </c>
      <c r="W110" s="163">
        <f>IF(O104&lt;=9,
IF(O106&lt;9,0,
IF(O112=9,L118,
IF(O114=9,M118,
IF(AND(O108&gt;0,O108&lt;=9),H129,
IF(AND(O110&gt;0,O110&lt;=9),H120,H109))))),0)</f>
        <v>0</v>
      </c>
      <c r="X110" s="163">
        <f>IF(O104&lt;=10,
IF(O106&lt;10,0,
IF(O112=10,L118,
IF(O114=10,M118,
IF(AND(O108&gt;0,O108&lt;=10),H129,
IF(AND(O110&gt;0,O110&lt;=10),H120,H109))))),0)</f>
        <v>0</v>
      </c>
      <c r="Y110" s="163">
        <f>IF(O104&lt;=11,
IF(O106&lt;11,0,
IF(O112=11,L118,
IF(O114=11,M118,
IF(AND(O108&gt;0,O108&lt;=11),H129,
IF(AND(O110&gt;0,O110&lt;=11),H120,H109))))),0)</f>
        <v>0</v>
      </c>
      <c r="Z110" s="163">
        <f>IF(O104&lt;=12,
IF(O106&lt;12,0,
IF(O112=12,L118,
IF(O114=12,M118,
IF(AND(O108&gt;0,O108&lt;=12),H129,
IF(AND(O110&gt;0,O110&lt;=12),H120,H109))))),0)</f>
        <v>0</v>
      </c>
      <c r="AA110" s="163">
        <f>IF(O104&lt;=13,
IF(O106&lt;13,0,
IF(O112=13,L118,
IF(O114=13,M118,
IF(AND(O108&gt;0,O108&lt;=13),H129,
IF(AND(O110&gt;0,O110&lt;=13),H120,H109))))),0)</f>
        <v>0</v>
      </c>
      <c r="AB110" s="163">
        <f>IF(O104&lt;=14,
IF(O106&lt;14,0,
IF(O112=14,L118,
IF(O114=14,M118,
IF(AND(O108&gt;0,O108&lt;=14),H129,
IF(AND(O110&gt;0,O110&lt;=14),H120,H109))))),0)</f>
        <v>0</v>
      </c>
      <c r="AC110" s="163">
        <f>IF(O104&lt;=15,
IF(O106&lt;15,0,
IF(O112=15,L118,
IF(O114=15,M118,
IF(AND(O108&gt;0,O108&lt;=15),H129,
IF(AND(O110&gt;0,O110&lt;=15),H120,H109))))),0)</f>
        <v>0</v>
      </c>
      <c r="AD110" s="164">
        <f t="shared" ref="AD110:AD112" si="25">SUM(R110:AC110)</f>
        <v>0</v>
      </c>
    </row>
    <row r="111" spans="2:30" ht="19.5" customHeight="1">
      <c r="B111" s="335"/>
      <c r="C111" s="354"/>
      <c r="D111" s="282" t="s">
        <v>265</v>
      </c>
      <c r="E111" s="283"/>
      <c r="F111" s="283"/>
      <c r="G111" s="283"/>
      <c r="H111" s="283"/>
      <c r="I111" s="283"/>
      <c r="J111" s="283"/>
      <c r="K111" s="284"/>
      <c r="L111" s="172" t="s">
        <v>372</v>
      </c>
      <c r="M111" s="173" t="s">
        <v>372</v>
      </c>
      <c r="O111" s="128" t="s">
        <v>163</v>
      </c>
      <c r="Q111" s="136" t="s">
        <v>282</v>
      </c>
      <c r="R111" s="163">
        <f>IF(O104=4,IF(O112=4,L120,IF(O114=4,M120,IF(O108=4,E131,E113))),0)</f>
        <v>0</v>
      </c>
      <c r="S111" s="163">
        <f>IF(O104&lt;=5,
IF(O106&lt;5,0,
IF(O112=5,L120,
IF(O114=5,M120,
IF(AND(O108&gt;0,O108&lt;=5),E131,
IF(AND(O116&gt;0,O116&lt;=5),E136,E113))))),0)</f>
        <v>0</v>
      </c>
      <c r="T111" s="163">
        <f>IF(O104&lt;=6,
IF(O106&lt;6,0,
IF(O112=6,L120,
IF(O114=6,M120,
IF(AND(O108&gt;0,O108&lt;=6),E131,
IF(AND(O116&gt;0,O116&lt;=6),E136,E113))))),0)</f>
        <v>0</v>
      </c>
      <c r="U111" s="163">
        <f>IF(O104&lt;=7,
IF(O106&lt;7,0,
IF(O112=7,L120,
IF(O114=7,M120,
IF(AND(O108&gt;0,O108&lt;=7),E131,
IF(AND(O116&gt;0,O116&lt;=7),E136,E113))))),0)</f>
        <v>0</v>
      </c>
      <c r="V111" s="163">
        <f>IF(O104&lt;=8,
IF(O106&lt;8,0,
IF(O112=8,L120,
IF(O114=8,M120,
IF(AND(O108&gt;0,O108&lt;=8),E131,
IF(AND(O116&gt;0,O116&lt;=8),E136,E113))))),0)</f>
        <v>0</v>
      </c>
      <c r="W111" s="163">
        <f>IF(O104&lt;=9,
IF(O106&lt;9,0,
IF(O112=9,L120,
IF(O114=9,M120,
IF(AND(O108&gt;0,O108&lt;=9),E131,
IF(AND(O116&gt;0,O116&lt;=9),E136,E113))))),0)</f>
        <v>0</v>
      </c>
      <c r="X111" s="163">
        <f>IF(O104&lt;=10,
IF(O106&lt;10,0,
IF(O112=10,L120,
IF(O114=10,M120,
IF(AND(O108&gt;0,O108&lt;=10),E131,
IF(AND(O116&gt;0,O116&lt;=10),E136,E113))))),0)</f>
        <v>0</v>
      </c>
      <c r="Y111" s="163">
        <f>IF(O104&lt;=11,
IF(O106&lt;11,0,
IF(O112=11,L120,
IF(O114=11,M120,
IF(AND(O108&gt;0,O108&lt;=11),E131,
IF(AND(O116&gt;0,O116&lt;=11),E136,E113))))),0)</f>
        <v>0</v>
      </c>
      <c r="Z111" s="163">
        <f>IF(O104&lt;=12,
IF(O106&lt;12,0,
IF(O112=12,L120,
IF(O114=12,M120,
IF(AND(O108&gt;0,O108&lt;=12),E131,
IF(AND(O116&gt;0,O116&lt;=12),E136,E113))))),0)</f>
        <v>0</v>
      </c>
      <c r="AA111" s="163">
        <f>IF(O104&lt;=13,
IF(O106&lt;13,0,
IF(O112=13,L120,
IF(O114=13,M120,
IF(AND(O108&gt;0,O108&lt;=13),E131,
IF(AND(O116&gt;0,O116&lt;=13),E136,E113))))),0)</f>
        <v>0</v>
      </c>
      <c r="AB111" s="163">
        <f>IF(O104&lt;=14,
IF(O106&lt;14,0,
IF(O112=14,L120,
IF(O114=14,M120,
IF(AND(O108&gt;0,O108&lt;=14),E131,
IF(AND(O116&gt;0,O116&lt;=14),E136,E113))))),0)</f>
        <v>0</v>
      </c>
      <c r="AC111" s="163">
        <f>IF(O104&lt;=15,
IF(O106&lt;15,0,
IF(O112=15,L120,
IF(O114=15,M120,
IF(AND(O108&gt;0,O108&lt;=15),E131,
IF(AND(O116&gt;0,O116&lt;=15),E136,E113))))),0)</f>
        <v>0</v>
      </c>
      <c r="AD111" s="164">
        <f t="shared" si="25"/>
        <v>0</v>
      </c>
    </row>
    <row r="112" spans="2:30" ht="19.5" customHeight="1" thickBot="1">
      <c r="B112" s="335"/>
      <c r="C112" s="354"/>
      <c r="D112" s="285"/>
      <c r="E112" s="286"/>
      <c r="F112" s="286"/>
      <c r="G112" s="286"/>
      <c r="H112" s="286"/>
      <c r="I112" s="286"/>
      <c r="J112" s="286"/>
      <c r="K112" s="287"/>
      <c r="L112" s="174"/>
      <c r="M112" s="175"/>
      <c r="O112" s="128">
        <f>IF(AND(L112&gt;=4,L112&lt;=12),L112,IF(AND(L112&gt;=1,L112&lt;=3),L112+12,0))</f>
        <v>0</v>
      </c>
      <c r="Q112" s="136" t="s">
        <v>283</v>
      </c>
      <c r="R112" s="163">
        <f>SUM(R108:R110)-R111</f>
        <v>0</v>
      </c>
      <c r="S112" s="163">
        <f>SUM(S108:S110)-S111</f>
        <v>0</v>
      </c>
      <c r="T112" s="163">
        <f t="shared" ref="T112" si="26">SUM(T108:T110)-T111</f>
        <v>0</v>
      </c>
      <c r="U112" s="163">
        <f t="shared" ref="U112" si="27">SUM(U108:U110)-U111</f>
        <v>0</v>
      </c>
      <c r="V112" s="163">
        <f t="shared" ref="V112" si="28">SUM(V108:V110)-V111</f>
        <v>0</v>
      </c>
      <c r="W112" s="163">
        <f t="shared" ref="W112" si="29">SUM(W108:W110)-W111</f>
        <v>0</v>
      </c>
      <c r="X112" s="163">
        <f t="shared" ref="X112" si="30">SUM(X108:X110)-X111</f>
        <v>0</v>
      </c>
      <c r="Y112" s="163">
        <f t="shared" ref="Y112" si="31">SUM(Y108:Y110)-Y111</f>
        <v>0</v>
      </c>
      <c r="Z112" s="163">
        <f t="shared" ref="Z112" si="32">SUM(Z108:Z110)-Z111</f>
        <v>0</v>
      </c>
      <c r="AA112" s="163">
        <f t="shared" ref="AA112" si="33">SUM(AA108:AA110)-AA111</f>
        <v>0</v>
      </c>
      <c r="AB112" s="163">
        <f t="shared" ref="AB112" si="34">SUM(AB108:AB110)-AB111</f>
        <v>0</v>
      </c>
      <c r="AC112" s="163">
        <f t="shared" ref="AC112" si="35">SUM(AC108:AC110)-AC111</f>
        <v>0</v>
      </c>
      <c r="AD112" s="164">
        <f t="shared" si="25"/>
        <v>0</v>
      </c>
    </row>
    <row r="113" spans="2:30" ht="24" customHeight="1" thickBot="1">
      <c r="B113" s="335"/>
      <c r="C113" s="355"/>
      <c r="D113" s="176" t="s">
        <v>33</v>
      </c>
      <c r="E113" s="177"/>
      <c r="F113" s="288" t="s">
        <v>82</v>
      </c>
      <c r="G113" s="288"/>
      <c r="H113" s="288"/>
      <c r="I113" s="288"/>
      <c r="J113" s="288"/>
      <c r="K113" s="289"/>
      <c r="L113" s="178" t="s">
        <v>373</v>
      </c>
      <c r="M113" s="179" t="s">
        <v>373</v>
      </c>
      <c r="O113" s="128" t="s">
        <v>164</v>
      </c>
      <c r="Q113" s="136" t="s">
        <v>284</v>
      </c>
      <c r="R113" s="163">
        <f>IF(O102=1,IF(AND(O108&gt;0,O108&lt;=4),IF(R112&gt;=63000,63000,R112),IF(R112&gt;=82000,82000,R112)),IF(R112&gt;=63000,63000,R112))</f>
        <v>0</v>
      </c>
      <c r="S113" s="163">
        <f>IF(O102=1,IF(AND(O108&gt;0,O108&lt;=5),IF(S112&gt;=63000,63000,S112),IF(S112&gt;=82000,82000,S112)),IF(S112&gt;=63000,63000,S112))</f>
        <v>0</v>
      </c>
      <c r="T113" s="163">
        <f>IF(O102=1,IF(AND(O108&gt;0,O108&lt;=6),IF(T112&gt;=63000,63000,T112),IF(T112&gt;=82000,82000,T112)),IF(T112&gt;=63000,63000,T112))</f>
        <v>0</v>
      </c>
      <c r="U113" s="163">
        <f>IF(O102=1,IF(AND(O108&gt;0,O108&lt;=7),IF(U112&gt;=63000,63000,U112),IF(U112&gt;=82000,82000,U112)),IF(U112&gt;=63000,63000,U112))</f>
        <v>0</v>
      </c>
      <c r="V113" s="163">
        <f>IF(O102=1,IF(AND(O108&gt;0,O108&lt;=8),IF(V112&gt;=63000,63000,V112),IF(V112&gt;=82000,82000,V112)),IF(V112&gt;=63000,63000,V112))</f>
        <v>0</v>
      </c>
      <c r="W113" s="163">
        <f>IF(O102=1,IF(AND(O108&gt;0,O108&lt;=9),IF(W112&gt;=63000,63000,W112),IF(W112&gt;=82000,82000,W112)),IF(W112&gt;=63000,63000,W112))</f>
        <v>0</v>
      </c>
      <c r="X113" s="163">
        <f>IF(O102=1,IF(AND(O108&gt;0,O108&lt;=10),IF(X112&gt;=63000,63000,X112),IF(X112&gt;=82000,82000,X112)),IF(X112&gt;=63000,63000,X112))</f>
        <v>0</v>
      </c>
      <c r="Y113" s="163">
        <f>IF(O102=1,IF(AND(O108&gt;0,O108&lt;=11),IF(Y112&gt;=63000,63000,Y112),IF(Y112&gt;=82000,82000,Y112)),IF(Y112&gt;=63000,63000,Y112))</f>
        <v>0</v>
      </c>
      <c r="Z113" s="163">
        <f>IF(O102=1,IF(AND(O108&gt;0,O108&lt;=12),IF(Z112&gt;=63000,63000,Z112),IF(Z112&gt;=82000,82000,Z112)),IF(Z112&gt;=63000,63000,Z112))</f>
        <v>0</v>
      </c>
      <c r="AA113" s="163">
        <f>IF(O102=1,IF(AND(O108&gt;0,O108&lt;=13),IF(AA112&gt;=63000,63000,AA112),IF(AA112&gt;=82000,82000,AA112)),IF(AA112&gt;=63000,63000,AA112))</f>
        <v>0</v>
      </c>
      <c r="AB113" s="163">
        <f>IF(O102=1,IF(AND(O108&gt;0,O108&lt;=14),IF(AB112&gt;=63000,63000,AB112),IF(AB112&gt;=82000,82000,AB112)),IF(AB112&gt;=63000,63000,AB112))</f>
        <v>0</v>
      </c>
      <c r="AC113" s="163">
        <f>IF(O102=1,IF(AND(O108&gt;0,O108&lt;=15),IF(AC112&gt;=63000,63000,AC112),IF(AC112&gt;=82000,82000,AC112)),IF(AC112&gt;=63000,63000,AC112))</f>
        <v>0</v>
      </c>
      <c r="AD113" s="164"/>
    </row>
    <row r="114" spans="2:30" ht="19.5" customHeight="1">
      <c r="B114" s="335"/>
      <c r="C114" s="180"/>
      <c r="D114" s="145"/>
      <c r="E114" s="181"/>
      <c r="F114" s="182"/>
      <c r="G114" s="182"/>
      <c r="H114" s="182"/>
      <c r="I114" s="182"/>
      <c r="J114" s="182"/>
      <c r="K114" s="182"/>
      <c r="L114" s="183"/>
      <c r="M114" s="184"/>
      <c r="O114" s="128">
        <f>IF(AND(M112&gt;=4,M112&lt;=12),M112,IF(AND(M112&gt;=1,M112&lt;=3),M112+12,0))</f>
        <v>0</v>
      </c>
      <c r="Q114" s="136" t="s">
        <v>285</v>
      </c>
      <c r="R114" s="163">
        <f>ROUNDDOWN(R113*3/4,0)</f>
        <v>0</v>
      </c>
      <c r="S114" s="164">
        <f t="shared" ref="S114" si="36">ROUNDDOWN(S113*3/4,0)</f>
        <v>0</v>
      </c>
      <c r="T114" s="164">
        <f t="shared" ref="T114" si="37">ROUNDDOWN(T113*3/4,0)</f>
        <v>0</v>
      </c>
      <c r="U114" s="164">
        <f t="shared" ref="U114" si="38">ROUNDDOWN(U113*3/4,0)</f>
        <v>0</v>
      </c>
      <c r="V114" s="164">
        <f t="shared" ref="V114" si="39">ROUNDDOWN(V113*3/4,0)</f>
        <v>0</v>
      </c>
      <c r="W114" s="164">
        <f t="shared" ref="W114" si="40">ROUNDDOWN(W113*3/4,0)</f>
        <v>0</v>
      </c>
      <c r="X114" s="164">
        <f t="shared" ref="X114" si="41">ROUNDDOWN(X113*3/4,0)</f>
        <v>0</v>
      </c>
      <c r="Y114" s="164">
        <f t="shared" ref="Y114" si="42">ROUNDDOWN(Y113*3/4,0)</f>
        <v>0</v>
      </c>
      <c r="Z114" s="164">
        <f t="shared" ref="Z114" si="43">ROUNDDOWN(Z113*3/4,0)</f>
        <v>0</v>
      </c>
      <c r="AA114" s="164">
        <f t="shared" ref="AA114" si="44">ROUNDDOWN(AA113*3/4,0)</f>
        <v>0</v>
      </c>
      <c r="AB114" s="164">
        <f t="shared" ref="AB114" si="45">ROUNDDOWN(AB113*3/4,0)</f>
        <v>0</v>
      </c>
      <c r="AC114" s="164">
        <f t="shared" ref="AC114" si="46">ROUNDDOWN(AC113*3/4,0)</f>
        <v>0</v>
      </c>
      <c r="AD114" s="164">
        <f>ROUNDDOWN(SUM(R114:AC114),-2)</f>
        <v>0</v>
      </c>
    </row>
    <row r="115" spans="2:30" ht="19.5" customHeight="1">
      <c r="B115" s="335"/>
      <c r="C115" s="290" t="s">
        <v>374</v>
      </c>
      <c r="D115" s="290"/>
      <c r="E115" s="290"/>
      <c r="F115" s="290"/>
      <c r="G115" s="290"/>
      <c r="H115" s="290"/>
      <c r="I115" s="290"/>
      <c r="J115" s="290"/>
      <c r="K115" s="291"/>
      <c r="L115" s="178" t="s">
        <v>375</v>
      </c>
      <c r="M115" s="179" t="s">
        <v>375</v>
      </c>
      <c r="O115" s="128" t="s">
        <v>293</v>
      </c>
    </row>
    <row r="116" spans="2:30" ht="19.5" customHeight="1">
      <c r="B116" s="335"/>
      <c r="C116" s="292"/>
      <c r="D116" s="292"/>
      <c r="E116" s="292"/>
      <c r="F116" s="292"/>
      <c r="G116" s="292"/>
      <c r="H116" s="292"/>
      <c r="I116" s="292"/>
      <c r="J116" s="292"/>
      <c r="K116" s="293"/>
      <c r="L116" s="183"/>
      <c r="M116" s="184"/>
      <c r="O116" s="128">
        <f>IF(AND(E133&gt;=4,E133&lt;=12),E133,IF(AND(E133&gt;=1,E133&lt;=3),E133+12,0))</f>
        <v>0</v>
      </c>
    </row>
    <row r="117" spans="2:30" ht="19.5" customHeight="1">
      <c r="B117" s="335"/>
      <c r="C117" s="292"/>
      <c r="D117" s="292"/>
      <c r="E117" s="292"/>
      <c r="F117" s="292"/>
      <c r="G117" s="292"/>
      <c r="H117" s="292"/>
      <c r="I117" s="292"/>
      <c r="J117" s="292"/>
      <c r="K117" s="293"/>
      <c r="L117" s="185" t="s">
        <v>376</v>
      </c>
      <c r="M117" s="186" t="s">
        <v>376</v>
      </c>
    </row>
    <row r="118" spans="2:30" ht="19.5" customHeight="1" thickBot="1">
      <c r="B118" s="335"/>
      <c r="C118" s="292"/>
      <c r="D118" s="292"/>
      <c r="E118" s="292"/>
      <c r="F118" s="292"/>
      <c r="G118" s="292"/>
      <c r="H118" s="292"/>
      <c r="I118" s="292"/>
      <c r="J118" s="292"/>
      <c r="K118" s="293"/>
      <c r="L118" s="183"/>
      <c r="M118" s="184"/>
    </row>
    <row r="119" spans="2:30" ht="18" customHeight="1" thickBot="1">
      <c r="B119" s="335"/>
      <c r="C119" s="294" t="s">
        <v>266</v>
      </c>
      <c r="D119" s="297" t="s">
        <v>377</v>
      </c>
      <c r="E119" s="298"/>
      <c r="F119" s="298"/>
      <c r="G119" s="298"/>
      <c r="H119" s="298"/>
      <c r="I119" s="298"/>
      <c r="J119" s="298"/>
      <c r="K119" s="299"/>
      <c r="L119" s="178" t="s">
        <v>378</v>
      </c>
      <c r="M119" s="179" t="s">
        <v>378</v>
      </c>
    </row>
    <row r="120" spans="2:30" ht="15" customHeight="1" thickBot="1">
      <c r="B120" s="335"/>
      <c r="C120" s="295"/>
      <c r="D120" s="187" t="s">
        <v>272</v>
      </c>
      <c r="E120" s="160"/>
      <c r="F120" s="300" t="s">
        <v>82</v>
      </c>
      <c r="G120" s="300"/>
      <c r="H120" s="301">
        <f>IF(E120="",0,IF(E122="",ROUNDDOWN(E120/24,0),ROUNDDOWN(E120/E122,0)))</f>
        <v>0</v>
      </c>
      <c r="I120" s="302"/>
      <c r="J120" s="302"/>
      <c r="K120" s="303"/>
      <c r="L120" s="188"/>
      <c r="M120" s="189"/>
    </row>
    <row r="121" spans="2:30" ht="15" customHeight="1" thickBot="1">
      <c r="B121" s="335"/>
      <c r="C121" s="295"/>
      <c r="D121" s="190" t="s">
        <v>292</v>
      </c>
      <c r="E121" s="147"/>
      <c r="F121" s="310" t="s">
        <v>9</v>
      </c>
      <c r="G121" s="310"/>
      <c r="H121" s="304"/>
      <c r="I121" s="305"/>
      <c r="J121" s="305"/>
      <c r="K121" s="306"/>
      <c r="L121" s="191"/>
      <c r="M121" s="192"/>
    </row>
    <row r="122" spans="2:30" ht="15" customHeight="1" thickBot="1">
      <c r="B122" s="335"/>
      <c r="C122" s="295"/>
      <c r="D122" s="193" t="s">
        <v>156</v>
      </c>
      <c r="E122" s="147">
        <v>24</v>
      </c>
      <c r="F122" s="152" t="s">
        <v>157</v>
      </c>
      <c r="G122" s="152"/>
      <c r="H122" s="307"/>
      <c r="I122" s="308"/>
      <c r="J122" s="308"/>
      <c r="K122" s="309"/>
      <c r="L122" s="311" t="s">
        <v>295</v>
      </c>
      <c r="M122" s="312"/>
    </row>
    <row r="123" spans="2:30" ht="18" customHeight="1" thickBot="1">
      <c r="B123" s="335"/>
      <c r="C123" s="295"/>
      <c r="D123" s="297" t="s">
        <v>379</v>
      </c>
      <c r="E123" s="298"/>
      <c r="F123" s="298"/>
      <c r="G123" s="298"/>
      <c r="H123" s="298"/>
      <c r="I123" s="298"/>
      <c r="J123" s="298"/>
      <c r="K123" s="299"/>
      <c r="L123" s="313"/>
      <c r="M123" s="314"/>
    </row>
    <row r="124" spans="2:30" ht="15" customHeight="1">
      <c r="B124" s="335"/>
      <c r="C124" s="295"/>
      <c r="D124" s="194" t="s">
        <v>267</v>
      </c>
      <c r="E124" s="131" t="s">
        <v>148</v>
      </c>
      <c r="F124" s="129"/>
      <c r="G124" s="195" t="s">
        <v>8</v>
      </c>
      <c r="H124" s="196"/>
      <c r="I124" s="195" t="s">
        <v>9</v>
      </c>
      <c r="J124" s="196"/>
      <c r="K124" s="197" t="s">
        <v>102</v>
      </c>
      <c r="L124" s="315"/>
      <c r="M124" s="316"/>
    </row>
    <row r="125" spans="2:30" ht="15" customHeight="1">
      <c r="B125" s="335"/>
      <c r="C125" s="295"/>
      <c r="D125" s="198" t="s">
        <v>150</v>
      </c>
      <c r="E125" s="321"/>
      <c r="F125" s="321"/>
      <c r="G125" s="321"/>
      <c r="H125" s="321"/>
      <c r="I125" s="321"/>
      <c r="J125" s="321"/>
      <c r="K125" s="322"/>
      <c r="L125" s="317"/>
      <c r="M125" s="318"/>
    </row>
    <row r="126" spans="2:30" ht="15" customHeight="1">
      <c r="B126" s="335"/>
      <c r="C126" s="295"/>
      <c r="D126" s="199" t="s">
        <v>259</v>
      </c>
      <c r="E126" s="323"/>
      <c r="F126" s="323"/>
      <c r="G126" s="323"/>
      <c r="H126" s="323"/>
      <c r="I126" s="323"/>
      <c r="J126" s="323"/>
      <c r="K126" s="324"/>
      <c r="L126" s="317"/>
      <c r="M126" s="318"/>
    </row>
    <row r="127" spans="2:30" ht="15" customHeight="1">
      <c r="B127" s="335"/>
      <c r="C127" s="295"/>
      <c r="D127" s="200" t="s">
        <v>145</v>
      </c>
      <c r="E127" s="201"/>
      <c r="F127" s="310" t="s">
        <v>82</v>
      </c>
      <c r="G127" s="310"/>
      <c r="H127" s="310"/>
      <c r="I127" s="310"/>
      <c r="J127" s="310"/>
      <c r="K127" s="325"/>
      <c r="L127" s="317"/>
      <c r="M127" s="318"/>
    </row>
    <row r="128" spans="2:30" ht="15" customHeight="1" thickBot="1">
      <c r="B128" s="335"/>
      <c r="C128" s="295"/>
      <c r="D128" s="200" t="s">
        <v>146</v>
      </c>
      <c r="E128" s="201"/>
      <c r="F128" s="310" t="s">
        <v>82</v>
      </c>
      <c r="G128" s="310"/>
      <c r="H128" s="310"/>
      <c r="I128" s="310"/>
      <c r="J128" s="310"/>
      <c r="K128" s="325"/>
      <c r="L128" s="319"/>
      <c r="M128" s="320"/>
    </row>
    <row r="129" spans="2:19" ht="15" customHeight="1">
      <c r="B129" s="335"/>
      <c r="C129" s="295"/>
      <c r="D129" s="200" t="s">
        <v>147</v>
      </c>
      <c r="E129" s="160"/>
      <c r="F129" s="310" t="s">
        <v>82</v>
      </c>
      <c r="G129" s="310"/>
      <c r="H129" s="326">
        <f>IF(E129="",0,IF(E130="",ROUNDDOWN(E129/24,0),ROUNDDOWN(E129/E130,0)))</f>
        <v>0</v>
      </c>
      <c r="I129" s="326"/>
      <c r="J129" s="326"/>
      <c r="K129" s="327"/>
      <c r="L129" s="202"/>
      <c r="M129" s="203"/>
    </row>
    <row r="130" spans="2:19" ht="15" customHeight="1">
      <c r="B130" s="335"/>
      <c r="C130" s="295"/>
      <c r="D130" s="200" t="s">
        <v>156</v>
      </c>
      <c r="E130" s="147">
        <v>24</v>
      </c>
      <c r="F130" s="310" t="s">
        <v>157</v>
      </c>
      <c r="G130" s="310"/>
      <c r="H130" s="326"/>
      <c r="I130" s="326"/>
      <c r="J130" s="326"/>
      <c r="K130" s="327"/>
      <c r="L130" s="145"/>
      <c r="M130" s="204"/>
    </row>
    <row r="131" spans="2:19" ht="15" customHeight="1" thickBot="1">
      <c r="B131" s="335"/>
      <c r="C131" s="295"/>
      <c r="D131" s="193" t="s">
        <v>33</v>
      </c>
      <c r="E131" s="205"/>
      <c r="F131" s="328" t="s">
        <v>82</v>
      </c>
      <c r="G131" s="328"/>
      <c r="H131" s="328"/>
      <c r="I131" s="328"/>
      <c r="J131" s="328"/>
      <c r="K131" s="329"/>
      <c r="L131" s="145"/>
      <c r="M131" s="204"/>
    </row>
    <row r="132" spans="2:19" ht="54" customHeight="1" thickBot="1">
      <c r="B132" s="335"/>
      <c r="C132" s="295"/>
      <c r="D132" s="330" t="s">
        <v>380</v>
      </c>
      <c r="E132" s="298"/>
      <c r="F132" s="298"/>
      <c r="G132" s="298"/>
      <c r="H132" s="298"/>
      <c r="I132" s="298"/>
      <c r="J132" s="298"/>
      <c r="K132" s="299"/>
      <c r="L132" s="145"/>
      <c r="M132" s="204"/>
    </row>
    <row r="133" spans="2:19" ht="15" customHeight="1">
      <c r="B133" s="335"/>
      <c r="C133" s="295"/>
      <c r="D133" s="194" t="s">
        <v>268</v>
      </c>
      <c r="E133" s="196"/>
      <c r="F133" s="300" t="s">
        <v>273</v>
      </c>
      <c r="G133" s="300"/>
      <c r="H133" s="300"/>
      <c r="I133" s="300"/>
      <c r="J133" s="300"/>
      <c r="K133" s="331"/>
      <c r="L133" s="145"/>
      <c r="M133" s="204"/>
    </row>
    <row r="134" spans="2:19" ht="15" customHeight="1">
      <c r="B134" s="335"/>
      <c r="C134" s="295"/>
      <c r="D134" s="200" t="s">
        <v>269</v>
      </c>
      <c r="E134" s="201"/>
      <c r="F134" s="310" t="s">
        <v>82</v>
      </c>
      <c r="G134" s="310"/>
      <c r="H134" s="310"/>
      <c r="I134" s="310"/>
      <c r="J134" s="310"/>
      <c r="K134" s="325"/>
      <c r="L134" s="145"/>
      <c r="M134" s="204"/>
    </row>
    <row r="135" spans="2:19" ht="15" customHeight="1">
      <c r="B135" s="335"/>
      <c r="C135" s="295"/>
      <c r="D135" s="200" t="s">
        <v>270</v>
      </c>
      <c r="E135" s="201"/>
      <c r="F135" s="310" t="s">
        <v>82</v>
      </c>
      <c r="G135" s="310"/>
      <c r="H135" s="310"/>
      <c r="I135" s="310"/>
      <c r="J135" s="310"/>
      <c r="K135" s="325"/>
      <c r="L135" s="145"/>
      <c r="M135" s="204"/>
    </row>
    <row r="136" spans="2:19" ht="15" customHeight="1" thickBot="1">
      <c r="B136" s="336"/>
      <c r="C136" s="296"/>
      <c r="D136" s="193" t="s">
        <v>271</v>
      </c>
      <c r="E136" s="205"/>
      <c r="F136" s="328" t="s">
        <v>82</v>
      </c>
      <c r="G136" s="328"/>
      <c r="H136" s="328"/>
      <c r="I136" s="328"/>
      <c r="J136" s="328"/>
      <c r="K136" s="329"/>
      <c r="L136" s="206"/>
      <c r="M136" s="207"/>
    </row>
    <row r="137" spans="2:19" ht="15.5" thickBot="1"/>
    <row r="138" spans="2:19" ht="21.75" customHeight="1" thickBot="1">
      <c r="B138" s="332" t="s">
        <v>240</v>
      </c>
      <c r="C138" s="333"/>
      <c r="D138" s="333"/>
      <c r="E138" s="333"/>
      <c r="F138" s="333"/>
      <c r="G138" s="333"/>
      <c r="H138" s="333"/>
      <c r="I138" s="333"/>
      <c r="J138" s="333"/>
      <c r="K138" s="333"/>
      <c r="L138" s="333"/>
      <c r="M138" s="334"/>
      <c r="Q138" s="144" t="s">
        <v>274</v>
      </c>
      <c r="R138" s="144" t="str">
        <f>IF($E139="","",$E139)</f>
        <v/>
      </c>
      <c r="S138" s="144"/>
    </row>
    <row r="139" spans="2:19" ht="16.5" thickBot="1">
      <c r="B139" s="335" t="s">
        <v>239</v>
      </c>
      <c r="C139" s="337" t="s">
        <v>141</v>
      </c>
      <c r="D139" s="338"/>
      <c r="E139" s="339"/>
      <c r="F139" s="339"/>
      <c r="G139" s="339"/>
      <c r="H139" s="339"/>
      <c r="I139" s="339"/>
      <c r="J139" s="339"/>
      <c r="K139" s="340"/>
      <c r="L139" s="341" t="s">
        <v>343</v>
      </c>
      <c r="M139" s="342"/>
      <c r="Q139" s="144" t="s">
        <v>288</v>
      </c>
      <c r="R139" s="144" t="str">
        <f>IF($E144="","",$E144&amp;"　　"&amp;$E145)</f>
        <v/>
      </c>
      <c r="S139" s="144"/>
    </row>
    <row r="140" spans="2:19" ht="18" customHeight="1">
      <c r="B140" s="335"/>
      <c r="C140" s="343" t="s">
        <v>143</v>
      </c>
      <c r="D140" s="344"/>
      <c r="E140" s="146"/>
      <c r="F140" s="147"/>
      <c r="G140" s="148" t="s">
        <v>8</v>
      </c>
      <c r="H140" s="147"/>
      <c r="I140" s="148" t="s">
        <v>9</v>
      </c>
      <c r="J140" s="147"/>
      <c r="K140" s="149" t="s">
        <v>102</v>
      </c>
      <c r="L140" s="345" t="str">
        <f>L23</f>
        <v>令和元年度から継続して令和６年度末まで補助対象者であった</v>
      </c>
      <c r="M140" s="346"/>
      <c r="O140" s="128" t="s">
        <v>158</v>
      </c>
      <c r="Q140" s="144" t="s">
        <v>289</v>
      </c>
      <c r="R140" s="144" t="str">
        <f>IF($E164="","",$E164&amp;"　　"&amp;$E165)</f>
        <v/>
      </c>
      <c r="S140" s="144"/>
    </row>
    <row r="141" spans="2:19" ht="18" customHeight="1">
      <c r="B141" s="335"/>
      <c r="C141" s="343" t="s">
        <v>144</v>
      </c>
      <c r="D141" s="344"/>
      <c r="E141" s="146"/>
      <c r="F141" s="147"/>
      <c r="G141" s="148" t="s">
        <v>8</v>
      </c>
      <c r="H141" s="147"/>
      <c r="I141" s="148" t="s">
        <v>9</v>
      </c>
      <c r="J141" s="147"/>
      <c r="K141" s="149" t="s">
        <v>102</v>
      </c>
      <c r="L141" s="347"/>
      <c r="M141" s="348"/>
      <c r="O141" s="128">
        <f>IF(L141="○",IF(L143="○",IF(L145="○",1,0),0),0)</f>
        <v>0</v>
      </c>
      <c r="Q141" s="144" t="s">
        <v>275</v>
      </c>
      <c r="R141" s="144" t="str">
        <f>IF($E140="","",$E140&amp;$F140&amp;"年"&amp;$H140&amp;"月"&amp;$J140&amp;"日")</f>
        <v/>
      </c>
      <c r="S141" s="144"/>
    </row>
    <row r="142" spans="2:19" ht="18" customHeight="1" thickBot="1">
      <c r="B142" s="335"/>
      <c r="C142" s="349" t="s">
        <v>153</v>
      </c>
      <c r="D142" s="350"/>
      <c r="E142" s="150"/>
      <c r="F142" s="151"/>
      <c r="G142" s="152" t="s">
        <v>8</v>
      </c>
      <c r="H142" s="151"/>
      <c r="I142" s="152" t="s">
        <v>149</v>
      </c>
      <c r="J142" s="151"/>
      <c r="K142" s="153" t="s">
        <v>10</v>
      </c>
      <c r="L142" s="351" t="s">
        <v>260</v>
      </c>
      <c r="M142" s="352"/>
      <c r="O142" s="128" t="s">
        <v>161</v>
      </c>
      <c r="Q142" s="144" t="s">
        <v>276</v>
      </c>
      <c r="R142" s="144" t="str">
        <f>IF($E141="","",IF($E141="年度当初","令和"&amp;$N$3&amp;"年4月1日",$E141&amp;$F141&amp;"年"&amp;$H141&amp;"月"&amp;$J141&amp;"日"))</f>
        <v/>
      </c>
      <c r="S142" s="144"/>
    </row>
    <row r="143" spans="2:19" ht="16.5" thickBot="1">
      <c r="B143" s="335"/>
      <c r="C143" s="154"/>
      <c r="D143" s="145"/>
      <c r="E143" s="155"/>
      <c r="F143" s="155"/>
      <c r="G143" s="155"/>
      <c r="H143" s="155"/>
      <c r="I143" s="155"/>
      <c r="J143" s="155"/>
      <c r="K143" s="155"/>
      <c r="L143" s="347"/>
      <c r="M143" s="348"/>
      <c r="O143" s="128">
        <f>IF(E141="年度当初",4,IF(AND(H141&gt;=4,H141&lt;=12),H141,IF(AND(H141&gt;=1,H141&lt;=3),H141+12,0)))</f>
        <v>0</v>
      </c>
      <c r="Q143" s="144" t="s">
        <v>277</v>
      </c>
      <c r="R143" s="144" t="str">
        <f>IF(E142="","",IF(E142="年度末","令和"&amp;$N$4&amp;"年3月31日",E142&amp;F142&amp;"年"&amp;H142&amp;"月"&amp;J142&amp;"日"))</f>
        <v/>
      </c>
      <c r="S143" s="144"/>
    </row>
    <row r="144" spans="2:19" ht="19.5" customHeight="1">
      <c r="B144" s="335"/>
      <c r="C144" s="353" t="s">
        <v>262</v>
      </c>
      <c r="D144" s="156" t="s">
        <v>142</v>
      </c>
      <c r="E144" s="356"/>
      <c r="F144" s="356"/>
      <c r="G144" s="356"/>
      <c r="H144" s="356"/>
      <c r="I144" s="356"/>
      <c r="J144" s="356"/>
      <c r="K144" s="357"/>
      <c r="L144" s="351" t="s">
        <v>261</v>
      </c>
      <c r="M144" s="352"/>
      <c r="O144" s="128" t="s">
        <v>162</v>
      </c>
      <c r="Q144" s="144" t="s">
        <v>278</v>
      </c>
      <c r="R144" s="144" t="str">
        <f>IF($L163="","",L163)</f>
        <v/>
      </c>
      <c r="S144" s="144"/>
    </row>
    <row r="145" spans="2:30" ht="16.5" thickBot="1">
      <c r="B145" s="335"/>
      <c r="C145" s="354"/>
      <c r="D145" s="157" t="s">
        <v>258</v>
      </c>
      <c r="E145" s="358"/>
      <c r="F145" s="358"/>
      <c r="G145" s="358"/>
      <c r="H145" s="358"/>
      <c r="I145" s="358"/>
      <c r="J145" s="358"/>
      <c r="K145" s="359"/>
      <c r="L145" s="360"/>
      <c r="M145" s="361"/>
      <c r="O145" s="128">
        <f>IF(E142="年度末",15,IF(AND(H142&gt;=4,H142&lt;=12),H142,IF(AND(H142&gt;=1,H142&lt;=3),H142+12,0)))</f>
        <v>0</v>
      </c>
      <c r="Q145" s="144" t="s">
        <v>290</v>
      </c>
      <c r="R145" s="158" t="str">
        <f>"補助基準額上限："&amp;M146&amp;"円"</f>
        <v>補助基準額上限：65000円</v>
      </c>
      <c r="S145" s="144"/>
      <c r="U145" s="128" t="s">
        <v>291</v>
      </c>
      <c r="V145" s="128" t="str">
        <f>IF(O147=0,"","転居日："&amp;E163&amp;F163&amp;"年"&amp;H163&amp;"月"&amp;J163&amp;"日")</f>
        <v/>
      </c>
    </row>
    <row r="146" spans="2:30" ht="16" customHeight="1">
      <c r="B146" s="335"/>
      <c r="C146" s="354"/>
      <c r="D146" s="159" t="s">
        <v>145</v>
      </c>
      <c r="E146" s="160"/>
      <c r="F146" s="300" t="s">
        <v>82</v>
      </c>
      <c r="G146" s="300"/>
      <c r="H146" s="300"/>
      <c r="I146" s="300"/>
      <c r="J146" s="300"/>
      <c r="K146" s="331"/>
      <c r="L146" s="362" t="s">
        <v>253</v>
      </c>
      <c r="M146" s="364">
        <f>IF(O141=1,82000,65000)</f>
        <v>65000</v>
      </c>
      <c r="O146" s="128" t="s">
        <v>294</v>
      </c>
      <c r="Q146" s="136"/>
      <c r="R146" s="136" t="s">
        <v>286</v>
      </c>
      <c r="S146" s="136" t="s">
        <v>17</v>
      </c>
      <c r="T146" s="136" t="s">
        <v>18</v>
      </c>
      <c r="U146" s="136" t="s">
        <v>19</v>
      </c>
      <c r="V146" s="136" t="s">
        <v>20</v>
      </c>
      <c r="W146" s="136" t="s">
        <v>21</v>
      </c>
      <c r="X146" s="136" t="s">
        <v>22</v>
      </c>
      <c r="Y146" s="136" t="s">
        <v>23</v>
      </c>
      <c r="Z146" s="136" t="s">
        <v>24</v>
      </c>
      <c r="AA146" s="136" t="s">
        <v>25</v>
      </c>
      <c r="AB146" s="136" t="s">
        <v>26</v>
      </c>
      <c r="AC146" s="136" t="s">
        <v>27</v>
      </c>
      <c r="AD146" s="136" t="s">
        <v>287</v>
      </c>
    </row>
    <row r="147" spans="2:30" ht="16.5" customHeight="1" thickBot="1">
      <c r="B147" s="335"/>
      <c r="C147" s="354"/>
      <c r="D147" s="161" t="s">
        <v>146</v>
      </c>
      <c r="E147" s="162"/>
      <c r="F147" s="366" t="s">
        <v>82</v>
      </c>
      <c r="G147" s="366"/>
      <c r="H147" s="366"/>
      <c r="I147" s="366"/>
      <c r="J147" s="366"/>
      <c r="K147" s="367"/>
      <c r="L147" s="363"/>
      <c r="M147" s="365"/>
      <c r="O147" s="128">
        <f>IF(AND(H163&gt;=4,H163&lt;=12),H163,IF(AND(H163&gt;=1,H163&lt;=3),H163+12,0))</f>
        <v>0</v>
      </c>
      <c r="Q147" s="136" t="s">
        <v>281</v>
      </c>
      <c r="R147" s="163">
        <f>IF(O143=4,IF(O151=4,L153,IF(O153=4,M153,IF(O147=4,E166,E146))),0)</f>
        <v>0</v>
      </c>
      <c r="S147" s="163">
        <f>IF(O143&lt;=5,
IF(O145&lt;5,0,
IF(O151=5,L153,
IF(O153=5,M153,
IF(AND(O147&gt;0,O147&lt;=5),E166,
IF(AND(O155&gt;0,O155&lt;=5),E173,E146))))),0)</f>
        <v>0</v>
      </c>
      <c r="T147" s="163">
        <f>IF(O143&lt;=6,
IF(O145&lt;6,0,
IF(O151=6,L153,
IF(O153=6,M153,
IF(AND(O147&gt;0,O147&lt;=6),E166,
IF(AND(O155&gt;0,O155&lt;=6),E173,E146))))),0)</f>
        <v>0</v>
      </c>
      <c r="U147" s="163">
        <f>IF(O143&lt;=7,
IF(O145&lt;7,0,
IF(O151=7,L153,
IF(O153=7,M153,
IF(AND(O147&gt;0,O147&lt;=7),E166,
IF(AND(O155&gt;0,O155&lt;=7),E173,E146))))),0)</f>
        <v>0</v>
      </c>
      <c r="V147" s="163">
        <f>IF(O143&lt;=8,
IF(O145&lt;8,0,
IF(O151=8,L153,
IF(O153=8,M153,
IF(AND(O147&gt;0,O147&lt;=8),E166,
IF(AND(O155&gt;0,O155&lt;=8),E173,E146))))),0)</f>
        <v>0</v>
      </c>
      <c r="W147" s="163">
        <f>IF(O143&lt;=9,
IF(O145&lt;9,0,
IF(O151=9,L153,
IF(O153=9,M153,
IF(AND(O147&gt;0,O147&lt;=9),E166,
IF(AND(O155&gt;0,O155&lt;=9),E173,E146))))),0)</f>
        <v>0</v>
      </c>
      <c r="X147" s="163">
        <f>IF(O143&lt;=10,
IF(O145&lt;10,0,
IF(O151=10,L153,
IF(O153=10,M153,
IF(AND(O147&gt;0,O147&lt;=10),E166,
IF(AND(O155&gt;0,O155&lt;=10),E173,E146))))),0)</f>
        <v>0</v>
      </c>
      <c r="Y147" s="163">
        <f>IF(O143&lt;=11,
IF(O145&lt;11,0,
IF(O151=11,L153,
IF(O153=11,M153,
IF(AND(O147&gt;0,O147&lt;=11),E166,
IF(AND(O155&gt;0,O155&lt;=11),E173,E146))))),0)</f>
        <v>0</v>
      </c>
      <c r="Z147" s="163">
        <f>IF(O143&lt;=12,
IF(O145&lt;12,0,
IF(O151=12,L153,
IF(O153=12,M153,
IF(AND(O147&gt;0,O147&lt;=12),E166,
IF(AND(O155&gt;0,O155&lt;=12),E173,E146))))),0)</f>
        <v>0</v>
      </c>
      <c r="AA147" s="163">
        <f>IF(O143&lt;=13,
IF(O145&lt;13,0,
IF(O151=13,L153,
IF(O153=13,M153,
IF(AND(O147&gt;0,O147&lt;=13),E166,
IF(AND(O155&gt;0,O155&lt;=13),E173,E146))))),0)</f>
        <v>0</v>
      </c>
      <c r="AB147" s="163">
        <f>IF(O143&lt;=14,
IF(O145&lt;14,0,
IF(O151=14,L153,
IF(O153=14,M153,
IF(AND(O147&gt;0,O147&lt;=14),E166,
IF(AND(O155&gt;0,O155&lt;=14),E173,E146))))),0)</f>
        <v>0</v>
      </c>
      <c r="AC147" s="163">
        <f>IF(O143&lt;=15,
IF(O145&lt;15,0,
IF(O151=15,L153,
IF(O153=15,M153,
IF(AND(O147&gt;0,O147&lt;=15),E166,
IF(AND(O155&gt;0,O155&lt;=15),E173,E146))))),0)</f>
        <v>0</v>
      </c>
      <c r="AD147" s="164">
        <f>SUM(R147:AC147)</f>
        <v>0</v>
      </c>
    </row>
    <row r="148" spans="2:30" ht="23.25" customHeight="1" thickBot="1">
      <c r="B148" s="335"/>
      <c r="C148" s="354"/>
      <c r="D148" s="165" t="s">
        <v>371</v>
      </c>
      <c r="E148" s="166"/>
      <c r="F148" s="368" t="s">
        <v>82</v>
      </c>
      <c r="G148" s="368"/>
      <c r="H148" s="369">
        <f>IF(E148="",0,IF(E149="",ROUNDDOWN(E148/24,0),ROUNDDOWN(E148/E149,0)))</f>
        <v>0</v>
      </c>
      <c r="I148" s="369"/>
      <c r="J148" s="369"/>
      <c r="K148" s="370"/>
      <c r="L148" s="167"/>
      <c r="M148" s="168"/>
      <c r="O148" s="128" t="s">
        <v>155</v>
      </c>
      <c r="Q148" s="136" t="s">
        <v>279</v>
      </c>
      <c r="R148" s="163">
        <f>IF(O143=4,IF(O151=4,$L155,IF(O153=4,$M155,IF(O147=4,$E167,$E147))),0)</f>
        <v>0</v>
      </c>
      <c r="S148" s="163">
        <f>IF(O143&lt;=5,
IF(O145&lt;5,0,
IF(O151=5,L155,
IF(O153=5,M155,
IF(AND(O147&gt;0,O147&lt;=5),E167,
IF(AND(O155&gt;0,O155&lt;=5),E174,E147))))),0)</f>
        <v>0</v>
      </c>
      <c r="T148" s="163">
        <f>IF(O143&lt;=6,
IF(O145&lt;6,0,
IF(O151=6,L155,
IF(O153=6,M155,
IF(AND(O147&gt;0,O147&lt;=6),E167,
IF(AND(O155&gt;0,O155&lt;=6),E174,E147))))),0)</f>
        <v>0</v>
      </c>
      <c r="U148" s="163">
        <f>IF(O143&lt;=7,
IF(O145&lt;7,0,
IF(O151=7,L155,
IF(O153=7,M155,
IF(AND(O147&gt;0,O147&lt;=7),E167,
IF(AND(O155&gt;0,O155&lt;=7),E174,E147))))),0)</f>
        <v>0</v>
      </c>
      <c r="V148" s="163">
        <f>IF(O143&lt;=8,
IF(O145&lt;8,0,
IF(O151=8,L155,
IF(O153=8,M155,
IF(AND(O147&gt;0,O147&lt;=8),E167,
IF(AND(O155&gt;0,O155&lt;=8),E174,E147))))),0)</f>
        <v>0</v>
      </c>
      <c r="W148" s="163">
        <f>IF(O143&lt;=9,
IF(O145&lt;9,0,
IF(O151=9,L155,
IF(O153=9,M155,
IF(AND(O147&gt;0,O147&lt;=9),E167,
IF(AND(O155&gt;0,O155&lt;=9),E174,E147))))),0)</f>
        <v>0</v>
      </c>
      <c r="X148" s="163">
        <f>IF(O143&lt;=10,
IF(O145&lt;10,0,
IF(O151=10,L155,
IF(O153=10,M155,
IF(AND(O147&gt;0,O147&lt;=10),E167,
IF(AND(O155&gt;0,O155&lt;=10),E174,E147))))),0)</f>
        <v>0</v>
      </c>
      <c r="Y148" s="163">
        <f>IF(O143&lt;=11,
IF(O145&lt;11,0,
IF(O151=11,L155,
IF(O153=11,M155,
IF(AND(O147&gt;0,O147&lt;=11),E167,
IF(AND(O155&gt;0,O155&lt;=11),E174,E147))))),0)</f>
        <v>0</v>
      </c>
      <c r="Z148" s="163">
        <f>IF(O143&lt;=12,
IF(O145&lt;12,0,
IF(O151=12,L155,
IF(O153=12,M155,
IF(AND(O147&gt;0,O147&lt;=12),E167,
IF(AND(O155&gt;0,O155&lt;=12),E174,E147))))),0)</f>
        <v>0</v>
      </c>
      <c r="AA148" s="163">
        <f>IF(O143&lt;=13,
IF(O145&lt;13,0,
IF(O151=13,L155,
IF(O153=13,M155,
IF(AND(O147&gt;0,O147&lt;=13),E167,
IF(AND(O155&gt;0,O155&lt;=13),E174,E147))))),0)</f>
        <v>0</v>
      </c>
      <c r="AB148" s="163">
        <f>IF(O143&lt;=14,
IF(O145&lt;14,0,
IF(O151=14,L155,
IF(O153=14,M155,
IF(AND(O147&gt;0,O147&lt;=14),E167,
IF(AND(O155&gt;0,O155&lt;=14),E174,E147))))),0)</f>
        <v>0</v>
      </c>
      <c r="AC148" s="163">
        <f>IF(O143&lt;=15,
IF(O145&lt;15,0,
IF(O151=15,L155,
IF(O153=15,M155,
IF(AND(O147&gt;0,O147&lt;=15),E167,
IF(AND(O155&gt;0,O155&lt;=15),E174,E147))))),0)</f>
        <v>0</v>
      </c>
      <c r="AD148" s="164">
        <f>SUM(R148:AC148)</f>
        <v>0</v>
      </c>
    </row>
    <row r="149" spans="2:30" ht="24" customHeight="1" thickBot="1">
      <c r="B149" s="335"/>
      <c r="C149" s="354"/>
      <c r="D149" s="169" t="s">
        <v>156</v>
      </c>
      <c r="E149" s="147">
        <v>24</v>
      </c>
      <c r="F149" s="310" t="s">
        <v>157</v>
      </c>
      <c r="G149" s="310"/>
      <c r="H149" s="326"/>
      <c r="I149" s="326"/>
      <c r="J149" s="326"/>
      <c r="K149" s="327"/>
      <c r="L149" s="170" t="s">
        <v>263</v>
      </c>
      <c r="M149" s="171" t="s">
        <v>264</v>
      </c>
      <c r="O149" s="128">
        <f>IF(AND(E160&gt;=4,E160&lt;=12),E160,IF(AND(E160&gt;=1,E160&lt;=3),E160+12,0))</f>
        <v>0</v>
      </c>
      <c r="Q149" s="136" t="s">
        <v>280</v>
      </c>
      <c r="R149" s="163">
        <f>IF(O143=4,IF(O151=4,L157,IF(O153=4,M157,IF(O147=4,H168,IF(O149=4,H159,H148)))),0)</f>
        <v>0</v>
      </c>
      <c r="S149" s="163">
        <f>IF(O143&lt;=5,
IF(O145&lt;5,0,
IF(O151=5,L157,
IF(O153=5,M157,
IF(AND(O147&gt;0,O147&lt;=5),H168,
IF(AND(O149&gt;0,O149&lt;=5),H159,H148))))),0)</f>
        <v>0</v>
      </c>
      <c r="T149" s="163">
        <f>IF(O143&lt;=6,
IF(O145&lt;6,0,
IF(O151=6,L157,
IF(O153=6,M157,
IF(AND(O147&gt;0,O147&lt;=6),H168,
IF(AND(O149&gt;0,O149&lt;=6),H159,H148))))),0)</f>
        <v>0</v>
      </c>
      <c r="U149" s="163">
        <f>IF(O143&lt;=7,
IF(O145&lt;7,0,
IF(O151=7,L157,
IF(O153=7,M157,
IF(AND(O147&gt;0,O147&lt;=7),H168,
IF(AND(O149&gt;0,O149&lt;=7),H159,H148))))),0)</f>
        <v>0</v>
      </c>
      <c r="V149" s="163">
        <f>IF(O143&lt;=8,
IF(O145&lt;8,0,
IF(O151=8,L157,
IF(O153=8,M157,
IF(AND(O147&gt;0,O147&lt;=8),H168,
IF(AND(O149&gt;0,O149&lt;=8),H159,H148))))),0)</f>
        <v>0</v>
      </c>
      <c r="W149" s="163">
        <f>IF(O143&lt;=9,
IF(O145&lt;9,0,
IF(O151=9,L157,
IF(O153=9,M157,
IF(AND(O147&gt;0,O147&lt;=9),H168,
IF(AND(O149&gt;0,O149&lt;=9),H159,H148))))),0)</f>
        <v>0</v>
      </c>
      <c r="X149" s="163">
        <f>IF(O143&lt;=10,
IF(O145&lt;10,0,
IF(O151=10,L157,
IF(O153=10,M157,
IF(AND(O147&gt;0,O147&lt;=10),H168,
IF(AND(O149&gt;0,O149&lt;=10),H159,H148))))),0)</f>
        <v>0</v>
      </c>
      <c r="Y149" s="163">
        <f>IF(O143&lt;=11,
IF(O145&lt;11,0,
IF(O151=11,L157,
IF(O153=11,M157,
IF(AND(O147&gt;0,O147&lt;=11),H168,
IF(AND(O149&gt;0,O149&lt;=11),H159,H148))))),0)</f>
        <v>0</v>
      </c>
      <c r="Z149" s="163">
        <f>IF(O143&lt;=12,
IF(O145&lt;12,0,
IF(O151=12,L157,
IF(O153=12,M157,
IF(AND(O147&gt;0,O147&lt;=12),H168,
IF(AND(O149&gt;0,O149&lt;=12),H159,H148))))),0)</f>
        <v>0</v>
      </c>
      <c r="AA149" s="163">
        <f>IF(O143&lt;=13,
IF(O145&lt;13,0,
IF(O151=13,L157,
IF(O153=13,M157,
IF(AND(O147&gt;0,O147&lt;=13),H168,
IF(AND(O149&gt;0,O149&lt;=13),H159,H148))))),0)</f>
        <v>0</v>
      </c>
      <c r="AB149" s="163">
        <f>IF(O143&lt;=14,
IF(O145&lt;14,0,
IF(O151=14,L157,
IF(O153=14,M157,
IF(AND(O147&gt;0,O147&lt;=14),H168,
IF(AND(O149&gt;0,O149&lt;=14),H159,H148))))),0)</f>
        <v>0</v>
      </c>
      <c r="AC149" s="163">
        <f>IF(O143&lt;=15,
IF(O145&lt;15,0,
IF(O151=15,L157,
IF(O153=15,M157,
IF(AND(O147&gt;0,O147&lt;=15),H168,
IF(AND(O149&gt;0,O149&lt;=15),H159,H148))))),0)</f>
        <v>0</v>
      </c>
      <c r="AD149" s="164">
        <f t="shared" ref="AD149:AD151" si="47">SUM(R149:AC149)</f>
        <v>0</v>
      </c>
    </row>
    <row r="150" spans="2:30" ht="19.5" customHeight="1">
      <c r="B150" s="335"/>
      <c r="C150" s="354"/>
      <c r="D150" s="282" t="s">
        <v>265</v>
      </c>
      <c r="E150" s="283"/>
      <c r="F150" s="283"/>
      <c r="G150" s="283"/>
      <c r="H150" s="283"/>
      <c r="I150" s="283"/>
      <c r="J150" s="283"/>
      <c r="K150" s="284"/>
      <c r="L150" s="172" t="s">
        <v>372</v>
      </c>
      <c r="M150" s="173" t="s">
        <v>372</v>
      </c>
      <c r="O150" s="128" t="s">
        <v>163</v>
      </c>
      <c r="Q150" s="136" t="s">
        <v>282</v>
      </c>
      <c r="R150" s="163">
        <f>IF(O143=4,IF(O151=4,L159,IF(O153=4,M159,IF(O147=4,E170,E152))),0)</f>
        <v>0</v>
      </c>
      <c r="S150" s="163">
        <f>IF(O143&lt;=5,
IF(O145&lt;5,0,
IF(O151=5,L159,
IF(O153=5,M159,
IF(AND(O147&gt;0,O147&lt;=5),E170,
IF(AND(O155&gt;0,O155&lt;=5),E175,E152))))),0)</f>
        <v>0</v>
      </c>
      <c r="T150" s="163">
        <f>IF(O143&lt;=6,
IF(O145&lt;6,0,
IF(O151=6,L159,
IF(O153=6,M159,
IF(AND(O147&gt;0,O147&lt;=6),E170,
IF(AND(O155&gt;0,O155&lt;=6),E175,E152))))),0)</f>
        <v>0</v>
      </c>
      <c r="U150" s="163">
        <f>IF(O143&lt;=7,
IF(O145&lt;7,0,
IF(O151=7,L159,
IF(O153=7,M159,
IF(AND(O147&gt;0,O147&lt;=7),E170,
IF(AND(O155&gt;0,O155&lt;=7),E175,E152))))),0)</f>
        <v>0</v>
      </c>
      <c r="V150" s="163">
        <f>IF(O143&lt;=8,
IF(O145&lt;8,0,
IF(O151=8,L159,
IF(O153=8,M159,
IF(AND(O147&gt;0,O147&lt;=8),E170,
IF(AND(O155&gt;0,O155&lt;=8),E175,E152))))),0)</f>
        <v>0</v>
      </c>
      <c r="W150" s="163">
        <f>IF(O143&lt;=9,
IF(O145&lt;9,0,
IF(O151=9,L159,
IF(O153=9,M159,
IF(AND(O147&gt;0,O147&lt;=9),E170,
IF(AND(O155&gt;0,O155&lt;=9),E175,E152))))),0)</f>
        <v>0</v>
      </c>
      <c r="X150" s="163">
        <f>IF(O143&lt;=10,
IF(O145&lt;10,0,
IF(O151=10,L159,
IF(O153=10,M159,
IF(AND(O147&gt;0,O147&lt;=10),E170,
IF(AND(O155&gt;0,O155&lt;=10),E175,E152))))),0)</f>
        <v>0</v>
      </c>
      <c r="Y150" s="163">
        <f>IF(O143&lt;=11,
IF(O145&lt;11,0,
IF(O151=11,L159,
IF(O153=11,M159,
IF(AND(O147&gt;0,O147&lt;=11),E170,
IF(AND(O155&gt;0,O155&lt;=11),E175,E152))))),0)</f>
        <v>0</v>
      </c>
      <c r="Z150" s="163">
        <f>IF(O143&lt;=12,
IF(O145&lt;12,0,
IF(O151=12,L159,
IF(O153=12,M159,
IF(AND(O147&gt;0,O147&lt;=12),E170,
IF(AND(O155&gt;0,O155&lt;=12),E175,E152))))),0)</f>
        <v>0</v>
      </c>
      <c r="AA150" s="163">
        <f>IF(O143&lt;=13,
IF(O145&lt;13,0,
IF(O151=13,L159,
IF(O153=13,M159,
IF(AND(O147&gt;0,O147&lt;=13),E170,
IF(AND(O155&gt;0,O155&lt;=13),E175,E152))))),0)</f>
        <v>0</v>
      </c>
      <c r="AB150" s="163">
        <f>IF(O143&lt;=14,
IF(O145&lt;14,0,
IF(O151=14,L159,
IF(O153=14,M159,
IF(AND(O147&gt;0,O147&lt;=14),E170,
IF(AND(O155&gt;0,O155&lt;=14),E175,E152))))),0)</f>
        <v>0</v>
      </c>
      <c r="AC150" s="163">
        <f>IF(O143&lt;=15,
IF(O145&lt;15,0,
IF(O151=15,L159,
IF(O153=15,M159,
IF(AND(O147&gt;0,O147&lt;=15),E170,
IF(AND(O155&gt;0,O155&lt;=15),E175,E152))))),0)</f>
        <v>0</v>
      </c>
      <c r="AD150" s="164">
        <f t="shared" si="47"/>
        <v>0</v>
      </c>
    </row>
    <row r="151" spans="2:30" ht="19.5" customHeight="1" thickBot="1">
      <c r="B151" s="335"/>
      <c r="C151" s="354"/>
      <c r="D151" s="285"/>
      <c r="E151" s="286"/>
      <c r="F151" s="286"/>
      <c r="G151" s="286"/>
      <c r="H151" s="286"/>
      <c r="I151" s="286"/>
      <c r="J151" s="286"/>
      <c r="K151" s="287"/>
      <c r="L151" s="174"/>
      <c r="M151" s="175"/>
      <c r="O151" s="128">
        <f>IF(AND(L151&gt;=4,L151&lt;=12),L151,IF(AND(L151&gt;=1,L151&lt;=3),L151+12,0))</f>
        <v>0</v>
      </c>
      <c r="Q151" s="136" t="s">
        <v>283</v>
      </c>
      <c r="R151" s="163">
        <f>SUM(R147:R149)-R150</f>
        <v>0</v>
      </c>
      <c r="S151" s="163">
        <f>SUM(S147:S149)-S150</f>
        <v>0</v>
      </c>
      <c r="T151" s="163">
        <f t="shared" ref="T151" si="48">SUM(T147:T149)-T150</f>
        <v>0</v>
      </c>
      <c r="U151" s="163">
        <f t="shared" ref="U151" si="49">SUM(U147:U149)-U150</f>
        <v>0</v>
      </c>
      <c r="V151" s="163">
        <f t="shared" ref="V151" si="50">SUM(V147:V149)-V150</f>
        <v>0</v>
      </c>
      <c r="W151" s="163">
        <f t="shared" ref="W151" si="51">SUM(W147:W149)-W150</f>
        <v>0</v>
      </c>
      <c r="X151" s="163">
        <f t="shared" ref="X151" si="52">SUM(X147:X149)-X150</f>
        <v>0</v>
      </c>
      <c r="Y151" s="163">
        <f t="shared" ref="Y151" si="53">SUM(Y147:Y149)-Y150</f>
        <v>0</v>
      </c>
      <c r="Z151" s="163">
        <f t="shared" ref="Z151" si="54">SUM(Z147:Z149)-Z150</f>
        <v>0</v>
      </c>
      <c r="AA151" s="163">
        <f t="shared" ref="AA151" si="55">SUM(AA147:AA149)-AA150</f>
        <v>0</v>
      </c>
      <c r="AB151" s="163">
        <f t="shared" ref="AB151" si="56">SUM(AB147:AB149)-AB150</f>
        <v>0</v>
      </c>
      <c r="AC151" s="163">
        <f t="shared" ref="AC151" si="57">SUM(AC147:AC149)-AC150</f>
        <v>0</v>
      </c>
      <c r="AD151" s="164">
        <f t="shared" si="47"/>
        <v>0</v>
      </c>
    </row>
    <row r="152" spans="2:30" ht="24" customHeight="1" thickBot="1">
      <c r="B152" s="335"/>
      <c r="C152" s="355"/>
      <c r="D152" s="176" t="s">
        <v>33</v>
      </c>
      <c r="E152" s="177"/>
      <c r="F152" s="288" t="s">
        <v>82</v>
      </c>
      <c r="G152" s="288"/>
      <c r="H152" s="288"/>
      <c r="I152" s="288"/>
      <c r="J152" s="288"/>
      <c r="K152" s="289"/>
      <c r="L152" s="178" t="s">
        <v>373</v>
      </c>
      <c r="M152" s="179" t="s">
        <v>373</v>
      </c>
      <c r="O152" s="128" t="s">
        <v>164</v>
      </c>
      <c r="Q152" s="136" t="s">
        <v>284</v>
      </c>
      <c r="R152" s="163">
        <f>IF(O141=1,IF(AND(O147&gt;0,O147&lt;=4),IF(R151&gt;=63000,63000,R151),IF(R151&gt;=82000,82000,R151)),IF(R151&gt;=63000,63000,R151))</f>
        <v>0</v>
      </c>
      <c r="S152" s="163">
        <f>IF(O141=1,IF(AND(O147&gt;0,O147&lt;=5),IF(S151&gt;=63000,63000,S151),IF(S151&gt;=82000,82000,S151)),IF(S151&gt;=63000,63000,S151))</f>
        <v>0</v>
      </c>
      <c r="T152" s="163">
        <f>IF(O141=1,IF(AND(O147&gt;0,O147&lt;=6),IF(T151&gt;=63000,63000,T151),IF(T151&gt;=82000,82000,T151)),IF(T151&gt;=63000,63000,T151))</f>
        <v>0</v>
      </c>
      <c r="U152" s="163">
        <f>IF(O141=1,IF(AND(O147&gt;0,O147&lt;=7),IF(U151&gt;=63000,63000,U151),IF(U151&gt;=82000,82000,U151)),IF(U151&gt;=63000,63000,U151))</f>
        <v>0</v>
      </c>
      <c r="V152" s="163">
        <f>IF(O141=1,IF(AND(O147&gt;0,O147&lt;=8),IF(V151&gt;=63000,63000,V151),IF(V151&gt;=82000,82000,V151)),IF(V151&gt;=63000,63000,V151))</f>
        <v>0</v>
      </c>
      <c r="W152" s="163">
        <f>IF(O141=1,IF(AND(O147&gt;0,O147&lt;=9),IF(W151&gt;=63000,63000,W151),IF(W151&gt;=82000,82000,W151)),IF(W151&gt;=63000,63000,W151))</f>
        <v>0</v>
      </c>
      <c r="X152" s="163">
        <f>IF(O141=1,IF(AND(O147&gt;0,O147&lt;=10),IF(X151&gt;=63000,63000,X151),IF(X151&gt;=82000,82000,X151)),IF(X151&gt;=63000,63000,X151))</f>
        <v>0</v>
      </c>
      <c r="Y152" s="163">
        <f>IF(O141=1,IF(AND(O147&gt;0,O147&lt;=11),IF(Y151&gt;=63000,63000,Y151),IF(Y151&gt;=82000,82000,Y151)),IF(Y151&gt;=63000,63000,Y151))</f>
        <v>0</v>
      </c>
      <c r="Z152" s="163">
        <f>IF(O141=1,IF(AND(O147&gt;0,O147&lt;=12),IF(Z151&gt;=63000,63000,Z151),IF(Z151&gt;=82000,82000,Z151)),IF(Z151&gt;=63000,63000,Z151))</f>
        <v>0</v>
      </c>
      <c r="AA152" s="163">
        <f>IF(O141=1,IF(AND(O147&gt;0,O147&lt;=13),IF(AA151&gt;=63000,63000,AA151),IF(AA151&gt;=82000,82000,AA151)),IF(AA151&gt;=63000,63000,AA151))</f>
        <v>0</v>
      </c>
      <c r="AB152" s="163">
        <f>IF(O141=1,IF(AND(O147&gt;0,O147&lt;=14),IF(AB151&gt;=63000,63000,AB151),IF(AB151&gt;=82000,82000,AB151)),IF(AB151&gt;=63000,63000,AB151))</f>
        <v>0</v>
      </c>
      <c r="AC152" s="163">
        <f>IF(O141=1,IF(AND(O147&gt;0,O147&lt;=15),IF(AC151&gt;=63000,63000,AC151),IF(AC151&gt;=82000,82000,AC151)),IF(AC151&gt;=63000,63000,AC151))</f>
        <v>0</v>
      </c>
      <c r="AD152" s="164"/>
    </row>
    <row r="153" spans="2:30" ht="19.5" customHeight="1">
      <c r="B153" s="335"/>
      <c r="C153" s="180"/>
      <c r="D153" s="145"/>
      <c r="E153" s="181"/>
      <c r="F153" s="182"/>
      <c r="G153" s="182"/>
      <c r="H153" s="182"/>
      <c r="I153" s="182"/>
      <c r="J153" s="182"/>
      <c r="K153" s="182"/>
      <c r="L153" s="183"/>
      <c r="M153" s="184"/>
      <c r="O153" s="128">
        <f>IF(AND(M151&gt;=4,M151&lt;=12),M151,IF(AND(M151&gt;=1,M151&lt;=3),M151+12,0))</f>
        <v>0</v>
      </c>
      <c r="Q153" s="136" t="s">
        <v>285</v>
      </c>
      <c r="R153" s="163">
        <f>ROUNDDOWN(R152*3/4,0)</f>
        <v>0</v>
      </c>
      <c r="S153" s="164">
        <f t="shared" ref="S153" si="58">ROUNDDOWN(S152*3/4,0)</f>
        <v>0</v>
      </c>
      <c r="T153" s="164">
        <f t="shared" ref="T153" si="59">ROUNDDOWN(T152*3/4,0)</f>
        <v>0</v>
      </c>
      <c r="U153" s="164">
        <f t="shared" ref="U153" si="60">ROUNDDOWN(U152*3/4,0)</f>
        <v>0</v>
      </c>
      <c r="V153" s="164">
        <f t="shared" ref="V153" si="61">ROUNDDOWN(V152*3/4,0)</f>
        <v>0</v>
      </c>
      <c r="W153" s="164">
        <f t="shared" ref="W153" si="62">ROUNDDOWN(W152*3/4,0)</f>
        <v>0</v>
      </c>
      <c r="X153" s="164">
        <f t="shared" ref="X153" si="63">ROUNDDOWN(X152*3/4,0)</f>
        <v>0</v>
      </c>
      <c r="Y153" s="164">
        <f t="shared" ref="Y153" si="64">ROUNDDOWN(Y152*3/4,0)</f>
        <v>0</v>
      </c>
      <c r="Z153" s="164">
        <f t="shared" ref="Z153" si="65">ROUNDDOWN(Z152*3/4,0)</f>
        <v>0</v>
      </c>
      <c r="AA153" s="164">
        <f t="shared" ref="AA153" si="66">ROUNDDOWN(AA152*3/4,0)</f>
        <v>0</v>
      </c>
      <c r="AB153" s="164">
        <f t="shared" ref="AB153" si="67">ROUNDDOWN(AB152*3/4,0)</f>
        <v>0</v>
      </c>
      <c r="AC153" s="164">
        <f t="shared" ref="AC153" si="68">ROUNDDOWN(AC152*3/4,0)</f>
        <v>0</v>
      </c>
      <c r="AD153" s="164">
        <f>ROUNDDOWN(SUM(R153:AC153),-2)</f>
        <v>0</v>
      </c>
    </row>
    <row r="154" spans="2:30" ht="19.5" customHeight="1">
      <c r="B154" s="335"/>
      <c r="C154" s="290" t="s">
        <v>374</v>
      </c>
      <c r="D154" s="290"/>
      <c r="E154" s="290"/>
      <c r="F154" s="290"/>
      <c r="G154" s="290"/>
      <c r="H154" s="290"/>
      <c r="I154" s="290"/>
      <c r="J154" s="290"/>
      <c r="K154" s="291"/>
      <c r="L154" s="178" t="s">
        <v>375</v>
      </c>
      <c r="M154" s="179" t="s">
        <v>375</v>
      </c>
      <c r="O154" s="128" t="s">
        <v>293</v>
      </c>
    </row>
    <row r="155" spans="2:30" ht="19.5" customHeight="1">
      <c r="B155" s="335"/>
      <c r="C155" s="292"/>
      <c r="D155" s="292"/>
      <c r="E155" s="292"/>
      <c r="F155" s="292"/>
      <c r="G155" s="292"/>
      <c r="H155" s="292"/>
      <c r="I155" s="292"/>
      <c r="J155" s="292"/>
      <c r="K155" s="293"/>
      <c r="L155" s="183"/>
      <c r="M155" s="184"/>
      <c r="O155" s="128">
        <f>IF(AND(E172&gt;=4,E172&lt;=12),E172,IF(AND(E172&gt;=1,E172&lt;=3),E172+12,0))</f>
        <v>0</v>
      </c>
    </row>
    <row r="156" spans="2:30" ht="19.5" customHeight="1">
      <c r="B156" s="335"/>
      <c r="C156" s="292"/>
      <c r="D156" s="292"/>
      <c r="E156" s="292"/>
      <c r="F156" s="292"/>
      <c r="G156" s="292"/>
      <c r="H156" s="292"/>
      <c r="I156" s="292"/>
      <c r="J156" s="292"/>
      <c r="K156" s="293"/>
      <c r="L156" s="185" t="s">
        <v>496</v>
      </c>
      <c r="M156" s="186" t="s">
        <v>376</v>
      </c>
    </row>
    <row r="157" spans="2:30" ht="19.5" customHeight="1" thickBot="1">
      <c r="B157" s="335"/>
      <c r="C157" s="292"/>
      <c r="D157" s="292"/>
      <c r="E157" s="292"/>
      <c r="F157" s="292"/>
      <c r="G157" s="292"/>
      <c r="H157" s="292"/>
      <c r="I157" s="292"/>
      <c r="J157" s="292"/>
      <c r="K157" s="293"/>
      <c r="L157" s="183"/>
      <c r="M157" s="184"/>
    </row>
    <row r="158" spans="2:30" ht="18" customHeight="1" thickBot="1">
      <c r="B158" s="335"/>
      <c r="C158" s="294" t="s">
        <v>266</v>
      </c>
      <c r="D158" s="297" t="s">
        <v>377</v>
      </c>
      <c r="E158" s="298"/>
      <c r="F158" s="298"/>
      <c r="G158" s="298"/>
      <c r="H158" s="298"/>
      <c r="I158" s="298"/>
      <c r="J158" s="298"/>
      <c r="K158" s="299"/>
      <c r="L158" s="178" t="s">
        <v>378</v>
      </c>
      <c r="M158" s="179" t="s">
        <v>378</v>
      </c>
    </row>
    <row r="159" spans="2:30" ht="15" customHeight="1" thickBot="1">
      <c r="B159" s="335"/>
      <c r="C159" s="295"/>
      <c r="D159" s="187" t="s">
        <v>272</v>
      </c>
      <c r="E159" s="160"/>
      <c r="F159" s="300" t="s">
        <v>82</v>
      </c>
      <c r="G159" s="300"/>
      <c r="H159" s="301">
        <f>IF(E159="",0,IF(E161="",ROUNDDOWN(E159/24,0),ROUNDDOWN(E159/E161,0)))</f>
        <v>0</v>
      </c>
      <c r="I159" s="302"/>
      <c r="J159" s="302"/>
      <c r="K159" s="303"/>
      <c r="L159" s="188"/>
      <c r="M159" s="189"/>
    </row>
    <row r="160" spans="2:30" ht="15" customHeight="1" thickBot="1">
      <c r="B160" s="335"/>
      <c r="C160" s="295"/>
      <c r="D160" s="190" t="s">
        <v>292</v>
      </c>
      <c r="E160" s="147"/>
      <c r="F160" s="310" t="s">
        <v>9</v>
      </c>
      <c r="G160" s="310"/>
      <c r="H160" s="304"/>
      <c r="I160" s="305"/>
      <c r="J160" s="305"/>
      <c r="K160" s="306"/>
      <c r="L160" s="191"/>
      <c r="M160" s="192"/>
    </row>
    <row r="161" spans="2:13" ht="15" customHeight="1" thickBot="1">
      <c r="B161" s="335"/>
      <c r="C161" s="295"/>
      <c r="D161" s="193" t="s">
        <v>156</v>
      </c>
      <c r="E161" s="147">
        <v>24</v>
      </c>
      <c r="F161" s="152" t="s">
        <v>157</v>
      </c>
      <c r="G161" s="152"/>
      <c r="H161" s="307"/>
      <c r="I161" s="308"/>
      <c r="J161" s="308"/>
      <c r="K161" s="309"/>
      <c r="L161" s="311" t="s">
        <v>295</v>
      </c>
      <c r="M161" s="312"/>
    </row>
    <row r="162" spans="2:13" ht="18" customHeight="1" thickBot="1">
      <c r="B162" s="335"/>
      <c r="C162" s="295"/>
      <c r="D162" s="297" t="s">
        <v>379</v>
      </c>
      <c r="E162" s="298"/>
      <c r="F162" s="298"/>
      <c r="G162" s="298"/>
      <c r="H162" s="298"/>
      <c r="I162" s="298"/>
      <c r="J162" s="298"/>
      <c r="K162" s="299"/>
      <c r="L162" s="313"/>
      <c r="M162" s="314"/>
    </row>
    <row r="163" spans="2:13" ht="15" customHeight="1">
      <c r="B163" s="335"/>
      <c r="C163" s="295"/>
      <c r="D163" s="194" t="s">
        <v>267</v>
      </c>
      <c r="E163" s="131" t="s">
        <v>148</v>
      </c>
      <c r="F163" s="129"/>
      <c r="G163" s="195" t="s">
        <v>8</v>
      </c>
      <c r="H163" s="196"/>
      <c r="I163" s="195" t="s">
        <v>9</v>
      </c>
      <c r="J163" s="196"/>
      <c r="K163" s="197" t="s">
        <v>102</v>
      </c>
      <c r="L163" s="315"/>
      <c r="M163" s="316"/>
    </row>
    <row r="164" spans="2:13" ht="15" customHeight="1">
      <c r="B164" s="335"/>
      <c r="C164" s="295"/>
      <c r="D164" s="198" t="s">
        <v>150</v>
      </c>
      <c r="E164" s="321"/>
      <c r="F164" s="321"/>
      <c r="G164" s="321"/>
      <c r="H164" s="321"/>
      <c r="I164" s="321"/>
      <c r="J164" s="321"/>
      <c r="K164" s="322"/>
      <c r="L164" s="317"/>
      <c r="M164" s="318"/>
    </row>
    <row r="165" spans="2:13" ht="15" customHeight="1">
      <c r="B165" s="335"/>
      <c r="C165" s="295"/>
      <c r="D165" s="199" t="s">
        <v>259</v>
      </c>
      <c r="E165" s="323"/>
      <c r="F165" s="323"/>
      <c r="G165" s="323"/>
      <c r="H165" s="323"/>
      <c r="I165" s="323"/>
      <c r="J165" s="323"/>
      <c r="K165" s="324"/>
      <c r="L165" s="317"/>
      <c r="M165" s="318"/>
    </row>
    <row r="166" spans="2:13" ht="15" customHeight="1">
      <c r="B166" s="335"/>
      <c r="C166" s="295"/>
      <c r="D166" s="200" t="s">
        <v>145</v>
      </c>
      <c r="E166" s="201"/>
      <c r="F166" s="310" t="s">
        <v>82</v>
      </c>
      <c r="G166" s="310"/>
      <c r="H166" s="310"/>
      <c r="I166" s="310"/>
      <c r="J166" s="310"/>
      <c r="K166" s="325"/>
      <c r="L166" s="317"/>
      <c r="M166" s="318"/>
    </row>
    <row r="167" spans="2:13" ht="15" customHeight="1" thickBot="1">
      <c r="B167" s="335"/>
      <c r="C167" s="295"/>
      <c r="D167" s="200" t="s">
        <v>146</v>
      </c>
      <c r="E167" s="201"/>
      <c r="F167" s="310" t="s">
        <v>82</v>
      </c>
      <c r="G167" s="310"/>
      <c r="H167" s="310"/>
      <c r="I167" s="310"/>
      <c r="J167" s="310"/>
      <c r="K167" s="325"/>
      <c r="L167" s="319"/>
      <c r="M167" s="320"/>
    </row>
    <row r="168" spans="2:13" ht="15" customHeight="1">
      <c r="B168" s="335"/>
      <c r="C168" s="295"/>
      <c r="D168" s="200" t="s">
        <v>147</v>
      </c>
      <c r="E168" s="160"/>
      <c r="F168" s="310" t="s">
        <v>82</v>
      </c>
      <c r="G168" s="310"/>
      <c r="H168" s="326">
        <f>IF(E168="",0,IF(E169="",ROUNDDOWN(E168/24,0),ROUNDDOWN(E168/E169,0)))</f>
        <v>0</v>
      </c>
      <c r="I168" s="326"/>
      <c r="J168" s="326"/>
      <c r="K168" s="327"/>
      <c r="L168" s="202"/>
      <c r="M168" s="203"/>
    </row>
    <row r="169" spans="2:13" ht="15" customHeight="1">
      <c r="B169" s="335"/>
      <c r="C169" s="295"/>
      <c r="D169" s="200" t="s">
        <v>156</v>
      </c>
      <c r="E169" s="147">
        <v>24</v>
      </c>
      <c r="F169" s="310" t="s">
        <v>157</v>
      </c>
      <c r="G169" s="310"/>
      <c r="H169" s="326"/>
      <c r="I169" s="326"/>
      <c r="J169" s="326"/>
      <c r="K169" s="327"/>
      <c r="L169" s="145"/>
      <c r="M169" s="204"/>
    </row>
    <row r="170" spans="2:13" ht="15" customHeight="1" thickBot="1">
      <c r="B170" s="335"/>
      <c r="C170" s="295"/>
      <c r="D170" s="193" t="s">
        <v>33</v>
      </c>
      <c r="E170" s="205"/>
      <c r="F170" s="328" t="s">
        <v>82</v>
      </c>
      <c r="G170" s="328"/>
      <c r="H170" s="328"/>
      <c r="I170" s="328"/>
      <c r="J170" s="328"/>
      <c r="K170" s="329"/>
      <c r="L170" s="145"/>
      <c r="M170" s="204"/>
    </row>
    <row r="171" spans="2:13" ht="52.5" customHeight="1" thickBot="1">
      <c r="B171" s="335"/>
      <c r="C171" s="295"/>
      <c r="D171" s="330" t="s">
        <v>380</v>
      </c>
      <c r="E171" s="298"/>
      <c r="F171" s="298"/>
      <c r="G171" s="298"/>
      <c r="H171" s="298"/>
      <c r="I171" s="298"/>
      <c r="J171" s="298"/>
      <c r="K171" s="299"/>
      <c r="L171" s="145"/>
      <c r="M171" s="204"/>
    </row>
    <row r="172" spans="2:13" ht="15" customHeight="1">
      <c r="B172" s="335"/>
      <c r="C172" s="295"/>
      <c r="D172" s="194" t="s">
        <v>268</v>
      </c>
      <c r="E172" s="196"/>
      <c r="F172" s="300" t="s">
        <v>273</v>
      </c>
      <c r="G172" s="300"/>
      <c r="H172" s="300"/>
      <c r="I172" s="300"/>
      <c r="J172" s="300"/>
      <c r="K172" s="331"/>
      <c r="L172" s="145"/>
      <c r="M172" s="204"/>
    </row>
    <row r="173" spans="2:13" ht="15" customHeight="1">
      <c r="B173" s="335"/>
      <c r="C173" s="295"/>
      <c r="D173" s="200" t="s">
        <v>269</v>
      </c>
      <c r="E173" s="201"/>
      <c r="F173" s="310" t="s">
        <v>82</v>
      </c>
      <c r="G173" s="310"/>
      <c r="H173" s="310"/>
      <c r="I173" s="310"/>
      <c r="J173" s="310"/>
      <c r="K173" s="325"/>
      <c r="L173" s="145"/>
      <c r="M173" s="204"/>
    </row>
    <row r="174" spans="2:13" ht="15" customHeight="1">
      <c r="B174" s="335"/>
      <c r="C174" s="295"/>
      <c r="D174" s="200" t="s">
        <v>270</v>
      </c>
      <c r="E174" s="201"/>
      <c r="F174" s="310" t="s">
        <v>82</v>
      </c>
      <c r="G174" s="310"/>
      <c r="H174" s="310"/>
      <c r="I174" s="310"/>
      <c r="J174" s="310"/>
      <c r="K174" s="325"/>
      <c r="L174" s="145"/>
      <c r="M174" s="204"/>
    </row>
    <row r="175" spans="2:13" ht="15" customHeight="1" thickBot="1">
      <c r="B175" s="336"/>
      <c r="C175" s="296"/>
      <c r="D175" s="193" t="s">
        <v>271</v>
      </c>
      <c r="E175" s="205"/>
      <c r="F175" s="328" t="s">
        <v>82</v>
      </c>
      <c r="G175" s="328"/>
      <c r="H175" s="328"/>
      <c r="I175" s="328"/>
      <c r="J175" s="328"/>
      <c r="K175" s="329"/>
      <c r="L175" s="206"/>
      <c r="M175" s="207"/>
    </row>
    <row r="176" spans="2:13" ht="15.5" thickBot="1"/>
    <row r="177" spans="2:30" ht="21.75" customHeight="1" thickBot="1">
      <c r="B177" s="332" t="s">
        <v>241</v>
      </c>
      <c r="C177" s="333"/>
      <c r="D177" s="333"/>
      <c r="E177" s="333"/>
      <c r="F177" s="333"/>
      <c r="G177" s="333"/>
      <c r="H177" s="333"/>
      <c r="I177" s="333"/>
      <c r="J177" s="333"/>
      <c r="K177" s="333"/>
      <c r="L177" s="333"/>
      <c r="M177" s="334"/>
      <c r="Q177" s="144" t="s">
        <v>274</v>
      </c>
      <c r="R177" s="144" t="str">
        <f>IF($E178="","",$E178)</f>
        <v/>
      </c>
      <c r="S177" s="144"/>
    </row>
    <row r="178" spans="2:30" ht="16.5" thickBot="1">
      <c r="B178" s="335" t="s">
        <v>242</v>
      </c>
      <c r="C178" s="337" t="s">
        <v>141</v>
      </c>
      <c r="D178" s="338"/>
      <c r="E178" s="339"/>
      <c r="F178" s="339"/>
      <c r="G178" s="339"/>
      <c r="H178" s="339"/>
      <c r="I178" s="339"/>
      <c r="J178" s="339"/>
      <c r="K178" s="340"/>
      <c r="L178" s="341" t="s">
        <v>343</v>
      </c>
      <c r="M178" s="342"/>
      <c r="Q178" s="144" t="s">
        <v>288</v>
      </c>
      <c r="R178" s="144" t="str">
        <f>IF($E183="","",$E183&amp;"　　"&amp;$E184)</f>
        <v/>
      </c>
      <c r="S178" s="144"/>
    </row>
    <row r="179" spans="2:30" ht="18" customHeight="1">
      <c r="B179" s="335"/>
      <c r="C179" s="343" t="s">
        <v>143</v>
      </c>
      <c r="D179" s="344"/>
      <c r="E179" s="146"/>
      <c r="F179" s="147"/>
      <c r="G179" s="148" t="s">
        <v>8</v>
      </c>
      <c r="H179" s="147"/>
      <c r="I179" s="148" t="s">
        <v>9</v>
      </c>
      <c r="J179" s="147"/>
      <c r="K179" s="149" t="s">
        <v>102</v>
      </c>
      <c r="L179" s="345" t="str">
        <f>L23</f>
        <v>令和元年度から継続して令和６年度末まで補助対象者であった</v>
      </c>
      <c r="M179" s="346"/>
      <c r="O179" s="128" t="s">
        <v>158</v>
      </c>
      <c r="Q179" s="144" t="s">
        <v>289</v>
      </c>
      <c r="R179" s="144" t="str">
        <f>IF($E203="","",$E203&amp;"　　"&amp;$E204)</f>
        <v/>
      </c>
      <c r="S179" s="144"/>
    </row>
    <row r="180" spans="2:30" ht="18" customHeight="1">
      <c r="B180" s="335"/>
      <c r="C180" s="343" t="s">
        <v>144</v>
      </c>
      <c r="D180" s="344"/>
      <c r="E180" s="146"/>
      <c r="F180" s="147"/>
      <c r="G180" s="148" t="s">
        <v>8</v>
      </c>
      <c r="H180" s="147"/>
      <c r="I180" s="148" t="s">
        <v>9</v>
      </c>
      <c r="J180" s="147"/>
      <c r="K180" s="149" t="s">
        <v>102</v>
      </c>
      <c r="L180" s="347"/>
      <c r="M180" s="348"/>
      <c r="O180" s="128">
        <f>IF(L180="○",IF(L182="○",IF(L184="○",1,0),0),0)</f>
        <v>0</v>
      </c>
      <c r="Q180" s="144" t="s">
        <v>275</v>
      </c>
      <c r="R180" s="144" t="str">
        <f>IF($E179="","",$E179&amp;$F179&amp;"年"&amp;$H179&amp;"月"&amp;$J179&amp;"日")</f>
        <v/>
      </c>
      <c r="S180" s="144"/>
    </row>
    <row r="181" spans="2:30" ht="18" customHeight="1" thickBot="1">
      <c r="B181" s="335"/>
      <c r="C181" s="349" t="s">
        <v>153</v>
      </c>
      <c r="D181" s="350"/>
      <c r="E181" s="150"/>
      <c r="F181" s="151"/>
      <c r="G181" s="152" t="s">
        <v>8</v>
      </c>
      <c r="H181" s="151"/>
      <c r="I181" s="152" t="s">
        <v>149</v>
      </c>
      <c r="J181" s="151"/>
      <c r="K181" s="153" t="s">
        <v>10</v>
      </c>
      <c r="L181" s="351" t="s">
        <v>260</v>
      </c>
      <c r="M181" s="352"/>
      <c r="O181" s="128" t="s">
        <v>161</v>
      </c>
      <c r="Q181" s="144" t="s">
        <v>276</v>
      </c>
      <c r="R181" s="144" t="str">
        <f>IF($E180="","",IF($E180="年度当初","令和"&amp;$N$3&amp;"年4月1日",$E180&amp;$F180&amp;"年"&amp;$H180&amp;"月"&amp;$J180&amp;"日"))</f>
        <v/>
      </c>
      <c r="S181" s="144"/>
    </row>
    <row r="182" spans="2:30" ht="16.5" thickBot="1">
      <c r="B182" s="335"/>
      <c r="C182" s="154"/>
      <c r="D182" s="145"/>
      <c r="E182" s="155"/>
      <c r="F182" s="155"/>
      <c r="G182" s="155"/>
      <c r="H182" s="155"/>
      <c r="I182" s="155"/>
      <c r="J182" s="155"/>
      <c r="K182" s="155"/>
      <c r="L182" s="347"/>
      <c r="M182" s="348"/>
      <c r="O182" s="128">
        <f>IF(E180="年度当初",4,IF(AND(H180&gt;=4,H180&lt;=12),H180,IF(AND(H180&gt;=1,H180&lt;=3),H180+12,0)))</f>
        <v>0</v>
      </c>
      <c r="Q182" s="144" t="s">
        <v>277</v>
      </c>
      <c r="R182" s="144" t="str">
        <f>IF(E181="","",IF(E181="年度末","令和"&amp;$N$4&amp;"年3月31日",E181&amp;F181&amp;"年"&amp;H181&amp;"月"&amp;J181&amp;"日"))</f>
        <v/>
      </c>
      <c r="S182" s="144"/>
    </row>
    <row r="183" spans="2:30" ht="19.5" customHeight="1">
      <c r="B183" s="335"/>
      <c r="C183" s="353" t="s">
        <v>262</v>
      </c>
      <c r="D183" s="156" t="s">
        <v>142</v>
      </c>
      <c r="E183" s="356"/>
      <c r="F183" s="356"/>
      <c r="G183" s="356"/>
      <c r="H183" s="356"/>
      <c r="I183" s="356"/>
      <c r="J183" s="356"/>
      <c r="K183" s="357"/>
      <c r="L183" s="351" t="s">
        <v>261</v>
      </c>
      <c r="M183" s="352"/>
      <c r="O183" s="128" t="s">
        <v>162</v>
      </c>
      <c r="Q183" s="144" t="s">
        <v>278</v>
      </c>
      <c r="R183" s="144" t="str">
        <f>IF($L202="","",L202)</f>
        <v/>
      </c>
      <c r="S183" s="144"/>
    </row>
    <row r="184" spans="2:30" ht="16.5" thickBot="1">
      <c r="B184" s="335"/>
      <c r="C184" s="354"/>
      <c r="D184" s="157" t="s">
        <v>258</v>
      </c>
      <c r="E184" s="358"/>
      <c r="F184" s="358"/>
      <c r="G184" s="358"/>
      <c r="H184" s="358"/>
      <c r="I184" s="358"/>
      <c r="J184" s="358"/>
      <c r="K184" s="359"/>
      <c r="L184" s="360"/>
      <c r="M184" s="361"/>
      <c r="O184" s="128">
        <f>IF(E181="年度末",15,IF(AND(H181&gt;=4,H181&lt;=12),H181,IF(AND(H181&gt;=1,H181&lt;=3),H181+12,0)))</f>
        <v>0</v>
      </c>
      <c r="Q184" s="144" t="s">
        <v>290</v>
      </c>
      <c r="R184" s="158" t="str">
        <f>"補助基準額上限："&amp;M185&amp;"円"</f>
        <v>補助基準額上限：65000円</v>
      </c>
      <c r="S184" s="144"/>
      <c r="U184" s="128" t="s">
        <v>291</v>
      </c>
      <c r="V184" s="128" t="str">
        <f>IF(O186=0,"","転居日："&amp;E202&amp;F202&amp;"年"&amp;H202&amp;"月"&amp;J202&amp;"日")</f>
        <v/>
      </c>
    </row>
    <row r="185" spans="2:30" ht="16" customHeight="1">
      <c r="B185" s="335"/>
      <c r="C185" s="354"/>
      <c r="D185" s="159" t="s">
        <v>145</v>
      </c>
      <c r="E185" s="160"/>
      <c r="F185" s="300" t="s">
        <v>82</v>
      </c>
      <c r="G185" s="300"/>
      <c r="H185" s="300"/>
      <c r="I185" s="300"/>
      <c r="J185" s="300"/>
      <c r="K185" s="331"/>
      <c r="L185" s="362" t="s">
        <v>253</v>
      </c>
      <c r="M185" s="364">
        <f>IF(O180=1,82000,65000)</f>
        <v>65000</v>
      </c>
      <c r="O185" s="128" t="s">
        <v>294</v>
      </c>
      <c r="Q185" s="136"/>
      <c r="R185" s="136" t="s">
        <v>286</v>
      </c>
      <c r="S185" s="136" t="s">
        <v>17</v>
      </c>
      <c r="T185" s="136" t="s">
        <v>18</v>
      </c>
      <c r="U185" s="136" t="s">
        <v>19</v>
      </c>
      <c r="V185" s="136" t="s">
        <v>20</v>
      </c>
      <c r="W185" s="136" t="s">
        <v>21</v>
      </c>
      <c r="X185" s="136" t="s">
        <v>22</v>
      </c>
      <c r="Y185" s="136" t="s">
        <v>23</v>
      </c>
      <c r="Z185" s="136" t="s">
        <v>24</v>
      </c>
      <c r="AA185" s="136" t="s">
        <v>25</v>
      </c>
      <c r="AB185" s="136" t="s">
        <v>26</v>
      </c>
      <c r="AC185" s="136" t="s">
        <v>27</v>
      </c>
      <c r="AD185" s="136" t="s">
        <v>287</v>
      </c>
    </row>
    <row r="186" spans="2:30" ht="16.5" customHeight="1" thickBot="1">
      <c r="B186" s="335"/>
      <c r="C186" s="354"/>
      <c r="D186" s="161" t="s">
        <v>146</v>
      </c>
      <c r="E186" s="162"/>
      <c r="F186" s="366" t="s">
        <v>82</v>
      </c>
      <c r="G186" s="366"/>
      <c r="H186" s="366"/>
      <c r="I186" s="366"/>
      <c r="J186" s="366"/>
      <c r="K186" s="367"/>
      <c r="L186" s="363"/>
      <c r="M186" s="365"/>
      <c r="O186" s="128">
        <f>IF(AND(H202&gt;=4,H202&lt;=12),H202,IF(AND(H202&gt;=1,H202&lt;=3),H202+12,0))</f>
        <v>0</v>
      </c>
      <c r="Q186" s="136" t="s">
        <v>281</v>
      </c>
      <c r="R186" s="163">
        <f>IF(O182=4,IF(O190=4,L192,IF(O192=4,M192,IF(O186=4,E205,E185))),0)</f>
        <v>0</v>
      </c>
      <c r="S186" s="163">
        <f>IF(O182&lt;=5,
IF(O184&lt;5,0,
IF(O190=5,L192,
IF(O192=5,M192,
IF(AND(O186&gt;0,O186&lt;=5),E205,
IF(AND(O194&gt;0,O194&lt;=5),E212,E185))))),0)</f>
        <v>0</v>
      </c>
      <c r="T186" s="163">
        <f>IF(O182&lt;=6,
IF(O184&lt;6,0,
IF(O190=6,L192,
IF(O192=6,M192,
IF(AND(O186&gt;0,O186&lt;=6),E205,
IF(AND(O194&gt;0,O194&lt;=6),E212,E185))))),0)</f>
        <v>0</v>
      </c>
      <c r="U186" s="163">
        <f>IF(O182&lt;=7,
IF(O184&lt;7,0,
IF(O190=7,L192,
IF(O192=7,M192,
IF(AND(O186&gt;0,O186&lt;=7),E205,
IF(AND(O194&gt;0,O194&lt;=7),E212,E185))))),0)</f>
        <v>0</v>
      </c>
      <c r="V186" s="163">
        <f>IF(O182&lt;=8,
IF(O184&lt;8,0,
IF(O190=8,L192,
IF(O192=8,M192,
IF(AND(O186&gt;0,O186&lt;=8),E205,
IF(AND(O194&gt;0,O194&lt;=8),E212,E185))))),0)</f>
        <v>0</v>
      </c>
      <c r="W186" s="163">
        <f>IF(O182&lt;=9,
IF(O184&lt;9,0,
IF(O190=9,L192,
IF(O192=9,M192,
IF(AND(O186&gt;0,O186&lt;=9),E205,
IF(AND(O194&gt;0,O194&lt;=9),E212,E185))))),0)</f>
        <v>0</v>
      </c>
      <c r="X186" s="163">
        <f>IF(O182&lt;=10,
IF(O184&lt;10,0,
IF(O190=10,L192,
IF(O192=10,M192,
IF(AND(O186&gt;0,O186&lt;=10),E205,
IF(AND(O194&gt;0,O194&lt;=10),E212,E185))))),0)</f>
        <v>0</v>
      </c>
      <c r="Y186" s="163">
        <f>IF(O182&lt;=11,
IF(O184&lt;11,0,
IF(O190=11,L192,
IF(O192=11,M192,
IF(AND(O186&gt;0,O186&lt;=11),E205,
IF(AND(O194&gt;0,O194&lt;=11),E212,E185))))),0)</f>
        <v>0</v>
      </c>
      <c r="Z186" s="163">
        <f>IF(O182&lt;=12,
IF(O184&lt;12,0,
IF(O190=12,L192,
IF(O192=12,M192,
IF(AND(O186&gt;0,O186&lt;=12),E205,
IF(AND(O194&gt;0,O194&lt;=12),E212,E185))))),0)</f>
        <v>0</v>
      </c>
      <c r="AA186" s="163">
        <f>IF(O182&lt;=13,
IF(O184&lt;13,0,
IF(O190=13,L192,
IF(O192=13,M192,
IF(AND(O186&gt;0,O186&lt;=13),E205,
IF(AND(O194&gt;0,O194&lt;=13),E212,E185))))),0)</f>
        <v>0</v>
      </c>
      <c r="AB186" s="163">
        <f>IF(O182&lt;=14,
IF(O184&lt;14,0,
IF(O190=14,L192,
IF(O192=14,M192,
IF(AND(O186&gt;0,O186&lt;=14),E205,
IF(AND(O194&gt;0,O194&lt;=14),E212,E185))))),0)</f>
        <v>0</v>
      </c>
      <c r="AC186" s="163">
        <f>IF(O182&lt;=15,
IF(O184&lt;15,0,
IF(O190=15,L192,
IF(O192=15,M192,
IF(AND(O186&gt;0,O186&lt;=15),E205,
IF(AND(O194&gt;0,O194&lt;=15),E212,E185))))),0)</f>
        <v>0</v>
      </c>
      <c r="AD186" s="164">
        <f>SUM(R186:AC186)</f>
        <v>0</v>
      </c>
    </row>
    <row r="187" spans="2:30" ht="23.25" customHeight="1" thickBot="1">
      <c r="B187" s="335"/>
      <c r="C187" s="354"/>
      <c r="D187" s="165" t="s">
        <v>371</v>
      </c>
      <c r="E187" s="166"/>
      <c r="F187" s="368" t="s">
        <v>82</v>
      </c>
      <c r="G187" s="368"/>
      <c r="H187" s="369">
        <f>IF(E187="",0,IF(E188="",ROUNDDOWN(E187/24,0),ROUNDDOWN(E187/E188,0)))</f>
        <v>0</v>
      </c>
      <c r="I187" s="369"/>
      <c r="J187" s="369"/>
      <c r="K187" s="370"/>
      <c r="L187" s="167"/>
      <c r="M187" s="168"/>
      <c r="O187" s="128" t="s">
        <v>155</v>
      </c>
      <c r="Q187" s="136" t="s">
        <v>279</v>
      </c>
      <c r="R187" s="163">
        <f>IF(O182=4,IF(O190=4,$L194,IF(O192=4,$M194,IF(O186=4,$E206,$E186))),0)</f>
        <v>0</v>
      </c>
      <c r="S187" s="163">
        <f>IF(O182&lt;=5,
IF(O184&lt;5,0,
IF(O190=5,L194,
IF(O192=5,M194,
IF(AND(O186&gt;0,O186&lt;=5),E206,
IF(AND(O194&gt;0,O194&lt;=5),E213,E186))))),0)</f>
        <v>0</v>
      </c>
      <c r="T187" s="163">
        <f>IF(O182&lt;=6,
IF(O184&lt;6,0,
IF(O190=6,L194,
IF(O192=6,M194,
IF(AND(O186&gt;0,O186&lt;=6),E206,
IF(AND(O194&gt;0,O194&lt;=6),E213,E186))))),0)</f>
        <v>0</v>
      </c>
      <c r="U187" s="163">
        <f>IF(O182&lt;=7,
IF(O184&lt;7,0,
IF(O190=7,L194,
IF(O192=7,M194,
IF(AND(O186&gt;0,O186&lt;=7),E206,
IF(AND(O194&gt;0,O194&lt;=7),E213,E186))))),0)</f>
        <v>0</v>
      </c>
      <c r="V187" s="163">
        <f>IF(O182&lt;=8,
IF(O184&lt;8,0,
IF(O190=8,L194,
IF(O192=8,M194,
IF(AND(O186&gt;0,O186&lt;=8),E206,
IF(AND(O194&gt;0,O194&lt;=8),E213,E186))))),0)</f>
        <v>0</v>
      </c>
      <c r="W187" s="163">
        <f>IF(O182&lt;=9,
IF(O184&lt;9,0,
IF(O190=9,L194,
IF(O192=9,M194,
IF(AND(O186&gt;0,O186&lt;=9),E206,
IF(AND(O194&gt;0,O194&lt;=9),E213,E186))))),0)</f>
        <v>0</v>
      </c>
      <c r="X187" s="163">
        <f>IF(O182&lt;=10,
IF(O184&lt;10,0,
IF(O190=10,L194,
IF(O192=10,M194,
IF(AND(O186&gt;0,O186&lt;=10),E206,
IF(AND(O194&gt;0,O194&lt;=10),E213,E186))))),0)</f>
        <v>0</v>
      </c>
      <c r="Y187" s="163">
        <f>IF(O182&lt;=11,
IF(O184&lt;11,0,
IF(O190=11,L194,
IF(O192=11,M194,
IF(AND(O186&gt;0,O186&lt;=11),E206,
IF(AND(O194&gt;0,O194&lt;=11),E213,E186))))),0)</f>
        <v>0</v>
      </c>
      <c r="Z187" s="163">
        <f>IF(O182&lt;=12,
IF(O184&lt;12,0,
IF(O190=12,L194,
IF(O192=12,M194,
IF(AND(O186&gt;0,O186&lt;=12),E206,
IF(AND(O194&gt;0,O194&lt;=12),E213,E186))))),0)</f>
        <v>0</v>
      </c>
      <c r="AA187" s="163">
        <f>IF(O182&lt;=13,
IF(O184&lt;13,0,
IF(O190=13,L194,
IF(O192=13,M194,
IF(AND(O186&gt;0,O186&lt;=13),E206,
IF(AND(O194&gt;0,O194&lt;=13),E213,E186))))),0)</f>
        <v>0</v>
      </c>
      <c r="AB187" s="163">
        <f>IF(O182&lt;=14,
IF(O184&lt;14,0,
IF(O190=14,L194,
IF(O192=14,M194,
IF(AND(O186&gt;0,O186&lt;=14),E206,
IF(AND(O194&gt;0,O194&lt;=14),E213,E186))))),0)</f>
        <v>0</v>
      </c>
      <c r="AC187" s="163">
        <f>IF(O182&lt;=15,
IF(O184&lt;15,0,
IF(O190=15,L194,
IF(O192=15,M194,
IF(AND(O186&gt;0,O186&lt;=15),E206,
IF(AND(O194&gt;0,O194&lt;=15),E213,E186))))),0)</f>
        <v>0</v>
      </c>
      <c r="AD187" s="164">
        <f>SUM(R187:AC187)</f>
        <v>0</v>
      </c>
    </row>
    <row r="188" spans="2:30" ht="24" customHeight="1" thickBot="1">
      <c r="B188" s="335"/>
      <c r="C188" s="354"/>
      <c r="D188" s="169" t="s">
        <v>156</v>
      </c>
      <c r="E188" s="147">
        <v>24</v>
      </c>
      <c r="F188" s="310" t="s">
        <v>157</v>
      </c>
      <c r="G188" s="310"/>
      <c r="H188" s="326"/>
      <c r="I188" s="326"/>
      <c r="J188" s="326"/>
      <c r="K188" s="327"/>
      <c r="L188" s="170" t="s">
        <v>263</v>
      </c>
      <c r="M188" s="171" t="s">
        <v>264</v>
      </c>
      <c r="O188" s="128">
        <f>IF(AND(E199&gt;=4,E199&lt;=12),E199,IF(AND(E199&gt;=1,E199&lt;=3),E199+12,0))</f>
        <v>0</v>
      </c>
      <c r="Q188" s="136" t="s">
        <v>280</v>
      </c>
      <c r="R188" s="163">
        <f>IF(O182=4,IF(O190=4,L196,IF(O192=4,M196,IF(O186=4,H207,IF(O188=4,H198,H187)))),0)</f>
        <v>0</v>
      </c>
      <c r="S188" s="163">
        <f>IF(O182&lt;=5,
IF(O184&lt;5,0,
IF(O190=5,L196,
IF(O192=5,M196,
IF(AND(O186&gt;0,O186&lt;=5),H207,
IF(AND(O188&gt;0,O188&lt;=5),H198,H187))))),0)</f>
        <v>0</v>
      </c>
      <c r="T188" s="163">
        <f>IF(O182&lt;=6,
IF(O184&lt;6,0,
IF(O190=6,L196,
IF(O192=6,M196,
IF(AND(O186&gt;0,O186&lt;=6),H207,
IF(AND(O188&gt;0,O188&lt;=6),H198,H187))))),0)</f>
        <v>0</v>
      </c>
      <c r="U188" s="163">
        <f>IF(O182&lt;=7,
IF(O184&lt;7,0,
IF(O190=7,L196,
IF(O192=7,M196,
IF(AND(O186&gt;0,O186&lt;=7),H207,
IF(AND(O188&gt;0,O188&lt;=7),H198,H187))))),0)</f>
        <v>0</v>
      </c>
      <c r="V188" s="163">
        <f>IF(O182&lt;=8,
IF(O184&lt;8,0,
IF(O190=8,L196,
IF(O192=8,M196,
IF(AND(O186&gt;0,O186&lt;=8),H207,
IF(AND(O188&gt;0,O188&lt;=8),H198,H187))))),0)</f>
        <v>0</v>
      </c>
      <c r="W188" s="163">
        <f>IF(O182&lt;=9,
IF(O184&lt;9,0,
IF(O190=9,L196,
IF(O192=9,M196,
IF(AND(O186&gt;0,O186&lt;=9),H207,
IF(AND(O188&gt;0,O188&lt;=9),H198,H187))))),0)</f>
        <v>0</v>
      </c>
      <c r="X188" s="163">
        <f>IF(O182&lt;=10,
IF(O184&lt;10,0,
IF(O190=10,L196,
IF(O192=10,M196,
IF(AND(O186&gt;0,O186&lt;=10),H207,
IF(AND(O188&gt;0,O188&lt;=10),H198,H187))))),0)</f>
        <v>0</v>
      </c>
      <c r="Y188" s="163">
        <f>IF(O182&lt;=11,
IF(O184&lt;11,0,
IF(O190=11,L196,
IF(O192=11,M196,
IF(AND(O186&gt;0,O186&lt;=11),H207,
IF(AND(O188&gt;0,O188&lt;=11),H198,H187))))),0)</f>
        <v>0</v>
      </c>
      <c r="Z188" s="163">
        <f>IF(O182&lt;=12,
IF(O184&lt;12,0,
IF(O190=12,L196,
IF(O192=12,M196,
IF(AND(O186&gt;0,O186&lt;=12),H207,
IF(AND(O188&gt;0,O188&lt;=12),H198,H187))))),0)</f>
        <v>0</v>
      </c>
      <c r="AA188" s="163">
        <f>IF(O182&lt;=13,
IF(O184&lt;13,0,
IF(O190=13,L196,
IF(O192=13,M196,
IF(AND(O186&gt;0,O186&lt;=13),H207,
IF(AND(O188&gt;0,O188&lt;=13),H198,H187))))),0)</f>
        <v>0</v>
      </c>
      <c r="AB188" s="163">
        <f>IF(O182&lt;=14,
IF(O184&lt;14,0,
IF(O190=14,L196,
IF(O192=14,M196,
IF(AND(O186&gt;0,O186&lt;=14),H207,
IF(AND(O188&gt;0,O188&lt;=14),H198,H187))))),0)</f>
        <v>0</v>
      </c>
      <c r="AC188" s="163">
        <f>IF(O182&lt;=15,
IF(O184&lt;15,0,
IF(O190=15,L196,
IF(O192=15,M196,
IF(AND(O186&gt;0,O186&lt;=15),H207,
IF(AND(O188&gt;0,O188&lt;=15),H198,H187))))),0)</f>
        <v>0</v>
      </c>
      <c r="AD188" s="164">
        <f t="shared" ref="AD188:AD190" si="69">SUM(R188:AC188)</f>
        <v>0</v>
      </c>
    </row>
    <row r="189" spans="2:30" ht="19.5" customHeight="1">
      <c r="B189" s="335"/>
      <c r="C189" s="354"/>
      <c r="D189" s="282" t="s">
        <v>265</v>
      </c>
      <c r="E189" s="283"/>
      <c r="F189" s="283"/>
      <c r="G189" s="283"/>
      <c r="H189" s="283"/>
      <c r="I189" s="283"/>
      <c r="J189" s="283"/>
      <c r="K189" s="284"/>
      <c r="L189" s="172" t="s">
        <v>372</v>
      </c>
      <c r="M189" s="173" t="s">
        <v>372</v>
      </c>
      <c r="O189" s="128" t="s">
        <v>163</v>
      </c>
      <c r="Q189" s="136" t="s">
        <v>282</v>
      </c>
      <c r="R189" s="163">
        <f>IF(O182=4,IF(O190=4,L198,IF(O192=4,M198,IF(O186=4,E209,E191))),0)</f>
        <v>0</v>
      </c>
      <c r="S189" s="163">
        <f>IF(O182&lt;=5,
IF(O184&lt;5,0,
IF(O190=5,L198,
IF(O192=5,M198,
IF(AND(O186&gt;0,O186&lt;=5),E209,
IF(AND(O194&gt;0,O194&lt;=5),E214,E191))))),0)</f>
        <v>0</v>
      </c>
      <c r="T189" s="163">
        <f>IF(O182&lt;=6,
IF(O184&lt;6,0,
IF(O190=6,L198,
IF(O192=6,M198,
IF(AND(O186&gt;0,O186&lt;=6),E209,
IF(AND(O194&gt;0,O194&lt;=6),E214,E191))))),0)</f>
        <v>0</v>
      </c>
      <c r="U189" s="163">
        <f>IF(O182&lt;=7,
IF(O184&lt;7,0,
IF(O190=7,L198,
IF(O192=7,M198,
IF(AND(O186&gt;0,O186&lt;=7),E209,
IF(AND(O194&gt;0,O194&lt;=7),E214,E191))))),0)</f>
        <v>0</v>
      </c>
      <c r="V189" s="163">
        <f>IF(O182&lt;=8,
IF(O184&lt;8,0,
IF(O190=8,L198,
IF(O192=8,M198,
IF(AND(O186&gt;0,O186&lt;=8),E209,
IF(AND(O194&gt;0,O194&lt;=8),E214,E191))))),0)</f>
        <v>0</v>
      </c>
      <c r="W189" s="163">
        <f>IF(O182&lt;=9,
IF(O184&lt;9,0,
IF(O190=9,L198,
IF(O192=9,M198,
IF(AND(O186&gt;0,O186&lt;=9),E209,
IF(AND(O194&gt;0,O194&lt;=9),E214,E191))))),0)</f>
        <v>0</v>
      </c>
      <c r="X189" s="163">
        <f>IF(O182&lt;=10,
IF(O184&lt;10,0,
IF(O190=10,L198,
IF(O192=10,M198,
IF(AND(O186&gt;0,O186&lt;=10),E209,
IF(AND(O194&gt;0,O194&lt;=10),E214,E191))))),0)</f>
        <v>0</v>
      </c>
      <c r="Y189" s="163">
        <f>IF(O182&lt;=11,
IF(O184&lt;11,0,
IF(O190=11,L198,
IF(O192=11,M198,
IF(AND(O186&gt;0,O186&lt;=11),E209,
IF(AND(O194&gt;0,O194&lt;=11),E214,E191))))),0)</f>
        <v>0</v>
      </c>
      <c r="Z189" s="163">
        <f>IF(O182&lt;=12,
IF(O184&lt;12,0,
IF(O190=12,L198,
IF(O192=12,M198,
IF(AND(O186&gt;0,O186&lt;=12),E209,
IF(AND(O194&gt;0,O194&lt;=12),E214,E191))))),0)</f>
        <v>0</v>
      </c>
      <c r="AA189" s="163">
        <f>IF(O182&lt;=13,
IF(O184&lt;13,0,
IF(O190=13,L198,
IF(O192=13,M198,
IF(AND(O186&gt;0,O186&lt;=13),E209,
IF(AND(O194&gt;0,O194&lt;=13),E214,E191))))),0)</f>
        <v>0</v>
      </c>
      <c r="AB189" s="163">
        <f>IF(O182&lt;=14,
IF(O184&lt;14,0,
IF(O190=14,L198,
IF(O192=14,M198,
IF(AND(O186&gt;0,O186&lt;=14),E209,
IF(AND(O194&gt;0,O194&lt;=14),E214,E191))))),0)</f>
        <v>0</v>
      </c>
      <c r="AC189" s="163">
        <f>IF(O182&lt;=15,
IF(O184&lt;15,0,
IF(O190=15,L198,
IF(O192=15,M198,
IF(AND(O186&gt;0,O186&lt;=15),E209,
IF(AND(O194&gt;0,O194&lt;=15),E214,E191))))),0)</f>
        <v>0</v>
      </c>
      <c r="AD189" s="164">
        <f t="shared" si="69"/>
        <v>0</v>
      </c>
    </row>
    <row r="190" spans="2:30" ht="19.5" customHeight="1" thickBot="1">
      <c r="B190" s="335"/>
      <c r="C190" s="354"/>
      <c r="D190" s="285"/>
      <c r="E190" s="286"/>
      <c r="F190" s="286"/>
      <c r="G190" s="286"/>
      <c r="H190" s="286"/>
      <c r="I190" s="286"/>
      <c r="J190" s="286"/>
      <c r="K190" s="287"/>
      <c r="L190" s="174"/>
      <c r="M190" s="175"/>
      <c r="O190" s="128">
        <f>IF(AND(L190&gt;=4,L190&lt;=12),L190,IF(AND(L190&gt;=1,L190&lt;=3),L190+12,0))</f>
        <v>0</v>
      </c>
      <c r="Q190" s="136" t="s">
        <v>283</v>
      </c>
      <c r="R190" s="163">
        <f>SUM(R186:R188)-R189</f>
        <v>0</v>
      </c>
      <c r="S190" s="163">
        <f>SUM(S186:S188)-S189</f>
        <v>0</v>
      </c>
      <c r="T190" s="163">
        <f t="shared" ref="T190" si="70">SUM(T186:T188)-T189</f>
        <v>0</v>
      </c>
      <c r="U190" s="163">
        <f t="shared" ref="U190" si="71">SUM(U186:U188)-U189</f>
        <v>0</v>
      </c>
      <c r="V190" s="163">
        <f t="shared" ref="V190" si="72">SUM(V186:V188)-V189</f>
        <v>0</v>
      </c>
      <c r="W190" s="163">
        <f t="shared" ref="W190" si="73">SUM(W186:W188)-W189</f>
        <v>0</v>
      </c>
      <c r="X190" s="163">
        <f t="shared" ref="X190" si="74">SUM(X186:X188)-X189</f>
        <v>0</v>
      </c>
      <c r="Y190" s="163">
        <f t="shared" ref="Y190" si="75">SUM(Y186:Y188)-Y189</f>
        <v>0</v>
      </c>
      <c r="Z190" s="163">
        <f t="shared" ref="Z190" si="76">SUM(Z186:Z188)-Z189</f>
        <v>0</v>
      </c>
      <c r="AA190" s="163">
        <f t="shared" ref="AA190" si="77">SUM(AA186:AA188)-AA189</f>
        <v>0</v>
      </c>
      <c r="AB190" s="163">
        <f t="shared" ref="AB190" si="78">SUM(AB186:AB188)-AB189</f>
        <v>0</v>
      </c>
      <c r="AC190" s="163">
        <f t="shared" ref="AC190" si="79">SUM(AC186:AC188)-AC189</f>
        <v>0</v>
      </c>
      <c r="AD190" s="164">
        <f t="shared" si="69"/>
        <v>0</v>
      </c>
    </row>
    <row r="191" spans="2:30" ht="24" customHeight="1" thickBot="1">
      <c r="B191" s="335"/>
      <c r="C191" s="355"/>
      <c r="D191" s="176" t="s">
        <v>33</v>
      </c>
      <c r="E191" s="177"/>
      <c r="F191" s="288" t="s">
        <v>82</v>
      </c>
      <c r="G191" s="288"/>
      <c r="H191" s="288"/>
      <c r="I191" s="288"/>
      <c r="J191" s="288"/>
      <c r="K191" s="289"/>
      <c r="L191" s="178" t="s">
        <v>373</v>
      </c>
      <c r="M191" s="179" t="s">
        <v>373</v>
      </c>
      <c r="O191" s="128" t="s">
        <v>164</v>
      </c>
      <c r="Q191" s="136" t="s">
        <v>284</v>
      </c>
      <c r="R191" s="163">
        <f>IF(O180=1,IF(AND(O186&gt;0,O186&lt;=4),IF(R190&gt;=63000,63000,R190),IF(R190&gt;=82000,82000,R190)),IF(R190&gt;=63000,63000,R190))</f>
        <v>0</v>
      </c>
      <c r="S191" s="163">
        <f>IF(O180=1,IF(AND(O186&gt;0,O186&lt;=5),IF(S190&gt;=63000,63000,S190),IF(S190&gt;=82000,82000,S190)),IF(S190&gt;=63000,63000,S190))</f>
        <v>0</v>
      </c>
      <c r="T191" s="163">
        <f>IF(O180=1,IF(AND(O186&gt;0,O186&lt;=6),IF(T190&gt;=63000,63000,T190),IF(T190&gt;=82000,82000,T190)),IF(T190&gt;=63000,63000,T190))</f>
        <v>0</v>
      </c>
      <c r="U191" s="163">
        <f>IF(O180=1,IF(AND(O186&gt;0,O186&lt;=7),IF(U190&gt;=63000,63000,U190),IF(U190&gt;=82000,82000,U190)),IF(U190&gt;=63000,63000,U190))</f>
        <v>0</v>
      </c>
      <c r="V191" s="163">
        <f>IF(O180=1,IF(AND(O186&gt;0,O186&lt;=8),IF(V190&gt;=63000,63000,V190),IF(V190&gt;=82000,82000,V190)),IF(V190&gt;=63000,63000,V190))</f>
        <v>0</v>
      </c>
      <c r="W191" s="163">
        <f>IF(O180=1,IF(AND(O186&gt;0,O186&lt;=9),IF(W190&gt;=63000,63000,W190),IF(W190&gt;=82000,82000,W190)),IF(W190&gt;=63000,63000,W190))</f>
        <v>0</v>
      </c>
      <c r="X191" s="163">
        <f>IF(O180=1,IF(AND(O186&gt;0,O186&lt;=10),IF(X190&gt;=63000,63000,X190),IF(X190&gt;=82000,82000,X190)),IF(X190&gt;=63000,63000,X190))</f>
        <v>0</v>
      </c>
      <c r="Y191" s="163">
        <f>IF(O180=1,IF(AND(O186&gt;0,O186&lt;=11),IF(Y190&gt;=63000,63000,Y190),IF(Y190&gt;=82000,82000,Y190)),IF(Y190&gt;=63000,63000,Y190))</f>
        <v>0</v>
      </c>
      <c r="Z191" s="163">
        <f>IF(O180=1,IF(AND(O186&gt;0,O186&lt;=12),IF(Z190&gt;=63000,63000,Z190),IF(Z190&gt;=82000,82000,Z190)),IF(Z190&gt;=63000,63000,Z190))</f>
        <v>0</v>
      </c>
      <c r="AA191" s="163">
        <f>IF(O180=1,IF(AND(O186&gt;0,O186&lt;=13),IF(AA190&gt;=63000,63000,AA190),IF(AA190&gt;=82000,82000,AA190)),IF(AA190&gt;=63000,63000,AA190))</f>
        <v>0</v>
      </c>
      <c r="AB191" s="163">
        <f>IF(O180=1,IF(AND(O186&gt;0,O186&lt;=14),IF(AB190&gt;=63000,63000,AB190),IF(AB190&gt;=82000,82000,AB190)),IF(AB190&gt;=63000,63000,AB190))</f>
        <v>0</v>
      </c>
      <c r="AC191" s="163">
        <f>IF(O180=1,IF(AND(O186&gt;0,O186&lt;=15),IF(AC190&gt;=63000,63000,AC190),IF(AC190&gt;=82000,82000,AC190)),IF(AC190&gt;=63000,63000,AC190))</f>
        <v>0</v>
      </c>
      <c r="AD191" s="164"/>
    </row>
    <row r="192" spans="2:30" ht="19.5" customHeight="1">
      <c r="B192" s="335"/>
      <c r="C192" s="180"/>
      <c r="D192" s="145"/>
      <c r="E192" s="181"/>
      <c r="F192" s="182"/>
      <c r="G192" s="182"/>
      <c r="H192" s="182"/>
      <c r="I192" s="182"/>
      <c r="J192" s="182"/>
      <c r="K192" s="182"/>
      <c r="L192" s="183"/>
      <c r="M192" s="184"/>
      <c r="O192" s="128">
        <f>IF(AND(M190&gt;=4,M190&lt;=12),M190,IF(AND(M190&gt;=1,M190&lt;=3),M190+12,0))</f>
        <v>0</v>
      </c>
      <c r="Q192" s="136" t="s">
        <v>285</v>
      </c>
      <c r="R192" s="163">
        <f>ROUNDDOWN(R191*3/4,0)</f>
        <v>0</v>
      </c>
      <c r="S192" s="164">
        <f t="shared" ref="S192" si="80">ROUNDDOWN(S191*3/4,0)</f>
        <v>0</v>
      </c>
      <c r="T192" s="164">
        <f t="shared" ref="T192" si="81">ROUNDDOWN(T191*3/4,0)</f>
        <v>0</v>
      </c>
      <c r="U192" s="164">
        <f t="shared" ref="U192" si="82">ROUNDDOWN(U191*3/4,0)</f>
        <v>0</v>
      </c>
      <c r="V192" s="164">
        <f t="shared" ref="V192" si="83">ROUNDDOWN(V191*3/4,0)</f>
        <v>0</v>
      </c>
      <c r="W192" s="164">
        <f t="shared" ref="W192" si="84">ROUNDDOWN(W191*3/4,0)</f>
        <v>0</v>
      </c>
      <c r="X192" s="164">
        <f t="shared" ref="X192" si="85">ROUNDDOWN(X191*3/4,0)</f>
        <v>0</v>
      </c>
      <c r="Y192" s="164">
        <f t="shared" ref="Y192" si="86">ROUNDDOWN(Y191*3/4,0)</f>
        <v>0</v>
      </c>
      <c r="Z192" s="164">
        <f t="shared" ref="Z192" si="87">ROUNDDOWN(Z191*3/4,0)</f>
        <v>0</v>
      </c>
      <c r="AA192" s="164">
        <f t="shared" ref="AA192" si="88">ROUNDDOWN(AA191*3/4,0)</f>
        <v>0</v>
      </c>
      <c r="AB192" s="164">
        <f t="shared" ref="AB192" si="89">ROUNDDOWN(AB191*3/4,0)</f>
        <v>0</v>
      </c>
      <c r="AC192" s="164">
        <f t="shared" ref="AC192" si="90">ROUNDDOWN(AC191*3/4,0)</f>
        <v>0</v>
      </c>
      <c r="AD192" s="164">
        <f>ROUNDDOWN(SUM(R192:AC192),-2)</f>
        <v>0</v>
      </c>
    </row>
    <row r="193" spans="2:15" ht="19.5" customHeight="1">
      <c r="B193" s="335"/>
      <c r="C193" s="290" t="s">
        <v>374</v>
      </c>
      <c r="D193" s="290"/>
      <c r="E193" s="290"/>
      <c r="F193" s="290"/>
      <c r="G193" s="290"/>
      <c r="H193" s="290"/>
      <c r="I193" s="290"/>
      <c r="J193" s="290"/>
      <c r="K193" s="291"/>
      <c r="L193" s="178" t="s">
        <v>375</v>
      </c>
      <c r="M193" s="179" t="s">
        <v>375</v>
      </c>
      <c r="O193" s="128" t="s">
        <v>293</v>
      </c>
    </row>
    <row r="194" spans="2:15" ht="19.5" customHeight="1">
      <c r="B194" s="335"/>
      <c r="C194" s="292"/>
      <c r="D194" s="292"/>
      <c r="E194" s="292"/>
      <c r="F194" s="292"/>
      <c r="G194" s="292"/>
      <c r="H194" s="292"/>
      <c r="I194" s="292"/>
      <c r="J194" s="292"/>
      <c r="K194" s="293"/>
      <c r="L194" s="183"/>
      <c r="M194" s="184"/>
      <c r="O194" s="128">
        <f>IF(AND(E211&gt;=4,E211&lt;=12),E211,IF(AND(E211&gt;=1,E211&lt;=3),E211+12,0))</f>
        <v>0</v>
      </c>
    </row>
    <row r="195" spans="2:15" ht="19.5" customHeight="1">
      <c r="B195" s="335"/>
      <c r="C195" s="292"/>
      <c r="D195" s="292"/>
      <c r="E195" s="292"/>
      <c r="F195" s="292"/>
      <c r="G195" s="292"/>
      <c r="H195" s="292"/>
      <c r="I195" s="292"/>
      <c r="J195" s="292"/>
      <c r="K195" s="293"/>
      <c r="L195" s="185" t="s">
        <v>376</v>
      </c>
      <c r="M195" s="186" t="s">
        <v>376</v>
      </c>
    </row>
    <row r="196" spans="2:15" ht="19.5" customHeight="1" thickBot="1">
      <c r="B196" s="335"/>
      <c r="C196" s="292"/>
      <c r="D196" s="292"/>
      <c r="E196" s="292"/>
      <c r="F196" s="292"/>
      <c r="G196" s="292"/>
      <c r="H196" s="292"/>
      <c r="I196" s="292"/>
      <c r="J196" s="292"/>
      <c r="K196" s="293"/>
      <c r="L196" s="183"/>
      <c r="M196" s="184"/>
    </row>
    <row r="197" spans="2:15" ht="18" customHeight="1" thickBot="1">
      <c r="B197" s="335"/>
      <c r="C197" s="294" t="s">
        <v>266</v>
      </c>
      <c r="D197" s="297" t="s">
        <v>377</v>
      </c>
      <c r="E197" s="298"/>
      <c r="F197" s="298"/>
      <c r="G197" s="298"/>
      <c r="H197" s="298"/>
      <c r="I197" s="298"/>
      <c r="J197" s="298"/>
      <c r="K197" s="299"/>
      <c r="L197" s="178" t="s">
        <v>378</v>
      </c>
      <c r="M197" s="179" t="s">
        <v>378</v>
      </c>
    </row>
    <row r="198" spans="2:15" ht="15" customHeight="1" thickBot="1">
      <c r="B198" s="335"/>
      <c r="C198" s="295"/>
      <c r="D198" s="187" t="s">
        <v>272</v>
      </c>
      <c r="E198" s="160"/>
      <c r="F198" s="300" t="s">
        <v>82</v>
      </c>
      <c r="G198" s="300"/>
      <c r="H198" s="301">
        <f>IF(E198="",0,IF(E200="",ROUNDDOWN(E198/24,0),ROUNDDOWN(E198/E200,0)))</f>
        <v>0</v>
      </c>
      <c r="I198" s="302"/>
      <c r="J198" s="302"/>
      <c r="K198" s="303"/>
      <c r="L198" s="188"/>
      <c r="M198" s="189"/>
    </row>
    <row r="199" spans="2:15" ht="15" customHeight="1" thickBot="1">
      <c r="B199" s="335"/>
      <c r="C199" s="295"/>
      <c r="D199" s="190" t="s">
        <v>292</v>
      </c>
      <c r="E199" s="147"/>
      <c r="F199" s="310" t="s">
        <v>9</v>
      </c>
      <c r="G199" s="310"/>
      <c r="H199" s="304"/>
      <c r="I199" s="305"/>
      <c r="J199" s="305"/>
      <c r="K199" s="306"/>
      <c r="L199" s="191"/>
      <c r="M199" s="192"/>
    </row>
    <row r="200" spans="2:15" ht="15" customHeight="1" thickBot="1">
      <c r="B200" s="335"/>
      <c r="C200" s="295"/>
      <c r="D200" s="193" t="s">
        <v>156</v>
      </c>
      <c r="E200" s="147">
        <v>24</v>
      </c>
      <c r="F200" s="152" t="s">
        <v>157</v>
      </c>
      <c r="G200" s="152"/>
      <c r="H200" s="307"/>
      <c r="I200" s="308"/>
      <c r="J200" s="308"/>
      <c r="K200" s="309"/>
      <c r="L200" s="311" t="s">
        <v>295</v>
      </c>
      <c r="M200" s="312"/>
    </row>
    <row r="201" spans="2:15" ht="18" customHeight="1" thickBot="1">
      <c r="B201" s="335"/>
      <c r="C201" s="295"/>
      <c r="D201" s="297" t="s">
        <v>379</v>
      </c>
      <c r="E201" s="298"/>
      <c r="F201" s="298"/>
      <c r="G201" s="298"/>
      <c r="H201" s="298"/>
      <c r="I201" s="298"/>
      <c r="J201" s="298"/>
      <c r="K201" s="299"/>
      <c r="L201" s="313"/>
      <c r="M201" s="314"/>
    </row>
    <row r="202" spans="2:15" ht="15" customHeight="1">
      <c r="B202" s="335"/>
      <c r="C202" s="295"/>
      <c r="D202" s="194" t="s">
        <v>267</v>
      </c>
      <c r="E202" s="131" t="s">
        <v>148</v>
      </c>
      <c r="F202" s="129"/>
      <c r="G202" s="195" t="s">
        <v>8</v>
      </c>
      <c r="H202" s="196"/>
      <c r="I202" s="195" t="s">
        <v>9</v>
      </c>
      <c r="J202" s="196"/>
      <c r="K202" s="197" t="s">
        <v>102</v>
      </c>
      <c r="L202" s="315"/>
      <c r="M202" s="316"/>
    </row>
    <row r="203" spans="2:15" ht="15" customHeight="1">
      <c r="B203" s="335"/>
      <c r="C203" s="295"/>
      <c r="D203" s="198" t="s">
        <v>150</v>
      </c>
      <c r="E203" s="321"/>
      <c r="F203" s="321"/>
      <c r="G203" s="321"/>
      <c r="H203" s="321"/>
      <c r="I203" s="321"/>
      <c r="J203" s="321"/>
      <c r="K203" s="322"/>
      <c r="L203" s="317"/>
      <c r="M203" s="318"/>
    </row>
    <row r="204" spans="2:15" ht="15" customHeight="1">
      <c r="B204" s="335"/>
      <c r="C204" s="295"/>
      <c r="D204" s="199" t="s">
        <v>259</v>
      </c>
      <c r="E204" s="323"/>
      <c r="F204" s="323"/>
      <c r="G204" s="323"/>
      <c r="H204" s="323"/>
      <c r="I204" s="323"/>
      <c r="J204" s="323"/>
      <c r="K204" s="324"/>
      <c r="L204" s="317"/>
      <c r="M204" s="318"/>
    </row>
    <row r="205" spans="2:15" ht="15" customHeight="1">
      <c r="B205" s="335"/>
      <c r="C205" s="295"/>
      <c r="D205" s="200" t="s">
        <v>145</v>
      </c>
      <c r="E205" s="201"/>
      <c r="F205" s="310" t="s">
        <v>82</v>
      </c>
      <c r="G205" s="310"/>
      <c r="H205" s="310"/>
      <c r="I205" s="310"/>
      <c r="J205" s="310"/>
      <c r="K205" s="325"/>
      <c r="L205" s="317"/>
      <c r="M205" s="318"/>
    </row>
    <row r="206" spans="2:15" ht="15" customHeight="1" thickBot="1">
      <c r="B206" s="335"/>
      <c r="C206" s="295"/>
      <c r="D206" s="200" t="s">
        <v>146</v>
      </c>
      <c r="E206" s="201"/>
      <c r="F206" s="310" t="s">
        <v>82</v>
      </c>
      <c r="G206" s="310"/>
      <c r="H206" s="310"/>
      <c r="I206" s="310"/>
      <c r="J206" s="310"/>
      <c r="K206" s="325"/>
      <c r="L206" s="319"/>
      <c r="M206" s="320"/>
    </row>
    <row r="207" spans="2:15" ht="15" customHeight="1">
      <c r="B207" s="335"/>
      <c r="C207" s="295"/>
      <c r="D207" s="200" t="s">
        <v>147</v>
      </c>
      <c r="E207" s="160"/>
      <c r="F207" s="310" t="s">
        <v>82</v>
      </c>
      <c r="G207" s="310"/>
      <c r="H207" s="326">
        <f>IF(E207="",0,IF(E208="",ROUNDDOWN(E207/24,0),ROUNDDOWN(E207/E208,0)))</f>
        <v>0</v>
      </c>
      <c r="I207" s="326"/>
      <c r="J207" s="326"/>
      <c r="K207" s="327"/>
      <c r="L207" s="202"/>
      <c r="M207" s="203"/>
    </row>
    <row r="208" spans="2:15" ht="15" customHeight="1">
      <c r="B208" s="335"/>
      <c r="C208" s="295"/>
      <c r="D208" s="200" t="s">
        <v>156</v>
      </c>
      <c r="E208" s="147">
        <v>24</v>
      </c>
      <c r="F208" s="310" t="s">
        <v>157</v>
      </c>
      <c r="G208" s="310"/>
      <c r="H208" s="326"/>
      <c r="I208" s="326"/>
      <c r="J208" s="326"/>
      <c r="K208" s="327"/>
      <c r="L208" s="145"/>
      <c r="M208" s="204"/>
    </row>
    <row r="209" spans="2:30" ht="15" customHeight="1" thickBot="1">
      <c r="B209" s="335"/>
      <c r="C209" s="295"/>
      <c r="D209" s="193" t="s">
        <v>33</v>
      </c>
      <c r="E209" s="205"/>
      <c r="F209" s="328" t="s">
        <v>82</v>
      </c>
      <c r="G209" s="328"/>
      <c r="H209" s="328"/>
      <c r="I209" s="328"/>
      <c r="J209" s="328"/>
      <c r="K209" s="329"/>
      <c r="L209" s="145"/>
      <c r="M209" s="204"/>
    </row>
    <row r="210" spans="2:30" ht="53.25" customHeight="1" thickBot="1">
      <c r="B210" s="335"/>
      <c r="C210" s="295"/>
      <c r="D210" s="330" t="s">
        <v>380</v>
      </c>
      <c r="E210" s="298"/>
      <c r="F210" s="298"/>
      <c r="G210" s="298"/>
      <c r="H210" s="298"/>
      <c r="I210" s="298"/>
      <c r="J210" s="298"/>
      <c r="K210" s="299"/>
      <c r="L210" s="145"/>
      <c r="M210" s="204"/>
    </row>
    <row r="211" spans="2:30" ht="15" customHeight="1">
      <c r="B211" s="335"/>
      <c r="C211" s="295"/>
      <c r="D211" s="194" t="s">
        <v>268</v>
      </c>
      <c r="E211" s="196"/>
      <c r="F211" s="300" t="s">
        <v>273</v>
      </c>
      <c r="G211" s="300"/>
      <c r="H211" s="300"/>
      <c r="I211" s="300"/>
      <c r="J211" s="300"/>
      <c r="K211" s="331"/>
      <c r="L211" s="145"/>
      <c r="M211" s="204"/>
    </row>
    <row r="212" spans="2:30" ht="15" customHeight="1">
      <c r="B212" s="335"/>
      <c r="C212" s="295"/>
      <c r="D212" s="200" t="s">
        <v>269</v>
      </c>
      <c r="E212" s="201"/>
      <c r="F212" s="310" t="s">
        <v>82</v>
      </c>
      <c r="G212" s="310"/>
      <c r="H212" s="310"/>
      <c r="I212" s="310"/>
      <c r="J212" s="310"/>
      <c r="K212" s="325"/>
      <c r="L212" s="145"/>
      <c r="M212" s="204"/>
    </row>
    <row r="213" spans="2:30" ht="15" customHeight="1">
      <c r="B213" s="335"/>
      <c r="C213" s="295"/>
      <c r="D213" s="200" t="s">
        <v>270</v>
      </c>
      <c r="E213" s="201"/>
      <c r="F213" s="310" t="s">
        <v>82</v>
      </c>
      <c r="G213" s="310"/>
      <c r="H213" s="310"/>
      <c r="I213" s="310"/>
      <c r="J213" s="310"/>
      <c r="K213" s="325"/>
      <c r="L213" s="145"/>
      <c r="M213" s="204"/>
    </row>
    <row r="214" spans="2:30" ht="15" customHeight="1" thickBot="1">
      <c r="B214" s="336"/>
      <c r="C214" s="296"/>
      <c r="D214" s="193" t="s">
        <v>271</v>
      </c>
      <c r="E214" s="205"/>
      <c r="F214" s="328" t="s">
        <v>82</v>
      </c>
      <c r="G214" s="328"/>
      <c r="H214" s="328"/>
      <c r="I214" s="328"/>
      <c r="J214" s="328"/>
      <c r="K214" s="329"/>
      <c r="L214" s="206"/>
      <c r="M214" s="207"/>
    </row>
    <row r="215" spans="2:30" ht="15.5" thickBot="1"/>
    <row r="216" spans="2:30" ht="21.75" customHeight="1" thickBot="1">
      <c r="B216" s="332" t="s">
        <v>243</v>
      </c>
      <c r="C216" s="333"/>
      <c r="D216" s="333"/>
      <c r="E216" s="333"/>
      <c r="F216" s="333"/>
      <c r="G216" s="333"/>
      <c r="H216" s="333"/>
      <c r="I216" s="333"/>
      <c r="J216" s="333"/>
      <c r="K216" s="333"/>
      <c r="L216" s="333"/>
      <c r="M216" s="334"/>
      <c r="Q216" s="144" t="s">
        <v>274</v>
      </c>
      <c r="R216" s="144" t="str">
        <f>IF($E217="","",$E217)</f>
        <v/>
      </c>
      <c r="S216" s="144"/>
    </row>
    <row r="217" spans="2:30" ht="16.5" thickBot="1">
      <c r="B217" s="335" t="s">
        <v>244</v>
      </c>
      <c r="C217" s="337" t="s">
        <v>141</v>
      </c>
      <c r="D217" s="338"/>
      <c r="E217" s="339"/>
      <c r="F217" s="339"/>
      <c r="G217" s="339"/>
      <c r="H217" s="339"/>
      <c r="I217" s="339"/>
      <c r="J217" s="339"/>
      <c r="K217" s="340"/>
      <c r="L217" s="341" t="s">
        <v>343</v>
      </c>
      <c r="M217" s="342"/>
      <c r="Q217" s="144" t="s">
        <v>288</v>
      </c>
      <c r="R217" s="144" t="str">
        <f>IF($E222="","",$E222&amp;"　　"&amp;$E223)</f>
        <v/>
      </c>
      <c r="S217" s="144"/>
    </row>
    <row r="218" spans="2:30" ht="18" customHeight="1">
      <c r="B218" s="335"/>
      <c r="C218" s="343" t="s">
        <v>143</v>
      </c>
      <c r="D218" s="344"/>
      <c r="E218" s="146"/>
      <c r="F218" s="147"/>
      <c r="G218" s="148" t="s">
        <v>8</v>
      </c>
      <c r="H218" s="147"/>
      <c r="I218" s="148" t="s">
        <v>9</v>
      </c>
      <c r="J218" s="147"/>
      <c r="K218" s="149" t="s">
        <v>102</v>
      </c>
      <c r="L218" s="345" t="str">
        <f>L23</f>
        <v>令和元年度から継続して令和６年度末まで補助対象者であった</v>
      </c>
      <c r="M218" s="346"/>
      <c r="O218" s="128" t="s">
        <v>158</v>
      </c>
      <c r="Q218" s="144" t="s">
        <v>289</v>
      </c>
      <c r="R218" s="144" t="str">
        <f>IF($E242="","",$E242&amp;"　　"&amp;$E243)</f>
        <v/>
      </c>
      <c r="S218" s="144"/>
    </row>
    <row r="219" spans="2:30" ht="18" customHeight="1">
      <c r="B219" s="335"/>
      <c r="C219" s="343" t="s">
        <v>144</v>
      </c>
      <c r="D219" s="344"/>
      <c r="E219" s="146"/>
      <c r="F219" s="147"/>
      <c r="G219" s="148" t="s">
        <v>8</v>
      </c>
      <c r="H219" s="147"/>
      <c r="I219" s="148" t="s">
        <v>9</v>
      </c>
      <c r="J219" s="147"/>
      <c r="K219" s="149" t="s">
        <v>102</v>
      </c>
      <c r="L219" s="347"/>
      <c r="M219" s="348"/>
      <c r="O219" s="128">
        <f>IF(L219="○",IF(L221="○",IF(L223="○",1,0),0),0)</f>
        <v>0</v>
      </c>
      <c r="Q219" s="144" t="s">
        <v>275</v>
      </c>
      <c r="R219" s="144" t="str">
        <f>IF($E218="","",$E218&amp;$F218&amp;"年"&amp;$H218&amp;"月"&amp;$J218&amp;"日")</f>
        <v/>
      </c>
      <c r="S219" s="144"/>
    </row>
    <row r="220" spans="2:30" ht="18" customHeight="1" thickBot="1">
      <c r="B220" s="335"/>
      <c r="C220" s="349" t="s">
        <v>153</v>
      </c>
      <c r="D220" s="350"/>
      <c r="E220" s="150"/>
      <c r="F220" s="151"/>
      <c r="G220" s="152" t="s">
        <v>8</v>
      </c>
      <c r="H220" s="151"/>
      <c r="I220" s="152" t="s">
        <v>149</v>
      </c>
      <c r="J220" s="151"/>
      <c r="K220" s="153" t="s">
        <v>10</v>
      </c>
      <c r="L220" s="351" t="s">
        <v>260</v>
      </c>
      <c r="M220" s="352"/>
      <c r="O220" s="128" t="s">
        <v>161</v>
      </c>
      <c r="Q220" s="144" t="s">
        <v>276</v>
      </c>
      <c r="R220" s="144" t="str">
        <f>IF($E219="","",IF($E219="年度当初","令和"&amp;$N$3&amp;"年4月1日",$E219&amp;$F219&amp;"年"&amp;$H219&amp;"月"&amp;$J219&amp;"日"))</f>
        <v/>
      </c>
      <c r="S220" s="144"/>
    </row>
    <row r="221" spans="2:30" ht="16.5" thickBot="1">
      <c r="B221" s="335"/>
      <c r="C221" s="154"/>
      <c r="D221" s="145"/>
      <c r="E221" s="155"/>
      <c r="F221" s="155"/>
      <c r="G221" s="155"/>
      <c r="H221" s="155"/>
      <c r="I221" s="155"/>
      <c r="J221" s="155"/>
      <c r="K221" s="155"/>
      <c r="L221" s="347"/>
      <c r="M221" s="348"/>
      <c r="O221" s="128">
        <f>IF(E219="年度当初",4,IF(AND(H219&gt;=4,H219&lt;=12),H219,IF(AND(H219&gt;=1,H219&lt;=3),H219+12,0)))</f>
        <v>0</v>
      </c>
      <c r="Q221" s="144" t="s">
        <v>277</v>
      </c>
      <c r="R221" s="144" t="str">
        <f>IF(E220="","",IF(E220="年度末","令和"&amp;$N$4&amp;"年3月31日",E220&amp;F220&amp;"年"&amp;H220&amp;"月"&amp;J220&amp;"日"))</f>
        <v/>
      </c>
      <c r="S221" s="144"/>
    </row>
    <row r="222" spans="2:30" ht="19.5" customHeight="1">
      <c r="B222" s="335"/>
      <c r="C222" s="353" t="s">
        <v>262</v>
      </c>
      <c r="D222" s="156" t="s">
        <v>142</v>
      </c>
      <c r="E222" s="356"/>
      <c r="F222" s="356"/>
      <c r="G222" s="356"/>
      <c r="H222" s="356"/>
      <c r="I222" s="356"/>
      <c r="J222" s="356"/>
      <c r="K222" s="357"/>
      <c r="L222" s="351" t="s">
        <v>261</v>
      </c>
      <c r="M222" s="352"/>
      <c r="O222" s="128" t="s">
        <v>162</v>
      </c>
      <c r="Q222" s="144" t="s">
        <v>278</v>
      </c>
      <c r="R222" s="144" t="str">
        <f>IF($L241="","",L241)</f>
        <v/>
      </c>
      <c r="S222" s="144"/>
    </row>
    <row r="223" spans="2:30" ht="16.5" thickBot="1">
      <c r="B223" s="335"/>
      <c r="C223" s="354"/>
      <c r="D223" s="157" t="s">
        <v>258</v>
      </c>
      <c r="E223" s="358"/>
      <c r="F223" s="358"/>
      <c r="G223" s="358"/>
      <c r="H223" s="358"/>
      <c r="I223" s="358"/>
      <c r="J223" s="358"/>
      <c r="K223" s="359"/>
      <c r="L223" s="360"/>
      <c r="M223" s="361"/>
      <c r="O223" s="128">
        <f>IF(E220="年度末",15,IF(AND(H220&gt;=4,H220&lt;=12),H220,IF(AND(H220&gt;=1,H220&lt;=3),H220+12,0)))</f>
        <v>0</v>
      </c>
      <c r="Q223" s="144" t="s">
        <v>290</v>
      </c>
      <c r="R223" s="158" t="str">
        <f>"補助基準額上限："&amp;M224&amp;"円"</f>
        <v>補助基準額上限：65000円</v>
      </c>
      <c r="S223" s="144"/>
      <c r="U223" s="128" t="s">
        <v>291</v>
      </c>
      <c r="V223" s="128" t="str">
        <f>IF(O225=0,"","転居日："&amp;E241&amp;F241&amp;"年"&amp;H241&amp;"月"&amp;J241&amp;"日")</f>
        <v/>
      </c>
    </row>
    <row r="224" spans="2:30" ht="16" customHeight="1">
      <c r="B224" s="335"/>
      <c r="C224" s="354"/>
      <c r="D224" s="159" t="s">
        <v>145</v>
      </c>
      <c r="E224" s="160"/>
      <c r="F224" s="300" t="s">
        <v>82</v>
      </c>
      <c r="G224" s="300"/>
      <c r="H224" s="300"/>
      <c r="I224" s="300"/>
      <c r="J224" s="300"/>
      <c r="K224" s="331"/>
      <c r="L224" s="362" t="s">
        <v>253</v>
      </c>
      <c r="M224" s="364">
        <f>IF(O219=1,82000,65000)</f>
        <v>65000</v>
      </c>
      <c r="O224" s="128" t="s">
        <v>294</v>
      </c>
      <c r="Q224" s="136"/>
      <c r="R224" s="136" t="s">
        <v>286</v>
      </c>
      <c r="S224" s="136" t="s">
        <v>17</v>
      </c>
      <c r="T224" s="136" t="s">
        <v>18</v>
      </c>
      <c r="U224" s="136" t="s">
        <v>19</v>
      </c>
      <c r="V224" s="136" t="s">
        <v>20</v>
      </c>
      <c r="W224" s="136" t="s">
        <v>21</v>
      </c>
      <c r="X224" s="136" t="s">
        <v>22</v>
      </c>
      <c r="Y224" s="136" t="s">
        <v>23</v>
      </c>
      <c r="Z224" s="136" t="s">
        <v>24</v>
      </c>
      <c r="AA224" s="136" t="s">
        <v>25</v>
      </c>
      <c r="AB224" s="136" t="s">
        <v>26</v>
      </c>
      <c r="AC224" s="136" t="s">
        <v>27</v>
      </c>
      <c r="AD224" s="136" t="s">
        <v>287</v>
      </c>
    </row>
    <row r="225" spans="2:30" ht="16.5" customHeight="1" thickBot="1">
      <c r="B225" s="335"/>
      <c r="C225" s="354"/>
      <c r="D225" s="161" t="s">
        <v>146</v>
      </c>
      <c r="E225" s="162"/>
      <c r="F225" s="366" t="s">
        <v>82</v>
      </c>
      <c r="G225" s="366"/>
      <c r="H225" s="366"/>
      <c r="I225" s="366"/>
      <c r="J225" s="366"/>
      <c r="K225" s="367"/>
      <c r="L225" s="363"/>
      <c r="M225" s="365"/>
      <c r="O225" s="128">
        <f>IF(AND(H241&gt;=4,H241&lt;=12),H241,IF(AND(H241&gt;=1,H241&lt;=3),H241+12,0))</f>
        <v>0</v>
      </c>
      <c r="Q225" s="136" t="s">
        <v>281</v>
      </c>
      <c r="R225" s="163">
        <f>IF(O221=4,IF(O229=4,L231,IF(O231=4,M231,IF(O225=4,E244,E224))),0)</f>
        <v>0</v>
      </c>
      <c r="S225" s="163">
        <f>IF(O221&lt;=5,
IF(O223&lt;5,0,
IF(O229=5,L231,
IF(O231=5,M231,
IF(AND(O225&gt;0,O225&lt;=5),E244,
IF(AND(O233&gt;0,O233&lt;=5),E251,E224))))),0)</f>
        <v>0</v>
      </c>
      <c r="T225" s="163">
        <f>IF(O221&lt;=6,
IF(O223&lt;6,0,
IF(O229=6,L231,
IF(O231=6,M231,
IF(AND(O225&gt;0,O225&lt;=6),E244,
IF(AND(O233&gt;0,O233&lt;=6),E251,E224))))),0)</f>
        <v>0</v>
      </c>
      <c r="U225" s="163">
        <f>IF(O221&lt;=7,
IF(O223&lt;7,0,
IF(O229=7,L231,
IF(O231=7,M231,
IF(AND(O225&gt;0,O225&lt;=7),E244,
IF(AND(O233&gt;0,O233&lt;=7),E251,E224))))),0)</f>
        <v>0</v>
      </c>
      <c r="V225" s="163">
        <f>IF(O221&lt;=8,
IF(O223&lt;8,0,
IF(O229=8,L231,
IF(O231=8,M231,
IF(AND(O225&gt;0,O225&lt;=8),E244,
IF(AND(O233&gt;0,O233&lt;=8),E251,E224))))),0)</f>
        <v>0</v>
      </c>
      <c r="W225" s="163">
        <f>IF(O221&lt;=9,
IF(O223&lt;9,0,
IF(O229=9,L231,
IF(O231=9,M231,
IF(AND(O225&gt;0,O225&lt;=9),E244,
IF(AND(O233&gt;0,O233&lt;=9),E251,E224))))),0)</f>
        <v>0</v>
      </c>
      <c r="X225" s="163">
        <f>IF(O221&lt;=10,
IF(O223&lt;10,0,
IF(O229=10,L231,
IF(O231=10,M231,
IF(AND(O225&gt;0,O225&lt;=10),E244,
IF(AND(O233&gt;0,O233&lt;=10),E251,E224))))),0)</f>
        <v>0</v>
      </c>
      <c r="Y225" s="163">
        <f>IF(O221&lt;=11,
IF(O223&lt;11,0,
IF(O229=11,L231,
IF(O231=11,M231,
IF(AND(O225&gt;0,O225&lt;=11),E244,
IF(AND(O233&gt;0,O233&lt;=11),E251,E224))))),0)</f>
        <v>0</v>
      </c>
      <c r="Z225" s="163">
        <f>IF(O221&lt;=12,
IF(O223&lt;12,0,
IF(O229=12,L231,
IF(O231=12,M231,
IF(AND(O225&gt;0,O225&lt;=12),E244,
IF(AND(O233&gt;0,O233&lt;=12),E251,E224))))),0)</f>
        <v>0</v>
      </c>
      <c r="AA225" s="163">
        <f>IF(O221&lt;=13,
IF(O223&lt;13,0,
IF(O229=13,L231,
IF(O231=13,M231,
IF(AND(O225&gt;0,O225&lt;=13),E244,
IF(AND(O233&gt;0,O233&lt;=13),E251,E224))))),0)</f>
        <v>0</v>
      </c>
      <c r="AB225" s="163">
        <f>IF(O221&lt;=14,
IF(O223&lt;14,0,
IF(O229=14,L231,
IF(O231=14,M231,
IF(AND(O225&gt;0,O225&lt;=14),E244,
IF(AND(O233&gt;0,O233&lt;=14),E251,E224))))),0)</f>
        <v>0</v>
      </c>
      <c r="AC225" s="163">
        <f>IF(O221&lt;=15,
IF(O223&lt;15,0,
IF(O229=15,L231,
IF(O231=15,M231,
IF(AND(O225&gt;0,O225&lt;=15),E244,
IF(AND(O233&gt;0,O233&lt;=15),E251,E224))))),0)</f>
        <v>0</v>
      </c>
      <c r="AD225" s="164">
        <f>SUM(R225:AC225)</f>
        <v>0</v>
      </c>
    </row>
    <row r="226" spans="2:30" ht="23.25" customHeight="1" thickBot="1">
      <c r="B226" s="335"/>
      <c r="C226" s="354"/>
      <c r="D226" s="165" t="s">
        <v>371</v>
      </c>
      <c r="E226" s="166"/>
      <c r="F226" s="368" t="s">
        <v>82</v>
      </c>
      <c r="G226" s="368"/>
      <c r="H226" s="369">
        <f>IF(E226="",0,IF(E227="",ROUNDDOWN(E226/24,0),ROUNDDOWN(E226/E227,0)))</f>
        <v>0</v>
      </c>
      <c r="I226" s="369"/>
      <c r="J226" s="369"/>
      <c r="K226" s="370"/>
      <c r="L226" s="167"/>
      <c r="M226" s="168"/>
      <c r="O226" s="128" t="s">
        <v>155</v>
      </c>
      <c r="Q226" s="136" t="s">
        <v>279</v>
      </c>
      <c r="R226" s="163">
        <f>IF(O221=4,IF(O229=4,$L233,IF(O231=4,$M233,IF(O225=4,$E245,$E225))),0)</f>
        <v>0</v>
      </c>
      <c r="S226" s="163">
        <f>IF(O221&lt;=5,
IF(O223&lt;5,0,
IF(O229=5,L233,
IF(O231=5,M233,
IF(AND(O225&gt;0,O225&lt;=5),E245,
IF(AND(O233&gt;0,O233&lt;=5),E252,E225))))),0)</f>
        <v>0</v>
      </c>
      <c r="T226" s="163">
        <f>IF(O221&lt;=6,
IF(O223&lt;6,0,
IF(O229=6,L233,
IF(O231=6,M233,
IF(AND(O225&gt;0,O225&lt;=6),E245,
IF(AND(O233&gt;0,O233&lt;=6),E252,E225))))),0)</f>
        <v>0</v>
      </c>
      <c r="U226" s="163">
        <f>IF(O221&lt;=7,
IF(O223&lt;7,0,
IF(O229=7,L233,
IF(O231=7,M233,
IF(AND(O225&gt;0,O225&lt;=7),E245,
IF(AND(O233&gt;0,O233&lt;=7),E252,E225))))),0)</f>
        <v>0</v>
      </c>
      <c r="V226" s="163">
        <f>IF(O221&lt;=8,
IF(O223&lt;8,0,
IF(O229=8,L233,
IF(O231=8,M233,
IF(AND(O225&gt;0,O225&lt;=8),E245,
IF(AND(O233&gt;0,O233&lt;=8),E252,E225))))),0)</f>
        <v>0</v>
      </c>
      <c r="W226" s="163">
        <f>IF(O221&lt;=9,
IF(O223&lt;9,0,
IF(O229=9,L233,
IF(O231=9,M233,
IF(AND(O225&gt;0,O225&lt;=9),E245,
IF(AND(O233&gt;0,O233&lt;=9),E252,E225))))),0)</f>
        <v>0</v>
      </c>
      <c r="X226" s="163">
        <f>IF(O221&lt;=10,
IF(O223&lt;10,0,
IF(O229=10,L233,
IF(O231=10,M233,
IF(AND(O225&gt;0,O225&lt;=10),E245,
IF(AND(O233&gt;0,O233&lt;=10),E252,E225))))),0)</f>
        <v>0</v>
      </c>
      <c r="Y226" s="163">
        <f>IF(O221&lt;=11,
IF(O223&lt;11,0,
IF(O229=11,L233,
IF(O231=11,M233,
IF(AND(O225&gt;0,O225&lt;=11),E245,
IF(AND(O233&gt;0,O233&lt;=11),E252,E225))))),0)</f>
        <v>0</v>
      </c>
      <c r="Z226" s="163">
        <f>IF(O221&lt;=12,
IF(O223&lt;12,0,
IF(O229=12,L233,
IF(O231=12,M233,
IF(AND(O225&gt;0,O225&lt;=12),E245,
IF(AND(O233&gt;0,O233&lt;=12),E252,E225))))),0)</f>
        <v>0</v>
      </c>
      <c r="AA226" s="163">
        <f>IF(O221&lt;=13,
IF(O223&lt;13,0,
IF(O229=13,L233,
IF(O231=13,M233,
IF(AND(O225&gt;0,O225&lt;=13),E245,
IF(AND(O233&gt;0,O233&lt;=13),E252,E225))))),0)</f>
        <v>0</v>
      </c>
      <c r="AB226" s="163">
        <f>IF(O221&lt;=14,
IF(O223&lt;14,0,
IF(O229=14,L233,
IF(O231=14,M233,
IF(AND(O225&gt;0,O225&lt;=14),E245,
IF(AND(O233&gt;0,O233&lt;=14),E252,E225))))),0)</f>
        <v>0</v>
      </c>
      <c r="AC226" s="163">
        <f>IF(O221&lt;=15,
IF(O223&lt;15,0,
IF(O229=15,L233,
IF(O231=15,M233,
IF(AND(O225&gt;0,O225&lt;=15),E245,
IF(AND(O233&gt;0,O233&lt;=15),E252,E225))))),0)</f>
        <v>0</v>
      </c>
      <c r="AD226" s="164">
        <f>SUM(R226:AC226)</f>
        <v>0</v>
      </c>
    </row>
    <row r="227" spans="2:30" ht="24" customHeight="1" thickBot="1">
      <c r="B227" s="335"/>
      <c r="C227" s="354"/>
      <c r="D227" s="169" t="s">
        <v>156</v>
      </c>
      <c r="E227" s="147">
        <v>24</v>
      </c>
      <c r="F227" s="310" t="s">
        <v>157</v>
      </c>
      <c r="G227" s="310"/>
      <c r="H227" s="326"/>
      <c r="I227" s="326"/>
      <c r="J227" s="326"/>
      <c r="K227" s="327"/>
      <c r="L227" s="170" t="s">
        <v>263</v>
      </c>
      <c r="M227" s="171" t="s">
        <v>264</v>
      </c>
      <c r="O227" s="128">
        <f>IF(AND(E238&gt;=4,E238&lt;=12),E238,IF(AND(E238&gt;=1,E238&lt;=3),E238+12,0))</f>
        <v>0</v>
      </c>
      <c r="Q227" s="136" t="s">
        <v>280</v>
      </c>
      <c r="R227" s="163">
        <f>IF(O221=4,IF(O229=4,L235,IF(O231=4,M235,IF(O225=4,H246,IF(O227=4,H237,H226)))),0)</f>
        <v>0</v>
      </c>
      <c r="S227" s="163">
        <f>IF(O221&lt;=5,
IF(O223&lt;5,0,
IF(O229=5,L235,
IF(O231=5,M235,
IF(AND(O225&gt;0,O225&lt;=5),H246,
IF(AND(O227&gt;0,O227&lt;=5),H237,H226))))),0)</f>
        <v>0</v>
      </c>
      <c r="T227" s="163">
        <f>IF(O221&lt;=6,
IF(O223&lt;6,0,
IF(O229=6,L235,
IF(O231=6,M235,
IF(AND(O225&gt;0,O225&lt;=6),H246,
IF(AND(O227&gt;0,O227&lt;=6),H237,H226))))),0)</f>
        <v>0</v>
      </c>
      <c r="U227" s="163">
        <f>IF(O221&lt;=7,
IF(O223&lt;7,0,
IF(O229=7,L235,
IF(O231=7,M235,
IF(AND(O225&gt;0,O225&lt;=7),H246,
IF(AND(O227&gt;0,O227&lt;=7),H237,H226))))),0)</f>
        <v>0</v>
      </c>
      <c r="V227" s="163">
        <f>IF(O221&lt;=8,
IF(O223&lt;8,0,
IF(O229=8,L235,
IF(O231=8,M235,
IF(AND(O225&gt;0,O225&lt;=8),H246,
IF(AND(O227&gt;0,O227&lt;=8),H237,H226))))),0)</f>
        <v>0</v>
      </c>
      <c r="W227" s="163">
        <f>IF(O221&lt;=9,
IF(O223&lt;9,0,
IF(O229=9,L235,
IF(O231=9,M235,
IF(AND(O225&gt;0,O225&lt;=9),H246,
IF(AND(O227&gt;0,O227&lt;=9),H237,H226))))),0)</f>
        <v>0</v>
      </c>
      <c r="X227" s="163">
        <f>IF(O221&lt;=10,
IF(O223&lt;10,0,
IF(O229=10,L235,
IF(O231=10,M235,
IF(AND(O225&gt;0,O225&lt;=10),H246,
IF(AND(O227&gt;0,O227&lt;=10),H237,H226))))),0)</f>
        <v>0</v>
      </c>
      <c r="Y227" s="163">
        <f>IF(O221&lt;=11,
IF(O223&lt;11,0,
IF(O229=11,L235,
IF(O231=11,M235,
IF(AND(O225&gt;0,O225&lt;=11),H246,
IF(AND(O227&gt;0,O227&lt;=11),H237,H226))))),0)</f>
        <v>0</v>
      </c>
      <c r="Z227" s="163">
        <f>IF(O221&lt;=12,
IF(O223&lt;12,0,
IF(O229=12,L235,
IF(O231=12,M235,
IF(AND(O225&gt;0,O225&lt;=12),H246,
IF(AND(O227&gt;0,O227&lt;=12),H237,H226))))),0)</f>
        <v>0</v>
      </c>
      <c r="AA227" s="163">
        <f>IF(O221&lt;=13,
IF(O223&lt;13,0,
IF(O229=13,L235,
IF(O231=13,M235,
IF(AND(O225&gt;0,O225&lt;=13),H246,
IF(AND(O227&gt;0,O227&lt;=13),H237,H226))))),0)</f>
        <v>0</v>
      </c>
      <c r="AB227" s="163">
        <f>IF(O221&lt;=14,
IF(O223&lt;14,0,
IF(O229=14,L235,
IF(O231=14,M235,
IF(AND(O225&gt;0,O225&lt;=14),H246,
IF(AND(O227&gt;0,O227&lt;=14),H237,H226))))),0)</f>
        <v>0</v>
      </c>
      <c r="AC227" s="163">
        <f>IF(O221&lt;=15,
IF(O223&lt;15,0,
IF(O229=15,L235,
IF(O231=15,M235,
IF(AND(O225&gt;0,O225&lt;=15),H246,
IF(AND(O227&gt;0,O227&lt;=15),H237,H226))))),0)</f>
        <v>0</v>
      </c>
      <c r="AD227" s="164">
        <f t="shared" ref="AD227:AD229" si="91">SUM(R227:AC227)</f>
        <v>0</v>
      </c>
    </row>
    <row r="228" spans="2:30" ht="19.5" customHeight="1">
      <c r="B228" s="335"/>
      <c r="C228" s="354"/>
      <c r="D228" s="282" t="s">
        <v>265</v>
      </c>
      <c r="E228" s="283"/>
      <c r="F228" s="283"/>
      <c r="G228" s="283"/>
      <c r="H228" s="283"/>
      <c r="I228" s="283"/>
      <c r="J228" s="283"/>
      <c r="K228" s="284"/>
      <c r="L228" s="172" t="s">
        <v>372</v>
      </c>
      <c r="M228" s="173" t="s">
        <v>372</v>
      </c>
      <c r="O228" s="128" t="s">
        <v>163</v>
      </c>
      <c r="Q228" s="136" t="s">
        <v>282</v>
      </c>
      <c r="R228" s="163">
        <f>IF(O221=4,IF(O229=4,L237,IF(O231=4,M237,IF(O225=4,E248,E230))),0)</f>
        <v>0</v>
      </c>
      <c r="S228" s="163">
        <f>IF(O221&lt;=5,
IF(O223&lt;5,0,
IF(O229=5,L237,
IF(O231=5,M237,
IF(AND(O225&gt;0,O225&lt;=5),E248,
IF(AND(O233&gt;0,O233&lt;=5),E253,E230))))),0)</f>
        <v>0</v>
      </c>
      <c r="T228" s="163">
        <f>IF(O221&lt;=6,
IF(O223&lt;6,0,
IF(O229=6,L237,
IF(O231=6,M237,
IF(AND(O225&gt;0,O225&lt;=6),E248,
IF(AND(O233&gt;0,O233&lt;=6),E253,E230))))),0)</f>
        <v>0</v>
      </c>
      <c r="U228" s="163">
        <f>IF(O221&lt;=7,
IF(O223&lt;7,0,
IF(O229=7,L237,
IF(O231=7,M237,
IF(AND(O225&gt;0,O225&lt;=7),E248,
IF(AND(O233&gt;0,O233&lt;=7),E253,E230))))),0)</f>
        <v>0</v>
      </c>
      <c r="V228" s="163">
        <f>IF(O221&lt;=8,
IF(O223&lt;8,0,
IF(O229=8,L237,
IF(O231=8,M237,
IF(AND(O225&gt;0,O225&lt;=8),E248,
IF(AND(O233&gt;0,O233&lt;=8),E253,E230))))),0)</f>
        <v>0</v>
      </c>
      <c r="W228" s="163">
        <f>IF(O221&lt;=9,
IF(O223&lt;9,0,
IF(O229=9,L237,
IF(O231=9,M237,
IF(AND(O225&gt;0,O225&lt;=9),E248,
IF(AND(O233&gt;0,O233&lt;=9),E253,E230))))),0)</f>
        <v>0</v>
      </c>
      <c r="X228" s="163">
        <f>IF(O221&lt;=10,
IF(O223&lt;10,0,
IF(O229=10,L237,
IF(O231=10,M237,
IF(AND(O225&gt;0,O225&lt;=10),E248,
IF(AND(O233&gt;0,O233&lt;=10),E253,E230))))),0)</f>
        <v>0</v>
      </c>
      <c r="Y228" s="163">
        <f>IF(O221&lt;=11,
IF(O223&lt;11,0,
IF(O229=11,L237,
IF(O231=11,M237,
IF(AND(O225&gt;0,O225&lt;=11),E248,
IF(AND(O233&gt;0,O233&lt;=11),E253,E230))))),0)</f>
        <v>0</v>
      </c>
      <c r="Z228" s="163">
        <f>IF(O221&lt;=12,
IF(O223&lt;12,0,
IF(O229=12,L237,
IF(O231=12,M237,
IF(AND(O225&gt;0,O225&lt;=12),E248,
IF(AND(O233&gt;0,O233&lt;=12),E253,E230))))),0)</f>
        <v>0</v>
      </c>
      <c r="AA228" s="163">
        <f>IF(O221&lt;=13,
IF(O223&lt;13,0,
IF(O229=13,L237,
IF(O231=13,M237,
IF(AND(O225&gt;0,O225&lt;=13),E248,
IF(AND(O233&gt;0,O233&lt;=13),E253,E230))))),0)</f>
        <v>0</v>
      </c>
      <c r="AB228" s="163">
        <f>IF(O221&lt;=14,
IF(O223&lt;14,0,
IF(O229=14,L237,
IF(O231=14,M237,
IF(AND(O225&gt;0,O225&lt;=14),E248,
IF(AND(O233&gt;0,O233&lt;=14),E253,E230))))),0)</f>
        <v>0</v>
      </c>
      <c r="AC228" s="163">
        <f>IF(O221&lt;=15,
IF(O223&lt;15,0,
IF(O229=15,L237,
IF(O231=15,M237,
IF(AND(O225&gt;0,O225&lt;=15),E248,
IF(AND(O233&gt;0,O233&lt;=15),E253,E230))))),0)</f>
        <v>0</v>
      </c>
      <c r="AD228" s="164">
        <f t="shared" si="91"/>
        <v>0</v>
      </c>
    </row>
    <row r="229" spans="2:30" ht="19.5" customHeight="1" thickBot="1">
      <c r="B229" s="335"/>
      <c r="C229" s="354"/>
      <c r="D229" s="285"/>
      <c r="E229" s="286"/>
      <c r="F229" s="286"/>
      <c r="G229" s="286"/>
      <c r="H229" s="286"/>
      <c r="I229" s="286"/>
      <c r="J229" s="286"/>
      <c r="K229" s="287"/>
      <c r="L229" s="174"/>
      <c r="M229" s="175"/>
      <c r="O229" s="128">
        <f>IF(AND(L229&gt;=4,L229&lt;=12),L229,IF(AND(L229&gt;=1,L229&lt;=3),L229+12,0))</f>
        <v>0</v>
      </c>
      <c r="Q229" s="136" t="s">
        <v>283</v>
      </c>
      <c r="R229" s="163">
        <f>SUM(R225:R227)-R228</f>
        <v>0</v>
      </c>
      <c r="S229" s="163">
        <f>SUM(S225:S227)-S228</f>
        <v>0</v>
      </c>
      <c r="T229" s="163">
        <f t="shared" ref="T229" si="92">SUM(T225:T227)-T228</f>
        <v>0</v>
      </c>
      <c r="U229" s="163">
        <f t="shared" ref="U229" si="93">SUM(U225:U227)-U228</f>
        <v>0</v>
      </c>
      <c r="V229" s="163">
        <f t="shared" ref="V229" si="94">SUM(V225:V227)-V228</f>
        <v>0</v>
      </c>
      <c r="W229" s="163">
        <f t="shared" ref="W229" si="95">SUM(W225:W227)-W228</f>
        <v>0</v>
      </c>
      <c r="X229" s="163">
        <f t="shared" ref="X229" si="96">SUM(X225:X227)-X228</f>
        <v>0</v>
      </c>
      <c r="Y229" s="163">
        <f t="shared" ref="Y229" si="97">SUM(Y225:Y227)-Y228</f>
        <v>0</v>
      </c>
      <c r="Z229" s="163">
        <f t="shared" ref="Z229" si="98">SUM(Z225:Z227)-Z228</f>
        <v>0</v>
      </c>
      <c r="AA229" s="163">
        <f t="shared" ref="AA229" si="99">SUM(AA225:AA227)-AA228</f>
        <v>0</v>
      </c>
      <c r="AB229" s="163">
        <f t="shared" ref="AB229" si="100">SUM(AB225:AB227)-AB228</f>
        <v>0</v>
      </c>
      <c r="AC229" s="163">
        <f t="shared" ref="AC229" si="101">SUM(AC225:AC227)-AC228</f>
        <v>0</v>
      </c>
      <c r="AD229" s="164">
        <f t="shared" si="91"/>
        <v>0</v>
      </c>
    </row>
    <row r="230" spans="2:30" ht="24" customHeight="1" thickBot="1">
      <c r="B230" s="335"/>
      <c r="C230" s="355"/>
      <c r="D230" s="176" t="s">
        <v>33</v>
      </c>
      <c r="E230" s="177"/>
      <c r="F230" s="288" t="s">
        <v>82</v>
      </c>
      <c r="G230" s="288"/>
      <c r="H230" s="288"/>
      <c r="I230" s="288"/>
      <c r="J230" s="288"/>
      <c r="K230" s="289"/>
      <c r="L230" s="178" t="s">
        <v>373</v>
      </c>
      <c r="M230" s="179" t="s">
        <v>373</v>
      </c>
      <c r="O230" s="128" t="s">
        <v>164</v>
      </c>
      <c r="Q230" s="136" t="s">
        <v>284</v>
      </c>
      <c r="R230" s="163">
        <f>IF(O219=1,IF(AND(O225&gt;0,O225&lt;=4),IF(R229&gt;=63000,63000,R229),IF(R229&gt;=82000,82000,R229)),IF(R229&gt;=63000,63000,R229))</f>
        <v>0</v>
      </c>
      <c r="S230" s="163">
        <f>IF(O219=1,IF(AND(O225&gt;0,O225&lt;=5),IF(S229&gt;=63000,63000,S229),IF(S229&gt;=82000,82000,S229)),IF(S229&gt;=63000,63000,S229))</f>
        <v>0</v>
      </c>
      <c r="T230" s="163">
        <f>IF(O219=1,IF(AND(O225&gt;0,O225&lt;=6),IF(T229&gt;=63000,63000,T229),IF(T229&gt;=82000,82000,T229)),IF(T229&gt;=63000,63000,T229))</f>
        <v>0</v>
      </c>
      <c r="U230" s="163">
        <f>IF(O219=1,IF(AND(O225&gt;0,O225&lt;=7),IF(U229&gt;=63000,63000,U229),IF(U229&gt;=82000,82000,U229)),IF(U229&gt;=63000,63000,U229))</f>
        <v>0</v>
      </c>
      <c r="V230" s="163">
        <f>IF(O219=1,IF(AND(O225&gt;0,O225&lt;=8),IF(V229&gt;=63000,63000,V229),IF(V229&gt;=82000,82000,V229)),IF(V229&gt;=63000,63000,V229))</f>
        <v>0</v>
      </c>
      <c r="W230" s="163">
        <f>IF(O219=1,IF(AND(O225&gt;0,O225&lt;=9),IF(W229&gt;=63000,63000,W229),IF(W229&gt;=82000,82000,W229)),IF(W229&gt;=63000,63000,W229))</f>
        <v>0</v>
      </c>
      <c r="X230" s="163">
        <f>IF(O219=1,IF(AND(O225&gt;0,O225&lt;=10),IF(X229&gt;=63000,63000,X229),IF(X229&gt;=82000,82000,X229)),IF(X229&gt;=63000,63000,X229))</f>
        <v>0</v>
      </c>
      <c r="Y230" s="163">
        <f>IF(O219=1,IF(AND(O225&gt;0,O225&lt;=11),IF(Y229&gt;=63000,63000,Y229),IF(Y229&gt;=82000,82000,Y229)),IF(Y229&gt;=63000,63000,Y229))</f>
        <v>0</v>
      </c>
      <c r="Z230" s="163">
        <f>IF(O219=1,IF(AND(O225&gt;0,O225&lt;=12),IF(Z229&gt;=63000,63000,Z229),IF(Z229&gt;=82000,82000,Z229)),IF(Z229&gt;=63000,63000,Z229))</f>
        <v>0</v>
      </c>
      <c r="AA230" s="163">
        <f>IF(O219=1,IF(AND(O225&gt;0,O225&lt;=13),IF(AA229&gt;=63000,63000,AA229),IF(AA229&gt;=82000,82000,AA229)),IF(AA229&gt;=63000,63000,AA229))</f>
        <v>0</v>
      </c>
      <c r="AB230" s="163">
        <f>IF(O219=1,IF(AND(O225&gt;0,O225&lt;=14),IF(AB229&gt;=63000,63000,AB229),IF(AB229&gt;=82000,82000,AB229)),IF(AB229&gt;=63000,63000,AB229))</f>
        <v>0</v>
      </c>
      <c r="AC230" s="163">
        <f>IF(O219=1,IF(AND(O225&gt;0,O225&lt;=15),IF(AC229&gt;=63000,63000,AC229),IF(AC229&gt;=82000,82000,AC229)),IF(AC229&gt;=63000,63000,AC229))</f>
        <v>0</v>
      </c>
      <c r="AD230" s="164"/>
    </row>
    <row r="231" spans="2:30" ht="19.5" customHeight="1">
      <c r="B231" s="335"/>
      <c r="C231" s="180"/>
      <c r="D231" s="145"/>
      <c r="E231" s="181"/>
      <c r="F231" s="182"/>
      <c r="G231" s="182"/>
      <c r="H231" s="182"/>
      <c r="I231" s="182"/>
      <c r="J231" s="182"/>
      <c r="K231" s="182"/>
      <c r="L231" s="183"/>
      <c r="M231" s="184"/>
      <c r="O231" s="128">
        <f>IF(AND(M229&gt;=4,M229&lt;=12),M229,IF(AND(M229&gt;=1,M229&lt;=3),M229+12,0))</f>
        <v>0</v>
      </c>
      <c r="Q231" s="136" t="s">
        <v>285</v>
      </c>
      <c r="R231" s="163">
        <f>ROUNDDOWN(R230*3/4,0)</f>
        <v>0</v>
      </c>
      <c r="S231" s="164">
        <f t="shared" ref="S231" si="102">ROUNDDOWN(S230*3/4,0)</f>
        <v>0</v>
      </c>
      <c r="T231" s="164">
        <f t="shared" ref="T231" si="103">ROUNDDOWN(T230*3/4,0)</f>
        <v>0</v>
      </c>
      <c r="U231" s="164">
        <f t="shared" ref="U231" si="104">ROUNDDOWN(U230*3/4,0)</f>
        <v>0</v>
      </c>
      <c r="V231" s="164">
        <f t="shared" ref="V231" si="105">ROUNDDOWN(V230*3/4,0)</f>
        <v>0</v>
      </c>
      <c r="W231" s="164">
        <f t="shared" ref="W231" si="106">ROUNDDOWN(W230*3/4,0)</f>
        <v>0</v>
      </c>
      <c r="X231" s="164">
        <f t="shared" ref="X231" si="107">ROUNDDOWN(X230*3/4,0)</f>
        <v>0</v>
      </c>
      <c r="Y231" s="164">
        <f t="shared" ref="Y231" si="108">ROUNDDOWN(Y230*3/4,0)</f>
        <v>0</v>
      </c>
      <c r="Z231" s="164">
        <f t="shared" ref="Z231" si="109">ROUNDDOWN(Z230*3/4,0)</f>
        <v>0</v>
      </c>
      <c r="AA231" s="164">
        <f t="shared" ref="AA231" si="110">ROUNDDOWN(AA230*3/4,0)</f>
        <v>0</v>
      </c>
      <c r="AB231" s="164">
        <f t="shared" ref="AB231" si="111">ROUNDDOWN(AB230*3/4,0)</f>
        <v>0</v>
      </c>
      <c r="AC231" s="164">
        <f t="shared" ref="AC231" si="112">ROUNDDOWN(AC230*3/4,0)</f>
        <v>0</v>
      </c>
      <c r="AD231" s="164">
        <f>ROUNDDOWN(SUM(R231:AC231),-2)</f>
        <v>0</v>
      </c>
    </row>
    <row r="232" spans="2:30" ht="19.5" customHeight="1">
      <c r="B232" s="335"/>
      <c r="C232" s="290" t="s">
        <v>374</v>
      </c>
      <c r="D232" s="290"/>
      <c r="E232" s="290"/>
      <c r="F232" s="290"/>
      <c r="G232" s="290"/>
      <c r="H232" s="290"/>
      <c r="I232" s="290"/>
      <c r="J232" s="290"/>
      <c r="K232" s="291"/>
      <c r="L232" s="178" t="s">
        <v>375</v>
      </c>
      <c r="M232" s="179" t="s">
        <v>375</v>
      </c>
      <c r="O232" s="128" t="s">
        <v>293</v>
      </c>
    </row>
    <row r="233" spans="2:30" ht="19.5" customHeight="1">
      <c r="B233" s="335"/>
      <c r="C233" s="292"/>
      <c r="D233" s="292"/>
      <c r="E233" s="292"/>
      <c r="F233" s="292"/>
      <c r="G233" s="292"/>
      <c r="H233" s="292"/>
      <c r="I233" s="292"/>
      <c r="J233" s="292"/>
      <c r="K233" s="293"/>
      <c r="L233" s="183"/>
      <c r="M233" s="184"/>
      <c r="O233" s="128">
        <f>IF(AND(E250&gt;=4,E250&lt;=12),E250,IF(AND(E250&gt;=1,E250&lt;=3),E250+12,0))</f>
        <v>0</v>
      </c>
    </row>
    <row r="234" spans="2:30" ht="19.5" customHeight="1">
      <c r="B234" s="335"/>
      <c r="C234" s="292"/>
      <c r="D234" s="292"/>
      <c r="E234" s="292"/>
      <c r="F234" s="292"/>
      <c r="G234" s="292"/>
      <c r="H234" s="292"/>
      <c r="I234" s="292"/>
      <c r="J234" s="292"/>
      <c r="K234" s="293"/>
      <c r="L234" s="185" t="s">
        <v>376</v>
      </c>
      <c r="M234" s="186" t="s">
        <v>376</v>
      </c>
    </row>
    <row r="235" spans="2:30" ht="19.5" customHeight="1" thickBot="1">
      <c r="B235" s="335"/>
      <c r="C235" s="292"/>
      <c r="D235" s="292"/>
      <c r="E235" s="292"/>
      <c r="F235" s="292"/>
      <c r="G235" s="292"/>
      <c r="H235" s="292"/>
      <c r="I235" s="292"/>
      <c r="J235" s="292"/>
      <c r="K235" s="293"/>
      <c r="L235" s="183"/>
      <c r="M235" s="184"/>
    </row>
    <row r="236" spans="2:30" ht="18" customHeight="1" thickBot="1">
      <c r="B236" s="335"/>
      <c r="C236" s="294" t="s">
        <v>266</v>
      </c>
      <c r="D236" s="297" t="s">
        <v>377</v>
      </c>
      <c r="E236" s="298"/>
      <c r="F236" s="298"/>
      <c r="G236" s="298"/>
      <c r="H236" s="298"/>
      <c r="I236" s="298"/>
      <c r="J236" s="298"/>
      <c r="K236" s="299"/>
      <c r="L236" s="178" t="s">
        <v>378</v>
      </c>
      <c r="M236" s="179" t="s">
        <v>378</v>
      </c>
    </row>
    <row r="237" spans="2:30" ht="15" customHeight="1" thickBot="1">
      <c r="B237" s="335"/>
      <c r="C237" s="295"/>
      <c r="D237" s="187" t="s">
        <v>272</v>
      </c>
      <c r="E237" s="160"/>
      <c r="F237" s="300" t="s">
        <v>82</v>
      </c>
      <c r="G237" s="300"/>
      <c r="H237" s="301">
        <f>IF(E237="",0,IF(E239="",ROUNDDOWN(E237/24,0),ROUNDDOWN(E237/E239,0)))</f>
        <v>0</v>
      </c>
      <c r="I237" s="302"/>
      <c r="J237" s="302"/>
      <c r="K237" s="303"/>
      <c r="L237" s="188"/>
      <c r="M237" s="189"/>
    </row>
    <row r="238" spans="2:30" ht="15" customHeight="1" thickBot="1">
      <c r="B238" s="335"/>
      <c r="C238" s="295"/>
      <c r="D238" s="190" t="s">
        <v>292</v>
      </c>
      <c r="E238" s="147"/>
      <c r="F238" s="310" t="s">
        <v>9</v>
      </c>
      <c r="G238" s="310"/>
      <c r="H238" s="304"/>
      <c r="I238" s="305"/>
      <c r="J238" s="305"/>
      <c r="K238" s="306"/>
      <c r="L238" s="191"/>
      <c r="M238" s="192"/>
    </row>
    <row r="239" spans="2:30" ht="15" customHeight="1" thickBot="1">
      <c r="B239" s="335"/>
      <c r="C239" s="295"/>
      <c r="D239" s="193" t="s">
        <v>156</v>
      </c>
      <c r="E239" s="147">
        <v>24</v>
      </c>
      <c r="F239" s="152" t="s">
        <v>157</v>
      </c>
      <c r="G239" s="152"/>
      <c r="H239" s="307"/>
      <c r="I239" s="308"/>
      <c r="J239" s="308"/>
      <c r="K239" s="309"/>
      <c r="L239" s="311" t="s">
        <v>295</v>
      </c>
      <c r="M239" s="312"/>
    </row>
    <row r="240" spans="2:30" ht="18" customHeight="1" thickBot="1">
      <c r="B240" s="335"/>
      <c r="C240" s="295"/>
      <c r="D240" s="297" t="s">
        <v>379</v>
      </c>
      <c r="E240" s="298"/>
      <c r="F240" s="298"/>
      <c r="G240" s="298"/>
      <c r="H240" s="298"/>
      <c r="I240" s="298"/>
      <c r="J240" s="298"/>
      <c r="K240" s="299"/>
      <c r="L240" s="313"/>
      <c r="M240" s="314"/>
    </row>
    <row r="241" spans="2:19" ht="15" customHeight="1">
      <c r="B241" s="335"/>
      <c r="C241" s="295"/>
      <c r="D241" s="194" t="s">
        <v>267</v>
      </c>
      <c r="E241" s="131" t="s">
        <v>148</v>
      </c>
      <c r="F241" s="129"/>
      <c r="G241" s="195" t="s">
        <v>8</v>
      </c>
      <c r="H241" s="196"/>
      <c r="I241" s="195" t="s">
        <v>9</v>
      </c>
      <c r="J241" s="196"/>
      <c r="K241" s="197" t="s">
        <v>102</v>
      </c>
      <c r="L241" s="315"/>
      <c r="M241" s="316"/>
    </row>
    <row r="242" spans="2:19" ht="15" customHeight="1">
      <c r="B242" s="335"/>
      <c r="C242" s="295"/>
      <c r="D242" s="198" t="s">
        <v>150</v>
      </c>
      <c r="E242" s="321"/>
      <c r="F242" s="321"/>
      <c r="G242" s="321"/>
      <c r="H242" s="321"/>
      <c r="I242" s="321"/>
      <c r="J242" s="321"/>
      <c r="K242" s="322"/>
      <c r="L242" s="317"/>
      <c r="M242" s="318"/>
    </row>
    <row r="243" spans="2:19" ht="15" customHeight="1">
      <c r="B243" s="335"/>
      <c r="C243" s="295"/>
      <c r="D243" s="199" t="s">
        <v>259</v>
      </c>
      <c r="E243" s="323"/>
      <c r="F243" s="323"/>
      <c r="G243" s="323"/>
      <c r="H243" s="323"/>
      <c r="I243" s="323"/>
      <c r="J243" s="323"/>
      <c r="K243" s="324"/>
      <c r="L243" s="317"/>
      <c r="M243" s="318"/>
    </row>
    <row r="244" spans="2:19" ht="15" customHeight="1">
      <c r="B244" s="335"/>
      <c r="C244" s="295"/>
      <c r="D244" s="200" t="s">
        <v>145</v>
      </c>
      <c r="E244" s="201"/>
      <c r="F244" s="310" t="s">
        <v>82</v>
      </c>
      <c r="G244" s="310"/>
      <c r="H244" s="310"/>
      <c r="I244" s="310"/>
      <c r="J244" s="310"/>
      <c r="K244" s="325"/>
      <c r="L244" s="317"/>
      <c r="M244" s="318"/>
    </row>
    <row r="245" spans="2:19" ht="15" customHeight="1" thickBot="1">
      <c r="B245" s="335"/>
      <c r="C245" s="295"/>
      <c r="D245" s="200" t="s">
        <v>146</v>
      </c>
      <c r="E245" s="201"/>
      <c r="F245" s="310" t="s">
        <v>82</v>
      </c>
      <c r="G245" s="310"/>
      <c r="H245" s="310"/>
      <c r="I245" s="310"/>
      <c r="J245" s="310"/>
      <c r="K245" s="325"/>
      <c r="L245" s="319"/>
      <c r="M245" s="320"/>
    </row>
    <row r="246" spans="2:19" ht="15" customHeight="1">
      <c r="B246" s="335"/>
      <c r="C246" s="295"/>
      <c r="D246" s="200" t="s">
        <v>147</v>
      </c>
      <c r="E246" s="160"/>
      <c r="F246" s="310" t="s">
        <v>82</v>
      </c>
      <c r="G246" s="310"/>
      <c r="H246" s="326">
        <f>IF(E246="",0,IF(E247="",ROUNDDOWN(E246/24,0),ROUNDDOWN(E246/E247,0)))</f>
        <v>0</v>
      </c>
      <c r="I246" s="326"/>
      <c r="J246" s="326"/>
      <c r="K246" s="327"/>
      <c r="L246" s="202"/>
      <c r="M246" s="203"/>
    </row>
    <row r="247" spans="2:19" ht="15" customHeight="1">
      <c r="B247" s="335"/>
      <c r="C247" s="295"/>
      <c r="D247" s="200" t="s">
        <v>156</v>
      </c>
      <c r="E247" s="147">
        <v>24</v>
      </c>
      <c r="F247" s="310" t="s">
        <v>157</v>
      </c>
      <c r="G247" s="310"/>
      <c r="H247" s="326"/>
      <c r="I247" s="326"/>
      <c r="J247" s="326"/>
      <c r="K247" s="327"/>
      <c r="L247" s="145"/>
      <c r="M247" s="204"/>
    </row>
    <row r="248" spans="2:19" ht="15" customHeight="1" thickBot="1">
      <c r="B248" s="335"/>
      <c r="C248" s="295"/>
      <c r="D248" s="193" t="s">
        <v>33</v>
      </c>
      <c r="E248" s="205"/>
      <c r="F248" s="328" t="s">
        <v>82</v>
      </c>
      <c r="G248" s="328"/>
      <c r="H248" s="328"/>
      <c r="I248" s="328"/>
      <c r="J248" s="328"/>
      <c r="K248" s="329"/>
      <c r="L248" s="145"/>
      <c r="M248" s="204"/>
    </row>
    <row r="249" spans="2:19" ht="53.25" customHeight="1" thickBot="1">
      <c r="B249" s="335"/>
      <c r="C249" s="295"/>
      <c r="D249" s="330" t="s">
        <v>380</v>
      </c>
      <c r="E249" s="298"/>
      <c r="F249" s="298"/>
      <c r="G249" s="298"/>
      <c r="H249" s="298"/>
      <c r="I249" s="298"/>
      <c r="J249" s="298"/>
      <c r="K249" s="299"/>
      <c r="L249" s="145"/>
      <c r="M249" s="204"/>
    </row>
    <row r="250" spans="2:19" ht="15" customHeight="1">
      <c r="B250" s="335"/>
      <c r="C250" s="295"/>
      <c r="D250" s="194" t="s">
        <v>268</v>
      </c>
      <c r="E250" s="196"/>
      <c r="F250" s="300" t="s">
        <v>273</v>
      </c>
      <c r="G250" s="300"/>
      <c r="H250" s="300"/>
      <c r="I250" s="300"/>
      <c r="J250" s="300"/>
      <c r="K250" s="331"/>
      <c r="L250" s="145"/>
      <c r="M250" s="204"/>
    </row>
    <row r="251" spans="2:19" ht="15" customHeight="1">
      <c r="B251" s="335"/>
      <c r="C251" s="295"/>
      <c r="D251" s="200" t="s">
        <v>269</v>
      </c>
      <c r="E251" s="201"/>
      <c r="F251" s="310" t="s">
        <v>82</v>
      </c>
      <c r="G251" s="310"/>
      <c r="H251" s="310"/>
      <c r="I251" s="310"/>
      <c r="J251" s="310"/>
      <c r="K251" s="325"/>
      <c r="L251" s="145"/>
      <c r="M251" s="204"/>
    </row>
    <row r="252" spans="2:19" ht="15" customHeight="1">
      <c r="B252" s="335"/>
      <c r="C252" s="295"/>
      <c r="D252" s="200" t="s">
        <v>270</v>
      </c>
      <c r="E252" s="201"/>
      <c r="F252" s="310" t="s">
        <v>82</v>
      </c>
      <c r="G252" s="310"/>
      <c r="H252" s="310"/>
      <c r="I252" s="310"/>
      <c r="J252" s="310"/>
      <c r="K252" s="325"/>
      <c r="L252" s="145"/>
      <c r="M252" s="204"/>
    </row>
    <row r="253" spans="2:19" ht="15" customHeight="1" thickBot="1">
      <c r="B253" s="336"/>
      <c r="C253" s="296"/>
      <c r="D253" s="193" t="s">
        <v>271</v>
      </c>
      <c r="E253" s="205"/>
      <c r="F253" s="328" t="s">
        <v>82</v>
      </c>
      <c r="G253" s="328"/>
      <c r="H253" s="328"/>
      <c r="I253" s="328"/>
      <c r="J253" s="328"/>
      <c r="K253" s="329"/>
      <c r="L253" s="206"/>
      <c r="M253" s="207"/>
    </row>
    <row r="254" spans="2:19" ht="15.5" thickBot="1"/>
    <row r="255" spans="2:19" ht="21.75" customHeight="1" thickBot="1">
      <c r="B255" s="332" t="s">
        <v>245</v>
      </c>
      <c r="C255" s="333"/>
      <c r="D255" s="333"/>
      <c r="E255" s="333"/>
      <c r="F255" s="333"/>
      <c r="G255" s="333"/>
      <c r="H255" s="333"/>
      <c r="I255" s="333"/>
      <c r="J255" s="333"/>
      <c r="K255" s="333"/>
      <c r="L255" s="333"/>
      <c r="M255" s="334"/>
      <c r="Q255" s="144" t="s">
        <v>274</v>
      </c>
      <c r="R255" s="144" t="str">
        <f>IF($E256="","",$E256)</f>
        <v/>
      </c>
      <c r="S255" s="144"/>
    </row>
    <row r="256" spans="2:19" ht="16.5" thickBot="1">
      <c r="B256" s="335" t="s">
        <v>246</v>
      </c>
      <c r="C256" s="337" t="s">
        <v>141</v>
      </c>
      <c r="D256" s="338"/>
      <c r="E256" s="339"/>
      <c r="F256" s="339"/>
      <c r="G256" s="339"/>
      <c r="H256" s="339"/>
      <c r="I256" s="339"/>
      <c r="J256" s="339"/>
      <c r="K256" s="340"/>
      <c r="L256" s="341" t="s">
        <v>343</v>
      </c>
      <c r="M256" s="342"/>
      <c r="Q256" s="144" t="s">
        <v>288</v>
      </c>
      <c r="R256" s="144" t="str">
        <f>IF($E261="","",$E261&amp;"　　"&amp;$E262)</f>
        <v/>
      </c>
      <c r="S256" s="144"/>
    </row>
    <row r="257" spans="2:30" ht="18" customHeight="1">
      <c r="B257" s="335"/>
      <c r="C257" s="343" t="s">
        <v>143</v>
      </c>
      <c r="D257" s="344"/>
      <c r="E257" s="146"/>
      <c r="F257" s="147"/>
      <c r="G257" s="148" t="s">
        <v>8</v>
      </c>
      <c r="H257" s="147"/>
      <c r="I257" s="148" t="s">
        <v>9</v>
      </c>
      <c r="J257" s="147"/>
      <c r="K257" s="149" t="s">
        <v>102</v>
      </c>
      <c r="L257" s="345" t="str">
        <f>L23</f>
        <v>令和元年度から継続して令和６年度末まで補助対象者であった</v>
      </c>
      <c r="M257" s="346"/>
      <c r="O257" s="128" t="s">
        <v>158</v>
      </c>
      <c r="Q257" s="144" t="s">
        <v>289</v>
      </c>
      <c r="R257" s="144" t="str">
        <f>IF($E281="","",$E281&amp;"　　"&amp;$E282)</f>
        <v/>
      </c>
      <c r="S257" s="144"/>
    </row>
    <row r="258" spans="2:30" ht="18" customHeight="1">
      <c r="B258" s="335"/>
      <c r="C258" s="343" t="s">
        <v>144</v>
      </c>
      <c r="D258" s="344"/>
      <c r="E258" s="146"/>
      <c r="F258" s="147"/>
      <c r="G258" s="148" t="s">
        <v>8</v>
      </c>
      <c r="H258" s="147"/>
      <c r="I258" s="148" t="s">
        <v>9</v>
      </c>
      <c r="J258" s="147"/>
      <c r="K258" s="149" t="s">
        <v>102</v>
      </c>
      <c r="L258" s="347"/>
      <c r="M258" s="348"/>
      <c r="O258" s="128">
        <f>IF(L258="○",IF(L260="○",IF(L262="○",1,0),0),0)</f>
        <v>0</v>
      </c>
      <c r="Q258" s="144" t="s">
        <v>275</v>
      </c>
      <c r="R258" s="144" t="str">
        <f>IF($E257="","",$E257&amp;$F257&amp;"年"&amp;$H257&amp;"月"&amp;$J257&amp;"日")</f>
        <v/>
      </c>
      <c r="S258" s="144"/>
    </row>
    <row r="259" spans="2:30" ht="18" customHeight="1" thickBot="1">
      <c r="B259" s="335"/>
      <c r="C259" s="349" t="s">
        <v>153</v>
      </c>
      <c r="D259" s="350"/>
      <c r="E259" s="150"/>
      <c r="F259" s="151"/>
      <c r="G259" s="152" t="s">
        <v>8</v>
      </c>
      <c r="H259" s="151"/>
      <c r="I259" s="152" t="s">
        <v>149</v>
      </c>
      <c r="J259" s="151"/>
      <c r="K259" s="153" t="s">
        <v>10</v>
      </c>
      <c r="L259" s="351" t="s">
        <v>260</v>
      </c>
      <c r="M259" s="352"/>
      <c r="O259" s="128" t="s">
        <v>161</v>
      </c>
      <c r="Q259" s="144" t="s">
        <v>276</v>
      </c>
      <c r="R259" s="144" t="str">
        <f>IF($E258="","",IF($E258="年度当初","令和"&amp;$N$3&amp;"年4月1日",$E258&amp;$F258&amp;"年"&amp;$H258&amp;"月"&amp;$J258&amp;"日"))</f>
        <v/>
      </c>
      <c r="S259" s="144"/>
    </row>
    <row r="260" spans="2:30" ht="16.5" thickBot="1">
      <c r="B260" s="335"/>
      <c r="C260" s="154"/>
      <c r="D260" s="145"/>
      <c r="E260" s="155"/>
      <c r="F260" s="155"/>
      <c r="G260" s="155"/>
      <c r="H260" s="155"/>
      <c r="I260" s="155"/>
      <c r="J260" s="155"/>
      <c r="K260" s="155"/>
      <c r="L260" s="347"/>
      <c r="M260" s="348"/>
      <c r="O260" s="128">
        <f>IF(E258="年度当初",4,IF(AND(H258&gt;=4,H258&lt;=12),H258,IF(AND(H258&gt;=1,H258&lt;=3),H258+12,0)))</f>
        <v>0</v>
      </c>
      <c r="Q260" s="144" t="s">
        <v>277</v>
      </c>
      <c r="R260" s="144" t="str">
        <f>IF(E259="","",IF(E259="年度末","令和"&amp;$N$4&amp;"年3月31日",E259&amp;F259&amp;"年"&amp;H259&amp;"月"&amp;J259&amp;"日"))</f>
        <v/>
      </c>
      <c r="S260" s="144"/>
    </row>
    <row r="261" spans="2:30" ht="19.5" customHeight="1">
      <c r="B261" s="335"/>
      <c r="C261" s="353" t="s">
        <v>262</v>
      </c>
      <c r="D261" s="156" t="s">
        <v>142</v>
      </c>
      <c r="E261" s="356"/>
      <c r="F261" s="356"/>
      <c r="G261" s="356"/>
      <c r="H261" s="356"/>
      <c r="I261" s="356"/>
      <c r="J261" s="356"/>
      <c r="K261" s="357"/>
      <c r="L261" s="351" t="s">
        <v>261</v>
      </c>
      <c r="M261" s="352"/>
      <c r="O261" s="128" t="s">
        <v>162</v>
      </c>
      <c r="Q261" s="144" t="s">
        <v>278</v>
      </c>
      <c r="R261" s="144" t="str">
        <f>IF($L280="","",L280)</f>
        <v/>
      </c>
      <c r="S261" s="144"/>
    </row>
    <row r="262" spans="2:30" ht="16.5" thickBot="1">
      <c r="B262" s="335"/>
      <c r="C262" s="354"/>
      <c r="D262" s="157" t="s">
        <v>258</v>
      </c>
      <c r="E262" s="358"/>
      <c r="F262" s="358"/>
      <c r="G262" s="358"/>
      <c r="H262" s="358"/>
      <c r="I262" s="358"/>
      <c r="J262" s="358"/>
      <c r="K262" s="359"/>
      <c r="L262" s="360"/>
      <c r="M262" s="361"/>
      <c r="O262" s="128">
        <f>IF(E259="年度末",15,IF(AND(H259&gt;=4,H259&lt;=12),H259,IF(AND(H259&gt;=1,H259&lt;=3),H259+12,0)))</f>
        <v>0</v>
      </c>
      <c r="Q262" s="144" t="s">
        <v>290</v>
      </c>
      <c r="R262" s="158" t="str">
        <f>"補助基準額上限："&amp;M263&amp;"円"</f>
        <v>補助基準額上限：65000円</v>
      </c>
      <c r="S262" s="144"/>
      <c r="U262" s="128" t="s">
        <v>291</v>
      </c>
      <c r="V262" s="128" t="str">
        <f>IF(O264=0,"","転居日："&amp;E280&amp;F280&amp;"年"&amp;H280&amp;"月"&amp;J280&amp;"日")</f>
        <v/>
      </c>
    </row>
    <row r="263" spans="2:30" ht="16" customHeight="1">
      <c r="B263" s="335"/>
      <c r="C263" s="354"/>
      <c r="D263" s="159" t="s">
        <v>145</v>
      </c>
      <c r="E263" s="160"/>
      <c r="F263" s="300" t="s">
        <v>82</v>
      </c>
      <c r="G263" s="300"/>
      <c r="H263" s="300"/>
      <c r="I263" s="300"/>
      <c r="J263" s="300"/>
      <c r="K263" s="331"/>
      <c r="L263" s="362" t="s">
        <v>253</v>
      </c>
      <c r="M263" s="364">
        <f>IF(O258=1,82000,65000)</f>
        <v>65000</v>
      </c>
      <c r="O263" s="128" t="s">
        <v>294</v>
      </c>
      <c r="Q263" s="136"/>
      <c r="R263" s="136" t="s">
        <v>286</v>
      </c>
      <c r="S263" s="136" t="s">
        <v>17</v>
      </c>
      <c r="T263" s="136" t="s">
        <v>18</v>
      </c>
      <c r="U263" s="136" t="s">
        <v>19</v>
      </c>
      <c r="V263" s="136" t="s">
        <v>20</v>
      </c>
      <c r="W263" s="136" t="s">
        <v>21</v>
      </c>
      <c r="X263" s="136" t="s">
        <v>22</v>
      </c>
      <c r="Y263" s="136" t="s">
        <v>23</v>
      </c>
      <c r="Z263" s="136" t="s">
        <v>24</v>
      </c>
      <c r="AA263" s="136" t="s">
        <v>25</v>
      </c>
      <c r="AB263" s="136" t="s">
        <v>26</v>
      </c>
      <c r="AC263" s="136" t="s">
        <v>27</v>
      </c>
      <c r="AD263" s="136" t="s">
        <v>287</v>
      </c>
    </row>
    <row r="264" spans="2:30" ht="16.5" customHeight="1" thickBot="1">
      <c r="B264" s="335"/>
      <c r="C264" s="354"/>
      <c r="D264" s="161" t="s">
        <v>146</v>
      </c>
      <c r="E264" s="162"/>
      <c r="F264" s="366" t="s">
        <v>82</v>
      </c>
      <c r="G264" s="366"/>
      <c r="H264" s="366"/>
      <c r="I264" s="366"/>
      <c r="J264" s="366"/>
      <c r="K264" s="367"/>
      <c r="L264" s="363"/>
      <c r="M264" s="365"/>
      <c r="O264" s="128">
        <f>IF(AND(H280&gt;=4,H280&lt;=12),H280,IF(AND(H280&gt;=1,H280&lt;=3),H280+12,0))</f>
        <v>0</v>
      </c>
      <c r="Q264" s="136" t="s">
        <v>281</v>
      </c>
      <c r="R264" s="163">
        <f>IF(O260=4,IF(O268=4,L270,IF(O270=4,M270,IF(O264=4,E283,E263))),0)</f>
        <v>0</v>
      </c>
      <c r="S264" s="163">
        <f>IF(O260&lt;=5,
IF(O262&lt;5,0,
IF(O268=5,L270,
IF(O270=5,M270,
IF(AND(O264&gt;0,O264&lt;=5),E283,
IF(AND(O272&gt;0,O272&lt;=5),E290,E263))))),0)</f>
        <v>0</v>
      </c>
      <c r="T264" s="163">
        <f>IF(O260&lt;=6,
IF(O262&lt;6,0,
IF(O268=6,L270,
IF(O270=6,M270,
IF(AND(O264&gt;0,O264&lt;=6),E283,
IF(AND(O272&gt;0,O272&lt;=6),E290,E263))))),0)</f>
        <v>0</v>
      </c>
      <c r="U264" s="163">
        <f>IF(O260&lt;=7,
IF(O262&lt;7,0,
IF(O268=7,L270,
IF(O270=7,M270,
IF(AND(O264&gt;0,O264&lt;=7),E283,
IF(AND(O272&gt;0,O272&lt;=7),E290,E263))))),0)</f>
        <v>0</v>
      </c>
      <c r="V264" s="163">
        <f>IF(O260&lt;=8,
IF(O262&lt;8,0,
IF(O268=8,L270,
IF(O270=8,M270,
IF(AND(O264&gt;0,O264&lt;=8),E283,
IF(AND(O272&gt;0,O272&lt;=8),E290,E263))))),0)</f>
        <v>0</v>
      </c>
      <c r="W264" s="163">
        <f>IF(O260&lt;=9,
IF(O262&lt;9,0,
IF(O268=9,L270,
IF(O270=9,M270,
IF(AND(O264&gt;0,O264&lt;=9),E283,
IF(AND(O272&gt;0,O272&lt;=9),E290,E263))))),0)</f>
        <v>0</v>
      </c>
      <c r="X264" s="163">
        <f>IF(O260&lt;=10,
IF(O262&lt;10,0,
IF(O268=10,L270,
IF(O270=10,M270,
IF(AND(O264&gt;0,O264&lt;=10),E283,
IF(AND(O272&gt;0,O272&lt;=10),E290,E263))))),0)</f>
        <v>0</v>
      </c>
      <c r="Y264" s="163">
        <f>IF(O260&lt;=11,
IF(O262&lt;11,0,
IF(O268=11,L270,
IF(O270=11,M270,
IF(AND(O264&gt;0,O264&lt;=11),E283,
IF(AND(O272&gt;0,O272&lt;=11),E290,E263))))),0)</f>
        <v>0</v>
      </c>
      <c r="Z264" s="163">
        <f>IF(O260&lt;=12,
IF(O262&lt;12,0,
IF(O268=12,L270,
IF(O270=12,M270,
IF(AND(O264&gt;0,O264&lt;=12),E283,
IF(AND(O272&gt;0,O272&lt;=12),E290,E263))))),0)</f>
        <v>0</v>
      </c>
      <c r="AA264" s="163">
        <f>IF(O260&lt;=13,
IF(O262&lt;13,0,
IF(O268=13,L270,
IF(O270=13,M270,
IF(AND(O264&gt;0,O264&lt;=13),E283,
IF(AND(O272&gt;0,O272&lt;=13),E290,E263))))),0)</f>
        <v>0</v>
      </c>
      <c r="AB264" s="163">
        <f>IF(O260&lt;=14,
IF(O262&lt;14,0,
IF(O268=14,L270,
IF(O270=14,M270,
IF(AND(O264&gt;0,O264&lt;=14),E283,
IF(AND(O272&gt;0,O272&lt;=14),E290,E263))))),0)</f>
        <v>0</v>
      </c>
      <c r="AC264" s="163">
        <f>IF(O260&lt;=15,
IF(O262&lt;15,0,
IF(O268=15,L270,
IF(O270=15,M270,
IF(AND(O264&gt;0,O264&lt;=15),E283,
IF(AND(O272&gt;0,O272&lt;=15),E290,E263))))),0)</f>
        <v>0</v>
      </c>
      <c r="AD264" s="164">
        <f>SUM(R264:AC264)</f>
        <v>0</v>
      </c>
    </row>
    <row r="265" spans="2:30" ht="23.25" customHeight="1" thickBot="1">
      <c r="B265" s="335"/>
      <c r="C265" s="354"/>
      <c r="D265" s="165" t="s">
        <v>371</v>
      </c>
      <c r="E265" s="166"/>
      <c r="F265" s="368" t="s">
        <v>82</v>
      </c>
      <c r="G265" s="368"/>
      <c r="H265" s="369">
        <f>IF(E265="",0,IF(E266="",ROUNDDOWN(E265/24,0),ROUNDDOWN(E265/E266,0)))</f>
        <v>0</v>
      </c>
      <c r="I265" s="369"/>
      <c r="J265" s="369"/>
      <c r="K265" s="370"/>
      <c r="L265" s="167"/>
      <c r="M265" s="168"/>
      <c r="O265" s="128" t="s">
        <v>155</v>
      </c>
      <c r="Q265" s="136" t="s">
        <v>279</v>
      </c>
      <c r="R265" s="163">
        <f>IF(O260=4,IF(O268=4,$L272,IF(O270=4,$M272,IF(O264=4,$E284,$E264))),0)</f>
        <v>0</v>
      </c>
      <c r="S265" s="163">
        <f>IF(O260&lt;=5,
IF(O262&lt;5,0,
IF(O268=5,L272,
IF(O270=5,M272,
IF(AND(O264&gt;0,O264&lt;=5),E284,
IF(AND(O272&gt;0,O272&lt;=5),E291,E264))))),0)</f>
        <v>0</v>
      </c>
      <c r="T265" s="163">
        <f>IF(O260&lt;=6,
IF(O262&lt;6,0,
IF(O268=6,L272,
IF(O270=6,M272,
IF(AND(O264&gt;0,O264&lt;=6),E284,
IF(AND(O272&gt;0,O272&lt;=6),E291,E264))))),0)</f>
        <v>0</v>
      </c>
      <c r="U265" s="163">
        <f>IF(O260&lt;=7,
IF(O262&lt;7,0,
IF(O268=7,L272,
IF(O270=7,M272,
IF(AND(O264&gt;0,O264&lt;=7),E284,
IF(AND(O272&gt;0,O272&lt;=7),E291,E264))))),0)</f>
        <v>0</v>
      </c>
      <c r="V265" s="163">
        <f>IF(O260&lt;=8,
IF(O262&lt;8,0,
IF(O268=8,L272,
IF(O270=8,M272,
IF(AND(O264&gt;0,O264&lt;=8),E284,
IF(AND(O272&gt;0,O272&lt;=8),E291,E264))))),0)</f>
        <v>0</v>
      </c>
      <c r="W265" s="163">
        <f>IF(O260&lt;=9,
IF(O262&lt;9,0,
IF(O268=9,L272,
IF(O270=9,M272,
IF(AND(O264&gt;0,O264&lt;=9),E284,
IF(AND(O272&gt;0,O272&lt;=9),E291,E264))))),0)</f>
        <v>0</v>
      </c>
      <c r="X265" s="163">
        <f>IF(O260&lt;=10,
IF(O262&lt;10,0,
IF(O268=10,L272,
IF(O270=10,M272,
IF(AND(O264&gt;0,O264&lt;=10),E284,
IF(AND(O272&gt;0,O272&lt;=10),E291,E264))))),0)</f>
        <v>0</v>
      </c>
      <c r="Y265" s="163">
        <f>IF(O260&lt;=11,
IF(O262&lt;11,0,
IF(O268=11,L272,
IF(O270=11,M272,
IF(AND(O264&gt;0,O264&lt;=11),E284,
IF(AND(O272&gt;0,O272&lt;=11),E291,E264))))),0)</f>
        <v>0</v>
      </c>
      <c r="Z265" s="163">
        <f>IF(O260&lt;=12,
IF(O262&lt;12,0,
IF(O268=12,L272,
IF(O270=12,M272,
IF(AND(O264&gt;0,O264&lt;=12),E284,
IF(AND(O272&gt;0,O272&lt;=12),E291,E264))))),0)</f>
        <v>0</v>
      </c>
      <c r="AA265" s="163">
        <f>IF(O260&lt;=13,
IF(O262&lt;13,0,
IF(O268=13,L272,
IF(O270=13,M272,
IF(AND(O264&gt;0,O264&lt;=13),E284,
IF(AND(O272&gt;0,O272&lt;=13),E291,E264))))),0)</f>
        <v>0</v>
      </c>
      <c r="AB265" s="163">
        <f>IF(O260&lt;=14,
IF(O262&lt;14,0,
IF(O268=14,L272,
IF(O270=14,M272,
IF(AND(O264&gt;0,O264&lt;=14),E284,
IF(AND(O272&gt;0,O272&lt;=14),E291,E264))))),0)</f>
        <v>0</v>
      </c>
      <c r="AC265" s="163">
        <f>IF(O260&lt;=15,
IF(O262&lt;15,0,
IF(O268=15,L272,
IF(O270=15,M272,
IF(AND(O264&gt;0,O264&lt;=15),E284,
IF(AND(O272&gt;0,O272&lt;=15),E291,E264))))),0)</f>
        <v>0</v>
      </c>
      <c r="AD265" s="164">
        <f>SUM(R265:AC265)</f>
        <v>0</v>
      </c>
    </row>
    <row r="266" spans="2:30" ht="24" customHeight="1" thickBot="1">
      <c r="B266" s="335"/>
      <c r="C266" s="354"/>
      <c r="D266" s="169" t="s">
        <v>156</v>
      </c>
      <c r="E266" s="147">
        <v>24</v>
      </c>
      <c r="F266" s="310" t="s">
        <v>157</v>
      </c>
      <c r="G266" s="310"/>
      <c r="H266" s="326"/>
      <c r="I266" s="326"/>
      <c r="J266" s="326"/>
      <c r="K266" s="327"/>
      <c r="L266" s="170" t="s">
        <v>263</v>
      </c>
      <c r="M266" s="171" t="s">
        <v>264</v>
      </c>
      <c r="O266" s="128">
        <f>IF(AND(E277&gt;=4,E277&lt;=12),E277,IF(AND(E277&gt;=1,E277&lt;=3),E277+12,0))</f>
        <v>0</v>
      </c>
      <c r="Q266" s="136" t="s">
        <v>280</v>
      </c>
      <c r="R266" s="163">
        <f>IF(O260=4,IF(O268=4,L274,IF(O270=4,M274,IF(O264=4,H285,IF(O266=4,H276,H265)))),0)</f>
        <v>0</v>
      </c>
      <c r="S266" s="163">
        <f>IF(O260&lt;=5,
IF(O262&lt;5,0,
IF(O268=5,L274,
IF(O270=5,M274,
IF(AND(O264&gt;0,O264&lt;=5),H285,
IF(AND(O266&gt;0,O266&lt;=5),H276,H265))))),0)</f>
        <v>0</v>
      </c>
      <c r="T266" s="163">
        <f>IF(O260&lt;=6,
IF(O262&lt;6,0,
IF(O268=6,L274,
IF(O270=6,M274,
IF(AND(O264&gt;0,O264&lt;=6),H285,
IF(AND(O266&gt;0,O266&lt;=6),H276,H265))))),0)</f>
        <v>0</v>
      </c>
      <c r="U266" s="163">
        <f>IF(O260&lt;=7,
IF(O262&lt;7,0,
IF(O268=7,L274,
IF(O270=7,M274,
IF(AND(O264&gt;0,O264&lt;=7),H285,
IF(AND(O266&gt;0,O266&lt;=7),H276,H265))))),0)</f>
        <v>0</v>
      </c>
      <c r="V266" s="163">
        <f>IF(O260&lt;=8,
IF(O262&lt;8,0,
IF(O268=8,L274,
IF(O270=8,M274,
IF(AND(O264&gt;0,O264&lt;=8),H285,
IF(AND(O266&gt;0,O266&lt;=8),H276,H265))))),0)</f>
        <v>0</v>
      </c>
      <c r="W266" s="163">
        <f>IF(O260&lt;=9,
IF(O262&lt;9,0,
IF(O268=9,L274,
IF(O270=9,M274,
IF(AND(O264&gt;0,O264&lt;=9),H285,
IF(AND(O266&gt;0,O266&lt;=9),H276,H265))))),0)</f>
        <v>0</v>
      </c>
      <c r="X266" s="163">
        <f>IF(O260&lt;=10,
IF(O262&lt;10,0,
IF(O268=10,L274,
IF(O270=10,M274,
IF(AND(O264&gt;0,O264&lt;=10),H285,
IF(AND(O266&gt;0,O266&lt;=10),H276,H265))))),0)</f>
        <v>0</v>
      </c>
      <c r="Y266" s="163">
        <f>IF(O260&lt;=11,
IF(O262&lt;11,0,
IF(O268=11,L274,
IF(O270=11,M274,
IF(AND(O264&gt;0,O264&lt;=11),H285,
IF(AND(O266&gt;0,O266&lt;=11),H276,H265))))),0)</f>
        <v>0</v>
      </c>
      <c r="Z266" s="163">
        <f>IF(O260&lt;=12,
IF(O262&lt;12,0,
IF(O268=12,L274,
IF(O270=12,M274,
IF(AND(O264&gt;0,O264&lt;=12),H285,
IF(AND(O266&gt;0,O266&lt;=12),H276,H265))))),0)</f>
        <v>0</v>
      </c>
      <c r="AA266" s="163">
        <f>IF(O260&lt;=13,
IF(O262&lt;13,0,
IF(O268=13,L274,
IF(O270=13,M274,
IF(AND(O264&gt;0,O264&lt;=13),H285,
IF(AND(O266&gt;0,O266&lt;=13),H276,H265))))),0)</f>
        <v>0</v>
      </c>
      <c r="AB266" s="163">
        <f>IF(O260&lt;=14,
IF(O262&lt;14,0,
IF(O268=14,L274,
IF(O270=14,M274,
IF(AND(O264&gt;0,O264&lt;=14),H285,
IF(AND(O266&gt;0,O266&lt;=14),H276,H265))))),0)</f>
        <v>0</v>
      </c>
      <c r="AC266" s="163">
        <f>IF(O260&lt;=15,
IF(O262&lt;15,0,
IF(O268=15,L274,
IF(O270=15,M274,
IF(AND(O264&gt;0,O264&lt;=15),H285,
IF(AND(O266&gt;0,O266&lt;=15),H276,H265))))),0)</f>
        <v>0</v>
      </c>
      <c r="AD266" s="164">
        <f t="shared" ref="AD266:AD268" si="113">SUM(R266:AC266)</f>
        <v>0</v>
      </c>
    </row>
    <row r="267" spans="2:30" ht="19.5" customHeight="1">
      <c r="B267" s="335"/>
      <c r="C267" s="354"/>
      <c r="D267" s="282" t="s">
        <v>265</v>
      </c>
      <c r="E267" s="283"/>
      <c r="F267" s="283"/>
      <c r="G267" s="283"/>
      <c r="H267" s="283"/>
      <c r="I267" s="283"/>
      <c r="J267" s="283"/>
      <c r="K267" s="284"/>
      <c r="L267" s="172" t="s">
        <v>372</v>
      </c>
      <c r="M267" s="173" t="s">
        <v>372</v>
      </c>
      <c r="O267" s="128" t="s">
        <v>163</v>
      </c>
      <c r="Q267" s="136" t="s">
        <v>282</v>
      </c>
      <c r="R267" s="163">
        <f>IF(O260=4,IF(O268=4,L276,IF(O270=4,M276,IF(O264=4,E287,E269))),0)</f>
        <v>0</v>
      </c>
      <c r="S267" s="163">
        <f>IF(O260&lt;=5,
IF(O262&lt;5,0,
IF(O268=5,L276,
IF(O270=5,M276,
IF(AND(O264&gt;0,O264&lt;=5),E287,
IF(AND(O272&gt;0,O272&lt;=5),E292,E269))))),0)</f>
        <v>0</v>
      </c>
      <c r="T267" s="163">
        <f>IF(O260&lt;=6,
IF(O262&lt;6,0,
IF(O268=6,L276,
IF(O270=6,M276,
IF(AND(O264&gt;0,O264&lt;=6),E287,
IF(AND(O272&gt;0,O272&lt;=6),E292,E269))))),0)</f>
        <v>0</v>
      </c>
      <c r="U267" s="163">
        <f>IF(O260&lt;=7,
IF(O262&lt;7,0,
IF(O268=7,L276,
IF(O270=7,M276,
IF(AND(O264&gt;0,O264&lt;=7),E287,
IF(AND(O272&gt;0,O272&lt;=7),E292,E269))))),0)</f>
        <v>0</v>
      </c>
      <c r="V267" s="163">
        <f>IF(O260&lt;=8,
IF(O262&lt;8,0,
IF(O268=8,L276,
IF(O270=8,M276,
IF(AND(O264&gt;0,O264&lt;=8),E287,
IF(AND(O272&gt;0,O272&lt;=8),E292,E269))))),0)</f>
        <v>0</v>
      </c>
      <c r="W267" s="163">
        <f>IF(O260&lt;=9,
IF(O262&lt;9,0,
IF(O268=9,L276,
IF(O270=9,M276,
IF(AND(O264&gt;0,O264&lt;=9),E287,
IF(AND(O272&gt;0,O272&lt;=9),E292,E269))))),0)</f>
        <v>0</v>
      </c>
      <c r="X267" s="163">
        <f>IF(O260&lt;=10,
IF(O262&lt;10,0,
IF(O268=10,L276,
IF(O270=10,M276,
IF(AND(O264&gt;0,O264&lt;=10),E287,
IF(AND(O272&gt;0,O272&lt;=10),E292,E269))))),0)</f>
        <v>0</v>
      </c>
      <c r="Y267" s="163">
        <f>IF(O260&lt;=11,
IF(O262&lt;11,0,
IF(O268=11,L276,
IF(O270=11,M276,
IF(AND(O264&gt;0,O264&lt;=11),E287,
IF(AND(O272&gt;0,O272&lt;=11),E292,E269))))),0)</f>
        <v>0</v>
      </c>
      <c r="Z267" s="163">
        <f>IF(O260&lt;=12,
IF(O262&lt;12,0,
IF(O268=12,L276,
IF(O270=12,M276,
IF(AND(O264&gt;0,O264&lt;=12),E287,
IF(AND(O272&gt;0,O272&lt;=12),E292,E269))))),0)</f>
        <v>0</v>
      </c>
      <c r="AA267" s="163">
        <f>IF(O260&lt;=13,
IF(O262&lt;13,0,
IF(O268=13,L276,
IF(O270=13,M276,
IF(AND(O264&gt;0,O264&lt;=13),E287,
IF(AND(O272&gt;0,O272&lt;=13),E292,E269))))),0)</f>
        <v>0</v>
      </c>
      <c r="AB267" s="163">
        <f>IF(O260&lt;=14,
IF(O262&lt;14,0,
IF(O268=14,L276,
IF(O270=14,M276,
IF(AND(O264&gt;0,O264&lt;=14),E287,
IF(AND(O272&gt;0,O272&lt;=14),E292,E269))))),0)</f>
        <v>0</v>
      </c>
      <c r="AC267" s="163">
        <f>IF(O260&lt;=15,
IF(O262&lt;15,0,
IF(O268=15,L276,
IF(O270=15,M276,
IF(AND(O264&gt;0,O264&lt;=15),E287,
IF(AND(O272&gt;0,O272&lt;=15),E292,E269))))),0)</f>
        <v>0</v>
      </c>
      <c r="AD267" s="164">
        <f t="shared" si="113"/>
        <v>0</v>
      </c>
    </row>
    <row r="268" spans="2:30" ht="19.5" customHeight="1" thickBot="1">
      <c r="B268" s="335"/>
      <c r="C268" s="354"/>
      <c r="D268" s="285"/>
      <c r="E268" s="286"/>
      <c r="F268" s="286"/>
      <c r="G268" s="286"/>
      <c r="H268" s="286"/>
      <c r="I268" s="286"/>
      <c r="J268" s="286"/>
      <c r="K268" s="287"/>
      <c r="L268" s="174"/>
      <c r="M268" s="175"/>
      <c r="O268" s="128">
        <f>IF(AND(L268&gt;=4,L268&lt;=12),L268,IF(AND(L268&gt;=1,L268&lt;=3),L268+12,0))</f>
        <v>0</v>
      </c>
      <c r="Q268" s="136" t="s">
        <v>283</v>
      </c>
      <c r="R268" s="163">
        <f>SUM(R264:R266)-R267</f>
        <v>0</v>
      </c>
      <c r="S268" s="163">
        <f>SUM(S264:S266)-S267</f>
        <v>0</v>
      </c>
      <c r="T268" s="163">
        <f t="shared" ref="T268" si="114">SUM(T264:T266)-T267</f>
        <v>0</v>
      </c>
      <c r="U268" s="163">
        <f t="shared" ref="U268" si="115">SUM(U264:U266)-U267</f>
        <v>0</v>
      </c>
      <c r="V268" s="163">
        <f t="shared" ref="V268" si="116">SUM(V264:V266)-V267</f>
        <v>0</v>
      </c>
      <c r="W268" s="163">
        <f t="shared" ref="W268" si="117">SUM(W264:W266)-W267</f>
        <v>0</v>
      </c>
      <c r="X268" s="163">
        <f t="shared" ref="X268" si="118">SUM(X264:X266)-X267</f>
        <v>0</v>
      </c>
      <c r="Y268" s="163">
        <f t="shared" ref="Y268" si="119">SUM(Y264:Y266)-Y267</f>
        <v>0</v>
      </c>
      <c r="Z268" s="163">
        <f t="shared" ref="Z268" si="120">SUM(Z264:Z266)-Z267</f>
        <v>0</v>
      </c>
      <c r="AA268" s="163">
        <f t="shared" ref="AA268" si="121">SUM(AA264:AA266)-AA267</f>
        <v>0</v>
      </c>
      <c r="AB268" s="163">
        <f t="shared" ref="AB268" si="122">SUM(AB264:AB266)-AB267</f>
        <v>0</v>
      </c>
      <c r="AC268" s="163">
        <f t="shared" ref="AC268" si="123">SUM(AC264:AC266)-AC267</f>
        <v>0</v>
      </c>
      <c r="AD268" s="164">
        <f t="shared" si="113"/>
        <v>0</v>
      </c>
    </row>
    <row r="269" spans="2:30" ht="24" customHeight="1" thickBot="1">
      <c r="B269" s="335"/>
      <c r="C269" s="355"/>
      <c r="D269" s="176" t="s">
        <v>33</v>
      </c>
      <c r="E269" s="177"/>
      <c r="F269" s="288" t="s">
        <v>82</v>
      </c>
      <c r="G269" s="288"/>
      <c r="H269" s="288"/>
      <c r="I269" s="288"/>
      <c r="J269" s="288"/>
      <c r="K269" s="289"/>
      <c r="L269" s="178" t="s">
        <v>373</v>
      </c>
      <c r="M269" s="179" t="s">
        <v>373</v>
      </c>
      <c r="O269" s="128" t="s">
        <v>164</v>
      </c>
      <c r="Q269" s="136" t="s">
        <v>284</v>
      </c>
      <c r="R269" s="163">
        <f>IF(O258=1,IF(AND(O264&gt;0,O264&lt;=4),IF(R268&gt;=63000,63000,R268),IF(R268&gt;=82000,82000,R268)),IF(R268&gt;=63000,63000,R268))</f>
        <v>0</v>
      </c>
      <c r="S269" s="163">
        <f>IF(O258=1,IF(AND(O264&gt;0,O264&lt;=5),IF(S268&gt;=63000,63000,S268),IF(S268&gt;=82000,82000,S268)),IF(S268&gt;=63000,63000,S268))</f>
        <v>0</v>
      </c>
      <c r="T269" s="163">
        <f>IF(O258=1,IF(AND(O264&gt;0,O264&lt;=6),IF(T268&gt;=63000,63000,T268),IF(T268&gt;=82000,82000,T268)),IF(T268&gt;=63000,63000,T268))</f>
        <v>0</v>
      </c>
      <c r="U269" s="163">
        <f>IF(O258=1,IF(AND(O264&gt;0,O264&lt;=7),IF(U268&gt;=63000,63000,U268),IF(U268&gt;=82000,82000,U268)),IF(U268&gt;=63000,63000,U268))</f>
        <v>0</v>
      </c>
      <c r="V269" s="163">
        <f>IF(O258=1,IF(AND(O264&gt;0,O264&lt;=8),IF(V268&gt;=63000,63000,V268),IF(V268&gt;=82000,82000,V268)),IF(V268&gt;=63000,63000,V268))</f>
        <v>0</v>
      </c>
      <c r="W269" s="163">
        <f>IF(O258=1,IF(AND(O264&gt;0,O264&lt;=9),IF(W268&gt;=63000,63000,W268),IF(W268&gt;=82000,82000,W268)),IF(W268&gt;=63000,63000,W268))</f>
        <v>0</v>
      </c>
      <c r="X269" s="163">
        <f>IF(O258=1,IF(AND(O264&gt;0,O264&lt;=10),IF(X268&gt;=63000,63000,X268),IF(X268&gt;=82000,82000,X268)),IF(X268&gt;=63000,63000,X268))</f>
        <v>0</v>
      </c>
      <c r="Y269" s="163">
        <f>IF(O258=1,IF(AND(O264&gt;0,O264&lt;=11),IF(Y268&gt;=63000,63000,Y268),IF(Y268&gt;=82000,82000,Y268)),IF(Y268&gt;=63000,63000,Y268))</f>
        <v>0</v>
      </c>
      <c r="Z269" s="163">
        <f>IF(O258=1,IF(AND(O264&gt;0,O264&lt;=12),IF(Z268&gt;=63000,63000,Z268),IF(Z268&gt;=82000,82000,Z268)),IF(Z268&gt;=63000,63000,Z268))</f>
        <v>0</v>
      </c>
      <c r="AA269" s="163">
        <f>IF(O258=1,IF(AND(O264&gt;0,O264&lt;=13),IF(AA268&gt;=63000,63000,AA268),IF(AA268&gt;=82000,82000,AA268)),IF(AA268&gt;=63000,63000,AA268))</f>
        <v>0</v>
      </c>
      <c r="AB269" s="163">
        <f>IF(O258=1,IF(AND(O264&gt;0,O264&lt;=14),IF(AB268&gt;=63000,63000,AB268),IF(AB268&gt;=82000,82000,AB268)),IF(AB268&gt;=63000,63000,AB268))</f>
        <v>0</v>
      </c>
      <c r="AC269" s="163">
        <f>IF(O258=1,IF(AND(O264&gt;0,O264&lt;=15),IF(AC268&gt;=63000,63000,AC268),IF(AC268&gt;=82000,82000,AC268)),IF(AC268&gt;=63000,63000,AC268))</f>
        <v>0</v>
      </c>
      <c r="AD269" s="164"/>
    </row>
    <row r="270" spans="2:30" ht="19.5" customHeight="1">
      <c r="B270" s="335"/>
      <c r="C270" s="180"/>
      <c r="D270" s="145"/>
      <c r="E270" s="181"/>
      <c r="F270" s="182"/>
      <c r="G270" s="182"/>
      <c r="H270" s="182"/>
      <c r="I270" s="182"/>
      <c r="J270" s="182"/>
      <c r="K270" s="182"/>
      <c r="L270" s="183"/>
      <c r="M270" s="184"/>
      <c r="O270" s="128">
        <f>IF(AND(M268&gt;=4,M268&lt;=12),M268,IF(AND(M268&gt;=1,M268&lt;=3),M268+12,0))</f>
        <v>0</v>
      </c>
      <c r="Q270" s="136" t="s">
        <v>285</v>
      </c>
      <c r="R270" s="163">
        <f>ROUNDDOWN(R269*3/4,0)</f>
        <v>0</v>
      </c>
      <c r="S270" s="164">
        <f t="shared" ref="S270" si="124">ROUNDDOWN(S269*3/4,0)</f>
        <v>0</v>
      </c>
      <c r="T270" s="164">
        <f t="shared" ref="T270" si="125">ROUNDDOWN(T269*3/4,0)</f>
        <v>0</v>
      </c>
      <c r="U270" s="164">
        <f t="shared" ref="U270" si="126">ROUNDDOWN(U269*3/4,0)</f>
        <v>0</v>
      </c>
      <c r="V270" s="164">
        <f t="shared" ref="V270" si="127">ROUNDDOWN(V269*3/4,0)</f>
        <v>0</v>
      </c>
      <c r="W270" s="164">
        <f t="shared" ref="W270" si="128">ROUNDDOWN(W269*3/4,0)</f>
        <v>0</v>
      </c>
      <c r="X270" s="164">
        <f t="shared" ref="X270" si="129">ROUNDDOWN(X269*3/4,0)</f>
        <v>0</v>
      </c>
      <c r="Y270" s="164">
        <f t="shared" ref="Y270" si="130">ROUNDDOWN(Y269*3/4,0)</f>
        <v>0</v>
      </c>
      <c r="Z270" s="164">
        <f t="shared" ref="Z270" si="131">ROUNDDOWN(Z269*3/4,0)</f>
        <v>0</v>
      </c>
      <c r="AA270" s="164">
        <f t="shared" ref="AA270" si="132">ROUNDDOWN(AA269*3/4,0)</f>
        <v>0</v>
      </c>
      <c r="AB270" s="164">
        <f t="shared" ref="AB270" si="133">ROUNDDOWN(AB269*3/4,0)</f>
        <v>0</v>
      </c>
      <c r="AC270" s="164">
        <f t="shared" ref="AC270" si="134">ROUNDDOWN(AC269*3/4,0)</f>
        <v>0</v>
      </c>
      <c r="AD270" s="164">
        <f>ROUNDDOWN(SUM(R270:AC270),-2)</f>
        <v>0</v>
      </c>
    </row>
    <row r="271" spans="2:30" ht="19.5" customHeight="1">
      <c r="B271" s="335"/>
      <c r="C271" s="290" t="s">
        <v>374</v>
      </c>
      <c r="D271" s="290"/>
      <c r="E271" s="290"/>
      <c r="F271" s="290"/>
      <c r="G271" s="290"/>
      <c r="H271" s="290"/>
      <c r="I271" s="290"/>
      <c r="J271" s="290"/>
      <c r="K271" s="291"/>
      <c r="L271" s="178" t="s">
        <v>375</v>
      </c>
      <c r="M271" s="179" t="s">
        <v>375</v>
      </c>
      <c r="O271" s="128" t="s">
        <v>293</v>
      </c>
    </row>
    <row r="272" spans="2:30" ht="19.5" customHeight="1">
      <c r="B272" s="335"/>
      <c r="C272" s="292"/>
      <c r="D272" s="292"/>
      <c r="E272" s="292"/>
      <c r="F272" s="292"/>
      <c r="G272" s="292"/>
      <c r="H272" s="292"/>
      <c r="I272" s="292"/>
      <c r="J272" s="292"/>
      <c r="K272" s="293"/>
      <c r="L272" s="183"/>
      <c r="M272" s="184"/>
      <c r="O272" s="128">
        <f>IF(AND(E289&gt;=4,E289&lt;=12),E289,IF(AND(E289&gt;=1,E289&lt;=3),E289+12,0))</f>
        <v>0</v>
      </c>
    </row>
    <row r="273" spans="2:13" ht="19.5" customHeight="1">
      <c r="B273" s="335"/>
      <c r="C273" s="292"/>
      <c r="D273" s="292"/>
      <c r="E273" s="292"/>
      <c r="F273" s="292"/>
      <c r="G273" s="292"/>
      <c r="H273" s="292"/>
      <c r="I273" s="292"/>
      <c r="J273" s="292"/>
      <c r="K273" s="293"/>
      <c r="L273" s="185" t="s">
        <v>376</v>
      </c>
      <c r="M273" s="186" t="s">
        <v>376</v>
      </c>
    </row>
    <row r="274" spans="2:13" ht="19.5" customHeight="1" thickBot="1">
      <c r="B274" s="335"/>
      <c r="C274" s="292"/>
      <c r="D274" s="292"/>
      <c r="E274" s="292"/>
      <c r="F274" s="292"/>
      <c r="G274" s="292"/>
      <c r="H274" s="292"/>
      <c r="I274" s="292"/>
      <c r="J274" s="292"/>
      <c r="K274" s="293"/>
      <c r="L274" s="183"/>
      <c r="M274" s="184"/>
    </row>
    <row r="275" spans="2:13" ht="18" customHeight="1" thickBot="1">
      <c r="B275" s="335"/>
      <c r="C275" s="294" t="s">
        <v>266</v>
      </c>
      <c r="D275" s="297" t="s">
        <v>377</v>
      </c>
      <c r="E275" s="298"/>
      <c r="F275" s="298"/>
      <c r="G275" s="298"/>
      <c r="H275" s="298"/>
      <c r="I275" s="298"/>
      <c r="J275" s="298"/>
      <c r="K275" s="299"/>
      <c r="L275" s="178" t="s">
        <v>378</v>
      </c>
      <c r="M275" s="179" t="s">
        <v>378</v>
      </c>
    </row>
    <row r="276" spans="2:13" ht="15" customHeight="1" thickBot="1">
      <c r="B276" s="335"/>
      <c r="C276" s="295"/>
      <c r="D276" s="187" t="s">
        <v>272</v>
      </c>
      <c r="E276" s="160"/>
      <c r="F276" s="300" t="s">
        <v>82</v>
      </c>
      <c r="G276" s="300"/>
      <c r="H276" s="301">
        <f>IF(E276="",0,IF(E278="",ROUNDDOWN(E276/24,0),ROUNDDOWN(E276/E278,0)))</f>
        <v>0</v>
      </c>
      <c r="I276" s="302"/>
      <c r="J276" s="302"/>
      <c r="K276" s="303"/>
      <c r="L276" s="188"/>
      <c r="M276" s="189"/>
    </row>
    <row r="277" spans="2:13" ht="15" customHeight="1" thickBot="1">
      <c r="B277" s="335"/>
      <c r="C277" s="295"/>
      <c r="D277" s="190" t="s">
        <v>292</v>
      </c>
      <c r="E277" s="147"/>
      <c r="F277" s="310" t="s">
        <v>9</v>
      </c>
      <c r="G277" s="310"/>
      <c r="H277" s="304"/>
      <c r="I277" s="305"/>
      <c r="J277" s="305"/>
      <c r="K277" s="306"/>
      <c r="L277" s="191"/>
      <c r="M277" s="192"/>
    </row>
    <row r="278" spans="2:13" ht="15" customHeight="1" thickBot="1">
      <c r="B278" s="335"/>
      <c r="C278" s="295"/>
      <c r="D278" s="193" t="s">
        <v>156</v>
      </c>
      <c r="E278" s="147">
        <v>24</v>
      </c>
      <c r="F278" s="152" t="s">
        <v>157</v>
      </c>
      <c r="G278" s="152"/>
      <c r="H278" s="307"/>
      <c r="I278" s="308"/>
      <c r="J278" s="308"/>
      <c r="K278" s="309"/>
      <c r="L278" s="311" t="s">
        <v>295</v>
      </c>
      <c r="M278" s="312"/>
    </row>
    <row r="279" spans="2:13" ht="18" customHeight="1" thickBot="1">
      <c r="B279" s="335"/>
      <c r="C279" s="295"/>
      <c r="D279" s="297" t="s">
        <v>379</v>
      </c>
      <c r="E279" s="298"/>
      <c r="F279" s="298"/>
      <c r="G279" s="298"/>
      <c r="H279" s="298"/>
      <c r="I279" s="298"/>
      <c r="J279" s="298"/>
      <c r="K279" s="299"/>
      <c r="L279" s="313"/>
      <c r="M279" s="314"/>
    </row>
    <row r="280" spans="2:13" ht="15" customHeight="1">
      <c r="B280" s="335"/>
      <c r="C280" s="295"/>
      <c r="D280" s="194" t="s">
        <v>267</v>
      </c>
      <c r="E280" s="131" t="s">
        <v>148</v>
      </c>
      <c r="F280" s="129"/>
      <c r="G280" s="195" t="s">
        <v>8</v>
      </c>
      <c r="H280" s="196"/>
      <c r="I280" s="1151" t="s">
        <v>9</v>
      </c>
      <c r="J280" s="196"/>
      <c r="K280" s="197" t="s">
        <v>102</v>
      </c>
      <c r="L280" s="315"/>
      <c r="M280" s="316"/>
    </row>
    <row r="281" spans="2:13" ht="15" customHeight="1">
      <c r="B281" s="335"/>
      <c r="C281" s="295"/>
      <c r="D281" s="198" t="s">
        <v>150</v>
      </c>
      <c r="E281" s="321"/>
      <c r="F281" s="321"/>
      <c r="G281" s="321"/>
      <c r="H281" s="321"/>
      <c r="I281" s="321"/>
      <c r="J281" s="321"/>
      <c r="K281" s="322"/>
      <c r="L281" s="317"/>
      <c r="M281" s="318"/>
    </row>
    <row r="282" spans="2:13" ht="15" customHeight="1">
      <c r="B282" s="335"/>
      <c r="C282" s="295"/>
      <c r="D282" s="199" t="s">
        <v>259</v>
      </c>
      <c r="E282" s="323"/>
      <c r="F282" s="323"/>
      <c r="G282" s="323"/>
      <c r="H282" s="323"/>
      <c r="I282" s="323"/>
      <c r="J282" s="323"/>
      <c r="K282" s="324"/>
      <c r="L282" s="317"/>
      <c r="M282" s="318"/>
    </row>
    <row r="283" spans="2:13" ht="15" customHeight="1">
      <c r="B283" s="335"/>
      <c r="C283" s="295"/>
      <c r="D283" s="200" t="s">
        <v>145</v>
      </c>
      <c r="E283" s="201"/>
      <c r="F283" s="310" t="s">
        <v>82</v>
      </c>
      <c r="G283" s="310"/>
      <c r="H283" s="310"/>
      <c r="I283" s="310"/>
      <c r="J283" s="310"/>
      <c r="K283" s="325"/>
      <c r="L283" s="317"/>
      <c r="M283" s="318"/>
    </row>
    <row r="284" spans="2:13" ht="15" customHeight="1" thickBot="1">
      <c r="B284" s="335"/>
      <c r="C284" s="295"/>
      <c r="D284" s="200" t="s">
        <v>146</v>
      </c>
      <c r="E284" s="201"/>
      <c r="F284" s="310" t="s">
        <v>82</v>
      </c>
      <c r="G284" s="310"/>
      <c r="H284" s="310"/>
      <c r="I284" s="310"/>
      <c r="J284" s="310"/>
      <c r="K284" s="325"/>
      <c r="L284" s="319"/>
      <c r="M284" s="320"/>
    </row>
    <row r="285" spans="2:13" ht="15" customHeight="1">
      <c r="B285" s="335"/>
      <c r="C285" s="295"/>
      <c r="D285" s="200" t="s">
        <v>147</v>
      </c>
      <c r="E285" s="160"/>
      <c r="F285" s="310" t="s">
        <v>82</v>
      </c>
      <c r="G285" s="310"/>
      <c r="H285" s="326">
        <f>IF(E285="",0,IF(E286="",ROUNDDOWN(E285/24,0),ROUNDDOWN(E285/E286,0)))</f>
        <v>0</v>
      </c>
      <c r="I285" s="326"/>
      <c r="J285" s="326"/>
      <c r="K285" s="327"/>
      <c r="L285" s="202"/>
      <c r="M285" s="203"/>
    </row>
    <row r="286" spans="2:13" ht="15" customHeight="1">
      <c r="B286" s="335"/>
      <c r="C286" s="295"/>
      <c r="D286" s="200" t="s">
        <v>156</v>
      </c>
      <c r="E286" s="147">
        <v>24</v>
      </c>
      <c r="F286" s="310" t="s">
        <v>157</v>
      </c>
      <c r="G286" s="310"/>
      <c r="H286" s="326"/>
      <c r="I286" s="326"/>
      <c r="J286" s="326"/>
      <c r="K286" s="327"/>
      <c r="L286" s="145"/>
      <c r="M286" s="204"/>
    </row>
    <row r="287" spans="2:13" ht="15" customHeight="1" thickBot="1">
      <c r="B287" s="335"/>
      <c r="C287" s="295"/>
      <c r="D287" s="193" t="s">
        <v>33</v>
      </c>
      <c r="E287" s="205"/>
      <c r="F287" s="328" t="s">
        <v>82</v>
      </c>
      <c r="G287" s="328"/>
      <c r="H287" s="328"/>
      <c r="I287" s="328"/>
      <c r="J287" s="328"/>
      <c r="K287" s="329"/>
      <c r="L287" s="145"/>
      <c r="M287" s="204"/>
    </row>
    <row r="288" spans="2:13" ht="54" customHeight="1" thickBot="1">
      <c r="B288" s="335"/>
      <c r="C288" s="295"/>
      <c r="D288" s="330" t="s">
        <v>380</v>
      </c>
      <c r="E288" s="298"/>
      <c r="F288" s="298"/>
      <c r="G288" s="298"/>
      <c r="H288" s="298"/>
      <c r="I288" s="298"/>
      <c r="J288" s="298"/>
      <c r="K288" s="299"/>
      <c r="L288" s="145"/>
      <c r="M288" s="204"/>
    </row>
    <row r="289" spans="2:30" ht="15" customHeight="1">
      <c r="B289" s="335"/>
      <c r="C289" s="295"/>
      <c r="D289" s="194" t="s">
        <v>268</v>
      </c>
      <c r="E289" s="196"/>
      <c r="F289" s="300" t="s">
        <v>273</v>
      </c>
      <c r="G289" s="300"/>
      <c r="H289" s="300"/>
      <c r="I289" s="300"/>
      <c r="J289" s="300"/>
      <c r="K289" s="331"/>
      <c r="L289" s="145"/>
      <c r="M289" s="204"/>
    </row>
    <row r="290" spans="2:30" ht="15" customHeight="1">
      <c r="B290" s="335"/>
      <c r="C290" s="295"/>
      <c r="D290" s="200" t="s">
        <v>269</v>
      </c>
      <c r="E290" s="201"/>
      <c r="F290" s="310" t="s">
        <v>82</v>
      </c>
      <c r="G290" s="310"/>
      <c r="H290" s="310"/>
      <c r="I290" s="310"/>
      <c r="J290" s="310"/>
      <c r="K290" s="325"/>
      <c r="L290" s="145"/>
      <c r="M290" s="204"/>
    </row>
    <row r="291" spans="2:30" ht="15" customHeight="1">
      <c r="B291" s="335"/>
      <c r="C291" s="295"/>
      <c r="D291" s="200" t="s">
        <v>270</v>
      </c>
      <c r="E291" s="201"/>
      <c r="F291" s="310" t="s">
        <v>82</v>
      </c>
      <c r="G291" s="310"/>
      <c r="H291" s="310"/>
      <c r="I291" s="310"/>
      <c r="J291" s="310"/>
      <c r="K291" s="325"/>
      <c r="L291" s="145"/>
      <c r="M291" s="204"/>
    </row>
    <row r="292" spans="2:30" ht="15" customHeight="1" thickBot="1">
      <c r="B292" s="336"/>
      <c r="C292" s="296"/>
      <c r="D292" s="193" t="s">
        <v>271</v>
      </c>
      <c r="E292" s="205"/>
      <c r="F292" s="328" t="s">
        <v>82</v>
      </c>
      <c r="G292" s="328"/>
      <c r="H292" s="328"/>
      <c r="I292" s="328"/>
      <c r="J292" s="328"/>
      <c r="K292" s="329"/>
      <c r="L292" s="206"/>
      <c r="M292" s="207"/>
    </row>
    <row r="293" spans="2:30" ht="15.5" thickBot="1"/>
    <row r="294" spans="2:30" ht="21.75" customHeight="1" thickBot="1">
      <c r="B294" s="332" t="s">
        <v>247</v>
      </c>
      <c r="C294" s="333"/>
      <c r="D294" s="333"/>
      <c r="E294" s="333"/>
      <c r="F294" s="333"/>
      <c r="G294" s="333"/>
      <c r="H294" s="333"/>
      <c r="I294" s="333"/>
      <c r="J294" s="333"/>
      <c r="K294" s="333"/>
      <c r="L294" s="333"/>
      <c r="M294" s="334"/>
      <c r="Q294" s="144" t="s">
        <v>274</v>
      </c>
      <c r="R294" s="144" t="str">
        <f>IF($E295="","",$E295)</f>
        <v/>
      </c>
      <c r="S294" s="144"/>
    </row>
    <row r="295" spans="2:30" ht="16.5" thickBot="1">
      <c r="B295" s="335" t="s">
        <v>248</v>
      </c>
      <c r="C295" s="337" t="s">
        <v>141</v>
      </c>
      <c r="D295" s="338"/>
      <c r="E295" s="339"/>
      <c r="F295" s="339"/>
      <c r="G295" s="339"/>
      <c r="H295" s="339"/>
      <c r="I295" s="339"/>
      <c r="J295" s="339"/>
      <c r="K295" s="340"/>
      <c r="L295" s="341" t="s">
        <v>343</v>
      </c>
      <c r="M295" s="342"/>
      <c r="Q295" s="144" t="s">
        <v>288</v>
      </c>
      <c r="R295" s="144" t="str">
        <f>IF($E300="","",$E300&amp;"　　"&amp;$E301)</f>
        <v/>
      </c>
      <c r="S295" s="144"/>
    </row>
    <row r="296" spans="2:30" ht="18" customHeight="1">
      <c r="B296" s="335"/>
      <c r="C296" s="343" t="s">
        <v>143</v>
      </c>
      <c r="D296" s="344"/>
      <c r="E296" s="146"/>
      <c r="F296" s="147"/>
      <c r="G296" s="148" t="s">
        <v>8</v>
      </c>
      <c r="H296" s="147"/>
      <c r="I296" s="148" t="s">
        <v>9</v>
      </c>
      <c r="J296" s="147"/>
      <c r="K296" s="149" t="s">
        <v>102</v>
      </c>
      <c r="L296" s="345" t="str">
        <f>L23</f>
        <v>令和元年度から継続して令和６年度末まで補助対象者であった</v>
      </c>
      <c r="M296" s="346"/>
      <c r="O296" s="128" t="s">
        <v>158</v>
      </c>
      <c r="Q296" s="144" t="s">
        <v>289</v>
      </c>
      <c r="R296" s="144" t="str">
        <f>IF($E320="","",$E320&amp;"　　"&amp;$E321)</f>
        <v/>
      </c>
      <c r="S296" s="144"/>
    </row>
    <row r="297" spans="2:30" ht="18" customHeight="1">
      <c r="B297" s="335"/>
      <c r="C297" s="343" t="s">
        <v>144</v>
      </c>
      <c r="D297" s="344"/>
      <c r="E297" s="146"/>
      <c r="F297" s="147"/>
      <c r="G297" s="148" t="s">
        <v>8</v>
      </c>
      <c r="H297" s="147"/>
      <c r="I297" s="148" t="s">
        <v>9</v>
      </c>
      <c r="J297" s="147"/>
      <c r="K297" s="149" t="s">
        <v>102</v>
      </c>
      <c r="L297" s="347"/>
      <c r="M297" s="348"/>
      <c r="O297" s="128">
        <f>IF(L297="○",IF(L299="○",IF(L301="○",1,0),0),0)</f>
        <v>0</v>
      </c>
      <c r="Q297" s="144" t="s">
        <v>275</v>
      </c>
      <c r="R297" s="144" t="str">
        <f>IF($E296="","",$E296&amp;$F296&amp;"年"&amp;$H296&amp;"月"&amp;$J296&amp;"日")</f>
        <v/>
      </c>
      <c r="S297" s="144"/>
    </row>
    <row r="298" spans="2:30" ht="18" customHeight="1" thickBot="1">
      <c r="B298" s="335"/>
      <c r="C298" s="349" t="s">
        <v>153</v>
      </c>
      <c r="D298" s="350"/>
      <c r="E298" s="150"/>
      <c r="F298" s="151"/>
      <c r="G298" s="152" t="s">
        <v>8</v>
      </c>
      <c r="H298" s="151"/>
      <c r="I298" s="152" t="s">
        <v>149</v>
      </c>
      <c r="J298" s="151"/>
      <c r="K298" s="153" t="s">
        <v>10</v>
      </c>
      <c r="L298" s="351" t="s">
        <v>260</v>
      </c>
      <c r="M298" s="352"/>
      <c r="O298" s="128" t="s">
        <v>161</v>
      </c>
      <c r="Q298" s="144" t="s">
        <v>276</v>
      </c>
      <c r="R298" s="144" t="str">
        <f>IF($E297="","",IF($E297="年度当初","令和"&amp;$N$3&amp;"年4月1日",$E297&amp;$F297&amp;"年"&amp;$H297&amp;"月"&amp;$J297&amp;"日"))</f>
        <v/>
      </c>
      <c r="S298" s="144"/>
    </row>
    <row r="299" spans="2:30" ht="16.5" thickBot="1">
      <c r="B299" s="335"/>
      <c r="C299" s="154"/>
      <c r="D299" s="145"/>
      <c r="E299" s="155"/>
      <c r="F299" s="155"/>
      <c r="G299" s="155"/>
      <c r="H299" s="155"/>
      <c r="I299" s="155"/>
      <c r="J299" s="155"/>
      <c r="K299" s="155"/>
      <c r="L299" s="347"/>
      <c r="M299" s="348"/>
      <c r="O299" s="128">
        <f>IF(E297="年度当初",4,IF(AND(H297&gt;=4,H297&lt;=12),H297,IF(AND(H297&gt;=1,H297&lt;=3),H297+12,0)))</f>
        <v>0</v>
      </c>
      <c r="Q299" s="144" t="s">
        <v>277</v>
      </c>
      <c r="R299" s="144" t="str">
        <f>IF(E298="","",IF(E298="年度末","令和"&amp;$N$4&amp;"年3月31日",E298&amp;F298&amp;"年"&amp;H298&amp;"月"&amp;J298&amp;"日"))</f>
        <v/>
      </c>
      <c r="S299" s="144"/>
    </row>
    <row r="300" spans="2:30" ht="19.5" customHeight="1">
      <c r="B300" s="335"/>
      <c r="C300" s="353" t="s">
        <v>262</v>
      </c>
      <c r="D300" s="156" t="s">
        <v>142</v>
      </c>
      <c r="E300" s="356"/>
      <c r="F300" s="356"/>
      <c r="G300" s="356"/>
      <c r="H300" s="356"/>
      <c r="I300" s="356"/>
      <c r="J300" s="356"/>
      <c r="K300" s="357"/>
      <c r="L300" s="351" t="s">
        <v>261</v>
      </c>
      <c r="M300" s="352"/>
      <c r="O300" s="128" t="s">
        <v>162</v>
      </c>
      <c r="Q300" s="144" t="s">
        <v>278</v>
      </c>
      <c r="R300" s="144" t="str">
        <f>IF($L319="","",L319)</f>
        <v/>
      </c>
      <c r="S300" s="144"/>
    </row>
    <row r="301" spans="2:30" ht="16.5" thickBot="1">
      <c r="B301" s="335"/>
      <c r="C301" s="354"/>
      <c r="D301" s="157" t="s">
        <v>258</v>
      </c>
      <c r="E301" s="358"/>
      <c r="F301" s="358"/>
      <c r="G301" s="358"/>
      <c r="H301" s="358"/>
      <c r="I301" s="358"/>
      <c r="J301" s="358"/>
      <c r="K301" s="359"/>
      <c r="L301" s="360"/>
      <c r="M301" s="361"/>
      <c r="O301" s="128">
        <f>IF(E298="年度末",15,IF(AND(H298&gt;=4,H298&lt;=12),H298,IF(AND(H298&gt;=1,H298&lt;=3),H298+12,0)))</f>
        <v>0</v>
      </c>
      <c r="Q301" s="144" t="s">
        <v>290</v>
      </c>
      <c r="R301" s="158" t="str">
        <f>"補助基準額上限："&amp;M302&amp;"円"</f>
        <v>補助基準額上限：65000円</v>
      </c>
      <c r="S301" s="144"/>
      <c r="U301" s="128" t="s">
        <v>291</v>
      </c>
      <c r="V301" s="128" t="str">
        <f>IF(O303=0,"","転居日："&amp;E319&amp;F319&amp;"年"&amp;H319&amp;"月"&amp;J319&amp;"日")</f>
        <v/>
      </c>
    </row>
    <row r="302" spans="2:30" ht="16" customHeight="1">
      <c r="B302" s="335"/>
      <c r="C302" s="354"/>
      <c r="D302" s="159" t="s">
        <v>145</v>
      </c>
      <c r="E302" s="160"/>
      <c r="F302" s="300" t="s">
        <v>82</v>
      </c>
      <c r="G302" s="300"/>
      <c r="H302" s="300"/>
      <c r="I302" s="300"/>
      <c r="J302" s="300"/>
      <c r="K302" s="331"/>
      <c r="L302" s="362" t="s">
        <v>253</v>
      </c>
      <c r="M302" s="364">
        <f>IF(O297=1,82000,65000)</f>
        <v>65000</v>
      </c>
      <c r="O302" s="128" t="s">
        <v>294</v>
      </c>
      <c r="Q302" s="136"/>
      <c r="R302" s="136" t="s">
        <v>286</v>
      </c>
      <c r="S302" s="136" t="s">
        <v>17</v>
      </c>
      <c r="T302" s="136" t="s">
        <v>18</v>
      </c>
      <c r="U302" s="136" t="s">
        <v>19</v>
      </c>
      <c r="V302" s="136" t="s">
        <v>20</v>
      </c>
      <c r="W302" s="136" t="s">
        <v>21</v>
      </c>
      <c r="X302" s="136" t="s">
        <v>22</v>
      </c>
      <c r="Y302" s="136" t="s">
        <v>23</v>
      </c>
      <c r="Z302" s="136" t="s">
        <v>24</v>
      </c>
      <c r="AA302" s="136" t="s">
        <v>25</v>
      </c>
      <c r="AB302" s="136" t="s">
        <v>26</v>
      </c>
      <c r="AC302" s="136" t="s">
        <v>27</v>
      </c>
      <c r="AD302" s="136" t="s">
        <v>287</v>
      </c>
    </row>
    <row r="303" spans="2:30" ht="16.5" customHeight="1" thickBot="1">
      <c r="B303" s="335"/>
      <c r="C303" s="354"/>
      <c r="D303" s="161" t="s">
        <v>146</v>
      </c>
      <c r="E303" s="162"/>
      <c r="F303" s="366" t="s">
        <v>82</v>
      </c>
      <c r="G303" s="366"/>
      <c r="H303" s="366"/>
      <c r="I303" s="366"/>
      <c r="J303" s="366"/>
      <c r="K303" s="367"/>
      <c r="L303" s="363"/>
      <c r="M303" s="365"/>
      <c r="O303" s="128">
        <f>IF(AND(H319&gt;=4,H319&lt;=12),H319,IF(AND(H319&gt;=1,H319&lt;=3),H319+12,0))</f>
        <v>0</v>
      </c>
      <c r="Q303" s="136" t="s">
        <v>281</v>
      </c>
      <c r="R303" s="163">
        <f>IF(O299=4,IF(O307=4,L309,IF(O309=4,M309,IF(O303=4,E322,E302))),0)</f>
        <v>0</v>
      </c>
      <c r="S303" s="163">
        <f>IF(O299&lt;=5,
IF(O301&lt;5,0,
IF(O307=5,L309,
IF(O309=5,M309,
IF(AND(O303&gt;0,O303&lt;=5),E322,
IF(AND(O311&gt;0,O311&lt;=5),E329,E302))))),0)</f>
        <v>0</v>
      </c>
      <c r="T303" s="163">
        <f>IF(O299&lt;=6,
IF(O301&lt;6,0,
IF(O307=6,L309,
IF(O309=6,M309,
IF(AND(O303&gt;0,O303&lt;=6),E322,
IF(AND(O311&gt;0,O311&lt;=6),E329,E302))))),0)</f>
        <v>0</v>
      </c>
      <c r="U303" s="163">
        <f>IF(O299&lt;=7,
IF(O301&lt;7,0,
IF(O307=7,L309,
IF(O309=7,M309,
IF(AND(O303&gt;0,O303&lt;=7),E322,
IF(AND(O311&gt;0,O311&lt;=7),E329,E302))))),0)</f>
        <v>0</v>
      </c>
      <c r="V303" s="163">
        <f>IF(O299&lt;=8,
IF(O301&lt;8,0,
IF(O307=8,L309,
IF(O309=8,M309,
IF(AND(O303&gt;0,O303&lt;=8),E322,
IF(AND(O311&gt;0,O311&lt;=8),E329,E302))))),0)</f>
        <v>0</v>
      </c>
      <c r="W303" s="163">
        <f>IF(O299&lt;=9,
IF(O301&lt;9,0,
IF(O307=9,L309,
IF(O309=9,M309,
IF(AND(O303&gt;0,O303&lt;=9),E322,
IF(AND(O311&gt;0,O311&lt;=9),E329,E302))))),0)</f>
        <v>0</v>
      </c>
      <c r="X303" s="163">
        <f>IF(O299&lt;=10,
IF(O301&lt;10,0,
IF(O307=10,L309,
IF(O309=10,M309,
IF(AND(O303&gt;0,O303&lt;=10),E322,
IF(AND(O311&gt;0,O311&lt;=10),E329,E302))))),0)</f>
        <v>0</v>
      </c>
      <c r="Y303" s="163">
        <f>IF(O299&lt;=11,
IF(O301&lt;11,0,
IF(O307=11,L309,
IF(O309=11,M309,
IF(AND(O303&gt;0,O303&lt;=11),E322,
IF(AND(O311&gt;0,O311&lt;=11),E329,E302))))),0)</f>
        <v>0</v>
      </c>
      <c r="Z303" s="163">
        <f>IF(O299&lt;=12,
IF(O301&lt;12,0,
IF(O307=12,L309,
IF(O309=12,M309,
IF(AND(O303&gt;0,O303&lt;=12),E322,
IF(AND(O311&gt;0,O311&lt;=12),E329,E302))))),0)</f>
        <v>0</v>
      </c>
      <c r="AA303" s="163">
        <f>IF(O299&lt;=13,
IF(O301&lt;13,0,
IF(O307=13,L309,
IF(O309=13,M309,
IF(AND(O303&gt;0,O303&lt;=13),E322,
IF(AND(O311&gt;0,O311&lt;=13),E329,E302))))),0)</f>
        <v>0</v>
      </c>
      <c r="AB303" s="163">
        <f>IF(O299&lt;=14,
IF(O301&lt;14,0,
IF(O307=14,L309,
IF(O309=14,M309,
IF(AND(O303&gt;0,O303&lt;=14),E322,
IF(AND(O311&gt;0,O311&lt;=14),E329,E302))))),0)</f>
        <v>0</v>
      </c>
      <c r="AC303" s="163">
        <f>IF(O299&lt;=15,
IF(O301&lt;15,0,
IF(O307=15,L309,
IF(O309=15,M309,
IF(AND(O303&gt;0,O303&lt;=15),E322,
IF(AND(O311&gt;0,O311&lt;=15),E329,E302))))),0)</f>
        <v>0</v>
      </c>
      <c r="AD303" s="164">
        <f>SUM(R303:AC303)</f>
        <v>0</v>
      </c>
    </row>
    <row r="304" spans="2:30" ht="23.25" customHeight="1" thickBot="1">
      <c r="B304" s="335"/>
      <c r="C304" s="354"/>
      <c r="D304" s="165" t="s">
        <v>371</v>
      </c>
      <c r="E304" s="166"/>
      <c r="F304" s="368" t="s">
        <v>82</v>
      </c>
      <c r="G304" s="368"/>
      <c r="H304" s="369">
        <f>IF(E304="",0,IF(E305="",ROUNDDOWN(E304/24,0),ROUNDDOWN(E304/E305,0)))</f>
        <v>0</v>
      </c>
      <c r="I304" s="369"/>
      <c r="J304" s="369"/>
      <c r="K304" s="370"/>
      <c r="L304" s="167"/>
      <c r="M304" s="168"/>
      <c r="O304" s="128" t="s">
        <v>155</v>
      </c>
      <c r="Q304" s="136" t="s">
        <v>279</v>
      </c>
      <c r="R304" s="163">
        <f>IF(O299=4,IF(O307=4,$L311,IF(O309=4,$M311,IF(O303=4,$E323,$E303))),0)</f>
        <v>0</v>
      </c>
      <c r="S304" s="163">
        <f>IF(O299&lt;=5,
IF(O301&lt;5,0,
IF(O307=5,L311,
IF(O309=5,M311,
IF(AND(O303&gt;0,O303&lt;=5),E323,
IF(AND(O311&gt;0,O311&lt;=5),E330,E303))))),0)</f>
        <v>0</v>
      </c>
      <c r="T304" s="163">
        <f>IF(O299&lt;=6,
IF(O301&lt;6,0,
IF(O307=6,L311,
IF(O309=6,M311,
IF(AND(O303&gt;0,O303&lt;=6),E323,
IF(AND(O311&gt;0,O311&lt;=6),E330,E303))))),0)</f>
        <v>0</v>
      </c>
      <c r="U304" s="163">
        <f>IF(O299&lt;=7,
IF(O301&lt;7,0,
IF(O307=7,L311,
IF(O309=7,M311,
IF(AND(O303&gt;0,O303&lt;=7),E323,
IF(AND(O311&gt;0,O311&lt;=7),E330,E303))))),0)</f>
        <v>0</v>
      </c>
      <c r="V304" s="163">
        <f>IF(O299&lt;=8,
IF(O301&lt;8,0,
IF(O307=8,L311,
IF(O309=8,M311,
IF(AND(O303&gt;0,O303&lt;=8),E323,
IF(AND(O311&gt;0,O311&lt;=8),E330,E303))))),0)</f>
        <v>0</v>
      </c>
      <c r="W304" s="163">
        <f>IF(O299&lt;=9,
IF(O301&lt;9,0,
IF(O307=9,L311,
IF(O309=9,M311,
IF(AND(O303&gt;0,O303&lt;=9),E323,
IF(AND(O311&gt;0,O311&lt;=9),E330,E303))))),0)</f>
        <v>0</v>
      </c>
      <c r="X304" s="163">
        <f>IF(O299&lt;=10,
IF(O301&lt;10,0,
IF(O307=10,L311,
IF(O309=10,M311,
IF(AND(O303&gt;0,O303&lt;=10),E323,
IF(AND(O311&gt;0,O311&lt;=10),E330,E303))))),0)</f>
        <v>0</v>
      </c>
      <c r="Y304" s="163">
        <f>IF(O299&lt;=11,
IF(O301&lt;11,0,
IF(O307=11,L311,
IF(O309=11,M311,
IF(AND(O303&gt;0,O303&lt;=11),E323,
IF(AND(O311&gt;0,O311&lt;=11),E330,E303))))),0)</f>
        <v>0</v>
      </c>
      <c r="Z304" s="163">
        <f>IF(O299&lt;=12,
IF(O301&lt;12,0,
IF(O307=12,L311,
IF(O309=12,M311,
IF(AND(O303&gt;0,O303&lt;=12),E323,
IF(AND(O311&gt;0,O311&lt;=12),E330,E303))))),0)</f>
        <v>0</v>
      </c>
      <c r="AA304" s="163">
        <f>IF(O299&lt;=13,
IF(O301&lt;13,0,
IF(O307=13,L311,
IF(O309=13,M311,
IF(AND(O303&gt;0,O303&lt;=13),E323,
IF(AND(O311&gt;0,O311&lt;=13),E330,E303))))),0)</f>
        <v>0</v>
      </c>
      <c r="AB304" s="163">
        <f>IF(O299&lt;=14,
IF(O301&lt;14,0,
IF(O307=14,L311,
IF(O309=14,M311,
IF(AND(O303&gt;0,O303&lt;=14),E323,
IF(AND(O311&gt;0,O311&lt;=14),E330,E303))))),0)</f>
        <v>0</v>
      </c>
      <c r="AC304" s="163">
        <f>IF(O299&lt;=15,
IF(O301&lt;15,0,
IF(O307=15,L311,
IF(O309=15,M311,
IF(AND(O303&gt;0,O303&lt;=15),E323,
IF(AND(O311&gt;0,O311&lt;=15),E330,E303))))),0)</f>
        <v>0</v>
      </c>
      <c r="AD304" s="164">
        <f>SUM(R304:AC304)</f>
        <v>0</v>
      </c>
    </row>
    <row r="305" spans="2:30" ht="24" customHeight="1" thickBot="1">
      <c r="B305" s="335"/>
      <c r="C305" s="354"/>
      <c r="D305" s="169" t="s">
        <v>156</v>
      </c>
      <c r="E305" s="147">
        <v>24</v>
      </c>
      <c r="F305" s="310" t="s">
        <v>157</v>
      </c>
      <c r="G305" s="310"/>
      <c r="H305" s="326"/>
      <c r="I305" s="326"/>
      <c r="J305" s="326"/>
      <c r="K305" s="327"/>
      <c r="L305" s="170" t="s">
        <v>263</v>
      </c>
      <c r="M305" s="171" t="s">
        <v>264</v>
      </c>
      <c r="O305" s="128">
        <f>IF(AND(E316&gt;=4,E316&lt;=12),E316,IF(AND(E316&gt;=1,E316&lt;=3),E316+12,0))</f>
        <v>0</v>
      </c>
      <c r="Q305" s="136" t="s">
        <v>280</v>
      </c>
      <c r="R305" s="163">
        <f>IF(O299=4,IF(O307=4,L313,IF(O309=4,M313,IF(O303=4,H324,IF(O305=4,H315,H304)))),0)</f>
        <v>0</v>
      </c>
      <c r="S305" s="163">
        <f>IF(O299&lt;=5,
IF(O301&lt;5,0,
IF(O307=5,L313,
IF(O309=5,M313,
IF(AND(O303&gt;0,O303&lt;=5),H324,
IF(AND(O305&gt;0,O305&lt;=5),H315,H304))))),0)</f>
        <v>0</v>
      </c>
      <c r="T305" s="163">
        <f>IF(O299&lt;=6,
IF(O301&lt;6,0,
IF(O307=6,L313,
IF(O309=6,M313,
IF(AND(O303&gt;0,O303&lt;=6),H324,
IF(AND(O305&gt;0,O305&lt;=6),H315,H304))))),0)</f>
        <v>0</v>
      </c>
      <c r="U305" s="163">
        <f>IF(O299&lt;=7,
IF(O301&lt;7,0,
IF(O307=7,L313,
IF(O309=7,M313,
IF(AND(O303&gt;0,O303&lt;=7),H324,
IF(AND(O305&gt;0,O305&lt;=7),H315,H304))))),0)</f>
        <v>0</v>
      </c>
      <c r="V305" s="163">
        <f>IF(O299&lt;=8,
IF(O301&lt;8,0,
IF(O307=8,L313,
IF(O309=8,M313,
IF(AND(O303&gt;0,O303&lt;=8),H324,
IF(AND(O305&gt;0,O305&lt;=8),H315,H304))))),0)</f>
        <v>0</v>
      </c>
      <c r="W305" s="163">
        <f>IF(O299&lt;=9,
IF(O301&lt;9,0,
IF(O307=9,L313,
IF(O309=9,M313,
IF(AND(O303&gt;0,O303&lt;=9),H324,
IF(AND(O305&gt;0,O305&lt;=9),H315,H304))))),0)</f>
        <v>0</v>
      </c>
      <c r="X305" s="163">
        <f>IF(O299&lt;=10,
IF(O301&lt;10,0,
IF(O307=10,L313,
IF(O309=10,M313,
IF(AND(O303&gt;0,O303&lt;=10),H324,
IF(AND(O305&gt;0,O305&lt;=10),H315,H304))))),0)</f>
        <v>0</v>
      </c>
      <c r="Y305" s="163">
        <f>IF(O299&lt;=11,
IF(O301&lt;11,0,
IF(O307=11,L313,
IF(O309=11,M313,
IF(AND(O303&gt;0,O303&lt;=11),H324,
IF(AND(O305&gt;0,O305&lt;=11),H315,H304))))),0)</f>
        <v>0</v>
      </c>
      <c r="Z305" s="163">
        <f>IF(O299&lt;=12,
IF(O301&lt;12,0,
IF(O307=12,L313,
IF(O309=12,M313,
IF(AND(O303&gt;0,O303&lt;=12),H324,
IF(AND(O305&gt;0,O305&lt;=12),H315,H304))))),0)</f>
        <v>0</v>
      </c>
      <c r="AA305" s="163">
        <f>IF(O299&lt;=13,
IF(O301&lt;13,0,
IF(O307=13,L313,
IF(O309=13,M313,
IF(AND(O303&gt;0,O303&lt;=13),H324,
IF(AND(O305&gt;0,O305&lt;=13),H315,H304))))),0)</f>
        <v>0</v>
      </c>
      <c r="AB305" s="163">
        <f>IF(O299&lt;=14,
IF(O301&lt;14,0,
IF(O307=14,L313,
IF(O309=14,M313,
IF(AND(O303&gt;0,O303&lt;=14),H324,
IF(AND(O305&gt;0,O305&lt;=14),H315,H304))))),0)</f>
        <v>0</v>
      </c>
      <c r="AC305" s="163">
        <f>IF(O299&lt;=15,
IF(O301&lt;15,0,
IF(O307=15,L313,
IF(O309=15,M313,
IF(AND(O303&gt;0,O303&lt;=15),H324,
IF(AND(O305&gt;0,O305&lt;=15),H315,H304))))),0)</f>
        <v>0</v>
      </c>
      <c r="AD305" s="164">
        <f t="shared" ref="AD305:AD307" si="135">SUM(R305:AC305)</f>
        <v>0</v>
      </c>
    </row>
    <row r="306" spans="2:30" ht="19.5" customHeight="1">
      <c r="B306" s="335"/>
      <c r="C306" s="354"/>
      <c r="D306" s="282" t="s">
        <v>265</v>
      </c>
      <c r="E306" s="283"/>
      <c r="F306" s="283"/>
      <c r="G306" s="283"/>
      <c r="H306" s="283"/>
      <c r="I306" s="283"/>
      <c r="J306" s="283"/>
      <c r="K306" s="284"/>
      <c r="L306" s="172" t="s">
        <v>372</v>
      </c>
      <c r="M306" s="173" t="s">
        <v>372</v>
      </c>
      <c r="O306" s="128" t="s">
        <v>163</v>
      </c>
      <c r="Q306" s="136" t="s">
        <v>282</v>
      </c>
      <c r="R306" s="163">
        <f>IF(O299=4,IF(O307=4,L315,IF(O309=4,M315,IF(O303=4,E326,E308))),0)</f>
        <v>0</v>
      </c>
      <c r="S306" s="163">
        <f>IF(O299&lt;=5,
IF(O301&lt;5,0,
IF(O307=5,L315,
IF(O309=5,M315,
IF(AND(O303&gt;0,O303&lt;=5),E326,
IF(AND(O311&gt;0,O311&lt;=5),E331,E308))))),0)</f>
        <v>0</v>
      </c>
      <c r="T306" s="163">
        <f>IF(O299&lt;=6,
IF(O301&lt;6,0,
IF(O307=6,L315,
IF(O309=6,M315,
IF(AND(O303&gt;0,O303&lt;=6),E326,
IF(AND(O311&gt;0,O311&lt;=6),E331,E308))))),0)</f>
        <v>0</v>
      </c>
      <c r="U306" s="163">
        <f>IF(O299&lt;=7,
IF(O301&lt;7,0,
IF(O307=7,L315,
IF(O309=7,M315,
IF(AND(O303&gt;0,O303&lt;=7),E326,
IF(AND(O311&gt;0,O311&lt;=7),E331,E308))))),0)</f>
        <v>0</v>
      </c>
      <c r="V306" s="163">
        <f>IF(O299&lt;=8,
IF(O301&lt;8,0,
IF(O307=8,L315,
IF(O309=8,M315,
IF(AND(O303&gt;0,O303&lt;=8),E326,
IF(AND(O311&gt;0,O311&lt;=8),E331,E308))))),0)</f>
        <v>0</v>
      </c>
      <c r="W306" s="163">
        <f>IF(O299&lt;=9,
IF(O301&lt;9,0,
IF(O307=9,L315,
IF(O309=9,M315,
IF(AND(O303&gt;0,O303&lt;=9),E326,
IF(AND(O311&gt;0,O311&lt;=9),E331,E308))))),0)</f>
        <v>0</v>
      </c>
      <c r="X306" s="163">
        <f>IF(O299&lt;=10,
IF(O301&lt;10,0,
IF(O307=10,L315,
IF(O309=10,M315,
IF(AND(O303&gt;0,O303&lt;=10),E326,
IF(AND(O311&gt;0,O311&lt;=10),E331,E308))))),0)</f>
        <v>0</v>
      </c>
      <c r="Y306" s="163">
        <f>IF(O299&lt;=11,
IF(O301&lt;11,0,
IF(O307=11,L315,
IF(O309=11,M315,
IF(AND(O303&gt;0,O303&lt;=11),E326,
IF(AND(O311&gt;0,O311&lt;=11),E331,E308))))),0)</f>
        <v>0</v>
      </c>
      <c r="Z306" s="163">
        <f>IF(O299&lt;=12,
IF(O301&lt;12,0,
IF(O307=12,L315,
IF(O309=12,M315,
IF(AND(O303&gt;0,O303&lt;=12),E326,
IF(AND(O311&gt;0,O311&lt;=12),E331,E308))))),0)</f>
        <v>0</v>
      </c>
      <c r="AA306" s="163">
        <f>IF(O299&lt;=13,
IF(O301&lt;13,0,
IF(O307=13,L315,
IF(O309=13,M315,
IF(AND(O303&gt;0,O303&lt;=13),E326,
IF(AND(O311&gt;0,O311&lt;=13),E331,E308))))),0)</f>
        <v>0</v>
      </c>
      <c r="AB306" s="163">
        <f>IF(O299&lt;=14,
IF(O301&lt;14,0,
IF(O307=14,L315,
IF(O309=14,M315,
IF(AND(O303&gt;0,O303&lt;=14),E326,
IF(AND(O311&gt;0,O311&lt;=14),E331,E308))))),0)</f>
        <v>0</v>
      </c>
      <c r="AC306" s="163">
        <f>IF(O299&lt;=15,
IF(O301&lt;15,0,
IF(O307=15,L315,
IF(O309=15,M315,
IF(AND(O303&gt;0,O303&lt;=15),E326,
IF(AND(O311&gt;0,O311&lt;=15),E331,E308))))),0)</f>
        <v>0</v>
      </c>
      <c r="AD306" s="164">
        <f t="shared" si="135"/>
        <v>0</v>
      </c>
    </row>
    <row r="307" spans="2:30" ht="19.5" customHeight="1" thickBot="1">
      <c r="B307" s="335"/>
      <c r="C307" s="354"/>
      <c r="D307" s="285"/>
      <c r="E307" s="286"/>
      <c r="F307" s="286"/>
      <c r="G307" s="286"/>
      <c r="H307" s="286"/>
      <c r="I307" s="286"/>
      <c r="J307" s="286"/>
      <c r="K307" s="287"/>
      <c r="L307" s="174"/>
      <c r="M307" s="175"/>
      <c r="O307" s="128">
        <f>IF(AND(L307&gt;=4,L307&lt;=12),L307,IF(AND(L307&gt;=1,L307&lt;=3),L307+12,0))</f>
        <v>0</v>
      </c>
      <c r="Q307" s="136" t="s">
        <v>283</v>
      </c>
      <c r="R307" s="163">
        <f>SUM(R303:R305)-R306</f>
        <v>0</v>
      </c>
      <c r="S307" s="163">
        <f>SUM(S303:S305)-S306</f>
        <v>0</v>
      </c>
      <c r="T307" s="163">
        <f t="shared" ref="T307" si="136">SUM(T303:T305)-T306</f>
        <v>0</v>
      </c>
      <c r="U307" s="163">
        <f t="shared" ref="U307" si="137">SUM(U303:U305)-U306</f>
        <v>0</v>
      </c>
      <c r="V307" s="163">
        <f t="shared" ref="V307" si="138">SUM(V303:V305)-V306</f>
        <v>0</v>
      </c>
      <c r="W307" s="163">
        <f t="shared" ref="W307" si="139">SUM(W303:W305)-W306</f>
        <v>0</v>
      </c>
      <c r="X307" s="163">
        <f t="shared" ref="X307" si="140">SUM(X303:X305)-X306</f>
        <v>0</v>
      </c>
      <c r="Y307" s="163">
        <f t="shared" ref="Y307" si="141">SUM(Y303:Y305)-Y306</f>
        <v>0</v>
      </c>
      <c r="Z307" s="163">
        <f t="shared" ref="Z307" si="142">SUM(Z303:Z305)-Z306</f>
        <v>0</v>
      </c>
      <c r="AA307" s="163">
        <f t="shared" ref="AA307" si="143">SUM(AA303:AA305)-AA306</f>
        <v>0</v>
      </c>
      <c r="AB307" s="163">
        <f t="shared" ref="AB307" si="144">SUM(AB303:AB305)-AB306</f>
        <v>0</v>
      </c>
      <c r="AC307" s="163">
        <f t="shared" ref="AC307" si="145">SUM(AC303:AC305)-AC306</f>
        <v>0</v>
      </c>
      <c r="AD307" s="164">
        <f t="shared" si="135"/>
        <v>0</v>
      </c>
    </row>
    <row r="308" spans="2:30" ht="24" customHeight="1" thickBot="1">
      <c r="B308" s="335"/>
      <c r="C308" s="355"/>
      <c r="D308" s="176" t="s">
        <v>33</v>
      </c>
      <c r="E308" s="177"/>
      <c r="F308" s="288" t="s">
        <v>82</v>
      </c>
      <c r="G308" s="288"/>
      <c r="H308" s="288"/>
      <c r="I308" s="288"/>
      <c r="J308" s="288"/>
      <c r="K308" s="289"/>
      <c r="L308" s="178" t="s">
        <v>373</v>
      </c>
      <c r="M308" s="179" t="s">
        <v>373</v>
      </c>
      <c r="O308" s="128" t="s">
        <v>164</v>
      </c>
      <c r="Q308" s="136" t="s">
        <v>284</v>
      </c>
      <c r="R308" s="163">
        <f>IF(O297=1,IF(AND(O303&gt;0,O303&lt;=4),IF(R307&gt;=63000,63000,R307),IF(R307&gt;=82000,82000,R307)),IF(R307&gt;=63000,63000,R307))</f>
        <v>0</v>
      </c>
      <c r="S308" s="163">
        <f>IF(O297=1,IF(AND(O303&gt;0,O303&lt;=5),IF(S307&gt;=63000,63000,S307),IF(S307&gt;=82000,82000,S307)),IF(S307&gt;=63000,63000,S307))</f>
        <v>0</v>
      </c>
      <c r="T308" s="163">
        <f>IF(O297=1,IF(AND(O303&gt;0,O303&lt;=6),IF(T307&gt;=63000,63000,T307),IF(T307&gt;=82000,82000,T307)),IF(T307&gt;=63000,63000,T307))</f>
        <v>0</v>
      </c>
      <c r="U308" s="163">
        <f>IF(O297=1,IF(AND(O303&gt;0,O303&lt;=7),IF(U307&gt;=63000,63000,U307),IF(U307&gt;=82000,82000,U307)),IF(U307&gt;=63000,63000,U307))</f>
        <v>0</v>
      </c>
      <c r="V308" s="163">
        <f>IF(O297=1,IF(AND(O303&gt;0,O303&lt;=8),IF(V307&gt;=63000,63000,V307),IF(V307&gt;=82000,82000,V307)),IF(V307&gt;=63000,63000,V307))</f>
        <v>0</v>
      </c>
      <c r="W308" s="163">
        <f>IF(O297=1,IF(AND(O303&gt;0,O303&lt;=9),IF(W307&gt;=63000,63000,W307),IF(W307&gt;=82000,82000,W307)),IF(W307&gt;=63000,63000,W307))</f>
        <v>0</v>
      </c>
      <c r="X308" s="163">
        <f>IF(O297=1,IF(AND(O303&gt;0,O303&lt;=10),IF(X307&gt;=63000,63000,X307),IF(X307&gt;=82000,82000,X307)),IF(X307&gt;=63000,63000,X307))</f>
        <v>0</v>
      </c>
      <c r="Y308" s="163">
        <f>IF(O297=1,IF(AND(O303&gt;0,O303&lt;=11),IF(Y307&gt;=63000,63000,Y307),IF(Y307&gt;=82000,82000,Y307)),IF(Y307&gt;=63000,63000,Y307))</f>
        <v>0</v>
      </c>
      <c r="Z308" s="163">
        <f>IF(O297=1,IF(AND(O303&gt;0,O303&lt;=12),IF(Z307&gt;=63000,63000,Z307),IF(Z307&gt;=82000,82000,Z307)),IF(Z307&gt;=63000,63000,Z307))</f>
        <v>0</v>
      </c>
      <c r="AA308" s="163">
        <f>IF(O297=1,IF(AND(O303&gt;0,O303&lt;=13),IF(AA307&gt;=63000,63000,AA307),IF(AA307&gt;=82000,82000,AA307)),IF(AA307&gt;=63000,63000,AA307))</f>
        <v>0</v>
      </c>
      <c r="AB308" s="163">
        <f>IF(O297=1,IF(AND(O303&gt;0,O303&lt;=14),IF(AB307&gt;=63000,63000,AB307),IF(AB307&gt;=82000,82000,AB307)),IF(AB307&gt;=63000,63000,AB307))</f>
        <v>0</v>
      </c>
      <c r="AC308" s="163">
        <f>IF(O297=1,IF(AND(O303&gt;0,O303&lt;=15),IF(AC307&gt;=63000,63000,AC307),IF(AC307&gt;=82000,82000,AC307)),IF(AC307&gt;=63000,63000,AC307))</f>
        <v>0</v>
      </c>
      <c r="AD308" s="164"/>
    </row>
    <row r="309" spans="2:30" ht="19.5" customHeight="1">
      <c r="B309" s="335"/>
      <c r="C309" s="180"/>
      <c r="D309" s="145"/>
      <c r="E309" s="181"/>
      <c r="F309" s="182"/>
      <c r="G309" s="182"/>
      <c r="H309" s="182"/>
      <c r="I309" s="182"/>
      <c r="J309" s="182"/>
      <c r="K309" s="182"/>
      <c r="L309" s="183"/>
      <c r="M309" s="184"/>
      <c r="O309" s="128">
        <f>IF(AND(M307&gt;=4,M307&lt;=12),M307,IF(AND(M307&gt;=1,M307&lt;=3),M307+12,0))</f>
        <v>0</v>
      </c>
      <c r="Q309" s="136" t="s">
        <v>285</v>
      </c>
      <c r="R309" s="163">
        <f>ROUNDDOWN(R308*3/4,0)</f>
        <v>0</v>
      </c>
      <c r="S309" s="164">
        <f t="shared" ref="S309" si="146">ROUNDDOWN(S308*3/4,0)</f>
        <v>0</v>
      </c>
      <c r="T309" s="164">
        <f t="shared" ref="T309" si="147">ROUNDDOWN(T308*3/4,0)</f>
        <v>0</v>
      </c>
      <c r="U309" s="164">
        <f t="shared" ref="U309" si="148">ROUNDDOWN(U308*3/4,0)</f>
        <v>0</v>
      </c>
      <c r="V309" s="164">
        <f t="shared" ref="V309" si="149">ROUNDDOWN(V308*3/4,0)</f>
        <v>0</v>
      </c>
      <c r="W309" s="164">
        <f t="shared" ref="W309" si="150">ROUNDDOWN(W308*3/4,0)</f>
        <v>0</v>
      </c>
      <c r="X309" s="164">
        <f t="shared" ref="X309" si="151">ROUNDDOWN(X308*3/4,0)</f>
        <v>0</v>
      </c>
      <c r="Y309" s="164">
        <f t="shared" ref="Y309" si="152">ROUNDDOWN(Y308*3/4,0)</f>
        <v>0</v>
      </c>
      <c r="Z309" s="164">
        <f t="shared" ref="Z309" si="153">ROUNDDOWN(Z308*3/4,0)</f>
        <v>0</v>
      </c>
      <c r="AA309" s="164">
        <f t="shared" ref="AA309" si="154">ROUNDDOWN(AA308*3/4,0)</f>
        <v>0</v>
      </c>
      <c r="AB309" s="164">
        <f t="shared" ref="AB309" si="155">ROUNDDOWN(AB308*3/4,0)</f>
        <v>0</v>
      </c>
      <c r="AC309" s="164">
        <f t="shared" ref="AC309" si="156">ROUNDDOWN(AC308*3/4,0)</f>
        <v>0</v>
      </c>
      <c r="AD309" s="164">
        <f>ROUNDDOWN(SUM(R309:AC309),-2)</f>
        <v>0</v>
      </c>
    </row>
    <row r="310" spans="2:30" ht="19.5" customHeight="1">
      <c r="B310" s="335"/>
      <c r="C310" s="290" t="s">
        <v>374</v>
      </c>
      <c r="D310" s="290"/>
      <c r="E310" s="290"/>
      <c r="F310" s="290"/>
      <c r="G310" s="290"/>
      <c r="H310" s="290"/>
      <c r="I310" s="290"/>
      <c r="J310" s="290"/>
      <c r="K310" s="291"/>
      <c r="L310" s="178" t="s">
        <v>375</v>
      </c>
      <c r="M310" s="179" t="s">
        <v>375</v>
      </c>
      <c r="O310" s="128" t="s">
        <v>293</v>
      </c>
    </row>
    <row r="311" spans="2:30" ht="19.5" customHeight="1">
      <c r="B311" s="335"/>
      <c r="C311" s="292"/>
      <c r="D311" s="292"/>
      <c r="E311" s="292"/>
      <c r="F311" s="292"/>
      <c r="G311" s="292"/>
      <c r="H311" s="292"/>
      <c r="I311" s="292"/>
      <c r="J311" s="292"/>
      <c r="K311" s="293"/>
      <c r="L311" s="183"/>
      <c r="M311" s="184"/>
      <c r="O311" s="128">
        <f>IF(AND(E328&gt;=4,E328&lt;=12),E328,IF(AND(E328&gt;=1,E328&lt;=3),E328+12,0))</f>
        <v>0</v>
      </c>
    </row>
    <row r="312" spans="2:30" ht="19.5" customHeight="1">
      <c r="B312" s="335"/>
      <c r="C312" s="292"/>
      <c r="D312" s="292"/>
      <c r="E312" s="292"/>
      <c r="F312" s="292"/>
      <c r="G312" s="292"/>
      <c r="H312" s="292"/>
      <c r="I312" s="292"/>
      <c r="J312" s="292"/>
      <c r="K312" s="293"/>
      <c r="L312" s="185" t="s">
        <v>376</v>
      </c>
      <c r="M312" s="186" t="s">
        <v>376</v>
      </c>
    </row>
    <row r="313" spans="2:30" ht="19.5" customHeight="1" thickBot="1">
      <c r="B313" s="335"/>
      <c r="C313" s="292"/>
      <c r="D313" s="292"/>
      <c r="E313" s="292"/>
      <c r="F313" s="292"/>
      <c r="G313" s="292"/>
      <c r="H313" s="292"/>
      <c r="I313" s="292"/>
      <c r="J313" s="292"/>
      <c r="K313" s="293"/>
      <c r="L313" s="183"/>
      <c r="M313" s="184"/>
    </row>
    <row r="314" spans="2:30" ht="18" customHeight="1" thickBot="1">
      <c r="B314" s="335"/>
      <c r="C314" s="294" t="s">
        <v>266</v>
      </c>
      <c r="D314" s="297" t="s">
        <v>377</v>
      </c>
      <c r="E314" s="298"/>
      <c r="F314" s="298"/>
      <c r="G314" s="298"/>
      <c r="H314" s="298"/>
      <c r="I314" s="298"/>
      <c r="J314" s="298"/>
      <c r="K314" s="299"/>
      <c r="L314" s="178" t="s">
        <v>378</v>
      </c>
      <c r="M314" s="179" t="s">
        <v>378</v>
      </c>
    </row>
    <row r="315" spans="2:30" ht="15" customHeight="1" thickBot="1">
      <c r="B315" s="335"/>
      <c r="C315" s="295"/>
      <c r="D315" s="187" t="s">
        <v>272</v>
      </c>
      <c r="E315" s="160"/>
      <c r="F315" s="300" t="s">
        <v>82</v>
      </c>
      <c r="G315" s="300"/>
      <c r="H315" s="301">
        <f>IF(E315="",0,IF(E317="",ROUNDDOWN(E315/24,0),ROUNDDOWN(E315/E317,0)))</f>
        <v>0</v>
      </c>
      <c r="I315" s="302"/>
      <c r="J315" s="302"/>
      <c r="K315" s="303"/>
      <c r="L315" s="188"/>
      <c r="M315" s="189"/>
    </row>
    <row r="316" spans="2:30" ht="15" customHeight="1" thickBot="1">
      <c r="B316" s="335"/>
      <c r="C316" s="295"/>
      <c r="D316" s="190" t="s">
        <v>292</v>
      </c>
      <c r="E316" s="147"/>
      <c r="F316" s="310" t="s">
        <v>9</v>
      </c>
      <c r="G316" s="310"/>
      <c r="H316" s="304"/>
      <c r="I316" s="305"/>
      <c r="J316" s="305"/>
      <c r="K316" s="306"/>
      <c r="L316" s="191"/>
      <c r="M316" s="192"/>
    </row>
    <row r="317" spans="2:30" ht="15" customHeight="1" thickBot="1">
      <c r="B317" s="335"/>
      <c r="C317" s="295"/>
      <c r="D317" s="193" t="s">
        <v>156</v>
      </c>
      <c r="E317" s="147">
        <v>24</v>
      </c>
      <c r="F317" s="152" t="s">
        <v>157</v>
      </c>
      <c r="G317" s="152"/>
      <c r="H317" s="307"/>
      <c r="I317" s="308"/>
      <c r="J317" s="308"/>
      <c r="K317" s="309"/>
      <c r="L317" s="311" t="s">
        <v>295</v>
      </c>
      <c r="M317" s="312"/>
    </row>
    <row r="318" spans="2:30" ht="18" customHeight="1" thickBot="1">
      <c r="B318" s="335"/>
      <c r="C318" s="295"/>
      <c r="D318" s="297" t="s">
        <v>379</v>
      </c>
      <c r="E318" s="298"/>
      <c r="F318" s="298"/>
      <c r="G318" s="298"/>
      <c r="H318" s="298"/>
      <c r="I318" s="298"/>
      <c r="J318" s="298"/>
      <c r="K318" s="299"/>
      <c r="L318" s="313"/>
      <c r="M318" s="314"/>
    </row>
    <row r="319" spans="2:30" ht="15" customHeight="1">
      <c r="B319" s="335"/>
      <c r="C319" s="295"/>
      <c r="D319" s="194" t="s">
        <v>267</v>
      </c>
      <c r="E319" s="131" t="s">
        <v>148</v>
      </c>
      <c r="F319" s="129"/>
      <c r="G319" s="195" t="s">
        <v>8</v>
      </c>
      <c r="H319" s="196"/>
      <c r="I319" s="195" t="s">
        <v>9</v>
      </c>
      <c r="J319" s="196"/>
      <c r="K319" s="197" t="s">
        <v>102</v>
      </c>
      <c r="L319" s="315"/>
      <c r="M319" s="316"/>
    </row>
    <row r="320" spans="2:30" ht="15" customHeight="1">
      <c r="B320" s="335"/>
      <c r="C320" s="295"/>
      <c r="D320" s="198" t="s">
        <v>150</v>
      </c>
      <c r="E320" s="321"/>
      <c r="F320" s="321"/>
      <c r="G320" s="321"/>
      <c r="H320" s="321"/>
      <c r="I320" s="321"/>
      <c r="J320" s="321"/>
      <c r="K320" s="322"/>
      <c r="L320" s="317"/>
      <c r="M320" s="318"/>
    </row>
    <row r="321" spans="2:19" ht="15" customHeight="1">
      <c r="B321" s="335"/>
      <c r="C321" s="295"/>
      <c r="D321" s="199" t="s">
        <v>259</v>
      </c>
      <c r="E321" s="323"/>
      <c r="F321" s="323"/>
      <c r="G321" s="323"/>
      <c r="H321" s="323"/>
      <c r="I321" s="323"/>
      <c r="J321" s="323"/>
      <c r="K321" s="324"/>
      <c r="L321" s="317"/>
      <c r="M321" s="318"/>
    </row>
    <row r="322" spans="2:19" ht="15" customHeight="1">
      <c r="B322" s="335"/>
      <c r="C322" s="295"/>
      <c r="D322" s="200" t="s">
        <v>145</v>
      </c>
      <c r="E322" s="201"/>
      <c r="F322" s="310" t="s">
        <v>82</v>
      </c>
      <c r="G322" s="310"/>
      <c r="H322" s="310"/>
      <c r="I322" s="310"/>
      <c r="J322" s="310"/>
      <c r="K322" s="325"/>
      <c r="L322" s="317"/>
      <c r="M322" s="318"/>
    </row>
    <row r="323" spans="2:19" ht="15" customHeight="1" thickBot="1">
      <c r="B323" s="335"/>
      <c r="C323" s="295"/>
      <c r="D323" s="200" t="s">
        <v>146</v>
      </c>
      <c r="E323" s="201"/>
      <c r="F323" s="310" t="s">
        <v>82</v>
      </c>
      <c r="G323" s="310"/>
      <c r="H323" s="310"/>
      <c r="I323" s="310"/>
      <c r="J323" s="310"/>
      <c r="K323" s="325"/>
      <c r="L323" s="319"/>
      <c r="M323" s="320"/>
    </row>
    <row r="324" spans="2:19" ht="15" customHeight="1">
      <c r="B324" s="335"/>
      <c r="C324" s="295"/>
      <c r="D324" s="200" t="s">
        <v>147</v>
      </c>
      <c r="E324" s="160"/>
      <c r="F324" s="310" t="s">
        <v>82</v>
      </c>
      <c r="G324" s="310"/>
      <c r="H324" s="326">
        <f>IF(E324="",0,IF(E325="",ROUNDDOWN(E324/24,0),ROUNDDOWN(E324/E325,0)))</f>
        <v>0</v>
      </c>
      <c r="I324" s="326"/>
      <c r="J324" s="326"/>
      <c r="K324" s="327"/>
      <c r="L324" s="202"/>
      <c r="M324" s="203"/>
    </row>
    <row r="325" spans="2:19" ht="15" customHeight="1">
      <c r="B325" s="335"/>
      <c r="C325" s="295"/>
      <c r="D325" s="200" t="s">
        <v>156</v>
      </c>
      <c r="E325" s="147">
        <v>24</v>
      </c>
      <c r="F325" s="310" t="s">
        <v>157</v>
      </c>
      <c r="G325" s="310"/>
      <c r="H325" s="326"/>
      <c r="I325" s="326"/>
      <c r="J325" s="326"/>
      <c r="K325" s="327"/>
      <c r="L325" s="145"/>
      <c r="M325" s="204"/>
    </row>
    <row r="326" spans="2:19" ht="15" customHeight="1" thickBot="1">
      <c r="B326" s="335"/>
      <c r="C326" s="295"/>
      <c r="D326" s="193" t="s">
        <v>33</v>
      </c>
      <c r="E326" s="205"/>
      <c r="F326" s="328" t="s">
        <v>82</v>
      </c>
      <c r="G326" s="328"/>
      <c r="H326" s="328"/>
      <c r="I326" s="328"/>
      <c r="J326" s="328"/>
      <c r="K326" s="329"/>
      <c r="L326" s="145"/>
      <c r="M326" s="204"/>
    </row>
    <row r="327" spans="2:19" ht="51.75" customHeight="1" thickBot="1">
      <c r="B327" s="335"/>
      <c r="C327" s="295"/>
      <c r="D327" s="330" t="s">
        <v>380</v>
      </c>
      <c r="E327" s="298"/>
      <c r="F327" s="298"/>
      <c r="G327" s="298"/>
      <c r="H327" s="298"/>
      <c r="I327" s="298"/>
      <c r="J327" s="298"/>
      <c r="K327" s="299"/>
      <c r="L327" s="145"/>
      <c r="M327" s="204"/>
    </row>
    <row r="328" spans="2:19" ht="15" customHeight="1">
      <c r="B328" s="335"/>
      <c r="C328" s="295"/>
      <c r="D328" s="194" t="s">
        <v>268</v>
      </c>
      <c r="E328" s="196"/>
      <c r="F328" s="300" t="s">
        <v>273</v>
      </c>
      <c r="G328" s="300"/>
      <c r="H328" s="300"/>
      <c r="I328" s="300"/>
      <c r="J328" s="300"/>
      <c r="K328" s="331"/>
      <c r="L328" s="145"/>
      <c r="M328" s="204"/>
    </row>
    <row r="329" spans="2:19" ht="15" customHeight="1">
      <c r="B329" s="335"/>
      <c r="C329" s="295"/>
      <c r="D329" s="200" t="s">
        <v>269</v>
      </c>
      <c r="E329" s="201"/>
      <c r="F329" s="310" t="s">
        <v>82</v>
      </c>
      <c r="G329" s="310"/>
      <c r="H329" s="310"/>
      <c r="I329" s="310"/>
      <c r="J329" s="310"/>
      <c r="K329" s="325"/>
      <c r="L329" s="145"/>
      <c r="M329" s="204"/>
    </row>
    <row r="330" spans="2:19" ht="15" customHeight="1">
      <c r="B330" s="335"/>
      <c r="C330" s="295"/>
      <c r="D330" s="200" t="s">
        <v>270</v>
      </c>
      <c r="E330" s="201"/>
      <c r="F330" s="310" t="s">
        <v>82</v>
      </c>
      <c r="G330" s="310"/>
      <c r="H330" s="310"/>
      <c r="I330" s="310"/>
      <c r="J330" s="310"/>
      <c r="K330" s="325"/>
      <c r="L330" s="145"/>
      <c r="M330" s="204"/>
    </row>
    <row r="331" spans="2:19" ht="15" customHeight="1" thickBot="1">
      <c r="B331" s="336"/>
      <c r="C331" s="296"/>
      <c r="D331" s="193" t="s">
        <v>271</v>
      </c>
      <c r="E331" s="205"/>
      <c r="F331" s="328" t="s">
        <v>82</v>
      </c>
      <c r="G331" s="328"/>
      <c r="H331" s="328"/>
      <c r="I331" s="328"/>
      <c r="J331" s="328"/>
      <c r="K331" s="329"/>
      <c r="L331" s="206"/>
      <c r="M331" s="207"/>
    </row>
    <row r="332" spans="2:19" ht="15.5" thickBot="1"/>
    <row r="333" spans="2:19" ht="21.75" customHeight="1" thickBot="1">
      <c r="B333" s="332" t="s">
        <v>249</v>
      </c>
      <c r="C333" s="333"/>
      <c r="D333" s="333"/>
      <c r="E333" s="333"/>
      <c r="F333" s="333"/>
      <c r="G333" s="333"/>
      <c r="H333" s="333"/>
      <c r="I333" s="333"/>
      <c r="J333" s="333"/>
      <c r="K333" s="333"/>
      <c r="L333" s="333"/>
      <c r="M333" s="334"/>
      <c r="Q333" s="144" t="s">
        <v>274</v>
      </c>
      <c r="R333" s="144" t="str">
        <f>IF($E334="","",$E334)</f>
        <v/>
      </c>
      <c r="S333" s="144"/>
    </row>
    <row r="334" spans="2:19" ht="16.5" thickBot="1">
      <c r="B334" s="335" t="s">
        <v>250</v>
      </c>
      <c r="C334" s="337" t="s">
        <v>141</v>
      </c>
      <c r="D334" s="338"/>
      <c r="E334" s="339"/>
      <c r="F334" s="339"/>
      <c r="G334" s="339"/>
      <c r="H334" s="339"/>
      <c r="I334" s="339"/>
      <c r="J334" s="339"/>
      <c r="K334" s="340"/>
      <c r="L334" s="341" t="s">
        <v>343</v>
      </c>
      <c r="M334" s="342"/>
      <c r="Q334" s="144" t="s">
        <v>288</v>
      </c>
      <c r="R334" s="144" t="str">
        <f>IF($E339="","",$E339&amp;"　　"&amp;$E340)</f>
        <v/>
      </c>
      <c r="S334" s="144"/>
    </row>
    <row r="335" spans="2:19" ht="18" customHeight="1">
      <c r="B335" s="335"/>
      <c r="C335" s="343" t="s">
        <v>143</v>
      </c>
      <c r="D335" s="344"/>
      <c r="E335" s="146"/>
      <c r="F335" s="147"/>
      <c r="G335" s="148" t="s">
        <v>8</v>
      </c>
      <c r="H335" s="147"/>
      <c r="I335" s="148" t="s">
        <v>9</v>
      </c>
      <c r="J335" s="147"/>
      <c r="K335" s="149" t="s">
        <v>102</v>
      </c>
      <c r="L335" s="345" t="str">
        <f>L23</f>
        <v>令和元年度から継続して令和６年度末まで補助対象者であった</v>
      </c>
      <c r="M335" s="346"/>
      <c r="O335" s="128" t="s">
        <v>158</v>
      </c>
      <c r="Q335" s="144" t="s">
        <v>289</v>
      </c>
      <c r="R335" s="144" t="str">
        <f>IF($E359="","",$E359&amp;"　　"&amp;$E360)</f>
        <v/>
      </c>
      <c r="S335" s="144"/>
    </row>
    <row r="336" spans="2:19" ht="18" customHeight="1">
      <c r="B336" s="335"/>
      <c r="C336" s="343" t="s">
        <v>144</v>
      </c>
      <c r="D336" s="344"/>
      <c r="E336" s="146"/>
      <c r="F336" s="147"/>
      <c r="G336" s="148" t="s">
        <v>8</v>
      </c>
      <c r="H336" s="147"/>
      <c r="I336" s="148" t="s">
        <v>9</v>
      </c>
      <c r="J336" s="147"/>
      <c r="K336" s="149" t="s">
        <v>102</v>
      </c>
      <c r="L336" s="347"/>
      <c r="M336" s="348"/>
      <c r="O336" s="128">
        <f>IF(L336="○",IF(L338="○",IF(L340="○",1,0),0),0)</f>
        <v>0</v>
      </c>
      <c r="Q336" s="144" t="s">
        <v>275</v>
      </c>
      <c r="R336" s="144" t="str">
        <f>IF($E335="","",$E335&amp;$F335&amp;"年"&amp;$H335&amp;"月"&amp;$J335&amp;"日")</f>
        <v/>
      </c>
      <c r="S336" s="144"/>
    </row>
    <row r="337" spans="2:30" ht="18" customHeight="1" thickBot="1">
      <c r="B337" s="335"/>
      <c r="C337" s="349" t="s">
        <v>153</v>
      </c>
      <c r="D337" s="350"/>
      <c r="E337" s="150"/>
      <c r="F337" s="151"/>
      <c r="G337" s="152" t="s">
        <v>8</v>
      </c>
      <c r="H337" s="151"/>
      <c r="I337" s="152" t="s">
        <v>149</v>
      </c>
      <c r="J337" s="151"/>
      <c r="K337" s="153" t="s">
        <v>10</v>
      </c>
      <c r="L337" s="351" t="s">
        <v>260</v>
      </c>
      <c r="M337" s="352"/>
      <c r="O337" s="128" t="s">
        <v>161</v>
      </c>
      <c r="Q337" s="144" t="s">
        <v>276</v>
      </c>
      <c r="R337" s="144" t="str">
        <f>IF($E336="","",IF($E336="年度当初","令和"&amp;$N$3&amp;"年4月1日",$E336&amp;$F336&amp;"年"&amp;$H336&amp;"月"&amp;$J336&amp;"日"))</f>
        <v/>
      </c>
      <c r="S337" s="144"/>
    </row>
    <row r="338" spans="2:30" ht="16.5" thickBot="1">
      <c r="B338" s="335"/>
      <c r="C338" s="154"/>
      <c r="D338" s="145"/>
      <c r="E338" s="155"/>
      <c r="F338" s="155"/>
      <c r="G338" s="155"/>
      <c r="H338" s="155"/>
      <c r="I338" s="155"/>
      <c r="J338" s="155"/>
      <c r="K338" s="155"/>
      <c r="L338" s="347"/>
      <c r="M338" s="348"/>
      <c r="O338" s="128">
        <f>IF(E336="年度当初",4,IF(AND(H336&gt;=4,H336&lt;=12),H336,IF(AND(H336&gt;=1,H336&lt;=3),H336+12,0)))</f>
        <v>0</v>
      </c>
      <c r="Q338" s="144" t="s">
        <v>277</v>
      </c>
      <c r="R338" s="144" t="str">
        <f>IF(E337="","",IF(E337="年度末","令和"&amp;$N$4&amp;"年3月31日",E337&amp;F337&amp;"年"&amp;H337&amp;"月"&amp;J337&amp;"日"))</f>
        <v/>
      </c>
      <c r="S338" s="144"/>
    </row>
    <row r="339" spans="2:30" ht="19.5" customHeight="1">
      <c r="B339" s="335"/>
      <c r="C339" s="353" t="s">
        <v>262</v>
      </c>
      <c r="D339" s="156" t="s">
        <v>142</v>
      </c>
      <c r="E339" s="356"/>
      <c r="F339" s="356"/>
      <c r="G339" s="356"/>
      <c r="H339" s="356"/>
      <c r="I339" s="356"/>
      <c r="J339" s="356"/>
      <c r="K339" s="357"/>
      <c r="L339" s="351" t="s">
        <v>261</v>
      </c>
      <c r="M339" s="352"/>
      <c r="O339" s="128" t="s">
        <v>162</v>
      </c>
      <c r="Q339" s="144" t="s">
        <v>278</v>
      </c>
      <c r="R339" s="144" t="str">
        <f>IF($L358="","",L358)</f>
        <v/>
      </c>
      <c r="S339" s="144"/>
    </row>
    <row r="340" spans="2:30" ht="16.5" thickBot="1">
      <c r="B340" s="335"/>
      <c r="C340" s="354"/>
      <c r="D340" s="157" t="s">
        <v>258</v>
      </c>
      <c r="E340" s="358"/>
      <c r="F340" s="358"/>
      <c r="G340" s="358"/>
      <c r="H340" s="358"/>
      <c r="I340" s="358"/>
      <c r="J340" s="358"/>
      <c r="K340" s="359"/>
      <c r="L340" s="360"/>
      <c r="M340" s="361"/>
      <c r="O340" s="128">
        <f>IF(E337="年度末",15,IF(AND(H337&gt;=4,H337&lt;=12),H337,IF(AND(H337&gt;=1,H337&lt;=3),H337+12,0)))</f>
        <v>0</v>
      </c>
      <c r="Q340" s="144" t="s">
        <v>290</v>
      </c>
      <c r="R340" s="158" t="str">
        <f>"補助基準額上限："&amp;M341&amp;"円"</f>
        <v>補助基準額上限：65000円</v>
      </c>
      <c r="S340" s="144"/>
      <c r="U340" s="128" t="s">
        <v>291</v>
      </c>
      <c r="V340" s="128" t="str">
        <f>IF(O342=0,"","転居日："&amp;E358&amp;F358&amp;"年"&amp;H358&amp;"月"&amp;J358&amp;"日")</f>
        <v/>
      </c>
    </row>
    <row r="341" spans="2:30" ht="16" customHeight="1">
      <c r="B341" s="335"/>
      <c r="C341" s="354"/>
      <c r="D341" s="159" t="s">
        <v>145</v>
      </c>
      <c r="E341" s="160"/>
      <c r="F341" s="300" t="s">
        <v>82</v>
      </c>
      <c r="G341" s="300"/>
      <c r="H341" s="300"/>
      <c r="I341" s="300"/>
      <c r="J341" s="300"/>
      <c r="K341" s="331"/>
      <c r="L341" s="362" t="s">
        <v>253</v>
      </c>
      <c r="M341" s="364">
        <f>IF(O336=1,82000,65000)</f>
        <v>65000</v>
      </c>
      <c r="O341" s="128" t="s">
        <v>294</v>
      </c>
      <c r="Q341" s="136"/>
      <c r="R341" s="136" t="s">
        <v>286</v>
      </c>
      <c r="S341" s="136" t="s">
        <v>17</v>
      </c>
      <c r="T341" s="136" t="s">
        <v>18</v>
      </c>
      <c r="U341" s="136" t="s">
        <v>19</v>
      </c>
      <c r="V341" s="136" t="s">
        <v>20</v>
      </c>
      <c r="W341" s="136" t="s">
        <v>21</v>
      </c>
      <c r="X341" s="136" t="s">
        <v>22</v>
      </c>
      <c r="Y341" s="136" t="s">
        <v>23</v>
      </c>
      <c r="Z341" s="136" t="s">
        <v>24</v>
      </c>
      <c r="AA341" s="136" t="s">
        <v>25</v>
      </c>
      <c r="AB341" s="136" t="s">
        <v>26</v>
      </c>
      <c r="AC341" s="136" t="s">
        <v>27</v>
      </c>
      <c r="AD341" s="136" t="s">
        <v>287</v>
      </c>
    </row>
    <row r="342" spans="2:30" ht="16.5" customHeight="1" thickBot="1">
      <c r="B342" s="335"/>
      <c r="C342" s="354"/>
      <c r="D342" s="161" t="s">
        <v>146</v>
      </c>
      <c r="E342" s="162"/>
      <c r="F342" s="366" t="s">
        <v>82</v>
      </c>
      <c r="G342" s="366"/>
      <c r="H342" s="366"/>
      <c r="I342" s="366"/>
      <c r="J342" s="366"/>
      <c r="K342" s="367"/>
      <c r="L342" s="363"/>
      <c r="M342" s="365"/>
      <c r="O342" s="128">
        <f>IF(AND(H358&gt;=4,H358&lt;=12),H358,IF(AND(H358&gt;=1,H358&lt;=3),H358+12,0))</f>
        <v>0</v>
      </c>
      <c r="Q342" s="136" t="s">
        <v>281</v>
      </c>
      <c r="R342" s="163">
        <f>IF(O338=4,IF(O346=4,L348,IF(O348=4,M348,IF(O342=4,E361,E341))),0)</f>
        <v>0</v>
      </c>
      <c r="S342" s="163">
        <f>IF(O338&lt;=5,
IF(O340&lt;5,0,
IF(O346=5,L348,
IF(O348=5,M348,
IF(AND(O342&gt;0,O342&lt;=5),E361,
IF(AND(O350&gt;0,O350&lt;=5),E368,E341))))),0)</f>
        <v>0</v>
      </c>
      <c r="T342" s="163">
        <f>IF(O338&lt;=6,
IF(O340&lt;6,0,
IF(O346=6,L348,
IF(O348=6,M348,
IF(AND(O342&gt;0,O342&lt;=6),E361,
IF(AND(O350&gt;0,O350&lt;=6),E368,E341))))),0)</f>
        <v>0</v>
      </c>
      <c r="U342" s="163">
        <f>IF(O338&lt;=7,
IF(O340&lt;7,0,
IF(O346=7,L348,
IF(O348=7,M348,
IF(AND(O342&gt;0,O342&lt;=7),E361,
IF(AND(O350&gt;0,O350&lt;=7),E368,E341))))),0)</f>
        <v>0</v>
      </c>
      <c r="V342" s="163">
        <f>IF(O338&lt;=8,
IF(O340&lt;8,0,
IF(O346=8,L348,
IF(O348=8,M348,
IF(AND(O342&gt;0,O342&lt;=8),E361,
IF(AND(O350&gt;0,O350&lt;=8),E368,E341))))),0)</f>
        <v>0</v>
      </c>
      <c r="W342" s="163">
        <f>IF(O338&lt;=9,
IF(O340&lt;9,0,
IF(O346=9,L348,
IF(O348=9,M348,
IF(AND(O342&gt;0,O342&lt;=9),E361,
IF(AND(O350&gt;0,O350&lt;=9),E368,E341))))),0)</f>
        <v>0</v>
      </c>
      <c r="X342" s="163">
        <f>IF(O338&lt;=10,
IF(O340&lt;10,0,
IF(O346=10,L348,
IF(O348=10,M348,
IF(AND(O342&gt;0,O342&lt;=10),E361,
IF(AND(O350&gt;0,O350&lt;=10),E368,E341))))),0)</f>
        <v>0</v>
      </c>
      <c r="Y342" s="163">
        <f>IF(O338&lt;=11,
IF(O340&lt;11,0,
IF(O346=11,L348,
IF(O348=11,M348,
IF(AND(O342&gt;0,O342&lt;=11),E361,
IF(AND(O350&gt;0,O350&lt;=11),E368,E341))))),0)</f>
        <v>0</v>
      </c>
      <c r="Z342" s="163">
        <f>IF(O338&lt;=12,
IF(O340&lt;12,0,
IF(O346=12,L348,
IF(O348=12,M348,
IF(AND(O342&gt;0,O342&lt;=12),E361,
IF(AND(O350&gt;0,O350&lt;=12),E368,E341))))),0)</f>
        <v>0</v>
      </c>
      <c r="AA342" s="163">
        <f>IF(O338&lt;=13,
IF(O340&lt;13,0,
IF(O346=13,L348,
IF(O348=13,M348,
IF(AND(O342&gt;0,O342&lt;=13),E361,
IF(AND(O350&gt;0,O350&lt;=13),E368,E341))))),0)</f>
        <v>0</v>
      </c>
      <c r="AB342" s="163">
        <f>IF(O338&lt;=14,
IF(O340&lt;14,0,
IF(O346=14,L348,
IF(O348=14,M348,
IF(AND(O342&gt;0,O342&lt;=14),E361,
IF(AND(O350&gt;0,O350&lt;=14),E368,E341))))),0)</f>
        <v>0</v>
      </c>
      <c r="AC342" s="163">
        <f>IF(O338&lt;=15,
IF(O340&lt;15,0,
IF(O346=15,L348,
IF(O348=15,M348,
IF(AND(O342&gt;0,O342&lt;=15),E361,
IF(AND(O350&gt;0,O350&lt;=15),E368,E341))))),0)</f>
        <v>0</v>
      </c>
      <c r="AD342" s="164">
        <f>SUM(R342:AC342)</f>
        <v>0</v>
      </c>
    </row>
    <row r="343" spans="2:30" ht="23.25" customHeight="1" thickBot="1">
      <c r="B343" s="335"/>
      <c r="C343" s="354"/>
      <c r="D343" s="165" t="s">
        <v>371</v>
      </c>
      <c r="E343" s="166"/>
      <c r="F343" s="368" t="s">
        <v>82</v>
      </c>
      <c r="G343" s="368"/>
      <c r="H343" s="369">
        <f>IF(E343="",0,IF(E344="",ROUNDDOWN(E343/24,0),ROUNDDOWN(E343/E344,0)))</f>
        <v>0</v>
      </c>
      <c r="I343" s="369"/>
      <c r="J343" s="369"/>
      <c r="K343" s="370"/>
      <c r="L343" s="167"/>
      <c r="M343" s="168"/>
      <c r="O343" s="128" t="s">
        <v>155</v>
      </c>
      <c r="Q343" s="136" t="s">
        <v>279</v>
      </c>
      <c r="R343" s="163">
        <f>IF(O338=4,IF(O346=4,$L350,IF(O348=4,$M350,IF(O342=4,$E362,$E342))),0)</f>
        <v>0</v>
      </c>
      <c r="S343" s="163">
        <f>IF(O338&lt;=5,
IF(O340&lt;5,0,
IF(O346=5,L350,
IF(O348=5,M350,
IF(AND(O342&gt;0,O342&lt;=5),E362,
IF(AND(O350&gt;0,O350&lt;=5),E369,E342))))),0)</f>
        <v>0</v>
      </c>
      <c r="T343" s="163">
        <f>IF(O338&lt;=6,
IF(O340&lt;6,0,
IF(O346=6,L350,
IF(O348=6,M350,
IF(AND(O342&gt;0,O342&lt;=6),E362,
IF(AND(O350&gt;0,O350&lt;=6),E369,E342))))),0)</f>
        <v>0</v>
      </c>
      <c r="U343" s="163">
        <f>IF(O338&lt;=7,
IF(O340&lt;7,0,
IF(O346=7,L350,
IF(O348=7,M350,
IF(AND(O342&gt;0,O342&lt;=7),E362,
IF(AND(O350&gt;0,O350&lt;=7),E369,E342))))),0)</f>
        <v>0</v>
      </c>
      <c r="V343" s="163">
        <f>IF(O338&lt;=8,
IF(O340&lt;8,0,
IF(O346=8,L350,
IF(O348=8,M350,
IF(AND(O342&gt;0,O342&lt;=8),E362,
IF(AND(O350&gt;0,O350&lt;=8),E369,E342))))),0)</f>
        <v>0</v>
      </c>
      <c r="W343" s="163">
        <f>IF(O338&lt;=9,
IF(O340&lt;9,0,
IF(O346=9,L350,
IF(O348=9,M350,
IF(AND(O342&gt;0,O342&lt;=9),E362,
IF(AND(O350&gt;0,O350&lt;=9),E369,E342))))),0)</f>
        <v>0</v>
      </c>
      <c r="X343" s="163">
        <f>IF(O338&lt;=10,
IF(O340&lt;10,0,
IF(O346=10,L350,
IF(O348=10,M350,
IF(AND(O342&gt;0,O342&lt;=10),E362,
IF(AND(O350&gt;0,O350&lt;=10),E369,E342))))),0)</f>
        <v>0</v>
      </c>
      <c r="Y343" s="163">
        <f>IF(O338&lt;=11,
IF(O340&lt;11,0,
IF(O346=11,L350,
IF(O348=11,M350,
IF(AND(O342&gt;0,O342&lt;=11),E362,
IF(AND(O350&gt;0,O350&lt;=11),E369,E342))))),0)</f>
        <v>0</v>
      </c>
      <c r="Z343" s="163">
        <f>IF(O338&lt;=12,
IF(O340&lt;12,0,
IF(O346=12,L350,
IF(O348=12,M350,
IF(AND(O342&gt;0,O342&lt;=12),E362,
IF(AND(O350&gt;0,O350&lt;=12),E369,E342))))),0)</f>
        <v>0</v>
      </c>
      <c r="AA343" s="163">
        <f>IF(O338&lt;=13,
IF(O340&lt;13,0,
IF(O346=13,L350,
IF(O348=13,M350,
IF(AND(O342&gt;0,O342&lt;=13),E362,
IF(AND(O350&gt;0,O350&lt;=13),E369,E342))))),0)</f>
        <v>0</v>
      </c>
      <c r="AB343" s="163">
        <f>IF(O338&lt;=14,
IF(O340&lt;14,0,
IF(O346=14,L350,
IF(O348=14,M350,
IF(AND(O342&gt;0,O342&lt;=14),E362,
IF(AND(O350&gt;0,O350&lt;=14),E369,E342))))),0)</f>
        <v>0</v>
      </c>
      <c r="AC343" s="163">
        <f>IF(O338&lt;=15,
IF(O340&lt;15,0,
IF(O346=15,L350,
IF(O348=15,M350,
IF(AND(O342&gt;0,O342&lt;=15),E362,
IF(AND(O350&gt;0,O350&lt;=15),E369,E342))))),0)</f>
        <v>0</v>
      </c>
      <c r="AD343" s="164">
        <f>SUM(R343:AC343)</f>
        <v>0</v>
      </c>
    </row>
    <row r="344" spans="2:30" ht="24" customHeight="1" thickBot="1">
      <c r="B344" s="335"/>
      <c r="C344" s="354"/>
      <c r="D344" s="169" t="s">
        <v>156</v>
      </c>
      <c r="E344" s="147">
        <v>24</v>
      </c>
      <c r="F344" s="310" t="s">
        <v>157</v>
      </c>
      <c r="G344" s="310"/>
      <c r="H344" s="326"/>
      <c r="I344" s="326"/>
      <c r="J344" s="326"/>
      <c r="K344" s="327"/>
      <c r="L344" s="170" t="s">
        <v>263</v>
      </c>
      <c r="M344" s="171" t="s">
        <v>264</v>
      </c>
      <c r="O344" s="128">
        <f>IF(AND(E355&gt;=4,E355&lt;=12),E355,IF(AND(E355&gt;=1,E355&lt;=3),E355+12,0))</f>
        <v>0</v>
      </c>
      <c r="Q344" s="136" t="s">
        <v>280</v>
      </c>
      <c r="R344" s="163">
        <f>IF(O338=4,IF(O346=4,L352,IF(O348=4,M352,IF(O342=4,H363,IF(O344=4,H354,H343)))),0)</f>
        <v>0</v>
      </c>
      <c r="S344" s="163">
        <f>IF(O338&lt;=5,
IF(O340&lt;5,0,
IF(O346=5,L352,
IF(O348=5,M352,
IF(AND(O342&gt;0,O342&lt;=5),H363,
IF(AND(O344&gt;0,O344&lt;=5),H354,H343))))),0)</f>
        <v>0</v>
      </c>
      <c r="T344" s="163">
        <f>IF(O338&lt;=6,
IF(O340&lt;6,0,
IF(O346=6,L352,
IF(O348=6,M352,
IF(AND(O342&gt;0,O342&lt;=6),H363,
IF(AND(O344&gt;0,O344&lt;=6),H354,H343))))),0)</f>
        <v>0</v>
      </c>
      <c r="U344" s="163">
        <f>IF(O338&lt;=7,
IF(O340&lt;7,0,
IF(O346=7,L352,
IF(O348=7,M352,
IF(AND(O342&gt;0,O342&lt;=7),H363,
IF(AND(O344&gt;0,O344&lt;=7),H354,H343))))),0)</f>
        <v>0</v>
      </c>
      <c r="V344" s="163">
        <f>IF(O338&lt;=8,
IF(O340&lt;8,0,
IF(O346=8,L352,
IF(O348=8,M352,
IF(AND(O342&gt;0,O342&lt;=8),H363,
IF(AND(O344&gt;0,O344&lt;=8),H354,H343))))),0)</f>
        <v>0</v>
      </c>
      <c r="W344" s="163">
        <f>IF(O338&lt;=9,
IF(O340&lt;9,0,
IF(O346=9,L352,
IF(O348=9,M352,
IF(AND(O342&gt;0,O342&lt;=9),H363,
IF(AND(O344&gt;0,O344&lt;=9),H354,H343))))),0)</f>
        <v>0</v>
      </c>
      <c r="X344" s="163">
        <f>IF(O338&lt;=10,
IF(O340&lt;10,0,
IF(O346=10,L352,
IF(O348=10,M352,
IF(AND(O342&gt;0,O342&lt;=10),H363,
IF(AND(O344&gt;0,O344&lt;=10),H354,H343))))),0)</f>
        <v>0</v>
      </c>
      <c r="Y344" s="163">
        <f>IF(O338&lt;=11,
IF(O340&lt;11,0,
IF(O346=11,L352,
IF(O348=11,M352,
IF(AND(O342&gt;0,O342&lt;=11),H363,
IF(AND(O344&gt;0,O344&lt;=11),H354,H343))))),0)</f>
        <v>0</v>
      </c>
      <c r="Z344" s="163">
        <f>IF(O338&lt;=12,
IF(O340&lt;12,0,
IF(O346=12,L352,
IF(O348=12,M352,
IF(AND(O342&gt;0,O342&lt;=12),H363,
IF(AND(O344&gt;0,O344&lt;=12),H354,H343))))),0)</f>
        <v>0</v>
      </c>
      <c r="AA344" s="163">
        <f>IF(O338&lt;=13,
IF(O340&lt;13,0,
IF(O346=13,L352,
IF(O348=13,M352,
IF(AND(O342&gt;0,O342&lt;=13),H363,
IF(AND(O344&gt;0,O344&lt;=13),H354,H343))))),0)</f>
        <v>0</v>
      </c>
      <c r="AB344" s="163">
        <f>IF(O338&lt;=14,
IF(O340&lt;14,0,
IF(O346=14,L352,
IF(O348=14,M352,
IF(AND(O342&gt;0,O342&lt;=14),H363,
IF(AND(O344&gt;0,O344&lt;=14),H354,H343))))),0)</f>
        <v>0</v>
      </c>
      <c r="AC344" s="163">
        <f>IF(O338&lt;=15,
IF(O340&lt;15,0,
IF(O346=15,L352,
IF(O348=15,M352,
IF(AND(O342&gt;0,O342&lt;=15),H363,
IF(AND(O344&gt;0,O344&lt;=15),H354,H343))))),0)</f>
        <v>0</v>
      </c>
      <c r="AD344" s="164">
        <f t="shared" ref="AD344:AD346" si="157">SUM(R344:AC344)</f>
        <v>0</v>
      </c>
    </row>
    <row r="345" spans="2:30" ht="19.5" customHeight="1">
      <c r="B345" s="335"/>
      <c r="C345" s="354"/>
      <c r="D345" s="282" t="s">
        <v>265</v>
      </c>
      <c r="E345" s="283"/>
      <c r="F345" s="283"/>
      <c r="G345" s="283"/>
      <c r="H345" s="283"/>
      <c r="I345" s="283"/>
      <c r="J345" s="283"/>
      <c r="K345" s="284"/>
      <c r="L345" s="172" t="s">
        <v>372</v>
      </c>
      <c r="M345" s="173" t="s">
        <v>372</v>
      </c>
      <c r="O345" s="128" t="s">
        <v>163</v>
      </c>
      <c r="Q345" s="136" t="s">
        <v>282</v>
      </c>
      <c r="R345" s="163">
        <f>IF(O338=4,IF(O346=4,L354,IF(O348=4,M354,IF(O342=4,E365,E347))),0)</f>
        <v>0</v>
      </c>
      <c r="S345" s="163">
        <f>IF(O338&lt;=5,
IF(O340&lt;5,0,
IF(O346=5,L354,
IF(O348=5,M354,
IF(AND(O342&gt;0,O342&lt;=5),E365,
IF(AND(O350&gt;0,O350&lt;=5),E370,E347))))),0)</f>
        <v>0</v>
      </c>
      <c r="T345" s="163">
        <f>IF(O338&lt;=6,
IF(O340&lt;6,0,
IF(O346=6,L354,
IF(O348=6,M354,
IF(AND(O342&gt;0,O342&lt;=6),E365,
IF(AND(O350&gt;0,O350&lt;=6),E370,E347))))),0)</f>
        <v>0</v>
      </c>
      <c r="U345" s="163">
        <f>IF(O338&lt;=7,
IF(O340&lt;7,0,
IF(O346=7,L354,
IF(O348=7,M354,
IF(AND(O342&gt;0,O342&lt;=7),E365,
IF(AND(O350&gt;0,O350&lt;=7),E370,E347))))),0)</f>
        <v>0</v>
      </c>
      <c r="V345" s="163">
        <f>IF(O338&lt;=8,
IF(O340&lt;8,0,
IF(O346=8,L354,
IF(O348=8,M354,
IF(AND(O342&gt;0,O342&lt;=8),E365,
IF(AND(O350&gt;0,O350&lt;=8),E370,E347))))),0)</f>
        <v>0</v>
      </c>
      <c r="W345" s="163">
        <f>IF(O338&lt;=9,
IF(O340&lt;9,0,
IF(O346=9,L354,
IF(O348=9,M354,
IF(AND(O342&gt;0,O342&lt;=9),E365,
IF(AND(O350&gt;0,O350&lt;=9),E370,E347))))),0)</f>
        <v>0</v>
      </c>
      <c r="X345" s="163">
        <f>IF(O338&lt;=10,
IF(O340&lt;10,0,
IF(O346=10,L354,
IF(O348=10,M354,
IF(AND(O342&gt;0,O342&lt;=10),E365,
IF(AND(O350&gt;0,O350&lt;=10),E370,E347))))),0)</f>
        <v>0</v>
      </c>
      <c r="Y345" s="163">
        <f>IF(O338&lt;=11,
IF(O340&lt;11,0,
IF(O346=11,L354,
IF(O348=11,M354,
IF(AND(O342&gt;0,O342&lt;=11),E365,
IF(AND(O350&gt;0,O350&lt;=11),E370,E347))))),0)</f>
        <v>0</v>
      </c>
      <c r="Z345" s="163">
        <f>IF(O338&lt;=12,
IF(O340&lt;12,0,
IF(O346=12,L354,
IF(O348=12,M354,
IF(AND(O342&gt;0,O342&lt;=12),E365,
IF(AND(O350&gt;0,O350&lt;=12),E370,E347))))),0)</f>
        <v>0</v>
      </c>
      <c r="AA345" s="163">
        <f>IF(O338&lt;=13,
IF(O340&lt;13,0,
IF(O346=13,L354,
IF(O348=13,M354,
IF(AND(O342&gt;0,O342&lt;=13),E365,
IF(AND(O350&gt;0,O350&lt;=13),E370,E347))))),0)</f>
        <v>0</v>
      </c>
      <c r="AB345" s="163">
        <f>IF(O338&lt;=14,
IF(O340&lt;14,0,
IF(O346=14,L354,
IF(O348=14,M354,
IF(AND(O342&gt;0,O342&lt;=14),E365,
IF(AND(O350&gt;0,O350&lt;=14),E370,E347))))),0)</f>
        <v>0</v>
      </c>
      <c r="AC345" s="163">
        <f>IF(O338&lt;=15,
IF(O340&lt;15,0,
IF(O346=15,L354,
IF(O348=15,M354,
IF(AND(O342&gt;0,O342&lt;=15),E365,
IF(AND(O350&gt;0,O350&lt;=15),E370,E347))))),0)</f>
        <v>0</v>
      </c>
      <c r="AD345" s="164">
        <f t="shared" si="157"/>
        <v>0</v>
      </c>
    </row>
    <row r="346" spans="2:30" ht="19.5" customHeight="1" thickBot="1">
      <c r="B346" s="335"/>
      <c r="C346" s="354"/>
      <c r="D346" s="285"/>
      <c r="E346" s="286"/>
      <c r="F346" s="286"/>
      <c r="G346" s="286"/>
      <c r="H346" s="286"/>
      <c r="I346" s="286"/>
      <c r="J346" s="286"/>
      <c r="K346" s="287"/>
      <c r="L346" s="174"/>
      <c r="M346" s="175"/>
      <c r="O346" s="128">
        <f>IF(AND(L346&gt;=4,L346&lt;=12),L346,IF(AND(L346&gt;=1,L346&lt;=3),L346+12,0))</f>
        <v>0</v>
      </c>
      <c r="Q346" s="136" t="s">
        <v>283</v>
      </c>
      <c r="R346" s="163">
        <f>SUM(R342:R344)-R345</f>
        <v>0</v>
      </c>
      <c r="S346" s="163">
        <f>SUM(S342:S344)-S345</f>
        <v>0</v>
      </c>
      <c r="T346" s="163">
        <f t="shared" ref="T346" si="158">SUM(T342:T344)-T345</f>
        <v>0</v>
      </c>
      <c r="U346" s="163">
        <f t="shared" ref="U346" si="159">SUM(U342:U344)-U345</f>
        <v>0</v>
      </c>
      <c r="V346" s="163">
        <f t="shared" ref="V346" si="160">SUM(V342:V344)-V345</f>
        <v>0</v>
      </c>
      <c r="W346" s="163">
        <f t="shared" ref="W346" si="161">SUM(W342:W344)-W345</f>
        <v>0</v>
      </c>
      <c r="X346" s="163">
        <f t="shared" ref="X346" si="162">SUM(X342:X344)-X345</f>
        <v>0</v>
      </c>
      <c r="Y346" s="163">
        <f t="shared" ref="Y346" si="163">SUM(Y342:Y344)-Y345</f>
        <v>0</v>
      </c>
      <c r="Z346" s="163">
        <f t="shared" ref="Z346" si="164">SUM(Z342:Z344)-Z345</f>
        <v>0</v>
      </c>
      <c r="AA346" s="163">
        <f t="shared" ref="AA346" si="165">SUM(AA342:AA344)-AA345</f>
        <v>0</v>
      </c>
      <c r="AB346" s="163">
        <f t="shared" ref="AB346" si="166">SUM(AB342:AB344)-AB345</f>
        <v>0</v>
      </c>
      <c r="AC346" s="163">
        <f t="shared" ref="AC346" si="167">SUM(AC342:AC344)-AC345</f>
        <v>0</v>
      </c>
      <c r="AD346" s="164">
        <f t="shared" si="157"/>
        <v>0</v>
      </c>
    </row>
    <row r="347" spans="2:30" ht="24" customHeight="1" thickBot="1">
      <c r="B347" s="335"/>
      <c r="C347" s="355"/>
      <c r="D347" s="176" t="s">
        <v>33</v>
      </c>
      <c r="E347" s="177"/>
      <c r="F347" s="288" t="s">
        <v>82</v>
      </c>
      <c r="G347" s="288"/>
      <c r="H347" s="288"/>
      <c r="I347" s="288"/>
      <c r="J347" s="288"/>
      <c r="K347" s="289"/>
      <c r="L347" s="178" t="s">
        <v>373</v>
      </c>
      <c r="M347" s="179" t="s">
        <v>373</v>
      </c>
      <c r="O347" s="128" t="s">
        <v>164</v>
      </c>
      <c r="Q347" s="136" t="s">
        <v>284</v>
      </c>
      <c r="R347" s="163">
        <f>IF(O336=1,IF(AND(O342&gt;0,O342&lt;=4),IF(R346&gt;=63000,63000,R346),IF(R346&gt;=82000,82000,R346)),IF(R346&gt;=63000,63000,R346))</f>
        <v>0</v>
      </c>
      <c r="S347" s="163">
        <f>IF(O336=1,IF(AND(O342&gt;0,O342&lt;=5),IF(S346&gt;=63000,63000,S346),IF(S346&gt;=82000,82000,S346)),IF(S346&gt;=63000,63000,S346))</f>
        <v>0</v>
      </c>
      <c r="T347" s="163">
        <f>IF(O336=1,IF(AND(O342&gt;0,O342&lt;=6),IF(T346&gt;=63000,63000,T346),IF(T346&gt;=82000,82000,T346)),IF(T346&gt;=63000,63000,T346))</f>
        <v>0</v>
      </c>
      <c r="U347" s="163">
        <f>IF(O336=1,IF(AND(O342&gt;0,O342&lt;=7),IF(U346&gt;=63000,63000,U346),IF(U346&gt;=82000,82000,U346)),IF(U346&gt;=63000,63000,U346))</f>
        <v>0</v>
      </c>
      <c r="V347" s="163">
        <f>IF(O336=1,IF(AND(O342&gt;0,O342&lt;=8),IF(V346&gt;=63000,63000,V346),IF(V346&gt;=82000,82000,V346)),IF(V346&gt;=63000,63000,V346))</f>
        <v>0</v>
      </c>
      <c r="W347" s="163">
        <f>IF(O336=1,IF(AND(O342&gt;0,O342&lt;=9),IF(W346&gt;=63000,63000,W346),IF(W346&gt;=82000,82000,W346)),IF(W346&gt;=63000,63000,W346))</f>
        <v>0</v>
      </c>
      <c r="X347" s="163">
        <f>IF(O336=1,IF(AND(O342&gt;0,O342&lt;=10),IF(X346&gt;=63000,63000,X346),IF(X346&gt;=82000,82000,X346)),IF(X346&gt;=63000,63000,X346))</f>
        <v>0</v>
      </c>
      <c r="Y347" s="163">
        <f>IF(O336=1,IF(AND(O342&gt;0,O342&lt;=11),IF(Y346&gt;=63000,63000,Y346),IF(Y346&gt;=82000,82000,Y346)),IF(Y346&gt;=63000,63000,Y346))</f>
        <v>0</v>
      </c>
      <c r="Z347" s="163">
        <f>IF(O336=1,IF(AND(O342&gt;0,O342&lt;=12),IF(Z346&gt;=63000,63000,Z346),IF(Z346&gt;=82000,82000,Z346)),IF(Z346&gt;=63000,63000,Z346))</f>
        <v>0</v>
      </c>
      <c r="AA347" s="163">
        <f>IF(O336=1,IF(AND(O342&gt;0,O342&lt;=13),IF(AA346&gt;=63000,63000,AA346),IF(AA346&gt;=82000,82000,AA346)),IF(AA346&gt;=63000,63000,AA346))</f>
        <v>0</v>
      </c>
      <c r="AB347" s="163">
        <f>IF(O336=1,IF(AND(O342&gt;0,O342&lt;=14),IF(AB346&gt;=63000,63000,AB346),IF(AB346&gt;=82000,82000,AB346)),IF(AB346&gt;=63000,63000,AB346))</f>
        <v>0</v>
      </c>
      <c r="AC347" s="163">
        <f>IF(O336=1,IF(AND(O342&gt;0,O342&lt;=15),IF(AC346&gt;=63000,63000,AC346),IF(AC346&gt;=82000,82000,AC346)),IF(AC346&gt;=63000,63000,AC346))</f>
        <v>0</v>
      </c>
      <c r="AD347" s="164"/>
    </row>
    <row r="348" spans="2:30" ht="19.5" customHeight="1">
      <c r="B348" s="335"/>
      <c r="C348" s="180"/>
      <c r="D348" s="145"/>
      <c r="E348" s="181"/>
      <c r="F348" s="182"/>
      <c r="G348" s="182"/>
      <c r="H348" s="182"/>
      <c r="I348" s="182"/>
      <c r="J348" s="182"/>
      <c r="K348" s="182"/>
      <c r="L348" s="183"/>
      <c r="M348" s="184"/>
      <c r="O348" s="128">
        <f>IF(AND(M346&gt;=4,M346&lt;=12),M346,IF(AND(M346&gt;=1,M346&lt;=3),M346+12,0))</f>
        <v>0</v>
      </c>
      <c r="Q348" s="136" t="s">
        <v>285</v>
      </c>
      <c r="R348" s="163">
        <f>ROUNDDOWN(R347*3/4,0)</f>
        <v>0</v>
      </c>
      <c r="S348" s="164">
        <f t="shared" ref="S348" si="168">ROUNDDOWN(S347*3/4,0)</f>
        <v>0</v>
      </c>
      <c r="T348" s="164">
        <f t="shared" ref="T348" si="169">ROUNDDOWN(T347*3/4,0)</f>
        <v>0</v>
      </c>
      <c r="U348" s="164">
        <f t="shared" ref="U348" si="170">ROUNDDOWN(U347*3/4,0)</f>
        <v>0</v>
      </c>
      <c r="V348" s="164">
        <f t="shared" ref="V348" si="171">ROUNDDOWN(V347*3/4,0)</f>
        <v>0</v>
      </c>
      <c r="W348" s="164">
        <f t="shared" ref="W348" si="172">ROUNDDOWN(W347*3/4,0)</f>
        <v>0</v>
      </c>
      <c r="X348" s="164">
        <f t="shared" ref="X348" si="173">ROUNDDOWN(X347*3/4,0)</f>
        <v>0</v>
      </c>
      <c r="Y348" s="164">
        <f t="shared" ref="Y348" si="174">ROUNDDOWN(Y347*3/4,0)</f>
        <v>0</v>
      </c>
      <c r="Z348" s="164">
        <f t="shared" ref="Z348" si="175">ROUNDDOWN(Z347*3/4,0)</f>
        <v>0</v>
      </c>
      <c r="AA348" s="164">
        <f t="shared" ref="AA348" si="176">ROUNDDOWN(AA347*3/4,0)</f>
        <v>0</v>
      </c>
      <c r="AB348" s="164">
        <f t="shared" ref="AB348" si="177">ROUNDDOWN(AB347*3/4,0)</f>
        <v>0</v>
      </c>
      <c r="AC348" s="164">
        <f t="shared" ref="AC348" si="178">ROUNDDOWN(AC347*3/4,0)</f>
        <v>0</v>
      </c>
      <c r="AD348" s="164">
        <f>ROUNDDOWN(SUM(R348:AC348),-2)</f>
        <v>0</v>
      </c>
    </row>
    <row r="349" spans="2:30" ht="19.5" customHeight="1">
      <c r="B349" s="335"/>
      <c r="C349" s="290" t="s">
        <v>374</v>
      </c>
      <c r="D349" s="290"/>
      <c r="E349" s="290"/>
      <c r="F349" s="290"/>
      <c r="G349" s="290"/>
      <c r="H349" s="290"/>
      <c r="I349" s="290"/>
      <c r="J349" s="290"/>
      <c r="K349" s="291"/>
      <c r="L349" s="178" t="s">
        <v>375</v>
      </c>
      <c r="M349" s="179" t="s">
        <v>375</v>
      </c>
      <c r="O349" s="128" t="s">
        <v>293</v>
      </c>
    </row>
    <row r="350" spans="2:30" ht="19.5" customHeight="1">
      <c r="B350" s="335"/>
      <c r="C350" s="292"/>
      <c r="D350" s="292"/>
      <c r="E350" s="292"/>
      <c r="F350" s="292"/>
      <c r="G350" s="292"/>
      <c r="H350" s="292"/>
      <c r="I350" s="292"/>
      <c r="J350" s="292"/>
      <c r="K350" s="293"/>
      <c r="L350" s="183"/>
      <c r="M350" s="184"/>
      <c r="O350" s="128">
        <f>IF(AND(E367&gt;=4,E367&lt;=12),E367,IF(AND(E367&gt;=1,E367&lt;=3),E367+12,0))</f>
        <v>0</v>
      </c>
    </row>
    <row r="351" spans="2:30" ht="19.5" customHeight="1">
      <c r="B351" s="335"/>
      <c r="C351" s="292"/>
      <c r="D351" s="292"/>
      <c r="E351" s="292"/>
      <c r="F351" s="292"/>
      <c r="G351" s="292"/>
      <c r="H351" s="292"/>
      <c r="I351" s="292"/>
      <c r="J351" s="292"/>
      <c r="K351" s="293"/>
      <c r="L351" s="185" t="s">
        <v>376</v>
      </c>
      <c r="M351" s="186" t="s">
        <v>376</v>
      </c>
    </row>
    <row r="352" spans="2:30" ht="19.5" customHeight="1" thickBot="1">
      <c r="B352" s="335"/>
      <c r="C352" s="292"/>
      <c r="D352" s="292"/>
      <c r="E352" s="292"/>
      <c r="F352" s="292"/>
      <c r="G352" s="292"/>
      <c r="H352" s="292"/>
      <c r="I352" s="292"/>
      <c r="J352" s="292"/>
      <c r="K352" s="293"/>
      <c r="L352" s="183"/>
      <c r="M352" s="184"/>
    </row>
    <row r="353" spans="2:13" ht="18" customHeight="1" thickBot="1">
      <c r="B353" s="335"/>
      <c r="C353" s="294" t="s">
        <v>266</v>
      </c>
      <c r="D353" s="297" t="s">
        <v>377</v>
      </c>
      <c r="E353" s="298"/>
      <c r="F353" s="298"/>
      <c r="G353" s="298"/>
      <c r="H353" s="298"/>
      <c r="I353" s="298"/>
      <c r="J353" s="298"/>
      <c r="K353" s="299"/>
      <c r="L353" s="178" t="s">
        <v>378</v>
      </c>
      <c r="M353" s="179" t="s">
        <v>378</v>
      </c>
    </row>
    <row r="354" spans="2:13" ht="15" customHeight="1" thickBot="1">
      <c r="B354" s="335"/>
      <c r="C354" s="295"/>
      <c r="D354" s="187" t="s">
        <v>272</v>
      </c>
      <c r="E354" s="160"/>
      <c r="F354" s="300" t="s">
        <v>82</v>
      </c>
      <c r="G354" s="300"/>
      <c r="H354" s="301">
        <f>IF(E354="",0,IF(E356="",ROUNDDOWN(E354/24,0),ROUNDDOWN(E354/E356,0)))</f>
        <v>0</v>
      </c>
      <c r="I354" s="302"/>
      <c r="J354" s="302"/>
      <c r="K354" s="303"/>
      <c r="L354" s="188"/>
      <c r="M354" s="189"/>
    </row>
    <row r="355" spans="2:13" ht="15" customHeight="1" thickBot="1">
      <c r="B355" s="335"/>
      <c r="C355" s="295"/>
      <c r="D355" s="190" t="s">
        <v>292</v>
      </c>
      <c r="E355" s="147"/>
      <c r="F355" s="310" t="s">
        <v>9</v>
      </c>
      <c r="G355" s="310"/>
      <c r="H355" s="304"/>
      <c r="I355" s="305"/>
      <c r="J355" s="305"/>
      <c r="K355" s="306"/>
      <c r="L355" s="191"/>
      <c r="M355" s="192"/>
    </row>
    <row r="356" spans="2:13" ht="15" customHeight="1" thickBot="1">
      <c r="B356" s="335"/>
      <c r="C356" s="295"/>
      <c r="D356" s="193" t="s">
        <v>156</v>
      </c>
      <c r="E356" s="147">
        <v>24</v>
      </c>
      <c r="F356" s="152" t="s">
        <v>157</v>
      </c>
      <c r="G356" s="152"/>
      <c r="H356" s="307"/>
      <c r="I356" s="308"/>
      <c r="J356" s="308"/>
      <c r="K356" s="309"/>
      <c r="L356" s="311" t="s">
        <v>295</v>
      </c>
      <c r="M356" s="312"/>
    </row>
    <row r="357" spans="2:13" ht="18" customHeight="1" thickBot="1">
      <c r="B357" s="335"/>
      <c r="C357" s="295"/>
      <c r="D357" s="297" t="s">
        <v>379</v>
      </c>
      <c r="E357" s="298"/>
      <c r="F357" s="298"/>
      <c r="G357" s="298"/>
      <c r="H357" s="298"/>
      <c r="I357" s="298"/>
      <c r="J357" s="298"/>
      <c r="K357" s="299"/>
      <c r="L357" s="313"/>
      <c r="M357" s="314"/>
    </row>
    <row r="358" spans="2:13" ht="15" customHeight="1">
      <c r="B358" s="335"/>
      <c r="C358" s="295"/>
      <c r="D358" s="194" t="s">
        <v>267</v>
      </c>
      <c r="E358" s="131" t="s">
        <v>148</v>
      </c>
      <c r="F358" s="129"/>
      <c r="G358" s="195" t="s">
        <v>8</v>
      </c>
      <c r="H358" s="196"/>
      <c r="I358" s="195" t="s">
        <v>9</v>
      </c>
      <c r="J358" s="196"/>
      <c r="K358" s="197" t="s">
        <v>102</v>
      </c>
      <c r="L358" s="315"/>
      <c r="M358" s="316"/>
    </row>
    <row r="359" spans="2:13" ht="15" customHeight="1">
      <c r="B359" s="335"/>
      <c r="C359" s="295"/>
      <c r="D359" s="198" t="s">
        <v>150</v>
      </c>
      <c r="E359" s="321"/>
      <c r="F359" s="321"/>
      <c r="G359" s="321"/>
      <c r="H359" s="321"/>
      <c r="I359" s="321"/>
      <c r="J359" s="321"/>
      <c r="K359" s="322"/>
      <c r="L359" s="317"/>
      <c r="M359" s="318"/>
    </row>
    <row r="360" spans="2:13" ht="15" customHeight="1">
      <c r="B360" s="335"/>
      <c r="C360" s="295"/>
      <c r="D360" s="199" t="s">
        <v>259</v>
      </c>
      <c r="E360" s="323"/>
      <c r="F360" s="323"/>
      <c r="G360" s="323"/>
      <c r="H360" s="323"/>
      <c r="I360" s="323"/>
      <c r="J360" s="323"/>
      <c r="K360" s="324"/>
      <c r="L360" s="317"/>
      <c r="M360" s="318"/>
    </row>
    <row r="361" spans="2:13" ht="15" customHeight="1">
      <c r="B361" s="335"/>
      <c r="C361" s="295"/>
      <c r="D361" s="200" t="s">
        <v>145</v>
      </c>
      <c r="E361" s="201"/>
      <c r="F361" s="310" t="s">
        <v>82</v>
      </c>
      <c r="G361" s="310"/>
      <c r="H361" s="310"/>
      <c r="I361" s="310"/>
      <c r="J361" s="310"/>
      <c r="K361" s="325"/>
      <c r="L361" s="317"/>
      <c r="M361" s="318"/>
    </row>
    <row r="362" spans="2:13" ht="15" customHeight="1" thickBot="1">
      <c r="B362" s="335"/>
      <c r="C362" s="295"/>
      <c r="D362" s="200" t="s">
        <v>146</v>
      </c>
      <c r="E362" s="201"/>
      <c r="F362" s="310" t="s">
        <v>82</v>
      </c>
      <c r="G362" s="310"/>
      <c r="H362" s="310"/>
      <c r="I362" s="310"/>
      <c r="J362" s="310"/>
      <c r="K362" s="325"/>
      <c r="L362" s="319"/>
      <c r="M362" s="320"/>
    </row>
    <row r="363" spans="2:13" ht="15" customHeight="1">
      <c r="B363" s="335"/>
      <c r="C363" s="295"/>
      <c r="D363" s="200" t="s">
        <v>147</v>
      </c>
      <c r="E363" s="160"/>
      <c r="F363" s="310" t="s">
        <v>82</v>
      </c>
      <c r="G363" s="310"/>
      <c r="H363" s="326">
        <f>IF(E363="",0,IF(E364="",ROUNDDOWN(E363/24,0),ROUNDDOWN(E363/E364,0)))</f>
        <v>0</v>
      </c>
      <c r="I363" s="326"/>
      <c r="J363" s="326"/>
      <c r="K363" s="327"/>
      <c r="L363" s="202"/>
      <c r="M363" s="203"/>
    </row>
    <row r="364" spans="2:13" ht="15" customHeight="1">
      <c r="B364" s="335"/>
      <c r="C364" s="295"/>
      <c r="D364" s="200" t="s">
        <v>156</v>
      </c>
      <c r="E364" s="147">
        <v>24</v>
      </c>
      <c r="F364" s="310" t="s">
        <v>157</v>
      </c>
      <c r="G364" s="310"/>
      <c r="H364" s="326"/>
      <c r="I364" s="326"/>
      <c r="J364" s="326"/>
      <c r="K364" s="327"/>
      <c r="L364" s="145"/>
      <c r="M364" s="204"/>
    </row>
    <row r="365" spans="2:13" ht="15" customHeight="1" thickBot="1">
      <c r="B365" s="335"/>
      <c r="C365" s="295"/>
      <c r="D365" s="193" t="s">
        <v>33</v>
      </c>
      <c r="E365" s="205"/>
      <c r="F365" s="328" t="s">
        <v>82</v>
      </c>
      <c r="G365" s="328"/>
      <c r="H365" s="328"/>
      <c r="I365" s="328"/>
      <c r="J365" s="328"/>
      <c r="K365" s="329"/>
      <c r="L365" s="145"/>
      <c r="M365" s="204"/>
    </row>
    <row r="366" spans="2:13" ht="53.25" customHeight="1" thickBot="1">
      <c r="B366" s="335"/>
      <c r="C366" s="295"/>
      <c r="D366" s="330" t="s">
        <v>380</v>
      </c>
      <c r="E366" s="298"/>
      <c r="F366" s="298"/>
      <c r="G366" s="298"/>
      <c r="H366" s="298"/>
      <c r="I366" s="298"/>
      <c r="J366" s="298"/>
      <c r="K366" s="299"/>
      <c r="L366" s="145"/>
      <c r="M366" s="204"/>
    </row>
    <row r="367" spans="2:13" ht="15" customHeight="1">
      <c r="B367" s="335"/>
      <c r="C367" s="295"/>
      <c r="D367" s="194" t="s">
        <v>268</v>
      </c>
      <c r="E367" s="196"/>
      <c r="F367" s="300" t="s">
        <v>273</v>
      </c>
      <c r="G367" s="300"/>
      <c r="H367" s="300"/>
      <c r="I367" s="300"/>
      <c r="J367" s="300"/>
      <c r="K367" s="331"/>
      <c r="L367" s="145"/>
      <c r="M367" s="204"/>
    </row>
    <row r="368" spans="2:13" ht="15" customHeight="1">
      <c r="B368" s="335"/>
      <c r="C368" s="295"/>
      <c r="D368" s="200" t="s">
        <v>269</v>
      </c>
      <c r="E368" s="201"/>
      <c r="F368" s="310" t="s">
        <v>82</v>
      </c>
      <c r="G368" s="310"/>
      <c r="H368" s="310"/>
      <c r="I368" s="310"/>
      <c r="J368" s="310"/>
      <c r="K368" s="325"/>
      <c r="L368" s="145"/>
      <c r="M368" s="204"/>
    </row>
    <row r="369" spans="2:30" ht="15" customHeight="1">
      <c r="B369" s="335"/>
      <c r="C369" s="295"/>
      <c r="D369" s="200" t="s">
        <v>270</v>
      </c>
      <c r="E369" s="201"/>
      <c r="F369" s="310" t="s">
        <v>82</v>
      </c>
      <c r="G369" s="310"/>
      <c r="H369" s="310"/>
      <c r="I369" s="310"/>
      <c r="J369" s="310"/>
      <c r="K369" s="325"/>
      <c r="L369" s="145"/>
      <c r="M369" s="204"/>
    </row>
    <row r="370" spans="2:30" ht="15" customHeight="1" thickBot="1">
      <c r="B370" s="336"/>
      <c r="C370" s="296"/>
      <c r="D370" s="193" t="s">
        <v>271</v>
      </c>
      <c r="E370" s="205"/>
      <c r="F370" s="328" t="s">
        <v>82</v>
      </c>
      <c r="G370" s="328"/>
      <c r="H370" s="328"/>
      <c r="I370" s="328"/>
      <c r="J370" s="328"/>
      <c r="K370" s="329"/>
      <c r="L370" s="206"/>
      <c r="M370" s="207"/>
    </row>
    <row r="371" spans="2:30" ht="15.5" thickBot="1"/>
    <row r="372" spans="2:30" ht="21.75" customHeight="1" thickBot="1">
      <c r="B372" s="332" t="s">
        <v>251</v>
      </c>
      <c r="C372" s="333"/>
      <c r="D372" s="333"/>
      <c r="E372" s="333"/>
      <c r="F372" s="333"/>
      <c r="G372" s="333"/>
      <c r="H372" s="333"/>
      <c r="I372" s="333"/>
      <c r="J372" s="333"/>
      <c r="K372" s="333"/>
      <c r="L372" s="333"/>
      <c r="M372" s="334"/>
      <c r="Q372" s="144" t="s">
        <v>274</v>
      </c>
      <c r="R372" s="144" t="str">
        <f>IF($E373="","",$E373)</f>
        <v/>
      </c>
      <c r="S372" s="144"/>
    </row>
    <row r="373" spans="2:30" ht="16.5" thickBot="1">
      <c r="B373" s="335" t="s">
        <v>252</v>
      </c>
      <c r="C373" s="337" t="s">
        <v>141</v>
      </c>
      <c r="D373" s="338"/>
      <c r="E373" s="339"/>
      <c r="F373" s="339"/>
      <c r="G373" s="339"/>
      <c r="H373" s="339"/>
      <c r="I373" s="339"/>
      <c r="J373" s="339"/>
      <c r="K373" s="340"/>
      <c r="L373" s="341" t="s">
        <v>343</v>
      </c>
      <c r="M373" s="342"/>
      <c r="Q373" s="144" t="s">
        <v>288</v>
      </c>
      <c r="R373" s="144" t="str">
        <f>IF($E378="","",$E378&amp;"　　"&amp;$E379)</f>
        <v/>
      </c>
      <c r="S373" s="144"/>
    </row>
    <row r="374" spans="2:30" ht="18" customHeight="1">
      <c r="B374" s="335"/>
      <c r="C374" s="343" t="s">
        <v>143</v>
      </c>
      <c r="D374" s="344"/>
      <c r="E374" s="146"/>
      <c r="F374" s="147"/>
      <c r="G374" s="148" t="s">
        <v>8</v>
      </c>
      <c r="H374" s="147"/>
      <c r="I374" s="148" t="s">
        <v>9</v>
      </c>
      <c r="J374" s="147"/>
      <c r="K374" s="149" t="s">
        <v>102</v>
      </c>
      <c r="L374" s="345" t="str">
        <f>L23</f>
        <v>令和元年度から継続して令和６年度末まで補助対象者であった</v>
      </c>
      <c r="M374" s="346"/>
      <c r="O374" s="128" t="s">
        <v>158</v>
      </c>
      <c r="Q374" s="144" t="s">
        <v>289</v>
      </c>
      <c r="R374" s="144" t="str">
        <f>IF($E398="","",$E398&amp;"　　"&amp;$E399)</f>
        <v/>
      </c>
      <c r="S374" s="144"/>
    </row>
    <row r="375" spans="2:30" ht="18" customHeight="1">
      <c r="B375" s="335"/>
      <c r="C375" s="343" t="s">
        <v>144</v>
      </c>
      <c r="D375" s="344"/>
      <c r="E375" s="146"/>
      <c r="F375" s="147"/>
      <c r="G375" s="148" t="s">
        <v>8</v>
      </c>
      <c r="H375" s="147"/>
      <c r="I375" s="148" t="s">
        <v>9</v>
      </c>
      <c r="J375" s="147"/>
      <c r="K375" s="149" t="s">
        <v>102</v>
      </c>
      <c r="L375" s="347"/>
      <c r="M375" s="348"/>
      <c r="O375" s="128">
        <f>IF(L375="○",IF(L377="○",IF(L379="○",1,0),0),0)</f>
        <v>0</v>
      </c>
      <c r="Q375" s="144" t="s">
        <v>275</v>
      </c>
      <c r="R375" s="144" t="str">
        <f>IF($E374="","",$E374&amp;$F374&amp;"年"&amp;$H374&amp;"月"&amp;$J374&amp;"日")</f>
        <v/>
      </c>
      <c r="S375" s="144"/>
    </row>
    <row r="376" spans="2:30" ht="18" customHeight="1" thickBot="1">
      <c r="B376" s="335"/>
      <c r="C376" s="349" t="s">
        <v>153</v>
      </c>
      <c r="D376" s="350"/>
      <c r="E376" s="150"/>
      <c r="F376" s="151"/>
      <c r="G376" s="152" t="s">
        <v>8</v>
      </c>
      <c r="H376" s="151"/>
      <c r="I376" s="152" t="s">
        <v>149</v>
      </c>
      <c r="J376" s="151"/>
      <c r="K376" s="153" t="s">
        <v>10</v>
      </c>
      <c r="L376" s="351" t="s">
        <v>260</v>
      </c>
      <c r="M376" s="352"/>
      <c r="O376" s="128" t="s">
        <v>161</v>
      </c>
      <c r="Q376" s="144" t="s">
        <v>276</v>
      </c>
      <c r="R376" s="144" t="str">
        <f>IF($E375="","",IF($E375="年度当初","令和"&amp;$N$3&amp;"年4月1日",$E375&amp;$F375&amp;"年"&amp;$H375&amp;"月"&amp;$J375&amp;"日"))</f>
        <v/>
      </c>
      <c r="S376" s="144"/>
    </row>
    <row r="377" spans="2:30" ht="16.5" thickBot="1">
      <c r="B377" s="335"/>
      <c r="C377" s="154"/>
      <c r="D377" s="145"/>
      <c r="E377" s="155"/>
      <c r="F377" s="155"/>
      <c r="G377" s="155"/>
      <c r="H377" s="155"/>
      <c r="I377" s="155"/>
      <c r="J377" s="155"/>
      <c r="K377" s="155"/>
      <c r="L377" s="347"/>
      <c r="M377" s="348"/>
      <c r="O377" s="128">
        <f>IF(E375="年度当初",4,IF(AND(H375&gt;=4,H375&lt;=12),H375,IF(AND(H375&gt;=1,H375&lt;=3),H375+12,0)))</f>
        <v>0</v>
      </c>
      <c r="Q377" s="144" t="s">
        <v>277</v>
      </c>
      <c r="R377" s="144" t="str">
        <f>IF(E376="","",IF(E376="年度末","令和"&amp;$N$4&amp;"年3月31日",E376&amp;F376&amp;"年"&amp;H376&amp;"月"&amp;J376&amp;"日"))</f>
        <v/>
      </c>
      <c r="S377" s="144"/>
    </row>
    <row r="378" spans="2:30" ht="19.5" customHeight="1">
      <c r="B378" s="335"/>
      <c r="C378" s="353" t="s">
        <v>262</v>
      </c>
      <c r="D378" s="156" t="s">
        <v>142</v>
      </c>
      <c r="E378" s="356"/>
      <c r="F378" s="356"/>
      <c r="G378" s="356"/>
      <c r="H378" s="356"/>
      <c r="I378" s="356"/>
      <c r="J378" s="356"/>
      <c r="K378" s="357"/>
      <c r="L378" s="351" t="s">
        <v>261</v>
      </c>
      <c r="M378" s="352"/>
      <c r="O378" s="128" t="s">
        <v>162</v>
      </c>
      <c r="Q378" s="144" t="s">
        <v>278</v>
      </c>
      <c r="R378" s="144" t="str">
        <f>IF($L397="","",L397)</f>
        <v/>
      </c>
      <c r="S378" s="144"/>
    </row>
    <row r="379" spans="2:30" ht="16.5" thickBot="1">
      <c r="B379" s="335"/>
      <c r="C379" s="354"/>
      <c r="D379" s="157" t="s">
        <v>258</v>
      </c>
      <c r="E379" s="358"/>
      <c r="F379" s="358"/>
      <c r="G379" s="358"/>
      <c r="H379" s="358"/>
      <c r="I379" s="358"/>
      <c r="J379" s="358"/>
      <c r="K379" s="359"/>
      <c r="L379" s="360"/>
      <c r="M379" s="361"/>
      <c r="O379" s="128">
        <f>IF(E376="年度末",15,IF(AND(H376&gt;=4,H376&lt;=12),H376,IF(AND(H376&gt;=1,H376&lt;=3),H376+12,0)))</f>
        <v>0</v>
      </c>
      <c r="Q379" s="144" t="s">
        <v>290</v>
      </c>
      <c r="R379" s="158" t="str">
        <f>"補助基準額上限："&amp;M380&amp;"円"</f>
        <v>補助基準額上限：65000円</v>
      </c>
      <c r="S379" s="144"/>
      <c r="U379" s="128" t="s">
        <v>291</v>
      </c>
      <c r="V379" s="128" t="str">
        <f>IF(O381=0,"","転居日："&amp;E397&amp;F397&amp;"年"&amp;H397&amp;"月"&amp;J397&amp;"日")</f>
        <v/>
      </c>
    </row>
    <row r="380" spans="2:30" ht="16" customHeight="1">
      <c r="B380" s="335"/>
      <c r="C380" s="354"/>
      <c r="D380" s="159" t="s">
        <v>145</v>
      </c>
      <c r="E380" s="160"/>
      <c r="F380" s="300" t="s">
        <v>82</v>
      </c>
      <c r="G380" s="300"/>
      <c r="H380" s="300"/>
      <c r="I380" s="300"/>
      <c r="J380" s="300"/>
      <c r="K380" s="331"/>
      <c r="L380" s="362" t="s">
        <v>253</v>
      </c>
      <c r="M380" s="364">
        <f>IF(O375=1,82000,65000)</f>
        <v>65000</v>
      </c>
      <c r="O380" s="128" t="s">
        <v>294</v>
      </c>
      <c r="Q380" s="136"/>
      <c r="R380" s="136" t="s">
        <v>286</v>
      </c>
      <c r="S380" s="136" t="s">
        <v>17</v>
      </c>
      <c r="T380" s="136" t="s">
        <v>18</v>
      </c>
      <c r="U380" s="136" t="s">
        <v>19</v>
      </c>
      <c r="V380" s="136" t="s">
        <v>20</v>
      </c>
      <c r="W380" s="136" t="s">
        <v>21</v>
      </c>
      <c r="X380" s="136" t="s">
        <v>22</v>
      </c>
      <c r="Y380" s="136" t="s">
        <v>23</v>
      </c>
      <c r="Z380" s="136" t="s">
        <v>24</v>
      </c>
      <c r="AA380" s="136" t="s">
        <v>25</v>
      </c>
      <c r="AB380" s="136" t="s">
        <v>26</v>
      </c>
      <c r="AC380" s="136" t="s">
        <v>27</v>
      </c>
      <c r="AD380" s="136" t="s">
        <v>287</v>
      </c>
    </row>
    <row r="381" spans="2:30" ht="16.5" customHeight="1" thickBot="1">
      <c r="B381" s="335"/>
      <c r="C381" s="354"/>
      <c r="D381" s="161" t="s">
        <v>146</v>
      </c>
      <c r="E381" s="162"/>
      <c r="F381" s="366" t="s">
        <v>82</v>
      </c>
      <c r="G381" s="366"/>
      <c r="H381" s="366"/>
      <c r="I381" s="366"/>
      <c r="J381" s="366"/>
      <c r="K381" s="367"/>
      <c r="L381" s="363"/>
      <c r="M381" s="365"/>
      <c r="O381" s="128">
        <f>IF(AND(H397&gt;=4,H397&lt;=12),H397,IF(AND(H397&gt;=1,H397&lt;=3),H397+12,0))</f>
        <v>0</v>
      </c>
      <c r="Q381" s="136" t="s">
        <v>281</v>
      </c>
      <c r="R381" s="163">
        <f>IF(O377=4,IF(O385=4,L387,IF(O387=4,M387,IF(O381=4,E400,E380))),0)</f>
        <v>0</v>
      </c>
      <c r="S381" s="163">
        <f>IF(O377&lt;=5,
IF(O379&lt;5,0,
IF(O385=5,L387,
IF(O387=5,M387,
IF(AND(O381&gt;0,O381&lt;=5),E400,
IF(AND(O389&gt;0,O389&lt;=5),E407,E380))))),0)</f>
        <v>0</v>
      </c>
      <c r="T381" s="163">
        <f>IF(O377&lt;=6,
IF(O379&lt;6,0,
IF(O385=6,L387,
IF(O387=6,M387,
IF(AND(O381&gt;0,O381&lt;=6),E400,
IF(AND(O389&gt;0,O389&lt;=6),E407,E380))))),0)</f>
        <v>0</v>
      </c>
      <c r="U381" s="163">
        <f>IF(O377&lt;=7,
IF(O379&lt;7,0,
IF(O385=7,L387,
IF(O387=7,M387,
IF(AND(O381&gt;0,O381&lt;=7),E400,
IF(AND(O389&gt;0,O389&lt;=7),E407,E380))))),0)</f>
        <v>0</v>
      </c>
      <c r="V381" s="163">
        <f>IF(O377&lt;=8,
IF(O379&lt;8,0,
IF(O385=8,L387,
IF(O387=8,M387,
IF(AND(O381&gt;0,O381&lt;=8),E400,
IF(AND(O389&gt;0,O389&lt;=8),E407,E380))))),0)</f>
        <v>0</v>
      </c>
      <c r="W381" s="163">
        <f>IF(O377&lt;=9,
IF(O379&lt;9,0,
IF(O385=9,L387,
IF(O387=9,M387,
IF(AND(O381&gt;0,O381&lt;=9),E400,
IF(AND(O389&gt;0,O389&lt;=9),E407,E380))))),0)</f>
        <v>0</v>
      </c>
      <c r="X381" s="163">
        <f>IF(O377&lt;=10,
IF(O379&lt;10,0,
IF(O385=10,L387,
IF(O387=10,M387,
IF(AND(O381&gt;0,O381&lt;=10),E400,
IF(AND(O389&gt;0,O389&lt;=10),E407,E380))))),0)</f>
        <v>0</v>
      </c>
      <c r="Y381" s="163">
        <f>IF(O377&lt;=11,
IF(O379&lt;11,0,
IF(O385=11,L387,
IF(O387=11,M387,
IF(AND(O381&gt;0,O381&lt;=11),E400,
IF(AND(O389&gt;0,O389&lt;=11),E407,E380))))),0)</f>
        <v>0</v>
      </c>
      <c r="Z381" s="163">
        <f>IF(O377&lt;=12,
IF(O379&lt;12,0,
IF(O385=12,L387,
IF(O387=12,M387,
IF(AND(O381&gt;0,O381&lt;=12),E400,
IF(AND(O389&gt;0,O389&lt;=12),E407,E380))))),0)</f>
        <v>0</v>
      </c>
      <c r="AA381" s="163">
        <f>IF(O377&lt;=13,
IF(O379&lt;13,0,
IF(O385=13,L387,
IF(O387=13,M387,
IF(AND(O381&gt;0,O381&lt;=13),E400,
IF(AND(O389&gt;0,O389&lt;=13),E407,E380))))),0)</f>
        <v>0</v>
      </c>
      <c r="AB381" s="163">
        <f>IF(O377&lt;=14,
IF(O379&lt;14,0,
IF(O385=14,L387,
IF(O387=14,M387,
IF(AND(O381&gt;0,O381&lt;=14),E400,
IF(AND(O389&gt;0,O389&lt;=14),E407,E380))))),0)</f>
        <v>0</v>
      </c>
      <c r="AC381" s="163">
        <f>IF(O377&lt;=15,
IF(O379&lt;15,0,
IF(O385=15,L387,
IF(O387=15,M387,
IF(AND(O381&gt;0,O381&lt;=15),E400,
IF(AND(O389&gt;0,O389&lt;=15),E407,E380))))),0)</f>
        <v>0</v>
      </c>
      <c r="AD381" s="164">
        <f>SUM(R381:AC381)</f>
        <v>0</v>
      </c>
    </row>
    <row r="382" spans="2:30" ht="23.25" customHeight="1" thickBot="1">
      <c r="B382" s="335"/>
      <c r="C382" s="354"/>
      <c r="D382" s="165" t="s">
        <v>371</v>
      </c>
      <c r="E382" s="166"/>
      <c r="F382" s="368" t="s">
        <v>82</v>
      </c>
      <c r="G382" s="368"/>
      <c r="H382" s="369">
        <f>IF(E382="",0,IF(E383="",ROUNDDOWN(E382/24,0),ROUNDDOWN(E382/E383,0)))</f>
        <v>0</v>
      </c>
      <c r="I382" s="369"/>
      <c r="J382" s="369"/>
      <c r="K382" s="370"/>
      <c r="L382" s="167"/>
      <c r="M382" s="168"/>
      <c r="O382" s="128" t="s">
        <v>155</v>
      </c>
      <c r="Q382" s="136" t="s">
        <v>279</v>
      </c>
      <c r="R382" s="163">
        <f>IF(O377=4,IF(O385=4,$L389,IF(O387=4,$M389,IF(O381=4,$E401,$E381))),0)</f>
        <v>0</v>
      </c>
      <c r="S382" s="163">
        <f>IF(O377&lt;=5,
IF(O379&lt;5,0,
IF(O385=5,L389,
IF(O387=5,M389,
IF(AND(O381&gt;0,O381&lt;=5),E401,
IF(AND(O389&gt;0,O389&lt;=5),E408,E381))))),0)</f>
        <v>0</v>
      </c>
      <c r="T382" s="163">
        <f>IF(O377&lt;=6,
IF(O379&lt;6,0,
IF(O385=6,L389,
IF(O387=6,M389,
IF(AND(O381&gt;0,O381&lt;=6),E401,
IF(AND(O389&gt;0,O389&lt;=6),E408,E381))))),0)</f>
        <v>0</v>
      </c>
      <c r="U382" s="163">
        <f>IF(O377&lt;=7,
IF(O379&lt;7,0,
IF(O385=7,L389,
IF(O387=7,M389,
IF(AND(O381&gt;0,O381&lt;=7),E401,
IF(AND(O389&gt;0,O389&lt;=7),E408,E381))))),0)</f>
        <v>0</v>
      </c>
      <c r="V382" s="163">
        <f>IF(O377&lt;=8,
IF(O379&lt;8,0,
IF(O385=8,L389,
IF(O387=8,M389,
IF(AND(O381&gt;0,O381&lt;=8),E401,
IF(AND(O389&gt;0,O389&lt;=8),E408,E381))))),0)</f>
        <v>0</v>
      </c>
      <c r="W382" s="163">
        <f>IF(O377&lt;=9,
IF(O379&lt;9,0,
IF(O385=9,L389,
IF(O387=9,M389,
IF(AND(O381&gt;0,O381&lt;=9),E401,
IF(AND(O389&gt;0,O389&lt;=9),E408,E381))))),0)</f>
        <v>0</v>
      </c>
      <c r="X382" s="163">
        <f>IF(O377&lt;=10,
IF(O379&lt;10,0,
IF(O385=10,L389,
IF(O387=10,M389,
IF(AND(O381&gt;0,O381&lt;=10),E401,
IF(AND(O389&gt;0,O389&lt;=10),E408,E381))))),0)</f>
        <v>0</v>
      </c>
      <c r="Y382" s="163">
        <f>IF(O377&lt;=11,
IF(O379&lt;11,0,
IF(O385=11,L389,
IF(O387=11,M389,
IF(AND(O381&gt;0,O381&lt;=11),E401,
IF(AND(O389&gt;0,O389&lt;=11),E408,E381))))),0)</f>
        <v>0</v>
      </c>
      <c r="Z382" s="163">
        <f>IF(O377&lt;=12,
IF(O379&lt;12,0,
IF(O385=12,L389,
IF(O387=12,M389,
IF(AND(O381&gt;0,O381&lt;=12),E401,
IF(AND(O389&gt;0,O389&lt;=12),E408,E381))))),0)</f>
        <v>0</v>
      </c>
      <c r="AA382" s="163">
        <f>IF(O377&lt;=13,
IF(O379&lt;13,0,
IF(O385=13,L389,
IF(O387=13,M389,
IF(AND(O381&gt;0,O381&lt;=13),E401,
IF(AND(O389&gt;0,O389&lt;=13),E408,E381))))),0)</f>
        <v>0</v>
      </c>
      <c r="AB382" s="163">
        <f>IF(O377&lt;=14,
IF(O379&lt;14,0,
IF(O385=14,L389,
IF(O387=14,M389,
IF(AND(O381&gt;0,O381&lt;=14),E401,
IF(AND(O389&gt;0,O389&lt;=14),E408,E381))))),0)</f>
        <v>0</v>
      </c>
      <c r="AC382" s="163">
        <f>IF(O377&lt;=15,
IF(O379&lt;15,0,
IF(O385=15,L389,
IF(O387=15,M389,
IF(AND(O381&gt;0,O381&lt;=15),E401,
IF(AND(O389&gt;0,O389&lt;=15),E408,E381))))),0)</f>
        <v>0</v>
      </c>
      <c r="AD382" s="164">
        <f>SUM(R382:AC382)</f>
        <v>0</v>
      </c>
    </row>
    <row r="383" spans="2:30" ht="24" customHeight="1" thickBot="1">
      <c r="B383" s="335"/>
      <c r="C383" s="354"/>
      <c r="D383" s="169" t="s">
        <v>156</v>
      </c>
      <c r="E383" s="147">
        <v>24</v>
      </c>
      <c r="F383" s="310" t="s">
        <v>157</v>
      </c>
      <c r="G383" s="310"/>
      <c r="H383" s="326"/>
      <c r="I383" s="326"/>
      <c r="J383" s="326"/>
      <c r="K383" s="327"/>
      <c r="L383" s="170" t="s">
        <v>263</v>
      </c>
      <c r="M383" s="171" t="s">
        <v>264</v>
      </c>
      <c r="O383" s="128">
        <f>IF(AND(E394&gt;=4,E394&lt;=12),E394,IF(AND(E394&gt;=1,E394&lt;=3),E394+12,0))</f>
        <v>0</v>
      </c>
      <c r="Q383" s="136" t="s">
        <v>280</v>
      </c>
      <c r="R383" s="163">
        <f>IF(O377=4,IF(O385=4,L391,IF(O387=4,M391,IF(O381=4,H402,IF(O383=4,H393,H382)))),0)</f>
        <v>0</v>
      </c>
      <c r="S383" s="163">
        <f>IF(O377&lt;=5,
IF(O379&lt;5,0,
IF(O385=5,L391,
IF(O387=5,M391,
IF(AND(O381&gt;0,O381&lt;=5),H402,
IF(AND(O383&gt;0,O383&lt;=5),H393,H382))))),0)</f>
        <v>0</v>
      </c>
      <c r="T383" s="163">
        <f>IF(O377&lt;=6,
IF(O379&lt;6,0,
IF(O385=6,L391,
IF(O387=6,M391,
IF(AND(O381&gt;0,O381&lt;=6),H402,
IF(AND(O383&gt;0,O383&lt;=6),H393,H382))))),0)</f>
        <v>0</v>
      </c>
      <c r="U383" s="163">
        <f>IF(O377&lt;=7,
IF(O379&lt;7,0,
IF(O385=7,L391,
IF(O387=7,M391,
IF(AND(O381&gt;0,O381&lt;=7),H402,
IF(AND(O383&gt;0,O383&lt;=7),H393,H382))))),0)</f>
        <v>0</v>
      </c>
      <c r="V383" s="163">
        <f>IF(O377&lt;=8,
IF(O379&lt;8,0,
IF(O385=8,L391,
IF(O387=8,M391,
IF(AND(O381&gt;0,O381&lt;=8),H402,
IF(AND(O383&gt;0,O383&lt;=8),H393,H382))))),0)</f>
        <v>0</v>
      </c>
      <c r="W383" s="163">
        <f>IF(O377&lt;=9,
IF(O379&lt;9,0,
IF(O385=9,L391,
IF(O387=9,M391,
IF(AND(O381&gt;0,O381&lt;=9),H402,
IF(AND(O383&gt;0,O383&lt;=9),H393,H382))))),0)</f>
        <v>0</v>
      </c>
      <c r="X383" s="163">
        <f>IF(O377&lt;=10,
IF(O379&lt;10,0,
IF(O385=10,L391,
IF(O387=10,M391,
IF(AND(O381&gt;0,O381&lt;=10),H402,
IF(AND(O383&gt;0,O383&lt;=10),H393,H382))))),0)</f>
        <v>0</v>
      </c>
      <c r="Y383" s="163">
        <f>IF(O377&lt;=11,
IF(O379&lt;11,0,
IF(O385=11,L391,
IF(O387=11,M391,
IF(AND(O381&gt;0,O381&lt;=11),H402,
IF(AND(O383&gt;0,O383&lt;=11),H393,H382))))),0)</f>
        <v>0</v>
      </c>
      <c r="Z383" s="163">
        <f>IF(O377&lt;=12,
IF(O379&lt;12,0,
IF(O385=12,L391,
IF(O387=12,M391,
IF(AND(O381&gt;0,O381&lt;=12),H402,
IF(AND(O383&gt;0,O383&lt;=12),H393,H382))))),0)</f>
        <v>0</v>
      </c>
      <c r="AA383" s="163">
        <f>IF(O377&lt;=13,
IF(O379&lt;13,0,
IF(O385=13,L391,
IF(O387=13,M391,
IF(AND(O381&gt;0,O381&lt;=13),H402,
IF(AND(O383&gt;0,O383&lt;=13),H393,H382))))),0)</f>
        <v>0</v>
      </c>
      <c r="AB383" s="163">
        <f>IF(O377&lt;=14,
IF(O379&lt;14,0,
IF(O385=14,L391,
IF(O387=14,M391,
IF(AND(O381&gt;0,O381&lt;=14),H402,
IF(AND(O383&gt;0,O383&lt;=14),H393,H382))))),0)</f>
        <v>0</v>
      </c>
      <c r="AC383" s="163">
        <f>IF(O377&lt;=15,
IF(O379&lt;15,0,
IF(O385=15,L391,
IF(O387=15,M391,
IF(AND(O381&gt;0,O381&lt;=15),H402,
IF(AND(O383&gt;0,O383&lt;=15),H393,H382))))),0)</f>
        <v>0</v>
      </c>
      <c r="AD383" s="164">
        <f t="shared" ref="AD383:AD385" si="179">SUM(R383:AC383)</f>
        <v>0</v>
      </c>
    </row>
    <row r="384" spans="2:30" ht="19.5" customHeight="1">
      <c r="B384" s="335"/>
      <c r="C384" s="354"/>
      <c r="D384" s="282" t="s">
        <v>265</v>
      </c>
      <c r="E384" s="283"/>
      <c r="F384" s="283"/>
      <c r="G384" s="283"/>
      <c r="H384" s="283"/>
      <c r="I384" s="283"/>
      <c r="J384" s="283"/>
      <c r="K384" s="284"/>
      <c r="L384" s="172" t="s">
        <v>372</v>
      </c>
      <c r="M384" s="173" t="s">
        <v>372</v>
      </c>
      <c r="O384" s="128" t="s">
        <v>163</v>
      </c>
      <c r="Q384" s="136" t="s">
        <v>282</v>
      </c>
      <c r="R384" s="163">
        <f>IF(O377=4,IF(O385=4,L393,IF(O387=4,M393,IF(O381=4,E404,E386))),0)</f>
        <v>0</v>
      </c>
      <c r="S384" s="163">
        <f>IF(O377&lt;=5,
IF(O379&lt;5,0,
IF(O385=5,L393,
IF(O387=5,M393,
IF(AND(O381&gt;0,O381&lt;=5),E404,
IF(AND(O389&gt;0,O389&lt;=5),E409,E386))))),0)</f>
        <v>0</v>
      </c>
      <c r="T384" s="163">
        <f>IF(O377&lt;=6,
IF(O379&lt;6,0,
IF(O385=6,L393,
IF(O387=6,M393,
IF(AND(O381&gt;0,O381&lt;=6),E404,
IF(AND(O389&gt;0,O389&lt;=6),E409,E386))))),0)</f>
        <v>0</v>
      </c>
      <c r="U384" s="163">
        <f>IF(O377&lt;=7,
IF(O379&lt;7,0,
IF(O385=7,L393,
IF(O387=7,M393,
IF(AND(O381&gt;0,O381&lt;=7),E404,
IF(AND(O389&gt;0,O389&lt;=7),E409,E386))))),0)</f>
        <v>0</v>
      </c>
      <c r="V384" s="163">
        <f>IF(O377&lt;=8,
IF(O379&lt;8,0,
IF(O385=8,L393,
IF(O387=8,M393,
IF(AND(O381&gt;0,O381&lt;=8),E404,
IF(AND(O389&gt;0,O389&lt;=8),E409,E386))))),0)</f>
        <v>0</v>
      </c>
      <c r="W384" s="163">
        <f>IF(O377&lt;=9,
IF(O379&lt;9,0,
IF(O385=9,L393,
IF(O387=9,M393,
IF(AND(O381&gt;0,O381&lt;=9),E404,
IF(AND(O389&gt;0,O389&lt;=9),E409,E386))))),0)</f>
        <v>0</v>
      </c>
      <c r="X384" s="163">
        <f>IF(O377&lt;=10,
IF(O379&lt;10,0,
IF(O385=10,L393,
IF(O387=10,M393,
IF(AND(O381&gt;0,O381&lt;=10),E404,
IF(AND(O389&gt;0,O389&lt;=10),E409,E386))))),0)</f>
        <v>0</v>
      </c>
      <c r="Y384" s="163">
        <f>IF(O377&lt;=11,
IF(O379&lt;11,0,
IF(O385=11,L393,
IF(O387=11,M393,
IF(AND(O381&gt;0,O381&lt;=11),E404,
IF(AND(O389&gt;0,O389&lt;=11),E409,E386))))),0)</f>
        <v>0</v>
      </c>
      <c r="Z384" s="163">
        <f>IF(O377&lt;=12,
IF(O379&lt;12,0,
IF(O385=12,L393,
IF(O387=12,M393,
IF(AND(O381&gt;0,O381&lt;=12),E404,
IF(AND(O389&gt;0,O389&lt;=12),E409,E386))))),0)</f>
        <v>0</v>
      </c>
      <c r="AA384" s="163">
        <f>IF(O377&lt;=13,
IF(O379&lt;13,0,
IF(O385=13,L393,
IF(O387=13,M393,
IF(AND(O381&gt;0,O381&lt;=13),E404,
IF(AND(O389&gt;0,O389&lt;=13),E409,E386))))),0)</f>
        <v>0</v>
      </c>
      <c r="AB384" s="163">
        <f>IF(O377&lt;=14,
IF(O379&lt;14,0,
IF(O385=14,L393,
IF(O387=14,M393,
IF(AND(O381&gt;0,O381&lt;=14),E404,
IF(AND(O389&gt;0,O389&lt;=14),E409,E386))))),0)</f>
        <v>0</v>
      </c>
      <c r="AC384" s="163">
        <f>IF(O377&lt;=15,
IF(O379&lt;15,0,
IF(O385=15,L393,
IF(O387=15,M393,
IF(AND(O381&gt;0,O381&lt;=15),E404,
IF(AND(O389&gt;0,O389&lt;=15),E409,E386))))),0)</f>
        <v>0</v>
      </c>
      <c r="AD384" s="164">
        <f t="shared" si="179"/>
        <v>0</v>
      </c>
    </row>
    <row r="385" spans="2:30" ht="19.5" customHeight="1" thickBot="1">
      <c r="B385" s="335"/>
      <c r="C385" s="354"/>
      <c r="D385" s="285"/>
      <c r="E385" s="286"/>
      <c r="F385" s="286"/>
      <c r="G385" s="286"/>
      <c r="H385" s="286"/>
      <c r="I385" s="286"/>
      <c r="J385" s="286"/>
      <c r="K385" s="287"/>
      <c r="L385" s="174"/>
      <c r="M385" s="175"/>
      <c r="O385" s="128">
        <f>IF(AND(L385&gt;=4,L385&lt;=12),L385,IF(AND(L385&gt;=1,L385&lt;=3),L385+12,0))</f>
        <v>0</v>
      </c>
      <c r="Q385" s="136" t="s">
        <v>283</v>
      </c>
      <c r="R385" s="163">
        <f>SUM(R381:R383)-R384</f>
        <v>0</v>
      </c>
      <c r="S385" s="163">
        <f>SUM(S381:S383)-S384</f>
        <v>0</v>
      </c>
      <c r="T385" s="163">
        <f t="shared" ref="T385" si="180">SUM(T381:T383)-T384</f>
        <v>0</v>
      </c>
      <c r="U385" s="163">
        <f t="shared" ref="U385" si="181">SUM(U381:U383)-U384</f>
        <v>0</v>
      </c>
      <c r="V385" s="163">
        <f t="shared" ref="V385" si="182">SUM(V381:V383)-V384</f>
        <v>0</v>
      </c>
      <c r="W385" s="163">
        <f t="shared" ref="W385" si="183">SUM(W381:W383)-W384</f>
        <v>0</v>
      </c>
      <c r="X385" s="163">
        <f t="shared" ref="X385" si="184">SUM(X381:X383)-X384</f>
        <v>0</v>
      </c>
      <c r="Y385" s="163">
        <f t="shared" ref="Y385" si="185">SUM(Y381:Y383)-Y384</f>
        <v>0</v>
      </c>
      <c r="Z385" s="163">
        <f t="shared" ref="Z385" si="186">SUM(Z381:Z383)-Z384</f>
        <v>0</v>
      </c>
      <c r="AA385" s="163">
        <f t="shared" ref="AA385" si="187">SUM(AA381:AA383)-AA384</f>
        <v>0</v>
      </c>
      <c r="AB385" s="163">
        <f t="shared" ref="AB385" si="188">SUM(AB381:AB383)-AB384</f>
        <v>0</v>
      </c>
      <c r="AC385" s="163">
        <f t="shared" ref="AC385" si="189">SUM(AC381:AC383)-AC384</f>
        <v>0</v>
      </c>
      <c r="AD385" s="164">
        <f t="shared" si="179"/>
        <v>0</v>
      </c>
    </row>
    <row r="386" spans="2:30" ht="24" customHeight="1" thickBot="1">
      <c r="B386" s="335"/>
      <c r="C386" s="355"/>
      <c r="D386" s="176" t="s">
        <v>33</v>
      </c>
      <c r="E386" s="177"/>
      <c r="F386" s="288" t="s">
        <v>82</v>
      </c>
      <c r="G386" s="288"/>
      <c r="H386" s="288"/>
      <c r="I386" s="288"/>
      <c r="J386" s="288"/>
      <c r="K386" s="289"/>
      <c r="L386" s="178" t="s">
        <v>373</v>
      </c>
      <c r="M386" s="179" t="s">
        <v>373</v>
      </c>
      <c r="O386" s="128" t="s">
        <v>164</v>
      </c>
      <c r="Q386" s="136" t="s">
        <v>284</v>
      </c>
      <c r="R386" s="163">
        <f>IF(O375=1,IF(AND(O381&gt;0,O381&lt;=4),IF(R385&gt;=63000,63000,R385),IF(R385&gt;=82000,82000,R385)),IF(R385&gt;=63000,63000,R385))</f>
        <v>0</v>
      </c>
      <c r="S386" s="163">
        <f>IF(O375=1,IF(AND(O381&gt;0,O381&lt;=5),IF(S385&gt;=63000,63000,S385),IF(S385&gt;=82000,82000,S385)),IF(S385&gt;=63000,63000,S385))</f>
        <v>0</v>
      </c>
      <c r="T386" s="163">
        <f>IF(O375=1,IF(AND(O381&gt;0,O381&lt;=6),IF(T385&gt;=63000,63000,T385),IF(T385&gt;=82000,82000,T385)),IF(T385&gt;=63000,63000,T385))</f>
        <v>0</v>
      </c>
      <c r="U386" s="163">
        <f>IF(O375=1,IF(AND(O381&gt;0,O381&lt;=7),IF(U385&gt;=63000,63000,U385),IF(U385&gt;=82000,82000,U385)),IF(U385&gt;=63000,63000,U385))</f>
        <v>0</v>
      </c>
      <c r="V386" s="163">
        <f>IF(O375=1,IF(AND(O381&gt;0,O381&lt;=8),IF(V385&gt;=63000,63000,V385),IF(V385&gt;=82000,82000,V385)),IF(V385&gt;=63000,63000,V385))</f>
        <v>0</v>
      </c>
      <c r="W386" s="163">
        <f>IF(O375=1,IF(AND(O381&gt;0,O381&lt;=9),IF(W385&gt;=63000,63000,W385),IF(W385&gt;=82000,82000,W385)),IF(W385&gt;=63000,63000,W385))</f>
        <v>0</v>
      </c>
      <c r="X386" s="163">
        <f>IF(O375=1,IF(AND(O381&gt;0,O381&lt;=10),IF(X385&gt;=63000,63000,X385),IF(X385&gt;=82000,82000,X385)),IF(X385&gt;=63000,63000,X385))</f>
        <v>0</v>
      </c>
      <c r="Y386" s="163">
        <f>IF(O375=1,IF(AND(O381&gt;0,O381&lt;=11),IF(Y385&gt;=63000,63000,Y385),IF(Y385&gt;=82000,82000,Y385)),IF(Y385&gt;=63000,63000,Y385))</f>
        <v>0</v>
      </c>
      <c r="Z386" s="163">
        <f>IF(O375=1,IF(AND(O381&gt;0,O381&lt;=12),IF(Z385&gt;=63000,63000,Z385),IF(Z385&gt;=82000,82000,Z385)),IF(Z385&gt;=63000,63000,Z385))</f>
        <v>0</v>
      </c>
      <c r="AA386" s="163">
        <f>IF(O375=1,IF(AND(O381&gt;0,O381&lt;=13),IF(AA385&gt;=63000,63000,AA385),IF(AA385&gt;=82000,82000,AA385)),IF(AA385&gt;=63000,63000,AA385))</f>
        <v>0</v>
      </c>
      <c r="AB386" s="163">
        <f>IF(O375=1,IF(AND(O381&gt;0,O381&lt;=14),IF(AB385&gt;=63000,63000,AB385),IF(AB385&gt;=82000,82000,AB385)),IF(AB385&gt;=63000,63000,AB385))</f>
        <v>0</v>
      </c>
      <c r="AC386" s="163">
        <f>IF(O375=1,IF(AND(O381&gt;0,O381&lt;=15),IF(AC385&gt;=63000,63000,AC385),IF(AC385&gt;=82000,82000,AC385)),IF(AC385&gt;=63000,63000,AC385))</f>
        <v>0</v>
      </c>
      <c r="AD386" s="164"/>
    </row>
    <row r="387" spans="2:30" ht="19.5" customHeight="1">
      <c r="B387" s="335"/>
      <c r="C387" s="180"/>
      <c r="D387" s="145"/>
      <c r="E387" s="181"/>
      <c r="F387" s="182"/>
      <c r="G387" s="182"/>
      <c r="H387" s="182"/>
      <c r="I387" s="182"/>
      <c r="J387" s="182"/>
      <c r="K387" s="182"/>
      <c r="L387" s="183"/>
      <c r="M387" s="184"/>
      <c r="O387" s="128">
        <f>IF(AND(M385&gt;=4,M385&lt;=12),M385,IF(AND(M385&gt;=1,M385&lt;=3),M385+12,0))</f>
        <v>0</v>
      </c>
      <c r="Q387" s="136" t="s">
        <v>285</v>
      </c>
      <c r="R387" s="163">
        <f>ROUNDDOWN(R386*3/4,0)</f>
        <v>0</v>
      </c>
      <c r="S387" s="164">
        <f t="shared" ref="S387" si="190">ROUNDDOWN(S386*3/4,0)</f>
        <v>0</v>
      </c>
      <c r="T387" s="164">
        <f t="shared" ref="T387" si="191">ROUNDDOWN(T386*3/4,0)</f>
        <v>0</v>
      </c>
      <c r="U387" s="164">
        <f t="shared" ref="U387" si="192">ROUNDDOWN(U386*3/4,0)</f>
        <v>0</v>
      </c>
      <c r="V387" s="164">
        <f t="shared" ref="V387" si="193">ROUNDDOWN(V386*3/4,0)</f>
        <v>0</v>
      </c>
      <c r="W387" s="164">
        <f t="shared" ref="W387" si="194">ROUNDDOWN(W386*3/4,0)</f>
        <v>0</v>
      </c>
      <c r="X387" s="164">
        <f t="shared" ref="X387" si="195">ROUNDDOWN(X386*3/4,0)</f>
        <v>0</v>
      </c>
      <c r="Y387" s="164">
        <f t="shared" ref="Y387" si="196">ROUNDDOWN(Y386*3/4,0)</f>
        <v>0</v>
      </c>
      <c r="Z387" s="164">
        <f t="shared" ref="Z387" si="197">ROUNDDOWN(Z386*3/4,0)</f>
        <v>0</v>
      </c>
      <c r="AA387" s="164">
        <f t="shared" ref="AA387" si="198">ROUNDDOWN(AA386*3/4,0)</f>
        <v>0</v>
      </c>
      <c r="AB387" s="164">
        <f t="shared" ref="AB387" si="199">ROUNDDOWN(AB386*3/4,0)</f>
        <v>0</v>
      </c>
      <c r="AC387" s="164">
        <f t="shared" ref="AC387" si="200">ROUNDDOWN(AC386*3/4,0)</f>
        <v>0</v>
      </c>
      <c r="AD387" s="164">
        <f>ROUNDDOWN(SUM(R387:AC387),-2)</f>
        <v>0</v>
      </c>
    </row>
    <row r="388" spans="2:30" ht="19.5" customHeight="1">
      <c r="B388" s="335"/>
      <c r="C388" s="290" t="s">
        <v>374</v>
      </c>
      <c r="D388" s="290"/>
      <c r="E388" s="290"/>
      <c r="F388" s="290"/>
      <c r="G388" s="290"/>
      <c r="H388" s="290"/>
      <c r="I388" s="290"/>
      <c r="J388" s="290"/>
      <c r="K388" s="291"/>
      <c r="L388" s="178" t="s">
        <v>375</v>
      </c>
      <c r="M388" s="179" t="s">
        <v>375</v>
      </c>
      <c r="O388" s="128" t="s">
        <v>293</v>
      </c>
    </row>
    <row r="389" spans="2:30" ht="19.5" customHeight="1">
      <c r="B389" s="335"/>
      <c r="C389" s="292"/>
      <c r="D389" s="292"/>
      <c r="E389" s="292"/>
      <c r="F389" s="292"/>
      <c r="G389" s="292"/>
      <c r="H389" s="292"/>
      <c r="I389" s="292"/>
      <c r="J389" s="292"/>
      <c r="K389" s="293"/>
      <c r="L389" s="183"/>
      <c r="M389" s="184"/>
      <c r="O389" s="128">
        <f>IF(AND(E406&gt;=4,E406&lt;=12),E406,IF(AND(E406&gt;=1,E406&lt;=3),E406+12,0))</f>
        <v>0</v>
      </c>
    </row>
    <row r="390" spans="2:30" ht="19.5" customHeight="1">
      <c r="B390" s="335"/>
      <c r="C390" s="292"/>
      <c r="D390" s="292"/>
      <c r="E390" s="292"/>
      <c r="F390" s="292"/>
      <c r="G390" s="292"/>
      <c r="H390" s="292"/>
      <c r="I390" s="292"/>
      <c r="J390" s="292"/>
      <c r="K390" s="293"/>
      <c r="L390" s="185" t="s">
        <v>376</v>
      </c>
      <c r="M390" s="186" t="s">
        <v>376</v>
      </c>
    </row>
    <row r="391" spans="2:30" ht="19.5" customHeight="1" thickBot="1">
      <c r="B391" s="335"/>
      <c r="C391" s="292"/>
      <c r="D391" s="292"/>
      <c r="E391" s="292"/>
      <c r="F391" s="292"/>
      <c r="G391" s="292"/>
      <c r="H391" s="292"/>
      <c r="I391" s="292"/>
      <c r="J391" s="292"/>
      <c r="K391" s="293"/>
      <c r="L391" s="183"/>
      <c r="M391" s="184"/>
    </row>
    <row r="392" spans="2:30" ht="18" customHeight="1" thickBot="1">
      <c r="B392" s="335"/>
      <c r="C392" s="294" t="s">
        <v>266</v>
      </c>
      <c r="D392" s="297" t="s">
        <v>377</v>
      </c>
      <c r="E392" s="298"/>
      <c r="F392" s="298"/>
      <c r="G392" s="298"/>
      <c r="H392" s="298"/>
      <c r="I392" s="298"/>
      <c r="J392" s="298"/>
      <c r="K392" s="299"/>
      <c r="L392" s="178" t="s">
        <v>378</v>
      </c>
      <c r="M392" s="179" t="s">
        <v>378</v>
      </c>
    </row>
    <row r="393" spans="2:30" ht="15" customHeight="1" thickBot="1">
      <c r="B393" s="335"/>
      <c r="C393" s="295"/>
      <c r="D393" s="187" t="s">
        <v>272</v>
      </c>
      <c r="E393" s="160"/>
      <c r="F393" s="300" t="s">
        <v>82</v>
      </c>
      <c r="G393" s="300"/>
      <c r="H393" s="301">
        <f>IF(E393="",0,IF(E395="",ROUNDDOWN(E393/24,0),ROUNDDOWN(E393/E395,0)))</f>
        <v>0</v>
      </c>
      <c r="I393" s="302"/>
      <c r="J393" s="302"/>
      <c r="K393" s="303"/>
      <c r="L393" s="188"/>
      <c r="M393" s="189"/>
    </row>
    <row r="394" spans="2:30" ht="15" customHeight="1" thickBot="1">
      <c r="B394" s="335"/>
      <c r="C394" s="295"/>
      <c r="D394" s="190" t="s">
        <v>292</v>
      </c>
      <c r="E394" s="147"/>
      <c r="F394" s="310" t="s">
        <v>9</v>
      </c>
      <c r="G394" s="310"/>
      <c r="H394" s="304"/>
      <c r="I394" s="305"/>
      <c r="J394" s="305"/>
      <c r="K394" s="306"/>
      <c r="L394" s="191"/>
      <c r="M394" s="192"/>
    </row>
    <row r="395" spans="2:30" ht="15" customHeight="1" thickBot="1">
      <c r="B395" s="335"/>
      <c r="C395" s="295"/>
      <c r="D395" s="193" t="s">
        <v>156</v>
      </c>
      <c r="E395" s="147">
        <v>24</v>
      </c>
      <c r="F395" s="152" t="s">
        <v>157</v>
      </c>
      <c r="G395" s="152"/>
      <c r="H395" s="307"/>
      <c r="I395" s="308"/>
      <c r="J395" s="308"/>
      <c r="K395" s="309"/>
      <c r="L395" s="311" t="s">
        <v>295</v>
      </c>
      <c r="M395" s="312"/>
    </row>
    <row r="396" spans="2:30" ht="18" customHeight="1" thickBot="1">
      <c r="B396" s="335"/>
      <c r="C396" s="295"/>
      <c r="D396" s="297" t="s">
        <v>379</v>
      </c>
      <c r="E396" s="298"/>
      <c r="F396" s="298"/>
      <c r="G396" s="298"/>
      <c r="H396" s="298"/>
      <c r="I396" s="298"/>
      <c r="J396" s="298"/>
      <c r="K396" s="299"/>
      <c r="L396" s="313"/>
      <c r="M396" s="314"/>
    </row>
    <row r="397" spans="2:30" ht="15" customHeight="1">
      <c r="B397" s="335"/>
      <c r="C397" s="295"/>
      <c r="D397" s="194" t="s">
        <v>267</v>
      </c>
      <c r="E397" s="131" t="s">
        <v>148</v>
      </c>
      <c r="F397" s="129"/>
      <c r="G397" s="195" t="s">
        <v>8</v>
      </c>
      <c r="H397" s="196"/>
      <c r="I397" s="195" t="s">
        <v>9</v>
      </c>
      <c r="J397" s="196"/>
      <c r="K397" s="197" t="s">
        <v>102</v>
      </c>
      <c r="L397" s="315"/>
      <c r="M397" s="316"/>
    </row>
    <row r="398" spans="2:30" ht="15" customHeight="1">
      <c r="B398" s="335"/>
      <c r="C398" s="295"/>
      <c r="D398" s="198" t="s">
        <v>150</v>
      </c>
      <c r="E398" s="321"/>
      <c r="F398" s="321"/>
      <c r="G398" s="321"/>
      <c r="H398" s="321"/>
      <c r="I398" s="321"/>
      <c r="J398" s="321"/>
      <c r="K398" s="322"/>
      <c r="L398" s="317"/>
      <c r="M398" s="318"/>
    </row>
    <row r="399" spans="2:30" ht="15" customHeight="1">
      <c r="B399" s="335"/>
      <c r="C399" s="295"/>
      <c r="D399" s="199" t="s">
        <v>259</v>
      </c>
      <c r="E399" s="323"/>
      <c r="F399" s="323"/>
      <c r="G399" s="323"/>
      <c r="H399" s="323"/>
      <c r="I399" s="323"/>
      <c r="J399" s="323"/>
      <c r="K399" s="324"/>
      <c r="L399" s="317"/>
      <c r="M399" s="318"/>
    </row>
    <row r="400" spans="2:30" ht="15" customHeight="1">
      <c r="B400" s="335"/>
      <c r="C400" s="295"/>
      <c r="D400" s="200" t="s">
        <v>145</v>
      </c>
      <c r="E400" s="201"/>
      <c r="F400" s="310" t="s">
        <v>82</v>
      </c>
      <c r="G400" s="310"/>
      <c r="H400" s="310"/>
      <c r="I400" s="310"/>
      <c r="J400" s="310"/>
      <c r="K400" s="325"/>
      <c r="L400" s="317"/>
      <c r="M400" s="318"/>
    </row>
    <row r="401" spans="2:19" ht="15" customHeight="1" thickBot="1">
      <c r="B401" s="335"/>
      <c r="C401" s="295"/>
      <c r="D401" s="200" t="s">
        <v>146</v>
      </c>
      <c r="E401" s="201"/>
      <c r="F401" s="310" t="s">
        <v>82</v>
      </c>
      <c r="G401" s="310"/>
      <c r="H401" s="310"/>
      <c r="I401" s="310"/>
      <c r="J401" s="310"/>
      <c r="K401" s="325"/>
      <c r="L401" s="319"/>
      <c r="M401" s="320"/>
    </row>
    <row r="402" spans="2:19" ht="15" customHeight="1">
      <c r="B402" s="335"/>
      <c r="C402" s="295"/>
      <c r="D402" s="200" t="s">
        <v>147</v>
      </c>
      <c r="E402" s="160"/>
      <c r="F402" s="310" t="s">
        <v>82</v>
      </c>
      <c r="G402" s="310"/>
      <c r="H402" s="326">
        <f>IF(E402="",0,IF(E403="",ROUNDDOWN(E402/24,0),ROUNDDOWN(E402/E403,0)))</f>
        <v>0</v>
      </c>
      <c r="I402" s="326"/>
      <c r="J402" s="326"/>
      <c r="K402" s="327"/>
      <c r="L402" s="202"/>
      <c r="M402" s="203"/>
    </row>
    <row r="403" spans="2:19" ht="15" customHeight="1">
      <c r="B403" s="335"/>
      <c r="C403" s="295"/>
      <c r="D403" s="200" t="s">
        <v>156</v>
      </c>
      <c r="E403" s="147">
        <v>24</v>
      </c>
      <c r="F403" s="310" t="s">
        <v>157</v>
      </c>
      <c r="G403" s="310"/>
      <c r="H403" s="326"/>
      <c r="I403" s="326"/>
      <c r="J403" s="326"/>
      <c r="K403" s="327"/>
      <c r="L403" s="145"/>
      <c r="M403" s="204"/>
    </row>
    <row r="404" spans="2:19" ht="15" customHeight="1" thickBot="1">
      <c r="B404" s="335"/>
      <c r="C404" s="295"/>
      <c r="D404" s="193" t="s">
        <v>33</v>
      </c>
      <c r="E404" s="205"/>
      <c r="F404" s="328" t="s">
        <v>82</v>
      </c>
      <c r="G404" s="328"/>
      <c r="H404" s="328"/>
      <c r="I404" s="328"/>
      <c r="J404" s="328"/>
      <c r="K404" s="329"/>
      <c r="L404" s="145"/>
      <c r="M404" s="204"/>
    </row>
    <row r="405" spans="2:19" ht="54" customHeight="1" thickBot="1">
      <c r="B405" s="335"/>
      <c r="C405" s="295"/>
      <c r="D405" s="330" t="s">
        <v>380</v>
      </c>
      <c r="E405" s="298"/>
      <c r="F405" s="298"/>
      <c r="G405" s="298"/>
      <c r="H405" s="298"/>
      <c r="I405" s="298"/>
      <c r="J405" s="298"/>
      <c r="K405" s="299"/>
      <c r="L405" s="145"/>
      <c r="M405" s="204"/>
    </row>
    <row r="406" spans="2:19" ht="15" customHeight="1">
      <c r="B406" s="335"/>
      <c r="C406" s="295"/>
      <c r="D406" s="194" t="s">
        <v>268</v>
      </c>
      <c r="E406" s="196"/>
      <c r="F406" s="300" t="s">
        <v>273</v>
      </c>
      <c r="G406" s="300"/>
      <c r="H406" s="300"/>
      <c r="I406" s="300"/>
      <c r="J406" s="300"/>
      <c r="K406" s="331"/>
      <c r="L406" s="145"/>
      <c r="M406" s="204"/>
    </row>
    <row r="407" spans="2:19" ht="15" customHeight="1">
      <c r="B407" s="335"/>
      <c r="C407" s="295"/>
      <c r="D407" s="200" t="s">
        <v>269</v>
      </c>
      <c r="E407" s="201"/>
      <c r="F407" s="310" t="s">
        <v>82</v>
      </c>
      <c r="G407" s="310"/>
      <c r="H407" s="310"/>
      <c r="I407" s="310"/>
      <c r="J407" s="310"/>
      <c r="K407" s="325"/>
      <c r="L407" s="145"/>
      <c r="M407" s="204"/>
    </row>
    <row r="408" spans="2:19" ht="15" customHeight="1">
      <c r="B408" s="335"/>
      <c r="C408" s="295"/>
      <c r="D408" s="200" t="s">
        <v>270</v>
      </c>
      <c r="E408" s="201"/>
      <c r="F408" s="310" t="s">
        <v>82</v>
      </c>
      <c r="G408" s="310"/>
      <c r="H408" s="310"/>
      <c r="I408" s="310"/>
      <c r="J408" s="310"/>
      <c r="K408" s="325"/>
      <c r="L408" s="145"/>
      <c r="M408" s="204"/>
    </row>
    <row r="409" spans="2:19" ht="15" customHeight="1" thickBot="1">
      <c r="B409" s="336"/>
      <c r="C409" s="296"/>
      <c r="D409" s="193" t="s">
        <v>271</v>
      </c>
      <c r="E409" s="205"/>
      <c r="F409" s="328" t="s">
        <v>82</v>
      </c>
      <c r="G409" s="328"/>
      <c r="H409" s="328"/>
      <c r="I409" s="328"/>
      <c r="J409" s="328"/>
      <c r="K409" s="329"/>
      <c r="L409" s="206"/>
      <c r="M409" s="207"/>
    </row>
    <row r="410" spans="2:19" ht="15.5" thickBot="1">
      <c r="C410" s="208"/>
      <c r="D410" s="208"/>
      <c r="E410" s="208"/>
      <c r="F410" s="208"/>
      <c r="G410" s="208"/>
      <c r="H410" s="208"/>
      <c r="I410" s="208"/>
      <c r="J410" s="208"/>
      <c r="K410" s="208"/>
      <c r="L410" s="208"/>
      <c r="M410" s="208"/>
    </row>
    <row r="411" spans="2:19" ht="21.75" customHeight="1" thickBot="1">
      <c r="B411" s="332" t="s">
        <v>348</v>
      </c>
      <c r="C411" s="333"/>
      <c r="D411" s="333"/>
      <c r="E411" s="333"/>
      <c r="F411" s="333"/>
      <c r="G411" s="333"/>
      <c r="H411" s="333"/>
      <c r="I411" s="333"/>
      <c r="J411" s="333"/>
      <c r="K411" s="333"/>
      <c r="L411" s="333"/>
      <c r="M411" s="334"/>
      <c r="Q411" s="144" t="s">
        <v>274</v>
      </c>
      <c r="R411" s="144" t="str">
        <f>IF($E412="","",$E412)</f>
        <v/>
      </c>
      <c r="S411" s="144"/>
    </row>
    <row r="412" spans="2:19" ht="16.5" thickBot="1">
      <c r="B412" s="335" t="s">
        <v>349</v>
      </c>
      <c r="C412" s="337" t="s">
        <v>141</v>
      </c>
      <c r="D412" s="338"/>
      <c r="E412" s="339"/>
      <c r="F412" s="339"/>
      <c r="G412" s="339"/>
      <c r="H412" s="339"/>
      <c r="I412" s="339"/>
      <c r="J412" s="339"/>
      <c r="K412" s="340"/>
      <c r="L412" s="341" t="s">
        <v>343</v>
      </c>
      <c r="M412" s="342"/>
      <c r="Q412" s="144" t="s">
        <v>288</v>
      </c>
      <c r="R412" s="144" t="str">
        <f>IF($E417="","",$E417&amp;"　　"&amp;$E418)</f>
        <v/>
      </c>
      <c r="S412" s="144"/>
    </row>
    <row r="413" spans="2:19" ht="18" customHeight="1">
      <c r="B413" s="335"/>
      <c r="C413" s="343" t="s">
        <v>143</v>
      </c>
      <c r="D413" s="344"/>
      <c r="E413" s="146"/>
      <c r="F413" s="147"/>
      <c r="G413" s="148" t="s">
        <v>8</v>
      </c>
      <c r="H413" s="147"/>
      <c r="I413" s="148" t="s">
        <v>9</v>
      </c>
      <c r="J413" s="147"/>
      <c r="K413" s="149" t="s">
        <v>102</v>
      </c>
      <c r="L413" s="345" t="str">
        <f>L23</f>
        <v>令和元年度から継続して令和６年度末まで補助対象者であった</v>
      </c>
      <c r="M413" s="346"/>
      <c r="O413" s="128" t="s">
        <v>158</v>
      </c>
      <c r="Q413" s="144" t="s">
        <v>289</v>
      </c>
      <c r="R413" s="144" t="str">
        <f>IF($E437="","",$E437&amp;"　　"&amp;$E438)</f>
        <v/>
      </c>
      <c r="S413" s="144"/>
    </row>
    <row r="414" spans="2:19" ht="18" customHeight="1">
      <c r="B414" s="335"/>
      <c r="C414" s="343" t="s">
        <v>144</v>
      </c>
      <c r="D414" s="344"/>
      <c r="E414" s="146"/>
      <c r="F414" s="147"/>
      <c r="G414" s="148" t="s">
        <v>8</v>
      </c>
      <c r="H414" s="147"/>
      <c r="I414" s="148" t="s">
        <v>9</v>
      </c>
      <c r="J414" s="147"/>
      <c r="K414" s="149" t="s">
        <v>102</v>
      </c>
      <c r="L414" s="347"/>
      <c r="M414" s="348"/>
      <c r="O414" s="128">
        <f>IF(L414="○",IF(L416="○",IF(L418="○",1,0),0),0)</f>
        <v>0</v>
      </c>
      <c r="Q414" s="144" t="s">
        <v>275</v>
      </c>
      <c r="R414" s="144" t="str">
        <f>IF($E413="","",$E413&amp;$F413&amp;"年"&amp;$H413&amp;"月"&amp;$J413&amp;"日")</f>
        <v/>
      </c>
      <c r="S414" s="144"/>
    </row>
    <row r="415" spans="2:19" ht="18" customHeight="1" thickBot="1">
      <c r="B415" s="335"/>
      <c r="C415" s="349" t="s">
        <v>153</v>
      </c>
      <c r="D415" s="350"/>
      <c r="E415" s="150"/>
      <c r="F415" s="151"/>
      <c r="G415" s="152" t="s">
        <v>8</v>
      </c>
      <c r="H415" s="151"/>
      <c r="I415" s="152" t="s">
        <v>149</v>
      </c>
      <c r="J415" s="151"/>
      <c r="K415" s="153" t="s">
        <v>10</v>
      </c>
      <c r="L415" s="351" t="s">
        <v>260</v>
      </c>
      <c r="M415" s="352"/>
      <c r="O415" s="128" t="s">
        <v>161</v>
      </c>
      <c r="Q415" s="144" t="s">
        <v>276</v>
      </c>
      <c r="R415" s="144" t="str">
        <f>IF($E414="","",IF($E414="年度当初","令和"&amp;$N$3&amp;"年4月1日",$E414&amp;$F414&amp;"年"&amp;$H414&amp;"月"&amp;$J414&amp;"日"))</f>
        <v/>
      </c>
      <c r="S415" s="144"/>
    </row>
    <row r="416" spans="2:19" ht="16.5" thickBot="1">
      <c r="B416" s="335"/>
      <c r="C416" s="154"/>
      <c r="D416" s="145"/>
      <c r="E416" s="155"/>
      <c r="F416" s="155"/>
      <c r="G416" s="155"/>
      <c r="H416" s="155"/>
      <c r="I416" s="155"/>
      <c r="J416" s="155"/>
      <c r="K416" s="155"/>
      <c r="L416" s="347"/>
      <c r="M416" s="348"/>
      <c r="O416" s="128">
        <f>IF(E414="年度当初",4,IF(AND(H414&gt;=4,H414&lt;=12),H414,IF(AND(H414&gt;=1,H414&lt;=3),H414+12,0)))</f>
        <v>0</v>
      </c>
      <c r="Q416" s="144" t="s">
        <v>277</v>
      </c>
      <c r="R416" s="144" t="str">
        <f>IF(E415="","",IF(E415="年度末","令和"&amp;$N$4&amp;"年3月31日",E415&amp;F415&amp;"年"&amp;H415&amp;"月"&amp;J415&amp;"日"))</f>
        <v/>
      </c>
      <c r="S416" s="144"/>
    </row>
    <row r="417" spans="2:30" ht="19.5" customHeight="1">
      <c r="B417" s="335"/>
      <c r="C417" s="353" t="s">
        <v>262</v>
      </c>
      <c r="D417" s="156" t="s">
        <v>142</v>
      </c>
      <c r="E417" s="356"/>
      <c r="F417" s="356"/>
      <c r="G417" s="356"/>
      <c r="H417" s="356"/>
      <c r="I417" s="356"/>
      <c r="J417" s="356"/>
      <c r="K417" s="357"/>
      <c r="L417" s="351" t="s">
        <v>261</v>
      </c>
      <c r="M417" s="352"/>
      <c r="O417" s="128" t="s">
        <v>162</v>
      </c>
      <c r="Q417" s="144" t="s">
        <v>278</v>
      </c>
      <c r="R417" s="144" t="str">
        <f>IF($L436="","",L436)</f>
        <v/>
      </c>
      <c r="S417" s="144"/>
    </row>
    <row r="418" spans="2:30" ht="16.5" thickBot="1">
      <c r="B418" s="335"/>
      <c r="C418" s="354"/>
      <c r="D418" s="157" t="s">
        <v>258</v>
      </c>
      <c r="E418" s="358"/>
      <c r="F418" s="358"/>
      <c r="G418" s="358"/>
      <c r="H418" s="358"/>
      <c r="I418" s="358"/>
      <c r="J418" s="358"/>
      <c r="K418" s="359"/>
      <c r="L418" s="360"/>
      <c r="M418" s="361"/>
      <c r="O418" s="128">
        <f>IF(E415="年度末",15,IF(AND(H415&gt;=4,H415&lt;=12),H415,IF(AND(H415&gt;=1,H415&lt;=3),H415+12,0)))</f>
        <v>0</v>
      </c>
      <c r="Q418" s="144" t="s">
        <v>290</v>
      </c>
      <c r="R418" s="158" t="str">
        <f>"補助基準額上限："&amp;M419&amp;"円"</f>
        <v>補助基準額上限：65000円</v>
      </c>
      <c r="S418" s="144"/>
      <c r="U418" s="128" t="s">
        <v>267</v>
      </c>
      <c r="V418" s="128" t="str">
        <f>IF(O420=0,"","転居日："&amp;E436&amp;F436&amp;"年"&amp;H436&amp;"月"&amp;J436&amp;"日")</f>
        <v/>
      </c>
    </row>
    <row r="419" spans="2:30" ht="16" customHeight="1">
      <c r="B419" s="335"/>
      <c r="C419" s="354"/>
      <c r="D419" s="159" t="s">
        <v>145</v>
      </c>
      <c r="E419" s="160"/>
      <c r="F419" s="300" t="s">
        <v>82</v>
      </c>
      <c r="G419" s="300"/>
      <c r="H419" s="300"/>
      <c r="I419" s="300"/>
      <c r="J419" s="300"/>
      <c r="K419" s="331"/>
      <c r="L419" s="362" t="s">
        <v>253</v>
      </c>
      <c r="M419" s="364">
        <f>IF(O414=1,82000,65000)</f>
        <v>65000</v>
      </c>
      <c r="O419" s="128" t="s">
        <v>294</v>
      </c>
      <c r="Q419" s="136"/>
      <c r="R419" s="136" t="s">
        <v>286</v>
      </c>
      <c r="S419" s="136" t="s">
        <v>17</v>
      </c>
      <c r="T419" s="136" t="s">
        <v>18</v>
      </c>
      <c r="U419" s="136" t="s">
        <v>19</v>
      </c>
      <c r="V419" s="136" t="s">
        <v>20</v>
      </c>
      <c r="W419" s="136" t="s">
        <v>21</v>
      </c>
      <c r="X419" s="136" t="s">
        <v>22</v>
      </c>
      <c r="Y419" s="136" t="s">
        <v>23</v>
      </c>
      <c r="Z419" s="136" t="s">
        <v>24</v>
      </c>
      <c r="AA419" s="136" t="s">
        <v>25</v>
      </c>
      <c r="AB419" s="136" t="s">
        <v>26</v>
      </c>
      <c r="AC419" s="136" t="s">
        <v>27</v>
      </c>
      <c r="AD419" s="136" t="s">
        <v>287</v>
      </c>
    </row>
    <row r="420" spans="2:30" ht="16.5" customHeight="1" thickBot="1">
      <c r="B420" s="335"/>
      <c r="C420" s="354"/>
      <c r="D420" s="161" t="s">
        <v>146</v>
      </c>
      <c r="E420" s="162"/>
      <c r="F420" s="366" t="s">
        <v>82</v>
      </c>
      <c r="G420" s="366"/>
      <c r="H420" s="366"/>
      <c r="I420" s="366"/>
      <c r="J420" s="366"/>
      <c r="K420" s="367"/>
      <c r="L420" s="363"/>
      <c r="M420" s="365"/>
      <c r="O420" s="128">
        <f>IF(AND(H436&gt;=4,H436&lt;=12),H436,IF(AND(H436&gt;=1,H436&lt;=3),H436+12,0))</f>
        <v>0</v>
      </c>
      <c r="Q420" s="136" t="s">
        <v>281</v>
      </c>
      <c r="R420" s="163">
        <f>IF(O416=4,IF(O424=4,L426,IF(O426=4,M426,IF(O420=4,E439,E419))),0)</f>
        <v>0</v>
      </c>
      <c r="S420" s="163">
        <f>IF(O416&lt;=5,
IF(O418&lt;5,0,
IF(O424=5,L426,
IF(O426=5,M426,
IF(AND(O420&gt;0,O420&lt;=5),E439,
IF(AND(O428&gt;0,O428&lt;=5),E446,E419))))),0)</f>
        <v>0</v>
      </c>
      <c r="T420" s="163">
        <f>IF(O416&lt;=6,
IF(O418&lt;6,0,
IF(O424=6,L426,
IF(O426=6,M426,
IF(AND(O420&gt;0,O420&lt;=6),E439,
IF(AND(O428&gt;0,O428&lt;=6),E446,E419))))),0)</f>
        <v>0</v>
      </c>
      <c r="U420" s="163">
        <f>IF(O416&lt;=7,
IF(O418&lt;7,0,
IF(O424=7,L426,
IF(O426=7,M426,
IF(AND(O420&gt;0,O420&lt;=7),E439,
IF(AND(O428&gt;0,O428&lt;=7),E446,E419))))),0)</f>
        <v>0</v>
      </c>
      <c r="V420" s="163">
        <f>IF(O416&lt;=8,
IF(O418&lt;8,0,
IF(O424=8,L426,
IF(O426=8,M426,
IF(AND(O420&gt;0,O420&lt;=8),E439,
IF(AND(O428&gt;0,O428&lt;=8),E446,E419))))),0)</f>
        <v>0</v>
      </c>
      <c r="W420" s="163">
        <f>IF(O416&lt;=9,
IF(O418&lt;9,0,
IF(O424=9,L426,
IF(O426=9,M426,
IF(AND(O420&gt;0,O420&lt;=9),E439,
IF(AND(O428&gt;0,O428&lt;=9),E446,E419))))),0)</f>
        <v>0</v>
      </c>
      <c r="X420" s="163">
        <f>IF(O416&lt;=10,
IF(O418&lt;10,0,
IF(O424=10,L426,
IF(O426=10,M426,
IF(AND(O420&gt;0,O420&lt;=10),E439,
IF(AND(O428&gt;0,O428&lt;=10),E446,E419))))),0)</f>
        <v>0</v>
      </c>
      <c r="Y420" s="163">
        <f>IF(O416&lt;=11,
IF(O418&lt;11,0,
IF(O424=11,L426,
IF(O426=11,M426,
IF(AND(O420&gt;0,O420&lt;=11),E439,
IF(AND(O428&gt;0,O428&lt;=11),E446,E419))))),0)</f>
        <v>0</v>
      </c>
      <c r="Z420" s="163">
        <f>IF(O416&lt;=12,
IF(O418&lt;12,0,
IF(O424=12,L426,
IF(O426=12,M426,
IF(AND(O420&gt;0,O420&lt;=12),E439,
IF(AND(O428&gt;0,O428&lt;=12),E446,E419))))),0)</f>
        <v>0</v>
      </c>
      <c r="AA420" s="163">
        <f>IF(O416&lt;=13,
IF(O418&lt;13,0,
IF(O424=13,L426,
IF(O426=13,M426,
IF(AND(O420&gt;0,O420&lt;=13),E439,
IF(AND(O428&gt;0,O428&lt;=13),E446,E419))))),0)</f>
        <v>0</v>
      </c>
      <c r="AB420" s="163">
        <f>IF(O416&lt;=14,
IF(O418&lt;14,0,
IF(O424=14,L426,
IF(O426=14,M426,
IF(AND(O420&gt;0,O420&lt;=14),E439,
IF(AND(O428&gt;0,O428&lt;=14),E446,E419))))),0)</f>
        <v>0</v>
      </c>
      <c r="AC420" s="163">
        <f>IF(O416&lt;=15,
IF(O418&lt;15,0,
IF(O424=15,L426,
IF(O426=15,M426,
IF(AND(O420&gt;0,O420&lt;=15),E439,
IF(AND(O428&gt;0,O428&lt;=15),E446,E419))))),0)</f>
        <v>0</v>
      </c>
      <c r="AD420" s="164">
        <f>SUM(R420:AC420)</f>
        <v>0</v>
      </c>
    </row>
    <row r="421" spans="2:30" ht="23.25" customHeight="1" thickBot="1">
      <c r="B421" s="335"/>
      <c r="C421" s="354"/>
      <c r="D421" s="165" t="s">
        <v>371</v>
      </c>
      <c r="E421" s="166"/>
      <c r="F421" s="368" t="s">
        <v>82</v>
      </c>
      <c r="G421" s="368"/>
      <c r="H421" s="369">
        <f>IF(E421="",0,IF(E422="",ROUNDDOWN(E421/24,0),ROUNDDOWN(E421/E422,0)))</f>
        <v>0</v>
      </c>
      <c r="I421" s="369"/>
      <c r="J421" s="369"/>
      <c r="K421" s="370"/>
      <c r="L421" s="167"/>
      <c r="M421" s="168"/>
      <c r="O421" s="128" t="s">
        <v>155</v>
      </c>
      <c r="Q421" s="136" t="s">
        <v>279</v>
      </c>
      <c r="R421" s="163">
        <f>IF(O416=4,IF(O424=4,$L428,IF(O426=4,$M428,IF(O420=4,$E440,$E420))),0)</f>
        <v>0</v>
      </c>
      <c r="S421" s="163">
        <f>IF(O416&lt;=5,
IF(O418&lt;5,0,
IF(O424=5,L428,
IF(O426=5,M428,
IF(AND(O420&gt;0,O420&lt;=5),E440,
IF(AND(O428&gt;0,O428&lt;=5),E447,E420))))),0)</f>
        <v>0</v>
      </c>
      <c r="T421" s="163">
        <f>IF(O416&lt;=6,
IF(O418&lt;6,0,
IF(O424=6,L428,
IF(O426=6,M428,
IF(AND(O420&gt;0,O420&lt;=6),E440,
IF(AND(O428&gt;0,O428&lt;=6),E447,E420))))),0)</f>
        <v>0</v>
      </c>
      <c r="U421" s="163">
        <f>IF(O416&lt;=7,
IF(O418&lt;7,0,
IF(O424=7,L428,
IF(O426=7,M428,
IF(AND(O420&gt;0,O420&lt;=7),E440,
IF(AND(O428&gt;0,O428&lt;=7),E447,E420))))),0)</f>
        <v>0</v>
      </c>
      <c r="V421" s="163">
        <f>IF(O416&lt;=8,
IF(O418&lt;8,0,
IF(O424=8,L428,
IF(O426=8,M428,
IF(AND(O420&gt;0,O420&lt;=8),E440,
IF(AND(O428&gt;0,O428&lt;=8),E447,E420))))),0)</f>
        <v>0</v>
      </c>
      <c r="W421" s="163">
        <f>IF(O416&lt;=9,
IF(O418&lt;9,0,
IF(O424=9,L428,
IF(O426=9,M428,
IF(AND(O420&gt;0,O420&lt;=9),E440,
IF(AND(O428&gt;0,O428&lt;=9),E447,E420))))),0)</f>
        <v>0</v>
      </c>
      <c r="X421" s="163">
        <f>IF(O416&lt;=10,
IF(O418&lt;10,0,
IF(O424=10,L428,
IF(O426=10,M428,
IF(AND(O420&gt;0,O420&lt;=10),E440,
IF(AND(O428&gt;0,O428&lt;=10),E447,E420))))),0)</f>
        <v>0</v>
      </c>
      <c r="Y421" s="163">
        <f>IF(O416&lt;=11,
IF(O418&lt;11,0,
IF(O424=11,L428,
IF(O426=11,M428,
IF(AND(O420&gt;0,O420&lt;=11),E440,
IF(AND(O428&gt;0,O428&lt;=11),E447,E420))))),0)</f>
        <v>0</v>
      </c>
      <c r="Z421" s="163">
        <f>IF(O416&lt;=12,
IF(O418&lt;12,0,
IF(O424=12,L428,
IF(O426=12,M428,
IF(AND(O420&gt;0,O420&lt;=12),E440,
IF(AND(O428&gt;0,O428&lt;=12),E447,E420))))),0)</f>
        <v>0</v>
      </c>
      <c r="AA421" s="163">
        <f>IF(O416&lt;=13,
IF(O418&lt;13,0,
IF(O424=13,L428,
IF(O426=13,M428,
IF(AND(O420&gt;0,O420&lt;=13),E440,
IF(AND(O428&gt;0,O428&lt;=13),E447,E420))))),0)</f>
        <v>0</v>
      </c>
      <c r="AB421" s="163">
        <f>IF(O416&lt;=14,
IF(O418&lt;14,0,
IF(O424=14,L428,
IF(O426=14,M428,
IF(AND(O420&gt;0,O420&lt;=14),E440,
IF(AND(O428&gt;0,O428&lt;=14),E447,E420))))),0)</f>
        <v>0</v>
      </c>
      <c r="AC421" s="163">
        <f>IF(O416&lt;=15,
IF(O418&lt;15,0,
IF(O424=15,L428,
IF(O426=15,M428,
IF(AND(O420&gt;0,O420&lt;=15),E440,
IF(AND(O428&gt;0,O428&lt;=15),E447,E420))))),0)</f>
        <v>0</v>
      </c>
      <c r="AD421" s="164">
        <f>SUM(R421:AC421)</f>
        <v>0</v>
      </c>
    </row>
    <row r="422" spans="2:30" ht="24" customHeight="1" thickBot="1">
      <c r="B422" s="335"/>
      <c r="C422" s="354"/>
      <c r="D422" s="169" t="s">
        <v>156</v>
      </c>
      <c r="E422" s="147">
        <v>24</v>
      </c>
      <c r="F422" s="310" t="s">
        <v>157</v>
      </c>
      <c r="G422" s="310"/>
      <c r="H422" s="326"/>
      <c r="I422" s="326"/>
      <c r="J422" s="326"/>
      <c r="K422" s="327"/>
      <c r="L422" s="170" t="s">
        <v>263</v>
      </c>
      <c r="M422" s="171" t="s">
        <v>264</v>
      </c>
      <c r="O422" s="128">
        <f>IF(AND(E433&gt;=4,E433&lt;=12),E433,IF(AND(E433&gt;=1,E433&lt;=3),E433+12,0))</f>
        <v>0</v>
      </c>
      <c r="Q422" s="136" t="s">
        <v>280</v>
      </c>
      <c r="R422" s="163">
        <f>IF(O416=4,IF(O424=4,L430,IF(O426=4,M430,IF(O420=4,H441,IF(O422=4,H432,H421)))),0)</f>
        <v>0</v>
      </c>
      <c r="S422" s="163">
        <f>IF(O416&lt;=5,
IF(O418&lt;5,0,
IF(O424=5,L430,
IF(O426=5,M430,
IF(AND(O420&gt;0,O420&lt;=5),H441,
IF(AND(O422&gt;0,O422&lt;=5),H432,H421))))),0)</f>
        <v>0</v>
      </c>
      <c r="T422" s="163">
        <f>IF(O416&lt;=6,
IF(O418&lt;6,0,
IF(O424=6,L430,
IF(O426=6,M430,
IF(AND(O420&gt;0,O420&lt;=6),H441,
IF(AND(O422&gt;0,O422&lt;=6),H432,H421))))),0)</f>
        <v>0</v>
      </c>
      <c r="U422" s="163">
        <f>IF(O416&lt;=7,
IF(O418&lt;7,0,
IF(O424=7,L430,
IF(O426=7,M430,
IF(AND(O420&gt;0,O420&lt;=7),H441,
IF(AND(O422&gt;0,O422&lt;=7),H432,H421))))),0)</f>
        <v>0</v>
      </c>
      <c r="V422" s="163">
        <f>IF(O416&lt;=8,
IF(O418&lt;8,0,
IF(O424=8,L430,
IF(O426=8,M430,
IF(AND(O420&gt;0,O420&lt;=8),H441,
IF(AND(O422&gt;0,O422&lt;=8),H432,H421))))),0)</f>
        <v>0</v>
      </c>
      <c r="W422" s="163">
        <f>IF(O416&lt;=9,
IF(O418&lt;9,0,
IF(O424=9,L430,
IF(O426=9,M430,
IF(AND(O420&gt;0,O420&lt;=9),H441,
IF(AND(O422&gt;0,O422&lt;=9),H432,H421))))),0)</f>
        <v>0</v>
      </c>
      <c r="X422" s="163">
        <f>IF(O416&lt;=10,
IF(O418&lt;10,0,
IF(O424=10,L430,
IF(O426=10,M430,
IF(AND(O420&gt;0,O420&lt;=10),H441,
IF(AND(O422&gt;0,O422&lt;=10),H432,H421))))),0)</f>
        <v>0</v>
      </c>
      <c r="Y422" s="163">
        <f>IF(O416&lt;=11,
IF(O418&lt;11,0,
IF(O424=11,L430,
IF(O426=11,M430,
IF(AND(O420&gt;0,O420&lt;=11),H441,
IF(AND(O422&gt;0,O422&lt;=11),H432,H421))))),0)</f>
        <v>0</v>
      </c>
      <c r="Z422" s="163">
        <f>IF(O416&lt;=12,
IF(O418&lt;12,0,
IF(O424=12,L430,
IF(O426=12,M430,
IF(AND(O420&gt;0,O420&lt;=12),H441,
IF(AND(O422&gt;0,O422&lt;=12),H432,H421))))),0)</f>
        <v>0</v>
      </c>
      <c r="AA422" s="163">
        <f>IF(O416&lt;=13,
IF(O418&lt;13,0,
IF(O424=13,L430,
IF(O426=13,M430,
IF(AND(O420&gt;0,O420&lt;=13),H441,
IF(AND(O422&gt;0,O422&lt;=13),H432,H421))))),0)</f>
        <v>0</v>
      </c>
      <c r="AB422" s="163">
        <f>IF(O416&lt;=14,
IF(O418&lt;14,0,
IF(O424=14,L430,
IF(O426=14,M430,
IF(AND(O420&gt;0,O420&lt;=14),H441,
IF(AND(O422&gt;0,O422&lt;=14),H432,H421))))),0)</f>
        <v>0</v>
      </c>
      <c r="AC422" s="163">
        <f>IF(O416&lt;=15,
IF(O418&lt;15,0,
IF(O424=15,L430,
IF(O426=15,M430,
IF(AND(O420&gt;0,O420&lt;=15),H441,
IF(AND(O422&gt;0,O422&lt;=15),H432,H421))))),0)</f>
        <v>0</v>
      </c>
      <c r="AD422" s="164">
        <f t="shared" ref="AD422:AD424" si="201">SUM(R422:AC422)</f>
        <v>0</v>
      </c>
    </row>
    <row r="423" spans="2:30" ht="19.5" customHeight="1">
      <c r="B423" s="335"/>
      <c r="C423" s="354"/>
      <c r="D423" s="282" t="s">
        <v>265</v>
      </c>
      <c r="E423" s="283"/>
      <c r="F423" s="283"/>
      <c r="G423" s="283"/>
      <c r="H423" s="283"/>
      <c r="I423" s="283"/>
      <c r="J423" s="283"/>
      <c r="K423" s="284"/>
      <c r="L423" s="172" t="s">
        <v>372</v>
      </c>
      <c r="M423" s="173" t="s">
        <v>372</v>
      </c>
      <c r="O423" s="128" t="s">
        <v>163</v>
      </c>
      <c r="Q423" s="136" t="s">
        <v>282</v>
      </c>
      <c r="R423" s="163">
        <f>IF(O416=4,IF(O424=4,L432,IF(O426=4,M432,IF(O420=4,E443,E425))),0)</f>
        <v>0</v>
      </c>
      <c r="S423" s="163">
        <f>IF(O416&lt;=5,
IF(O418&lt;5,0,
IF(O424=5,L432,
IF(O426=5,M432,
IF(AND(O420&gt;0,O420&lt;=5),E443,
IF(AND(O428&gt;0,O428&lt;=5),E448,E425))))),0)</f>
        <v>0</v>
      </c>
      <c r="T423" s="163">
        <f>IF(O416&lt;=6,
IF(O418&lt;6,0,
IF(O424=6,L432,
IF(O426=6,M432,
IF(AND(O420&gt;0,O420&lt;=6),E443,
IF(AND(O428&gt;0,O428&lt;=6),E448,E425))))),0)</f>
        <v>0</v>
      </c>
      <c r="U423" s="163">
        <f>IF(O416&lt;=7,
IF(O418&lt;7,0,
IF(O424=7,L432,
IF(O426=7,M432,
IF(AND(O420&gt;0,O420&lt;=7),E443,
IF(AND(O428&gt;0,O428&lt;=7),E448,E425))))),0)</f>
        <v>0</v>
      </c>
      <c r="V423" s="163">
        <f>IF(O416&lt;=8,
IF(O418&lt;8,0,
IF(O424=8,L432,
IF(O426=8,M432,
IF(AND(O420&gt;0,O420&lt;=8),E443,
IF(AND(O428&gt;0,O428&lt;=8),E448,E425))))),0)</f>
        <v>0</v>
      </c>
      <c r="W423" s="163">
        <f>IF(O416&lt;=9,
IF(O418&lt;9,0,
IF(O424=9,L432,
IF(O426=9,M432,
IF(AND(O420&gt;0,O420&lt;=9),E443,
IF(AND(O428&gt;0,O428&lt;=9),E448,E425))))),0)</f>
        <v>0</v>
      </c>
      <c r="X423" s="163">
        <f>IF(O416&lt;=10,
IF(O418&lt;10,0,
IF(O424=10,L432,
IF(O426=10,M432,
IF(AND(O420&gt;0,O420&lt;=10),E443,
IF(AND(O428&gt;0,O428&lt;=10),E448,E425))))),0)</f>
        <v>0</v>
      </c>
      <c r="Y423" s="163">
        <f>IF(O416&lt;=11,
IF(O418&lt;11,0,
IF(O424=11,L432,
IF(O426=11,M432,
IF(AND(O420&gt;0,O420&lt;=11),E443,
IF(AND(O428&gt;0,O428&lt;=11),E448,E425))))),0)</f>
        <v>0</v>
      </c>
      <c r="Z423" s="163">
        <f>IF(O416&lt;=12,
IF(O418&lt;12,0,
IF(O424=12,L432,
IF(O426=12,M432,
IF(AND(O420&gt;0,O420&lt;=12),E443,
IF(AND(O428&gt;0,O428&lt;=12),E448,E425))))),0)</f>
        <v>0</v>
      </c>
      <c r="AA423" s="163">
        <f>IF(O416&lt;=13,
IF(O418&lt;13,0,
IF(O424=13,L432,
IF(O426=13,M432,
IF(AND(O420&gt;0,O420&lt;=13),E443,
IF(AND(O428&gt;0,O428&lt;=13),E448,E425))))),0)</f>
        <v>0</v>
      </c>
      <c r="AB423" s="163">
        <f>IF(O416&lt;=14,
IF(O418&lt;14,0,
IF(O424=14,L432,
IF(O426=14,M432,
IF(AND(O420&gt;0,O420&lt;=14),E443,
IF(AND(O428&gt;0,O428&lt;=14),E448,E425))))),0)</f>
        <v>0</v>
      </c>
      <c r="AC423" s="163">
        <f>IF(O416&lt;=15,
IF(O418&lt;15,0,
IF(O424=15,L432,
IF(O426=15,M432,
IF(AND(O420&gt;0,O420&lt;=15),E443,
IF(AND(O428&gt;0,O428&lt;=15),E448,E425))))),0)</f>
        <v>0</v>
      </c>
      <c r="AD423" s="164">
        <f t="shared" si="201"/>
        <v>0</v>
      </c>
    </row>
    <row r="424" spans="2:30" ht="19.5" customHeight="1" thickBot="1">
      <c r="B424" s="335"/>
      <c r="C424" s="354"/>
      <c r="D424" s="285"/>
      <c r="E424" s="286"/>
      <c r="F424" s="286"/>
      <c r="G424" s="286"/>
      <c r="H424" s="286"/>
      <c r="I424" s="286"/>
      <c r="J424" s="286"/>
      <c r="K424" s="287"/>
      <c r="L424" s="174"/>
      <c r="M424" s="175"/>
      <c r="O424" s="128">
        <f>IF(AND(L424&gt;=4,L424&lt;=12),L424,IF(AND(L424&gt;=1,L424&lt;=3),L424+12,0))</f>
        <v>0</v>
      </c>
      <c r="Q424" s="136" t="s">
        <v>283</v>
      </c>
      <c r="R424" s="163">
        <f>SUM(R420:R422)-R423</f>
        <v>0</v>
      </c>
      <c r="S424" s="163">
        <f>SUM(S420:S422)-S423</f>
        <v>0</v>
      </c>
      <c r="T424" s="163">
        <f t="shared" ref="T424" si="202">SUM(T420:T422)-T423</f>
        <v>0</v>
      </c>
      <c r="U424" s="163">
        <f t="shared" ref="U424" si="203">SUM(U420:U422)-U423</f>
        <v>0</v>
      </c>
      <c r="V424" s="163">
        <f t="shared" ref="V424:AC424" si="204">SUM(V420:V422)-V423</f>
        <v>0</v>
      </c>
      <c r="W424" s="163">
        <f t="shared" si="204"/>
        <v>0</v>
      </c>
      <c r="X424" s="163">
        <f t="shared" si="204"/>
        <v>0</v>
      </c>
      <c r="Y424" s="163">
        <f t="shared" si="204"/>
        <v>0</v>
      </c>
      <c r="Z424" s="163">
        <f t="shared" si="204"/>
        <v>0</v>
      </c>
      <c r="AA424" s="163">
        <f t="shared" si="204"/>
        <v>0</v>
      </c>
      <c r="AB424" s="163">
        <f t="shared" si="204"/>
        <v>0</v>
      </c>
      <c r="AC424" s="163">
        <f t="shared" si="204"/>
        <v>0</v>
      </c>
      <c r="AD424" s="164">
        <f t="shared" si="201"/>
        <v>0</v>
      </c>
    </row>
    <row r="425" spans="2:30" ht="24" customHeight="1" thickBot="1">
      <c r="B425" s="335"/>
      <c r="C425" s="355"/>
      <c r="D425" s="176" t="s">
        <v>33</v>
      </c>
      <c r="E425" s="177"/>
      <c r="F425" s="288" t="s">
        <v>82</v>
      </c>
      <c r="G425" s="288"/>
      <c r="H425" s="288"/>
      <c r="I425" s="288"/>
      <c r="J425" s="288"/>
      <c r="K425" s="289"/>
      <c r="L425" s="178" t="s">
        <v>373</v>
      </c>
      <c r="M425" s="179" t="s">
        <v>373</v>
      </c>
      <c r="O425" s="128" t="s">
        <v>164</v>
      </c>
      <c r="Q425" s="136" t="s">
        <v>284</v>
      </c>
      <c r="R425" s="163">
        <f>IF(O414=1,IF(AND(O420&gt;0,O420&lt;=4),IF(R424&gt;=63000,63000,R424),IF(R424&gt;=82000,82000,R424)),IF(R424&gt;=63000,63000,R424))</f>
        <v>0</v>
      </c>
      <c r="S425" s="163">
        <f>IF(O414=1,IF(AND(O420&gt;0,O420&lt;=5),IF(S424&gt;=63000,63000,S424),IF(S424&gt;=82000,82000,S424)),IF(S424&gt;=63000,63000,S424))</f>
        <v>0</v>
      </c>
      <c r="T425" s="163">
        <f>IF(O414=1,IF(AND(O420&gt;0,O420&lt;=6),IF(T424&gt;=63000,63000,T424),IF(T424&gt;=82000,82000,T424)),IF(T424&gt;=63000,63000,T424))</f>
        <v>0</v>
      </c>
      <c r="U425" s="163">
        <f>IF(O414=1,IF(AND(O420&gt;0,O420&lt;=7),IF(U424&gt;=63000,63000,U424),IF(U424&gt;=82000,82000,U424)),IF(U424&gt;=63000,63000,U424))</f>
        <v>0</v>
      </c>
      <c r="V425" s="163">
        <f>IF(O414=1,IF(AND(O420&gt;0,O420&lt;=8),IF(V424&gt;=63000,63000,V424),IF(V424&gt;=82000,82000,V424)),IF(V424&gt;=63000,63000,V424))</f>
        <v>0</v>
      </c>
      <c r="W425" s="163">
        <f>IF(O414=1,IF(AND(O420&gt;0,O420&lt;=9),IF(W424&gt;=63000,63000,W424),IF(W424&gt;=82000,82000,W424)),IF(W424&gt;=63000,63000,W424))</f>
        <v>0</v>
      </c>
      <c r="X425" s="163">
        <f>IF(O414=1,IF(AND(O420&gt;0,O420&lt;=10),IF(X424&gt;=63000,63000,X424),IF(X424&gt;=82000,82000,X424)),IF(X424&gt;=63000,63000,X424))</f>
        <v>0</v>
      </c>
      <c r="Y425" s="163">
        <f>IF(O414=1,IF(AND(O420&gt;0,O420&lt;=11),IF(Y424&gt;=63000,63000,Y424),IF(Y424&gt;=82000,82000,Y424)),IF(Y424&gt;=63000,63000,Y424))</f>
        <v>0</v>
      </c>
      <c r="Z425" s="163">
        <f>IF(O414=1,IF(AND(O420&gt;0,O420&lt;=12),IF(Z424&gt;=63000,63000,Z424),IF(Z424&gt;=82000,82000,Z424)),IF(Z424&gt;=63000,63000,Z424))</f>
        <v>0</v>
      </c>
      <c r="AA425" s="163">
        <f>IF(O414=1,IF(AND(O420&gt;0,O420&lt;=13),IF(AA424&gt;=63000,63000,AA424),IF(AA424&gt;=82000,82000,AA424)),IF(AA424&gt;=63000,63000,AA424))</f>
        <v>0</v>
      </c>
      <c r="AB425" s="163">
        <f>IF(O414=1,IF(AND(O420&gt;0,O420&lt;=14),IF(AB424&gt;=63000,63000,AB424),IF(AB424&gt;=82000,82000,AB424)),IF(AB424&gt;=63000,63000,AB424))</f>
        <v>0</v>
      </c>
      <c r="AC425" s="163">
        <f>IF(O414=1,IF(AND(O420&gt;0,O420&lt;=15),IF(AC424&gt;=63000,63000,AC424),IF(AC424&gt;=82000,82000,AC424)),IF(AC424&gt;=63000,63000,AC424))</f>
        <v>0</v>
      </c>
      <c r="AD425" s="164"/>
    </row>
    <row r="426" spans="2:30" ht="19.5" customHeight="1">
      <c r="B426" s="335"/>
      <c r="C426" s="180"/>
      <c r="D426" s="145"/>
      <c r="E426" s="181"/>
      <c r="F426" s="182"/>
      <c r="G426" s="182"/>
      <c r="H426" s="182"/>
      <c r="I426" s="182"/>
      <c r="J426" s="182"/>
      <c r="K426" s="182"/>
      <c r="L426" s="183"/>
      <c r="M426" s="184"/>
      <c r="O426" s="128">
        <f>IF(AND(M424&gt;=4,M424&lt;=12),M424,IF(AND(M424&gt;=1,M424&lt;=3),M424+12,0))</f>
        <v>0</v>
      </c>
      <c r="Q426" s="136" t="s">
        <v>285</v>
      </c>
      <c r="R426" s="163">
        <f>ROUNDDOWN(R425*3/4,0)</f>
        <v>0</v>
      </c>
      <c r="S426" s="164">
        <f t="shared" ref="S426:AC426" si="205">ROUNDDOWN(S425*3/4,0)</f>
        <v>0</v>
      </c>
      <c r="T426" s="164">
        <f t="shared" si="205"/>
        <v>0</v>
      </c>
      <c r="U426" s="164">
        <f t="shared" si="205"/>
        <v>0</v>
      </c>
      <c r="V426" s="164">
        <f t="shared" si="205"/>
        <v>0</v>
      </c>
      <c r="W426" s="164">
        <f t="shared" si="205"/>
        <v>0</v>
      </c>
      <c r="X426" s="164">
        <f t="shared" si="205"/>
        <v>0</v>
      </c>
      <c r="Y426" s="164">
        <f t="shared" si="205"/>
        <v>0</v>
      </c>
      <c r="Z426" s="164">
        <f t="shared" si="205"/>
        <v>0</v>
      </c>
      <c r="AA426" s="164">
        <f t="shared" si="205"/>
        <v>0</v>
      </c>
      <c r="AB426" s="164">
        <f t="shared" si="205"/>
        <v>0</v>
      </c>
      <c r="AC426" s="164">
        <f t="shared" si="205"/>
        <v>0</v>
      </c>
      <c r="AD426" s="164">
        <f>ROUNDDOWN(SUM(R426:AC426),-2)</f>
        <v>0</v>
      </c>
    </row>
    <row r="427" spans="2:30" ht="19.5" customHeight="1">
      <c r="B427" s="335"/>
      <c r="C427" s="290" t="s">
        <v>374</v>
      </c>
      <c r="D427" s="290"/>
      <c r="E427" s="290"/>
      <c r="F427" s="290"/>
      <c r="G427" s="290"/>
      <c r="H427" s="290"/>
      <c r="I427" s="290"/>
      <c r="J427" s="290"/>
      <c r="K427" s="291"/>
      <c r="L427" s="178" t="s">
        <v>375</v>
      </c>
      <c r="M427" s="179" t="s">
        <v>375</v>
      </c>
      <c r="O427" s="128" t="s">
        <v>293</v>
      </c>
    </row>
    <row r="428" spans="2:30" ht="19.5" customHeight="1">
      <c r="B428" s="335"/>
      <c r="C428" s="292"/>
      <c r="D428" s="292"/>
      <c r="E428" s="292"/>
      <c r="F428" s="292"/>
      <c r="G428" s="292"/>
      <c r="H428" s="292"/>
      <c r="I428" s="292"/>
      <c r="J428" s="292"/>
      <c r="K428" s="293"/>
      <c r="L428" s="183"/>
      <c r="M428" s="184"/>
      <c r="O428" s="128">
        <f>IF(AND(E445&gt;=4,E445&lt;=12),E445,IF(AND(E445&gt;=1,E445&lt;=3),E445+12,0))</f>
        <v>0</v>
      </c>
    </row>
    <row r="429" spans="2:30" ht="19.5" customHeight="1">
      <c r="B429" s="335"/>
      <c r="C429" s="292"/>
      <c r="D429" s="292"/>
      <c r="E429" s="292"/>
      <c r="F429" s="292"/>
      <c r="G429" s="292"/>
      <c r="H429" s="292"/>
      <c r="I429" s="292"/>
      <c r="J429" s="292"/>
      <c r="K429" s="293"/>
      <c r="L429" s="185" t="s">
        <v>376</v>
      </c>
      <c r="M429" s="186" t="s">
        <v>376</v>
      </c>
    </row>
    <row r="430" spans="2:30" ht="19.5" customHeight="1" thickBot="1">
      <c r="B430" s="335"/>
      <c r="C430" s="292"/>
      <c r="D430" s="292"/>
      <c r="E430" s="292"/>
      <c r="F430" s="292"/>
      <c r="G430" s="292"/>
      <c r="H430" s="292"/>
      <c r="I430" s="292"/>
      <c r="J430" s="292"/>
      <c r="K430" s="293"/>
      <c r="L430" s="183"/>
      <c r="M430" s="184"/>
    </row>
    <row r="431" spans="2:30" ht="18" customHeight="1" thickBot="1">
      <c r="B431" s="335"/>
      <c r="C431" s="294" t="s">
        <v>266</v>
      </c>
      <c r="D431" s="297" t="s">
        <v>377</v>
      </c>
      <c r="E431" s="298"/>
      <c r="F431" s="298"/>
      <c r="G431" s="298"/>
      <c r="H431" s="298"/>
      <c r="I431" s="298"/>
      <c r="J431" s="298"/>
      <c r="K431" s="299"/>
      <c r="L431" s="178" t="s">
        <v>378</v>
      </c>
      <c r="M431" s="179" t="s">
        <v>378</v>
      </c>
    </row>
    <row r="432" spans="2:30" ht="15" customHeight="1" thickBot="1">
      <c r="B432" s="335"/>
      <c r="C432" s="295"/>
      <c r="D432" s="187" t="s">
        <v>272</v>
      </c>
      <c r="E432" s="160"/>
      <c r="F432" s="300" t="s">
        <v>82</v>
      </c>
      <c r="G432" s="300"/>
      <c r="H432" s="301">
        <f>IF(E432="",0,IF(E434="",ROUNDDOWN(E432/24,0),ROUNDDOWN(E432/E434,0)))</f>
        <v>0</v>
      </c>
      <c r="I432" s="302"/>
      <c r="J432" s="302"/>
      <c r="K432" s="303"/>
      <c r="L432" s="188"/>
      <c r="M432" s="189"/>
    </row>
    <row r="433" spans="2:13" ht="15" customHeight="1" thickBot="1">
      <c r="B433" s="335"/>
      <c r="C433" s="295"/>
      <c r="D433" s="190" t="s">
        <v>292</v>
      </c>
      <c r="E433" s="147"/>
      <c r="F433" s="310" t="s">
        <v>9</v>
      </c>
      <c r="G433" s="310"/>
      <c r="H433" s="304"/>
      <c r="I433" s="305"/>
      <c r="J433" s="305"/>
      <c r="K433" s="306"/>
      <c r="L433" s="191"/>
      <c r="M433" s="192"/>
    </row>
    <row r="434" spans="2:13" ht="15" customHeight="1" thickBot="1">
      <c r="B434" s="335"/>
      <c r="C434" s="295"/>
      <c r="D434" s="193" t="s">
        <v>156</v>
      </c>
      <c r="E434" s="147">
        <v>24</v>
      </c>
      <c r="F434" s="152" t="s">
        <v>157</v>
      </c>
      <c r="G434" s="152"/>
      <c r="H434" s="307"/>
      <c r="I434" s="308"/>
      <c r="J434" s="308"/>
      <c r="K434" s="309"/>
      <c r="L434" s="311" t="s">
        <v>295</v>
      </c>
      <c r="M434" s="312"/>
    </row>
    <row r="435" spans="2:13" ht="18" customHeight="1" thickBot="1">
      <c r="B435" s="335"/>
      <c r="C435" s="295"/>
      <c r="D435" s="297" t="s">
        <v>379</v>
      </c>
      <c r="E435" s="298"/>
      <c r="F435" s="298"/>
      <c r="G435" s="298"/>
      <c r="H435" s="298"/>
      <c r="I435" s="298"/>
      <c r="J435" s="298"/>
      <c r="K435" s="299"/>
      <c r="L435" s="313"/>
      <c r="M435" s="314"/>
    </row>
    <row r="436" spans="2:13" ht="15" customHeight="1">
      <c r="B436" s="335"/>
      <c r="C436" s="295"/>
      <c r="D436" s="194" t="s">
        <v>267</v>
      </c>
      <c r="E436" s="131" t="s">
        <v>148</v>
      </c>
      <c r="F436" s="129"/>
      <c r="G436" s="195" t="s">
        <v>8</v>
      </c>
      <c r="H436" s="196"/>
      <c r="I436" s="195" t="s">
        <v>9</v>
      </c>
      <c r="J436" s="196"/>
      <c r="K436" s="197" t="s">
        <v>102</v>
      </c>
      <c r="L436" s="315"/>
      <c r="M436" s="316"/>
    </row>
    <row r="437" spans="2:13" ht="15" customHeight="1">
      <c r="B437" s="335"/>
      <c r="C437" s="295"/>
      <c r="D437" s="198" t="s">
        <v>150</v>
      </c>
      <c r="E437" s="321"/>
      <c r="F437" s="321"/>
      <c r="G437" s="321"/>
      <c r="H437" s="321"/>
      <c r="I437" s="321"/>
      <c r="J437" s="321"/>
      <c r="K437" s="322"/>
      <c r="L437" s="317"/>
      <c r="M437" s="318"/>
    </row>
    <row r="438" spans="2:13" ht="15" customHeight="1">
      <c r="B438" s="335"/>
      <c r="C438" s="295"/>
      <c r="D438" s="199" t="s">
        <v>259</v>
      </c>
      <c r="E438" s="323"/>
      <c r="F438" s="323"/>
      <c r="G438" s="323"/>
      <c r="H438" s="323"/>
      <c r="I438" s="323"/>
      <c r="J438" s="323"/>
      <c r="K438" s="324"/>
      <c r="L438" s="317"/>
      <c r="M438" s="318"/>
    </row>
    <row r="439" spans="2:13" ht="15" customHeight="1">
      <c r="B439" s="335"/>
      <c r="C439" s="295"/>
      <c r="D439" s="200" t="s">
        <v>145</v>
      </c>
      <c r="E439" s="201"/>
      <c r="F439" s="310" t="s">
        <v>82</v>
      </c>
      <c r="G439" s="310"/>
      <c r="H439" s="310"/>
      <c r="I439" s="310"/>
      <c r="J439" s="310"/>
      <c r="K439" s="325"/>
      <c r="L439" s="317"/>
      <c r="M439" s="318"/>
    </row>
    <row r="440" spans="2:13" ht="15" customHeight="1" thickBot="1">
      <c r="B440" s="335"/>
      <c r="C440" s="295"/>
      <c r="D440" s="200" t="s">
        <v>146</v>
      </c>
      <c r="E440" s="201"/>
      <c r="F440" s="310" t="s">
        <v>82</v>
      </c>
      <c r="G440" s="310"/>
      <c r="H440" s="310"/>
      <c r="I440" s="310"/>
      <c r="J440" s="310"/>
      <c r="K440" s="325"/>
      <c r="L440" s="319"/>
      <c r="M440" s="320"/>
    </row>
    <row r="441" spans="2:13" ht="15" customHeight="1">
      <c r="B441" s="335"/>
      <c r="C441" s="295"/>
      <c r="D441" s="200" t="s">
        <v>147</v>
      </c>
      <c r="E441" s="160"/>
      <c r="F441" s="310" t="s">
        <v>82</v>
      </c>
      <c r="G441" s="310"/>
      <c r="H441" s="326">
        <f>IF(E441="",0,IF(E442="",ROUNDDOWN(E441/24,0),ROUNDDOWN(E441/E442,0)))</f>
        <v>0</v>
      </c>
      <c r="I441" s="326"/>
      <c r="J441" s="326"/>
      <c r="K441" s="327"/>
      <c r="L441" s="202"/>
      <c r="M441" s="203"/>
    </row>
    <row r="442" spans="2:13" ht="15" customHeight="1">
      <c r="B442" s="335"/>
      <c r="C442" s="295"/>
      <c r="D442" s="200" t="s">
        <v>156</v>
      </c>
      <c r="E442" s="147">
        <v>24</v>
      </c>
      <c r="F442" s="310" t="s">
        <v>157</v>
      </c>
      <c r="G442" s="310"/>
      <c r="H442" s="326"/>
      <c r="I442" s="326"/>
      <c r="J442" s="326"/>
      <c r="K442" s="327"/>
      <c r="L442" s="145"/>
      <c r="M442" s="204"/>
    </row>
    <row r="443" spans="2:13" ht="15" customHeight="1" thickBot="1">
      <c r="B443" s="335"/>
      <c r="C443" s="295"/>
      <c r="D443" s="193" t="s">
        <v>33</v>
      </c>
      <c r="E443" s="205"/>
      <c r="F443" s="328" t="s">
        <v>82</v>
      </c>
      <c r="G443" s="328"/>
      <c r="H443" s="328"/>
      <c r="I443" s="328"/>
      <c r="J443" s="328"/>
      <c r="K443" s="329"/>
      <c r="L443" s="145"/>
      <c r="M443" s="204"/>
    </row>
    <row r="444" spans="2:13" ht="54" customHeight="1" thickBot="1">
      <c r="B444" s="335"/>
      <c r="C444" s="295"/>
      <c r="D444" s="330" t="s">
        <v>380</v>
      </c>
      <c r="E444" s="298"/>
      <c r="F444" s="298"/>
      <c r="G444" s="298"/>
      <c r="H444" s="298"/>
      <c r="I444" s="298"/>
      <c r="J444" s="298"/>
      <c r="K444" s="299"/>
      <c r="L444" s="145"/>
      <c r="M444" s="204"/>
    </row>
    <row r="445" spans="2:13" ht="15" customHeight="1">
      <c r="B445" s="335"/>
      <c r="C445" s="295"/>
      <c r="D445" s="194" t="s">
        <v>268</v>
      </c>
      <c r="E445" s="196"/>
      <c r="F445" s="300" t="s">
        <v>273</v>
      </c>
      <c r="G445" s="300"/>
      <c r="H445" s="300"/>
      <c r="I445" s="300"/>
      <c r="J445" s="300"/>
      <c r="K445" s="331"/>
      <c r="L445" s="145"/>
      <c r="M445" s="204"/>
    </row>
    <row r="446" spans="2:13" ht="15" customHeight="1">
      <c r="B446" s="335"/>
      <c r="C446" s="295"/>
      <c r="D446" s="200" t="s">
        <v>269</v>
      </c>
      <c r="E446" s="201"/>
      <c r="F446" s="310" t="s">
        <v>82</v>
      </c>
      <c r="G446" s="310"/>
      <c r="H446" s="310"/>
      <c r="I446" s="310"/>
      <c r="J446" s="310"/>
      <c r="K446" s="325"/>
      <c r="L446" s="145"/>
      <c r="M446" s="204"/>
    </row>
    <row r="447" spans="2:13" ht="15" customHeight="1">
      <c r="B447" s="335"/>
      <c r="C447" s="295"/>
      <c r="D447" s="200" t="s">
        <v>270</v>
      </c>
      <c r="E447" s="201"/>
      <c r="F447" s="310" t="s">
        <v>82</v>
      </c>
      <c r="G447" s="310"/>
      <c r="H447" s="310"/>
      <c r="I447" s="310"/>
      <c r="J447" s="310"/>
      <c r="K447" s="325"/>
      <c r="L447" s="145"/>
      <c r="M447" s="204"/>
    </row>
    <row r="448" spans="2:13" ht="15" customHeight="1" thickBot="1">
      <c r="B448" s="336"/>
      <c r="C448" s="296"/>
      <c r="D448" s="193" t="s">
        <v>271</v>
      </c>
      <c r="E448" s="205"/>
      <c r="F448" s="328" t="s">
        <v>82</v>
      </c>
      <c r="G448" s="328"/>
      <c r="H448" s="328"/>
      <c r="I448" s="328"/>
      <c r="J448" s="328"/>
      <c r="K448" s="329"/>
      <c r="L448" s="206"/>
      <c r="M448" s="207"/>
    </row>
    <row r="449" spans="2:30" ht="15.5" thickBot="1">
      <c r="C449" s="208"/>
      <c r="D449" s="208"/>
      <c r="E449" s="208"/>
      <c r="F449" s="208"/>
      <c r="G449" s="208"/>
      <c r="H449" s="208"/>
      <c r="I449" s="208"/>
      <c r="J449" s="208"/>
      <c r="K449" s="208"/>
      <c r="L449" s="208"/>
      <c r="M449" s="208"/>
    </row>
    <row r="450" spans="2:30" ht="21.75" customHeight="1" thickBot="1">
      <c r="B450" s="332" t="s">
        <v>351</v>
      </c>
      <c r="C450" s="333"/>
      <c r="D450" s="333"/>
      <c r="E450" s="333"/>
      <c r="F450" s="333"/>
      <c r="G450" s="333"/>
      <c r="H450" s="333"/>
      <c r="I450" s="333"/>
      <c r="J450" s="333"/>
      <c r="K450" s="333"/>
      <c r="L450" s="333"/>
      <c r="M450" s="334"/>
      <c r="Q450" s="144" t="s">
        <v>274</v>
      </c>
      <c r="R450" s="144" t="str">
        <f>IF($E451="","",$E451)</f>
        <v/>
      </c>
      <c r="S450" s="144"/>
    </row>
    <row r="451" spans="2:30" ht="16.5" thickBot="1">
      <c r="B451" s="335" t="s">
        <v>359</v>
      </c>
      <c r="C451" s="337" t="s">
        <v>141</v>
      </c>
      <c r="D451" s="338"/>
      <c r="E451" s="339"/>
      <c r="F451" s="339"/>
      <c r="G451" s="339"/>
      <c r="H451" s="339"/>
      <c r="I451" s="339"/>
      <c r="J451" s="339"/>
      <c r="K451" s="340"/>
      <c r="L451" s="341" t="s">
        <v>343</v>
      </c>
      <c r="M451" s="342"/>
      <c r="Q451" s="144" t="s">
        <v>288</v>
      </c>
      <c r="R451" s="144" t="str">
        <f>IF($E456="","",$E456&amp;"　　"&amp;$E457)</f>
        <v/>
      </c>
      <c r="S451" s="144"/>
    </row>
    <row r="452" spans="2:30" ht="18" customHeight="1">
      <c r="B452" s="335"/>
      <c r="C452" s="343" t="s">
        <v>143</v>
      </c>
      <c r="D452" s="344"/>
      <c r="E452" s="146"/>
      <c r="F452" s="147"/>
      <c r="G452" s="148" t="s">
        <v>8</v>
      </c>
      <c r="H452" s="147"/>
      <c r="I452" s="148" t="s">
        <v>9</v>
      </c>
      <c r="J452" s="147"/>
      <c r="K452" s="149" t="s">
        <v>102</v>
      </c>
      <c r="L452" s="345" t="str">
        <f>L23</f>
        <v>令和元年度から継続して令和６年度末まで補助対象者であった</v>
      </c>
      <c r="M452" s="346"/>
      <c r="O452" s="128" t="s">
        <v>158</v>
      </c>
      <c r="Q452" s="144" t="s">
        <v>289</v>
      </c>
      <c r="R452" s="144" t="str">
        <f>IF($E476="","",$E476&amp;"　　"&amp;$E477)</f>
        <v/>
      </c>
      <c r="S452" s="144"/>
    </row>
    <row r="453" spans="2:30" ht="18" customHeight="1">
      <c r="B453" s="335"/>
      <c r="C453" s="343" t="s">
        <v>144</v>
      </c>
      <c r="D453" s="344"/>
      <c r="E453" s="146"/>
      <c r="F453" s="147"/>
      <c r="G453" s="148" t="s">
        <v>8</v>
      </c>
      <c r="H453" s="147"/>
      <c r="I453" s="148" t="s">
        <v>9</v>
      </c>
      <c r="J453" s="147"/>
      <c r="K453" s="149" t="s">
        <v>102</v>
      </c>
      <c r="L453" s="347"/>
      <c r="M453" s="348"/>
      <c r="O453" s="128">
        <f>IF(L453="○",IF(L455="○",IF(L457="○",1,0),0),0)</f>
        <v>0</v>
      </c>
      <c r="Q453" s="144" t="s">
        <v>275</v>
      </c>
      <c r="R453" s="144" t="str">
        <f>IF($E452="","",$E452&amp;$F452&amp;"年"&amp;$H452&amp;"月"&amp;$J452&amp;"日")</f>
        <v/>
      </c>
      <c r="S453" s="144"/>
    </row>
    <row r="454" spans="2:30" ht="18" customHeight="1" thickBot="1">
      <c r="B454" s="335"/>
      <c r="C454" s="349" t="s">
        <v>153</v>
      </c>
      <c r="D454" s="350"/>
      <c r="E454" s="150"/>
      <c r="F454" s="151"/>
      <c r="G454" s="152" t="s">
        <v>8</v>
      </c>
      <c r="H454" s="151"/>
      <c r="I454" s="152" t="s">
        <v>149</v>
      </c>
      <c r="J454" s="151"/>
      <c r="K454" s="153" t="s">
        <v>10</v>
      </c>
      <c r="L454" s="351" t="s">
        <v>260</v>
      </c>
      <c r="M454" s="352"/>
      <c r="O454" s="128" t="s">
        <v>161</v>
      </c>
      <c r="Q454" s="144" t="s">
        <v>276</v>
      </c>
      <c r="R454" s="144" t="str">
        <f>IF($E453="","",IF($E453="年度当初","令和"&amp;$N$3&amp;"年4月1日",$E453&amp;$F453&amp;"年"&amp;$H453&amp;"月"&amp;$J453&amp;"日"))</f>
        <v/>
      </c>
      <c r="S454" s="144"/>
    </row>
    <row r="455" spans="2:30" ht="16.5" thickBot="1">
      <c r="B455" s="335"/>
      <c r="C455" s="154"/>
      <c r="D455" s="145"/>
      <c r="E455" s="155"/>
      <c r="F455" s="155"/>
      <c r="G455" s="155"/>
      <c r="H455" s="155"/>
      <c r="I455" s="155"/>
      <c r="J455" s="155"/>
      <c r="K455" s="155"/>
      <c r="L455" s="347"/>
      <c r="M455" s="348"/>
      <c r="O455" s="128">
        <f>IF(E453="年度当初",4,IF(AND(H453&gt;=4,H453&lt;=12),H453,IF(AND(H453&gt;=1,H453&lt;=3),H453+12,0)))</f>
        <v>0</v>
      </c>
      <c r="Q455" s="144" t="s">
        <v>277</v>
      </c>
      <c r="R455" s="144" t="str">
        <f>IF(E454="","",IF(E454="年度末","令和"&amp;$N$4&amp;"年3月31日",E454&amp;F454&amp;"年"&amp;H454&amp;"月"&amp;J454&amp;"日"))</f>
        <v/>
      </c>
      <c r="S455" s="144"/>
    </row>
    <row r="456" spans="2:30" ht="19.5" customHeight="1">
      <c r="B456" s="335"/>
      <c r="C456" s="353" t="s">
        <v>262</v>
      </c>
      <c r="D456" s="156" t="s">
        <v>142</v>
      </c>
      <c r="E456" s="356"/>
      <c r="F456" s="356"/>
      <c r="G456" s="356"/>
      <c r="H456" s="356"/>
      <c r="I456" s="356"/>
      <c r="J456" s="356"/>
      <c r="K456" s="357"/>
      <c r="L456" s="351" t="s">
        <v>261</v>
      </c>
      <c r="M456" s="352"/>
      <c r="O456" s="128" t="s">
        <v>162</v>
      </c>
      <c r="Q456" s="144" t="s">
        <v>278</v>
      </c>
      <c r="R456" s="144" t="str">
        <f>IF($L475="","",L475)</f>
        <v/>
      </c>
      <c r="S456" s="144"/>
    </row>
    <row r="457" spans="2:30" ht="16.5" thickBot="1">
      <c r="B457" s="335"/>
      <c r="C457" s="354"/>
      <c r="D457" s="157" t="s">
        <v>258</v>
      </c>
      <c r="E457" s="358"/>
      <c r="F457" s="358"/>
      <c r="G457" s="358"/>
      <c r="H457" s="358"/>
      <c r="I457" s="358"/>
      <c r="J457" s="358"/>
      <c r="K457" s="359"/>
      <c r="L457" s="360"/>
      <c r="M457" s="361"/>
      <c r="O457" s="128">
        <f>IF(E454="年度末",15,IF(AND(H454&gt;=4,H454&lt;=12),H454,IF(AND(H454&gt;=1,H454&lt;=3),H454+12,0)))</f>
        <v>0</v>
      </c>
      <c r="Q457" s="144" t="s">
        <v>290</v>
      </c>
      <c r="R457" s="158" t="str">
        <f>"補助基準額上限："&amp;M458&amp;"円"</f>
        <v>補助基準額上限：65000円</v>
      </c>
      <c r="S457" s="144"/>
      <c r="U457" s="128" t="s">
        <v>267</v>
      </c>
      <c r="V457" s="128" t="str">
        <f>IF(O459=0,"","転居日："&amp;E475&amp;F475&amp;"年"&amp;H475&amp;"月"&amp;J475&amp;"日")</f>
        <v/>
      </c>
    </row>
    <row r="458" spans="2:30" ht="16" customHeight="1">
      <c r="B458" s="335"/>
      <c r="C458" s="354"/>
      <c r="D458" s="159" t="s">
        <v>145</v>
      </c>
      <c r="E458" s="160"/>
      <c r="F458" s="300" t="s">
        <v>82</v>
      </c>
      <c r="G458" s="300"/>
      <c r="H458" s="300"/>
      <c r="I458" s="300"/>
      <c r="J458" s="300"/>
      <c r="K458" s="331"/>
      <c r="L458" s="362" t="s">
        <v>253</v>
      </c>
      <c r="M458" s="364">
        <f>IF(O453=1,82000,65000)</f>
        <v>65000</v>
      </c>
      <c r="O458" s="128" t="s">
        <v>294</v>
      </c>
      <c r="Q458" s="136"/>
      <c r="R458" s="136" t="s">
        <v>286</v>
      </c>
      <c r="S458" s="136" t="s">
        <v>17</v>
      </c>
      <c r="T458" s="136" t="s">
        <v>18</v>
      </c>
      <c r="U458" s="136" t="s">
        <v>19</v>
      </c>
      <c r="V458" s="136" t="s">
        <v>20</v>
      </c>
      <c r="W458" s="136" t="s">
        <v>21</v>
      </c>
      <c r="X458" s="136" t="s">
        <v>22</v>
      </c>
      <c r="Y458" s="136" t="s">
        <v>23</v>
      </c>
      <c r="Z458" s="136" t="s">
        <v>24</v>
      </c>
      <c r="AA458" s="136" t="s">
        <v>25</v>
      </c>
      <c r="AB458" s="136" t="s">
        <v>26</v>
      </c>
      <c r="AC458" s="136" t="s">
        <v>27</v>
      </c>
      <c r="AD458" s="136" t="s">
        <v>287</v>
      </c>
    </row>
    <row r="459" spans="2:30" ht="16.5" customHeight="1" thickBot="1">
      <c r="B459" s="335"/>
      <c r="C459" s="354"/>
      <c r="D459" s="161" t="s">
        <v>146</v>
      </c>
      <c r="E459" s="162"/>
      <c r="F459" s="366" t="s">
        <v>82</v>
      </c>
      <c r="G459" s="366"/>
      <c r="H459" s="366"/>
      <c r="I459" s="366"/>
      <c r="J459" s="366"/>
      <c r="K459" s="367"/>
      <c r="L459" s="363"/>
      <c r="M459" s="365"/>
      <c r="O459" s="128">
        <f>IF(AND(H475&gt;=4,H475&lt;=12),H475,IF(AND(H475&gt;=1,H475&lt;=3),H475+12,0))</f>
        <v>0</v>
      </c>
      <c r="Q459" s="136" t="s">
        <v>281</v>
      </c>
      <c r="R459" s="163">
        <f>IF(O455=4,IF(O463=4,L465,IF(O465=4,M465,IF(O459=4,E478,E458))),0)</f>
        <v>0</v>
      </c>
      <c r="S459" s="163">
        <f>IF(O455&lt;=5,
IF(O457&lt;5,0,
IF(O463=5,L465,
IF(O465=5,M465,
IF(AND(O459&gt;0,O459&lt;=5),E478,
IF(AND(O467&gt;0,O467&lt;=5),E485,E458))))),0)</f>
        <v>0</v>
      </c>
      <c r="T459" s="163">
        <f>IF(O455&lt;=6,
IF(O457&lt;6,0,
IF(O463=6,L465,
IF(O465=6,M465,
IF(AND(O459&gt;0,O459&lt;=6),E478,
IF(AND(O467&gt;0,O467&lt;=6),E485,E458))))),0)</f>
        <v>0</v>
      </c>
      <c r="U459" s="163">
        <f>IF(O455&lt;=7,
IF(O457&lt;7,0,
IF(O463=7,L465,
IF(O465=7,M465,
IF(AND(O459&gt;0,O459&lt;=7),E478,
IF(AND(O467&gt;0,O467&lt;=7),E485,E458))))),0)</f>
        <v>0</v>
      </c>
      <c r="V459" s="163">
        <f>IF(O455&lt;=8,
IF(O457&lt;8,0,
IF(O463=8,L465,
IF(O465=8,M465,
IF(AND(O459&gt;0,O459&lt;=8),E478,
IF(AND(O467&gt;0,O467&lt;=8),E485,E458))))),0)</f>
        <v>0</v>
      </c>
      <c r="W459" s="163">
        <f>IF(O455&lt;=9,
IF(O457&lt;9,0,
IF(O463=9,L465,
IF(O465=9,M465,
IF(AND(O459&gt;0,O459&lt;=9),E478,
IF(AND(O467&gt;0,O467&lt;=9),E485,E458))))),0)</f>
        <v>0</v>
      </c>
      <c r="X459" s="163">
        <f>IF(O455&lt;=10,
IF(O457&lt;10,0,
IF(O463=10,L465,
IF(O465=10,M465,
IF(AND(O459&gt;0,O459&lt;=10),E478,
IF(AND(O467&gt;0,O467&lt;=10),E485,E458))))),0)</f>
        <v>0</v>
      </c>
      <c r="Y459" s="163">
        <f>IF(O455&lt;=11,
IF(O457&lt;11,0,
IF(O463=11,L465,
IF(O465=11,M465,
IF(AND(O459&gt;0,O459&lt;=11),E478,
IF(AND(O467&gt;0,O467&lt;=11),E485,E458))))),0)</f>
        <v>0</v>
      </c>
      <c r="Z459" s="163">
        <f>IF(O455&lt;=12,
IF(O457&lt;12,0,
IF(O463=12,L465,
IF(O465=12,M465,
IF(AND(O459&gt;0,O459&lt;=12),E478,
IF(AND(O467&gt;0,O467&lt;=12),E485,E458))))),0)</f>
        <v>0</v>
      </c>
      <c r="AA459" s="163">
        <f>IF(O455&lt;=13,
IF(O457&lt;13,0,
IF(O463=13,L465,
IF(O465=13,M465,
IF(AND(O459&gt;0,O459&lt;=13),E478,
IF(AND(O467&gt;0,O467&lt;=13),E485,E458))))),0)</f>
        <v>0</v>
      </c>
      <c r="AB459" s="163">
        <f>IF(O455&lt;=14,
IF(O457&lt;14,0,
IF(O463=14,L465,
IF(O465=14,M465,
IF(AND(O459&gt;0,O459&lt;=14),E478,
IF(AND(O467&gt;0,O467&lt;=14),E485,E458))))),0)</f>
        <v>0</v>
      </c>
      <c r="AC459" s="163">
        <f>IF(O455&lt;=15,
IF(O457&lt;15,0,
IF(O463=15,L465,
IF(O465=15,M465,
IF(AND(O459&gt;0,O459&lt;=15),E478,
IF(AND(O467&gt;0,O467&lt;=15),E485,E458))))),0)</f>
        <v>0</v>
      </c>
      <c r="AD459" s="164">
        <f>SUM(R459:AC459)</f>
        <v>0</v>
      </c>
    </row>
    <row r="460" spans="2:30" ht="23.25" customHeight="1" thickBot="1">
      <c r="B460" s="335"/>
      <c r="C460" s="354"/>
      <c r="D460" s="165" t="s">
        <v>371</v>
      </c>
      <c r="E460" s="166"/>
      <c r="F460" s="368" t="s">
        <v>82</v>
      </c>
      <c r="G460" s="368"/>
      <c r="H460" s="369">
        <f>IF(E460="",0,IF(E461="",ROUNDDOWN(E460/24,0),ROUNDDOWN(E460/E461,0)))</f>
        <v>0</v>
      </c>
      <c r="I460" s="369"/>
      <c r="J460" s="369"/>
      <c r="K460" s="370"/>
      <c r="L460" s="167"/>
      <c r="M460" s="168"/>
      <c r="O460" s="128" t="s">
        <v>155</v>
      </c>
      <c r="Q460" s="136" t="s">
        <v>279</v>
      </c>
      <c r="R460" s="163">
        <f>IF(O455=4,IF(O463=4,$L467,IF(O465=4,$M467,IF(O459=4,$E479,$E459))),0)</f>
        <v>0</v>
      </c>
      <c r="S460" s="163">
        <f>IF(O455&lt;=5,
IF(O457&lt;5,0,
IF(O463=5,L467,
IF(O465=5,M467,
IF(AND(O459&gt;0,O459&lt;=5),E479,
IF(AND(O467&gt;0,O467&lt;=5),E486,E459))))),0)</f>
        <v>0</v>
      </c>
      <c r="T460" s="163">
        <f>IF(O455&lt;=6,
IF(O457&lt;6,0,
IF(O463=6,L467,
IF(O465=6,M467,
IF(AND(O459&gt;0,O459&lt;=6),E479,
IF(AND(O467&gt;0,O467&lt;=6),E486,E459))))),0)</f>
        <v>0</v>
      </c>
      <c r="U460" s="163">
        <f>IF(O455&lt;=7,
IF(O457&lt;7,0,
IF(O463=7,L467,
IF(O465=7,M467,
IF(AND(O459&gt;0,O459&lt;=7),E479,
IF(AND(O467&gt;0,O467&lt;=7),E486,E459))))),0)</f>
        <v>0</v>
      </c>
      <c r="V460" s="163">
        <f>IF(O455&lt;=8,
IF(O457&lt;8,0,
IF(O463=8,L467,
IF(O465=8,M467,
IF(AND(O459&gt;0,O459&lt;=8),E479,
IF(AND(O467&gt;0,O467&lt;=8),E486,E459))))),0)</f>
        <v>0</v>
      </c>
      <c r="W460" s="163">
        <f>IF(O455&lt;=9,
IF(O457&lt;9,0,
IF(O463=9,L467,
IF(O465=9,M467,
IF(AND(O459&gt;0,O459&lt;=9),E479,
IF(AND(O467&gt;0,O467&lt;=9),E486,E459))))),0)</f>
        <v>0</v>
      </c>
      <c r="X460" s="163">
        <f>IF(O455&lt;=10,
IF(O457&lt;10,0,
IF(O463=10,L467,
IF(O465=10,M467,
IF(AND(O459&gt;0,O459&lt;=10),E479,
IF(AND(O467&gt;0,O467&lt;=10),E486,E459))))),0)</f>
        <v>0</v>
      </c>
      <c r="Y460" s="163">
        <f>IF(O455&lt;=11,
IF(O457&lt;11,0,
IF(O463=11,L467,
IF(O465=11,M467,
IF(AND(O459&gt;0,O459&lt;=11),E479,
IF(AND(O467&gt;0,O467&lt;=11),E486,E459))))),0)</f>
        <v>0</v>
      </c>
      <c r="Z460" s="163">
        <f>IF(O455&lt;=12,
IF(O457&lt;12,0,
IF(O463=12,L467,
IF(O465=12,M467,
IF(AND(O459&gt;0,O459&lt;=12),E479,
IF(AND(O467&gt;0,O467&lt;=12),E486,E459))))),0)</f>
        <v>0</v>
      </c>
      <c r="AA460" s="163">
        <f>IF(O455&lt;=13,
IF(O457&lt;13,0,
IF(O463=13,L467,
IF(O465=13,M467,
IF(AND(O459&gt;0,O459&lt;=13),E479,
IF(AND(O467&gt;0,O467&lt;=13),E486,E459))))),0)</f>
        <v>0</v>
      </c>
      <c r="AB460" s="163">
        <f>IF(O455&lt;=14,
IF(O457&lt;14,0,
IF(O463=14,L467,
IF(O465=14,M467,
IF(AND(O459&gt;0,O459&lt;=14),E479,
IF(AND(O467&gt;0,O467&lt;=14),E486,E459))))),0)</f>
        <v>0</v>
      </c>
      <c r="AC460" s="163">
        <f>IF(O455&lt;=15,
IF(O457&lt;15,0,
IF(O463=15,L467,
IF(O465=15,M467,
IF(AND(O459&gt;0,O459&lt;=15),E479,
IF(AND(O467&gt;0,O467&lt;=15),E486,E459))))),0)</f>
        <v>0</v>
      </c>
      <c r="AD460" s="164">
        <f>SUM(R460:AC460)</f>
        <v>0</v>
      </c>
    </row>
    <row r="461" spans="2:30" ht="24" customHeight="1" thickBot="1">
      <c r="B461" s="335"/>
      <c r="C461" s="354"/>
      <c r="D461" s="169" t="s">
        <v>156</v>
      </c>
      <c r="E461" s="147">
        <v>24</v>
      </c>
      <c r="F461" s="310" t="s">
        <v>157</v>
      </c>
      <c r="G461" s="310"/>
      <c r="H461" s="326"/>
      <c r="I461" s="326"/>
      <c r="J461" s="326"/>
      <c r="K461" s="327"/>
      <c r="L461" s="170" t="s">
        <v>263</v>
      </c>
      <c r="M461" s="171" t="s">
        <v>264</v>
      </c>
      <c r="O461" s="128">
        <f>IF(AND(E472&gt;=4,E472&lt;=12),E472,IF(AND(E472&gt;=1,E472&lt;=3),E472+12,0))</f>
        <v>0</v>
      </c>
      <c r="Q461" s="136" t="s">
        <v>280</v>
      </c>
      <c r="R461" s="163">
        <f>IF(O455=4,IF(O463=4,L469,IF(O465=4,M469,IF(O459=4,H480,IF(O461=4,H471,H460)))),0)</f>
        <v>0</v>
      </c>
      <c r="S461" s="163">
        <f>IF(O455&lt;=5,
IF(O457&lt;5,0,
IF(O463=5,L469,
IF(O465=5,M469,
IF(AND(O459&gt;0,O459&lt;=5),H480,
IF(AND(O461&gt;0,O461&lt;=5),H471,H460))))),0)</f>
        <v>0</v>
      </c>
      <c r="T461" s="163">
        <f>IF(O455&lt;=6,
IF(O457&lt;6,0,
IF(O463=6,L469,
IF(O465=6,M469,
IF(AND(O459&gt;0,O459&lt;=6),H480,
IF(AND(O461&gt;0,O461&lt;=6),H471,H460))))),0)</f>
        <v>0</v>
      </c>
      <c r="U461" s="163">
        <f>IF(O455&lt;=7,
IF(O457&lt;7,0,
IF(O463=7,L469,
IF(O465=7,M469,
IF(AND(O459&gt;0,O459&lt;=7),H480,
IF(AND(O461&gt;0,O461&lt;=7),H471,H460))))),0)</f>
        <v>0</v>
      </c>
      <c r="V461" s="163">
        <f>IF(O455&lt;=8,
IF(O457&lt;8,0,
IF(O463=8,L469,
IF(O465=8,M469,
IF(AND(O459&gt;0,O459&lt;=8),H480,
IF(AND(O461&gt;0,O461&lt;=8),H471,H460))))),0)</f>
        <v>0</v>
      </c>
      <c r="W461" s="163">
        <f>IF(O455&lt;=9,
IF(O457&lt;9,0,
IF(O463=9,L469,
IF(O465=9,M469,
IF(AND(O459&gt;0,O459&lt;=9),H480,
IF(AND(O461&gt;0,O461&lt;=9),H471,H460))))),0)</f>
        <v>0</v>
      </c>
      <c r="X461" s="163">
        <f>IF(O455&lt;=10,
IF(O457&lt;10,0,
IF(O463=10,L469,
IF(O465=10,M469,
IF(AND(O459&gt;0,O459&lt;=10),H480,
IF(AND(O461&gt;0,O461&lt;=10),H471,H460))))),0)</f>
        <v>0</v>
      </c>
      <c r="Y461" s="163">
        <f>IF(O455&lt;=11,
IF(O457&lt;11,0,
IF(O463=11,L469,
IF(O465=11,M469,
IF(AND(O459&gt;0,O459&lt;=11),H480,
IF(AND(O461&gt;0,O461&lt;=11),H471,H460))))),0)</f>
        <v>0</v>
      </c>
      <c r="Z461" s="163">
        <f>IF(O455&lt;=12,
IF(O457&lt;12,0,
IF(O463=12,L469,
IF(O465=12,M469,
IF(AND(O459&gt;0,O459&lt;=12),H480,
IF(AND(O461&gt;0,O461&lt;=12),H471,H460))))),0)</f>
        <v>0</v>
      </c>
      <c r="AA461" s="163">
        <f>IF(O455&lt;=13,
IF(O457&lt;13,0,
IF(O463=13,L469,
IF(O465=13,M469,
IF(AND(O459&gt;0,O459&lt;=13),H480,
IF(AND(O461&gt;0,O461&lt;=13),H471,H460))))),0)</f>
        <v>0</v>
      </c>
      <c r="AB461" s="163">
        <f>IF(O455&lt;=14,
IF(O457&lt;14,0,
IF(O463=14,L469,
IF(O465=14,M469,
IF(AND(O459&gt;0,O459&lt;=14),H480,
IF(AND(O461&gt;0,O461&lt;=14),H471,H460))))),0)</f>
        <v>0</v>
      </c>
      <c r="AC461" s="163">
        <f>IF(O455&lt;=15,
IF(O457&lt;15,0,
IF(O463=15,L469,
IF(O465=15,M469,
IF(AND(O459&gt;0,O459&lt;=15),H480,
IF(AND(O461&gt;0,O461&lt;=15),H471,H460))))),0)</f>
        <v>0</v>
      </c>
      <c r="AD461" s="164">
        <f t="shared" ref="AD461:AD463" si="206">SUM(R461:AC461)</f>
        <v>0</v>
      </c>
    </row>
    <row r="462" spans="2:30" ht="19.5" customHeight="1">
      <c r="B462" s="335"/>
      <c r="C462" s="354"/>
      <c r="D462" s="282" t="s">
        <v>265</v>
      </c>
      <c r="E462" s="283"/>
      <c r="F462" s="283"/>
      <c r="G462" s="283"/>
      <c r="H462" s="283"/>
      <c r="I462" s="283"/>
      <c r="J462" s="283"/>
      <c r="K462" s="284"/>
      <c r="L462" s="172" t="s">
        <v>372</v>
      </c>
      <c r="M462" s="173" t="s">
        <v>372</v>
      </c>
      <c r="O462" s="128" t="s">
        <v>163</v>
      </c>
      <c r="Q462" s="136" t="s">
        <v>282</v>
      </c>
      <c r="R462" s="163">
        <f>IF(O455=4,IF(O463=4,L471,IF(O465=4,M471,IF(O459=4,E482,E464))),0)</f>
        <v>0</v>
      </c>
      <c r="S462" s="163">
        <f>IF(O455&lt;=5,
IF(O457&lt;5,0,
IF(O463=5,L471,
IF(O465=5,M471,
IF(AND(O459&gt;0,O459&lt;=5),E482,
IF(AND(O467&gt;0,O467&lt;=5),E487,E464))))),0)</f>
        <v>0</v>
      </c>
      <c r="T462" s="163">
        <f>IF(O455&lt;=6,
IF(O457&lt;6,0,
IF(O463=6,L471,
IF(O465=6,M471,
IF(AND(O459&gt;0,O459&lt;=6),E482,
IF(AND(O467&gt;0,O467&lt;=6),E487,E464))))),0)</f>
        <v>0</v>
      </c>
      <c r="U462" s="163">
        <f>IF(O455&lt;=7,
IF(O457&lt;7,0,
IF(O463=7,L471,
IF(O465=7,M471,
IF(AND(O459&gt;0,O459&lt;=7),E482,
IF(AND(O467&gt;0,O467&lt;=7),E487,E464))))),0)</f>
        <v>0</v>
      </c>
      <c r="V462" s="163">
        <f>IF(O455&lt;=8,
IF(O457&lt;8,0,
IF(O463=8,L471,
IF(O465=8,M471,
IF(AND(O459&gt;0,O459&lt;=8),E482,
IF(AND(O467&gt;0,O467&lt;=8),E487,E464))))),0)</f>
        <v>0</v>
      </c>
      <c r="W462" s="163">
        <f>IF(O455&lt;=9,
IF(O457&lt;9,0,
IF(O463=9,L471,
IF(O465=9,M471,
IF(AND(O459&gt;0,O459&lt;=9),E482,
IF(AND(O467&gt;0,O467&lt;=9),E487,E464))))),0)</f>
        <v>0</v>
      </c>
      <c r="X462" s="163">
        <f>IF(O455&lt;=10,
IF(O457&lt;10,0,
IF(O463=10,L471,
IF(O465=10,M471,
IF(AND(O459&gt;0,O459&lt;=10),E482,
IF(AND(O467&gt;0,O467&lt;=10),E487,E464))))),0)</f>
        <v>0</v>
      </c>
      <c r="Y462" s="163">
        <f>IF(O455&lt;=11,
IF(O457&lt;11,0,
IF(O463=11,L471,
IF(O465=11,M471,
IF(AND(O459&gt;0,O459&lt;=11),E482,
IF(AND(O467&gt;0,O467&lt;=11),E487,E464))))),0)</f>
        <v>0</v>
      </c>
      <c r="Z462" s="163">
        <f>IF(O455&lt;=12,
IF(O457&lt;12,0,
IF(O463=12,L471,
IF(O465=12,M471,
IF(AND(O459&gt;0,O459&lt;=12),E482,
IF(AND(O467&gt;0,O467&lt;=12),E487,E464))))),0)</f>
        <v>0</v>
      </c>
      <c r="AA462" s="163">
        <f>IF(O455&lt;=13,
IF(O457&lt;13,0,
IF(O463=13,L471,
IF(O465=13,M471,
IF(AND(O459&gt;0,O459&lt;=13),E482,
IF(AND(O467&gt;0,O467&lt;=13),E487,E464))))),0)</f>
        <v>0</v>
      </c>
      <c r="AB462" s="163">
        <f>IF(O455&lt;=14,
IF(O457&lt;14,0,
IF(O463=14,L471,
IF(O465=14,M471,
IF(AND(O459&gt;0,O459&lt;=14),E482,
IF(AND(O467&gt;0,O467&lt;=14),E487,E464))))),0)</f>
        <v>0</v>
      </c>
      <c r="AC462" s="163">
        <f>IF(O455&lt;=15,
IF(O457&lt;15,0,
IF(O463=15,L471,
IF(O465=15,M471,
IF(AND(O459&gt;0,O459&lt;=15),E482,
IF(AND(O467&gt;0,O467&lt;=15),E487,E464))))),0)</f>
        <v>0</v>
      </c>
      <c r="AD462" s="164">
        <f t="shared" si="206"/>
        <v>0</v>
      </c>
    </row>
    <row r="463" spans="2:30" ht="19.5" customHeight="1" thickBot="1">
      <c r="B463" s="335"/>
      <c r="C463" s="354"/>
      <c r="D463" s="285"/>
      <c r="E463" s="286"/>
      <c r="F463" s="286"/>
      <c r="G463" s="286"/>
      <c r="H463" s="286"/>
      <c r="I463" s="286"/>
      <c r="J463" s="286"/>
      <c r="K463" s="287"/>
      <c r="L463" s="174"/>
      <c r="M463" s="175"/>
      <c r="O463" s="128">
        <f>IF(AND(L463&gt;=4,L463&lt;=12),L463,IF(AND(L463&gt;=1,L463&lt;=3),L463+12,0))</f>
        <v>0</v>
      </c>
      <c r="Q463" s="136" t="s">
        <v>283</v>
      </c>
      <c r="R463" s="163">
        <f>SUM(R459:R461)-R462</f>
        <v>0</v>
      </c>
      <c r="S463" s="163">
        <f>SUM(S459:S461)-S462</f>
        <v>0</v>
      </c>
      <c r="T463" s="163">
        <f t="shared" ref="T463" si="207">SUM(T459:T461)-T462</f>
        <v>0</v>
      </c>
      <c r="U463" s="163">
        <f t="shared" ref="U463" si="208">SUM(U459:U461)-U462</f>
        <v>0</v>
      </c>
      <c r="V463" s="163">
        <f t="shared" ref="V463:AC463" si="209">SUM(V459:V461)-V462</f>
        <v>0</v>
      </c>
      <c r="W463" s="163">
        <f t="shared" si="209"/>
        <v>0</v>
      </c>
      <c r="X463" s="163">
        <f t="shared" si="209"/>
        <v>0</v>
      </c>
      <c r="Y463" s="163">
        <f t="shared" si="209"/>
        <v>0</v>
      </c>
      <c r="Z463" s="163">
        <f t="shared" si="209"/>
        <v>0</v>
      </c>
      <c r="AA463" s="163">
        <f t="shared" si="209"/>
        <v>0</v>
      </c>
      <c r="AB463" s="163">
        <f t="shared" si="209"/>
        <v>0</v>
      </c>
      <c r="AC463" s="163">
        <f t="shared" si="209"/>
        <v>0</v>
      </c>
      <c r="AD463" s="164">
        <f t="shared" si="206"/>
        <v>0</v>
      </c>
    </row>
    <row r="464" spans="2:30" ht="24" customHeight="1" thickBot="1">
      <c r="B464" s="335"/>
      <c r="C464" s="355"/>
      <c r="D464" s="176" t="s">
        <v>33</v>
      </c>
      <c r="E464" s="177"/>
      <c r="F464" s="288" t="s">
        <v>82</v>
      </c>
      <c r="G464" s="288"/>
      <c r="H464" s="288"/>
      <c r="I464" s="288"/>
      <c r="J464" s="288"/>
      <c r="K464" s="289"/>
      <c r="L464" s="178" t="s">
        <v>373</v>
      </c>
      <c r="M464" s="179" t="s">
        <v>373</v>
      </c>
      <c r="O464" s="128" t="s">
        <v>164</v>
      </c>
      <c r="Q464" s="136" t="s">
        <v>284</v>
      </c>
      <c r="R464" s="163">
        <f>IF(O453=1,IF(AND(O459&gt;0,O459&lt;=4),IF(R463&gt;=63000,63000,R463),IF(R463&gt;=82000,82000,R463)),IF(R463&gt;=63000,63000,R463))</f>
        <v>0</v>
      </c>
      <c r="S464" s="163">
        <f>IF(O453=1,IF(AND(O459&gt;0,O459&lt;=5),IF(S463&gt;=63000,63000,S463),IF(S463&gt;=82000,82000,S463)),IF(S463&gt;=63000,63000,S463))</f>
        <v>0</v>
      </c>
      <c r="T464" s="163">
        <f>IF(O453=1,IF(AND(O459&gt;0,O459&lt;=6),IF(T463&gt;=63000,63000,T463),IF(T463&gt;=82000,82000,T463)),IF(T463&gt;=63000,63000,T463))</f>
        <v>0</v>
      </c>
      <c r="U464" s="163">
        <f>IF(O453=1,IF(AND(O459&gt;0,O459&lt;=7),IF(U463&gt;=63000,63000,U463),IF(U463&gt;=82000,82000,U463)),IF(U463&gt;=63000,63000,U463))</f>
        <v>0</v>
      </c>
      <c r="V464" s="163">
        <f>IF(O453=1,IF(AND(O459&gt;0,O459&lt;=8),IF(V463&gt;=63000,63000,V463),IF(V463&gt;=82000,82000,V463)),IF(V463&gt;=63000,63000,V463))</f>
        <v>0</v>
      </c>
      <c r="W464" s="163">
        <f>IF(O453=1,IF(AND(O459&gt;0,O459&lt;=9),IF(W463&gt;=63000,63000,W463),IF(W463&gt;=82000,82000,W463)),IF(W463&gt;=63000,63000,W463))</f>
        <v>0</v>
      </c>
      <c r="X464" s="163">
        <f>IF(O453=1,IF(AND(O459&gt;0,O459&lt;=10),IF(X463&gt;=63000,63000,X463),IF(X463&gt;=82000,82000,X463)),IF(X463&gt;=63000,63000,X463))</f>
        <v>0</v>
      </c>
      <c r="Y464" s="163">
        <f>IF(O453=1,IF(AND(O459&gt;0,O459&lt;=11),IF(Y463&gt;=63000,63000,Y463),IF(Y463&gt;=82000,82000,Y463)),IF(Y463&gt;=63000,63000,Y463))</f>
        <v>0</v>
      </c>
      <c r="Z464" s="163">
        <f>IF(O453=1,IF(AND(O459&gt;0,O459&lt;=12),IF(Z463&gt;=63000,63000,Z463),IF(Z463&gt;=82000,82000,Z463)),IF(Z463&gt;=63000,63000,Z463))</f>
        <v>0</v>
      </c>
      <c r="AA464" s="163">
        <f>IF(O453=1,IF(AND(O459&gt;0,O459&lt;=13),IF(AA463&gt;=63000,63000,AA463),IF(AA463&gt;=82000,82000,AA463)),IF(AA463&gt;=63000,63000,AA463))</f>
        <v>0</v>
      </c>
      <c r="AB464" s="163">
        <f>IF(O453=1,IF(AND(O459&gt;0,O459&lt;=14),IF(AB463&gt;=63000,63000,AB463),IF(AB463&gt;=82000,82000,AB463)),IF(AB463&gt;=63000,63000,AB463))</f>
        <v>0</v>
      </c>
      <c r="AC464" s="163">
        <f>IF(O453=1,IF(AND(O459&gt;0,O459&lt;=15),IF(AC463&gt;=63000,63000,AC463),IF(AC463&gt;=82000,82000,AC463)),IF(AC463&gt;=63000,63000,AC463))</f>
        <v>0</v>
      </c>
      <c r="AD464" s="164"/>
    </row>
    <row r="465" spans="2:30" ht="19.5" customHeight="1">
      <c r="B465" s="335"/>
      <c r="C465" s="180"/>
      <c r="D465" s="145"/>
      <c r="E465" s="181"/>
      <c r="F465" s="182"/>
      <c r="G465" s="182"/>
      <c r="H465" s="182"/>
      <c r="I465" s="182"/>
      <c r="J465" s="182"/>
      <c r="K465" s="182"/>
      <c r="L465" s="183"/>
      <c r="M465" s="184"/>
      <c r="O465" s="128">
        <f>IF(AND(M463&gt;=4,M463&lt;=12),M463,IF(AND(M463&gt;=1,M463&lt;=3),M463+12,0))</f>
        <v>0</v>
      </c>
      <c r="Q465" s="136" t="s">
        <v>285</v>
      </c>
      <c r="R465" s="163">
        <f>ROUNDDOWN(R464*3/4,0)</f>
        <v>0</v>
      </c>
      <c r="S465" s="164">
        <f t="shared" ref="S465:AC465" si="210">ROUNDDOWN(S464*3/4,0)</f>
        <v>0</v>
      </c>
      <c r="T465" s="164">
        <f t="shared" si="210"/>
        <v>0</v>
      </c>
      <c r="U465" s="164">
        <f t="shared" si="210"/>
        <v>0</v>
      </c>
      <c r="V465" s="164">
        <f t="shared" si="210"/>
        <v>0</v>
      </c>
      <c r="W465" s="164">
        <f t="shared" si="210"/>
        <v>0</v>
      </c>
      <c r="X465" s="164">
        <f t="shared" si="210"/>
        <v>0</v>
      </c>
      <c r="Y465" s="164">
        <f t="shared" si="210"/>
        <v>0</v>
      </c>
      <c r="Z465" s="164">
        <f t="shared" si="210"/>
        <v>0</v>
      </c>
      <c r="AA465" s="164">
        <f t="shared" si="210"/>
        <v>0</v>
      </c>
      <c r="AB465" s="164">
        <f t="shared" si="210"/>
        <v>0</v>
      </c>
      <c r="AC465" s="164">
        <f t="shared" si="210"/>
        <v>0</v>
      </c>
      <c r="AD465" s="164">
        <f>ROUNDDOWN(SUM(R465:AC465),-2)</f>
        <v>0</v>
      </c>
    </row>
    <row r="466" spans="2:30" ht="19.5" customHeight="1">
      <c r="B466" s="335"/>
      <c r="C466" s="290" t="s">
        <v>374</v>
      </c>
      <c r="D466" s="290"/>
      <c r="E466" s="290"/>
      <c r="F466" s="290"/>
      <c r="G466" s="290"/>
      <c r="H466" s="290"/>
      <c r="I466" s="290"/>
      <c r="J466" s="290"/>
      <c r="K466" s="291"/>
      <c r="L466" s="178" t="s">
        <v>375</v>
      </c>
      <c r="M466" s="179" t="s">
        <v>375</v>
      </c>
      <c r="O466" s="128" t="s">
        <v>293</v>
      </c>
    </row>
    <row r="467" spans="2:30" ht="19.5" customHeight="1">
      <c r="B467" s="335"/>
      <c r="C467" s="292"/>
      <c r="D467" s="292"/>
      <c r="E467" s="292"/>
      <c r="F467" s="292"/>
      <c r="G467" s="292"/>
      <c r="H467" s="292"/>
      <c r="I467" s="292"/>
      <c r="J467" s="292"/>
      <c r="K467" s="293"/>
      <c r="L467" s="183"/>
      <c r="M467" s="184"/>
      <c r="O467" s="128">
        <f>IF(AND(E484&gt;=4,E484&lt;=12),E484,IF(AND(E484&gt;=1,E484&lt;=3),E484+12,0))</f>
        <v>0</v>
      </c>
    </row>
    <row r="468" spans="2:30" ht="19.5" customHeight="1">
      <c r="B468" s="335"/>
      <c r="C468" s="292"/>
      <c r="D468" s="292"/>
      <c r="E468" s="292"/>
      <c r="F468" s="292"/>
      <c r="G468" s="292"/>
      <c r="H468" s="292"/>
      <c r="I468" s="292"/>
      <c r="J468" s="292"/>
      <c r="K468" s="293"/>
      <c r="L468" s="185" t="s">
        <v>376</v>
      </c>
      <c r="M468" s="186" t="s">
        <v>376</v>
      </c>
    </row>
    <row r="469" spans="2:30" ht="19.5" customHeight="1" thickBot="1">
      <c r="B469" s="335"/>
      <c r="C469" s="292"/>
      <c r="D469" s="292"/>
      <c r="E469" s="292"/>
      <c r="F469" s="292"/>
      <c r="G469" s="292"/>
      <c r="H469" s="292"/>
      <c r="I469" s="292"/>
      <c r="J469" s="292"/>
      <c r="K469" s="293"/>
      <c r="L469" s="183"/>
      <c r="M469" s="184"/>
    </row>
    <row r="470" spans="2:30" ht="18" customHeight="1" thickBot="1">
      <c r="B470" s="335"/>
      <c r="C470" s="294" t="s">
        <v>266</v>
      </c>
      <c r="D470" s="297" t="s">
        <v>377</v>
      </c>
      <c r="E470" s="298"/>
      <c r="F470" s="298"/>
      <c r="G470" s="298"/>
      <c r="H470" s="298"/>
      <c r="I470" s="298"/>
      <c r="J470" s="298"/>
      <c r="K470" s="299"/>
      <c r="L470" s="178" t="s">
        <v>378</v>
      </c>
      <c r="M470" s="179" t="s">
        <v>378</v>
      </c>
    </row>
    <row r="471" spans="2:30" ht="15" customHeight="1" thickBot="1">
      <c r="B471" s="335"/>
      <c r="C471" s="295"/>
      <c r="D471" s="187" t="s">
        <v>272</v>
      </c>
      <c r="E471" s="160"/>
      <c r="F471" s="300" t="s">
        <v>82</v>
      </c>
      <c r="G471" s="300"/>
      <c r="H471" s="301">
        <f>IF(E471="",0,IF(E473="",ROUNDDOWN(E471/24,0),ROUNDDOWN(E471/E473,0)))</f>
        <v>0</v>
      </c>
      <c r="I471" s="302"/>
      <c r="J471" s="302"/>
      <c r="K471" s="303"/>
      <c r="L471" s="188"/>
      <c r="M471" s="189"/>
    </row>
    <row r="472" spans="2:30" ht="15" customHeight="1" thickBot="1">
      <c r="B472" s="335"/>
      <c r="C472" s="295"/>
      <c r="D472" s="190" t="s">
        <v>292</v>
      </c>
      <c r="E472" s="147"/>
      <c r="F472" s="310" t="s">
        <v>9</v>
      </c>
      <c r="G472" s="310"/>
      <c r="H472" s="304"/>
      <c r="I472" s="305"/>
      <c r="J472" s="305"/>
      <c r="K472" s="306"/>
      <c r="L472" s="191"/>
      <c r="M472" s="192"/>
    </row>
    <row r="473" spans="2:30" ht="15" customHeight="1" thickBot="1">
      <c r="B473" s="335"/>
      <c r="C473" s="295"/>
      <c r="D473" s="193" t="s">
        <v>156</v>
      </c>
      <c r="E473" s="147">
        <v>24</v>
      </c>
      <c r="F473" s="152" t="s">
        <v>157</v>
      </c>
      <c r="G473" s="152"/>
      <c r="H473" s="307"/>
      <c r="I473" s="308"/>
      <c r="J473" s="308"/>
      <c r="K473" s="309"/>
      <c r="L473" s="311" t="s">
        <v>295</v>
      </c>
      <c r="M473" s="312"/>
    </row>
    <row r="474" spans="2:30" ht="18" customHeight="1" thickBot="1">
      <c r="B474" s="335"/>
      <c r="C474" s="295"/>
      <c r="D474" s="297" t="s">
        <v>379</v>
      </c>
      <c r="E474" s="298"/>
      <c r="F474" s="298"/>
      <c r="G474" s="298"/>
      <c r="H474" s="298"/>
      <c r="I474" s="298"/>
      <c r="J474" s="298"/>
      <c r="K474" s="299"/>
      <c r="L474" s="313"/>
      <c r="M474" s="314"/>
    </row>
    <row r="475" spans="2:30" ht="15" customHeight="1">
      <c r="B475" s="335"/>
      <c r="C475" s="295"/>
      <c r="D475" s="194" t="s">
        <v>267</v>
      </c>
      <c r="E475" s="131" t="s">
        <v>148</v>
      </c>
      <c r="F475" s="129"/>
      <c r="G475" s="195" t="s">
        <v>8</v>
      </c>
      <c r="H475" s="196"/>
      <c r="I475" s="195" t="s">
        <v>9</v>
      </c>
      <c r="J475" s="196"/>
      <c r="K475" s="197" t="s">
        <v>102</v>
      </c>
      <c r="L475" s="315"/>
      <c r="M475" s="316"/>
    </row>
    <row r="476" spans="2:30" ht="15" customHeight="1">
      <c r="B476" s="335"/>
      <c r="C476" s="295"/>
      <c r="D476" s="198" t="s">
        <v>150</v>
      </c>
      <c r="E476" s="321"/>
      <c r="F476" s="321"/>
      <c r="G476" s="321"/>
      <c r="H476" s="321"/>
      <c r="I476" s="321"/>
      <c r="J476" s="321"/>
      <c r="K476" s="322"/>
      <c r="L476" s="317"/>
      <c r="M476" s="318"/>
    </row>
    <row r="477" spans="2:30" ht="15" customHeight="1">
      <c r="B477" s="335"/>
      <c r="C477" s="295"/>
      <c r="D477" s="199" t="s">
        <v>259</v>
      </c>
      <c r="E477" s="323"/>
      <c r="F477" s="323"/>
      <c r="G477" s="323"/>
      <c r="H477" s="323"/>
      <c r="I477" s="323"/>
      <c r="J477" s="323"/>
      <c r="K477" s="324"/>
      <c r="L477" s="317"/>
      <c r="M477" s="318"/>
    </row>
    <row r="478" spans="2:30" ht="15" customHeight="1">
      <c r="B478" s="335"/>
      <c r="C478" s="295"/>
      <c r="D478" s="200" t="s">
        <v>145</v>
      </c>
      <c r="E478" s="201"/>
      <c r="F478" s="310" t="s">
        <v>82</v>
      </c>
      <c r="G478" s="310"/>
      <c r="H478" s="310"/>
      <c r="I478" s="310"/>
      <c r="J478" s="310"/>
      <c r="K478" s="325"/>
      <c r="L478" s="317"/>
      <c r="M478" s="318"/>
    </row>
    <row r="479" spans="2:30" ht="15" customHeight="1" thickBot="1">
      <c r="B479" s="335"/>
      <c r="C479" s="295"/>
      <c r="D479" s="200" t="s">
        <v>146</v>
      </c>
      <c r="E479" s="201"/>
      <c r="F479" s="310" t="s">
        <v>82</v>
      </c>
      <c r="G479" s="310"/>
      <c r="H479" s="310"/>
      <c r="I479" s="310"/>
      <c r="J479" s="310"/>
      <c r="K479" s="325"/>
      <c r="L479" s="319"/>
      <c r="M479" s="320"/>
    </row>
    <row r="480" spans="2:30" ht="15" customHeight="1">
      <c r="B480" s="335"/>
      <c r="C480" s="295"/>
      <c r="D480" s="200" t="s">
        <v>147</v>
      </c>
      <c r="E480" s="160"/>
      <c r="F480" s="310" t="s">
        <v>82</v>
      </c>
      <c r="G480" s="310"/>
      <c r="H480" s="326">
        <f>IF(E480="",0,IF(E481="",ROUNDDOWN(E480/24,0),ROUNDDOWN(E480/E481,0)))</f>
        <v>0</v>
      </c>
      <c r="I480" s="326"/>
      <c r="J480" s="326"/>
      <c r="K480" s="327"/>
      <c r="L480" s="202"/>
      <c r="M480" s="203"/>
    </row>
    <row r="481" spans="2:22" ht="15" customHeight="1">
      <c r="B481" s="335"/>
      <c r="C481" s="295"/>
      <c r="D481" s="200" t="s">
        <v>156</v>
      </c>
      <c r="E481" s="147">
        <v>24</v>
      </c>
      <c r="F481" s="310" t="s">
        <v>157</v>
      </c>
      <c r="G481" s="310"/>
      <c r="H481" s="326"/>
      <c r="I481" s="326"/>
      <c r="J481" s="326"/>
      <c r="K481" s="327"/>
      <c r="L481" s="145"/>
      <c r="M481" s="204"/>
    </row>
    <row r="482" spans="2:22" ht="15" customHeight="1" thickBot="1">
      <c r="B482" s="335"/>
      <c r="C482" s="295"/>
      <c r="D482" s="193" t="s">
        <v>33</v>
      </c>
      <c r="E482" s="205"/>
      <c r="F482" s="328" t="s">
        <v>82</v>
      </c>
      <c r="G482" s="328"/>
      <c r="H482" s="328"/>
      <c r="I482" s="328"/>
      <c r="J482" s="328"/>
      <c r="K482" s="329"/>
      <c r="L482" s="145"/>
      <c r="M482" s="204"/>
    </row>
    <row r="483" spans="2:22" ht="54" customHeight="1" thickBot="1">
      <c r="B483" s="335"/>
      <c r="C483" s="295"/>
      <c r="D483" s="330" t="s">
        <v>380</v>
      </c>
      <c r="E483" s="298"/>
      <c r="F483" s="298"/>
      <c r="G483" s="298"/>
      <c r="H483" s="298"/>
      <c r="I483" s="298"/>
      <c r="J483" s="298"/>
      <c r="K483" s="299"/>
      <c r="L483" s="145"/>
      <c r="M483" s="204"/>
    </row>
    <row r="484" spans="2:22" ht="15" customHeight="1">
      <c r="B484" s="335"/>
      <c r="C484" s="295"/>
      <c r="D484" s="194" t="s">
        <v>268</v>
      </c>
      <c r="E484" s="196"/>
      <c r="F484" s="300" t="s">
        <v>273</v>
      </c>
      <c r="G484" s="300"/>
      <c r="H484" s="300"/>
      <c r="I484" s="300"/>
      <c r="J484" s="300"/>
      <c r="K484" s="331"/>
      <c r="L484" s="145"/>
      <c r="M484" s="204"/>
    </row>
    <row r="485" spans="2:22" ht="15" customHeight="1">
      <c r="B485" s="335"/>
      <c r="C485" s="295"/>
      <c r="D485" s="200" t="s">
        <v>269</v>
      </c>
      <c r="E485" s="201"/>
      <c r="F485" s="310" t="s">
        <v>82</v>
      </c>
      <c r="G485" s="310"/>
      <c r="H485" s="310"/>
      <c r="I485" s="310"/>
      <c r="J485" s="310"/>
      <c r="K485" s="325"/>
      <c r="L485" s="145"/>
      <c r="M485" s="204"/>
    </row>
    <row r="486" spans="2:22" ht="15" customHeight="1">
      <c r="B486" s="335"/>
      <c r="C486" s="295"/>
      <c r="D486" s="200" t="s">
        <v>270</v>
      </c>
      <c r="E486" s="201"/>
      <c r="F486" s="310" t="s">
        <v>82</v>
      </c>
      <c r="G486" s="310"/>
      <c r="H486" s="310"/>
      <c r="I486" s="310"/>
      <c r="J486" s="310"/>
      <c r="K486" s="325"/>
      <c r="L486" s="145"/>
      <c r="M486" s="204"/>
    </row>
    <row r="487" spans="2:22" ht="15" customHeight="1" thickBot="1">
      <c r="B487" s="336"/>
      <c r="C487" s="296"/>
      <c r="D487" s="193" t="s">
        <v>271</v>
      </c>
      <c r="E487" s="205"/>
      <c r="F487" s="328" t="s">
        <v>82</v>
      </c>
      <c r="G487" s="328"/>
      <c r="H487" s="328"/>
      <c r="I487" s="328"/>
      <c r="J487" s="328"/>
      <c r="K487" s="329"/>
      <c r="L487" s="206"/>
      <c r="M487" s="207"/>
    </row>
    <row r="488" spans="2:22" ht="15.5" thickBot="1">
      <c r="C488" s="208"/>
      <c r="D488" s="208"/>
      <c r="E488" s="208"/>
      <c r="F488" s="208"/>
      <c r="G488" s="208"/>
      <c r="H488" s="208"/>
      <c r="I488" s="208"/>
      <c r="J488" s="208"/>
      <c r="K488" s="208"/>
      <c r="L488" s="208"/>
      <c r="M488" s="208"/>
    </row>
    <row r="489" spans="2:22" ht="21.75" customHeight="1" thickBot="1">
      <c r="B489" s="332" t="s">
        <v>360</v>
      </c>
      <c r="C489" s="333"/>
      <c r="D489" s="333"/>
      <c r="E489" s="333"/>
      <c r="F489" s="333"/>
      <c r="G489" s="333"/>
      <c r="H489" s="333"/>
      <c r="I489" s="333"/>
      <c r="J489" s="333"/>
      <c r="K489" s="333"/>
      <c r="L489" s="333"/>
      <c r="M489" s="334"/>
      <c r="Q489" s="144" t="s">
        <v>274</v>
      </c>
      <c r="R489" s="144" t="str">
        <f>IF($E490="","",$E490)</f>
        <v/>
      </c>
      <c r="S489" s="144"/>
    </row>
    <row r="490" spans="2:22" ht="16.5" thickBot="1">
      <c r="B490" s="335" t="s">
        <v>361</v>
      </c>
      <c r="C490" s="337" t="s">
        <v>141</v>
      </c>
      <c r="D490" s="338"/>
      <c r="E490" s="339"/>
      <c r="F490" s="339"/>
      <c r="G490" s="339"/>
      <c r="H490" s="339"/>
      <c r="I490" s="339"/>
      <c r="J490" s="339"/>
      <c r="K490" s="340"/>
      <c r="L490" s="341" t="s">
        <v>343</v>
      </c>
      <c r="M490" s="342"/>
      <c r="Q490" s="144" t="s">
        <v>288</v>
      </c>
      <c r="R490" s="144" t="str">
        <f>IF($E495="","",$E495&amp;"　　"&amp;$E496)</f>
        <v/>
      </c>
      <c r="S490" s="144"/>
    </row>
    <row r="491" spans="2:22" ht="18" customHeight="1">
      <c r="B491" s="335"/>
      <c r="C491" s="343" t="s">
        <v>143</v>
      </c>
      <c r="D491" s="344"/>
      <c r="E491" s="146"/>
      <c r="F491" s="147"/>
      <c r="G491" s="148" t="s">
        <v>8</v>
      </c>
      <c r="H491" s="147"/>
      <c r="I491" s="148" t="s">
        <v>9</v>
      </c>
      <c r="J491" s="147"/>
      <c r="K491" s="149" t="s">
        <v>102</v>
      </c>
      <c r="L491" s="345" t="str">
        <f>L23</f>
        <v>令和元年度から継続して令和６年度末まで補助対象者であった</v>
      </c>
      <c r="M491" s="346"/>
      <c r="O491" s="128" t="s">
        <v>158</v>
      </c>
      <c r="Q491" s="144" t="s">
        <v>289</v>
      </c>
      <c r="R491" s="144" t="str">
        <f>IF($E515="","",$E515&amp;"　　"&amp;$E516)</f>
        <v/>
      </c>
      <c r="S491" s="144"/>
    </row>
    <row r="492" spans="2:22" ht="18" customHeight="1">
      <c r="B492" s="335"/>
      <c r="C492" s="343" t="s">
        <v>144</v>
      </c>
      <c r="D492" s="344"/>
      <c r="E492" s="146"/>
      <c r="F492" s="147"/>
      <c r="G492" s="148" t="s">
        <v>8</v>
      </c>
      <c r="H492" s="147"/>
      <c r="I492" s="148" t="s">
        <v>9</v>
      </c>
      <c r="J492" s="147"/>
      <c r="K492" s="149" t="s">
        <v>102</v>
      </c>
      <c r="L492" s="347"/>
      <c r="M492" s="348"/>
      <c r="O492" s="128">
        <f>IF(L492="○",IF(L494="○",IF(L496="○",1,0),0),0)</f>
        <v>0</v>
      </c>
      <c r="Q492" s="144" t="s">
        <v>275</v>
      </c>
      <c r="R492" s="144" t="str">
        <f>IF($E491="","",$E491&amp;$F491&amp;"年"&amp;$H491&amp;"月"&amp;$J491&amp;"日")</f>
        <v/>
      </c>
      <c r="S492" s="144"/>
    </row>
    <row r="493" spans="2:22" ht="18" customHeight="1" thickBot="1">
      <c r="B493" s="335"/>
      <c r="C493" s="349" t="s">
        <v>153</v>
      </c>
      <c r="D493" s="350"/>
      <c r="E493" s="150"/>
      <c r="F493" s="151"/>
      <c r="G493" s="152" t="s">
        <v>8</v>
      </c>
      <c r="H493" s="151"/>
      <c r="I493" s="152" t="s">
        <v>149</v>
      </c>
      <c r="J493" s="151"/>
      <c r="K493" s="153" t="s">
        <v>10</v>
      </c>
      <c r="L493" s="351" t="s">
        <v>260</v>
      </c>
      <c r="M493" s="352"/>
      <c r="O493" s="128" t="s">
        <v>161</v>
      </c>
      <c r="Q493" s="144" t="s">
        <v>276</v>
      </c>
      <c r="R493" s="144" t="str">
        <f>IF($E492="","",IF($E492="年度当初","令和"&amp;$N$3&amp;"年4月1日",$E492&amp;$F492&amp;"年"&amp;$H492&amp;"月"&amp;$J492&amp;"日"))</f>
        <v/>
      </c>
      <c r="S493" s="144"/>
    </row>
    <row r="494" spans="2:22" ht="16.5" thickBot="1">
      <c r="B494" s="335"/>
      <c r="C494" s="154"/>
      <c r="D494" s="145"/>
      <c r="E494" s="155"/>
      <c r="F494" s="155"/>
      <c r="G494" s="155"/>
      <c r="H494" s="155"/>
      <c r="I494" s="155"/>
      <c r="J494" s="155"/>
      <c r="K494" s="155"/>
      <c r="L494" s="347"/>
      <c r="M494" s="348"/>
      <c r="O494" s="128">
        <f>IF(E492="年度当初",4,IF(AND(H492&gt;=4,H492&lt;=12),H492,IF(AND(H492&gt;=1,H492&lt;=3),H492+12,0)))</f>
        <v>0</v>
      </c>
      <c r="Q494" s="144" t="s">
        <v>277</v>
      </c>
      <c r="R494" s="144" t="str">
        <f>IF(E493="","",IF(E493="年度末","令和"&amp;$N$4&amp;"年3月31日",E493&amp;F493&amp;"年"&amp;H493&amp;"月"&amp;J493&amp;"日"))</f>
        <v/>
      </c>
      <c r="S494" s="144"/>
    </row>
    <row r="495" spans="2:22" ht="19.5" customHeight="1">
      <c r="B495" s="335"/>
      <c r="C495" s="353" t="s">
        <v>262</v>
      </c>
      <c r="D495" s="156" t="s">
        <v>142</v>
      </c>
      <c r="E495" s="356"/>
      <c r="F495" s="356"/>
      <c r="G495" s="356"/>
      <c r="H495" s="356"/>
      <c r="I495" s="356"/>
      <c r="J495" s="356"/>
      <c r="K495" s="357"/>
      <c r="L495" s="351" t="s">
        <v>261</v>
      </c>
      <c r="M495" s="352"/>
      <c r="O495" s="128" t="s">
        <v>162</v>
      </c>
      <c r="Q495" s="144" t="s">
        <v>278</v>
      </c>
      <c r="R495" s="144" t="str">
        <f>IF($L514="","",L514)</f>
        <v/>
      </c>
      <c r="S495" s="144"/>
    </row>
    <row r="496" spans="2:22" ht="16.5" thickBot="1">
      <c r="B496" s="335"/>
      <c r="C496" s="354"/>
      <c r="D496" s="157" t="s">
        <v>258</v>
      </c>
      <c r="E496" s="358"/>
      <c r="F496" s="358"/>
      <c r="G496" s="358"/>
      <c r="H496" s="358"/>
      <c r="I496" s="358"/>
      <c r="J496" s="358"/>
      <c r="K496" s="359"/>
      <c r="L496" s="360"/>
      <c r="M496" s="361"/>
      <c r="O496" s="128">
        <f>IF(E493="年度末",15,IF(AND(H493&gt;=4,H493&lt;=12),H493,IF(AND(H493&gt;=1,H493&lt;=3),H493+12,0)))</f>
        <v>0</v>
      </c>
      <c r="Q496" s="144" t="s">
        <v>290</v>
      </c>
      <c r="R496" s="158" t="str">
        <f>"補助基準額上限："&amp;M497&amp;"円"</f>
        <v>補助基準額上限：65000円</v>
      </c>
      <c r="S496" s="144"/>
      <c r="U496" s="128" t="s">
        <v>267</v>
      </c>
      <c r="V496" s="128" t="str">
        <f>IF(O498=0,"","転居日："&amp;E514&amp;F514&amp;"年"&amp;H514&amp;"月"&amp;J514&amp;"日")</f>
        <v/>
      </c>
    </row>
    <row r="497" spans="2:30" ht="16" customHeight="1">
      <c r="B497" s="335"/>
      <c r="C497" s="354"/>
      <c r="D497" s="159" t="s">
        <v>145</v>
      </c>
      <c r="E497" s="160"/>
      <c r="F497" s="300" t="s">
        <v>82</v>
      </c>
      <c r="G497" s="300"/>
      <c r="H497" s="300"/>
      <c r="I497" s="300"/>
      <c r="J497" s="300"/>
      <c r="K497" s="331"/>
      <c r="L497" s="362" t="s">
        <v>253</v>
      </c>
      <c r="M497" s="364">
        <f>IF(O492=1,82000,65000)</f>
        <v>65000</v>
      </c>
      <c r="O497" s="128" t="s">
        <v>294</v>
      </c>
      <c r="Q497" s="136"/>
      <c r="R497" s="136" t="s">
        <v>286</v>
      </c>
      <c r="S497" s="136" t="s">
        <v>17</v>
      </c>
      <c r="T497" s="136" t="s">
        <v>18</v>
      </c>
      <c r="U497" s="136" t="s">
        <v>19</v>
      </c>
      <c r="V497" s="136" t="s">
        <v>20</v>
      </c>
      <c r="W497" s="136" t="s">
        <v>21</v>
      </c>
      <c r="X497" s="136" t="s">
        <v>22</v>
      </c>
      <c r="Y497" s="136" t="s">
        <v>23</v>
      </c>
      <c r="Z497" s="136" t="s">
        <v>24</v>
      </c>
      <c r="AA497" s="136" t="s">
        <v>25</v>
      </c>
      <c r="AB497" s="136" t="s">
        <v>26</v>
      </c>
      <c r="AC497" s="136" t="s">
        <v>27</v>
      </c>
      <c r="AD497" s="136" t="s">
        <v>287</v>
      </c>
    </row>
    <row r="498" spans="2:30" ht="16.5" customHeight="1" thickBot="1">
      <c r="B498" s="335"/>
      <c r="C498" s="354"/>
      <c r="D498" s="161" t="s">
        <v>146</v>
      </c>
      <c r="E498" s="162"/>
      <c r="F498" s="366" t="s">
        <v>82</v>
      </c>
      <c r="G498" s="366"/>
      <c r="H498" s="366"/>
      <c r="I498" s="366"/>
      <c r="J498" s="366"/>
      <c r="K498" s="367"/>
      <c r="L498" s="363"/>
      <c r="M498" s="365"/>
      <c r="O498" s="128">
        <f>IF(AND(H514&gt;=4,H514&lt;=12),H514,IF(AND(H514&gt;=1,H514&lt;=3),H514+12,0))</f>
        <v>0</v>
      </c>
      <c r="Q498" s="136" t="s">
        <v>281</v>
      </c>
      <c r="R498" s="163">
        <f>IF(O494=4,IF(O502=4,L504,IF(O504=4,M504,IF(O498=4,E517,E497))),0)</f>
        <v>0</v>
      </c>
      <c r="S498" s="163">
        <f>IF(O494&lt;=5,
IF(O496&lt;5,0,
IF(O502=5,L504,
IF(O504=5,M504,
IF(AND(O498&gt;0,O498&lt;=5),E517,
IF(AND(O506&gt;0,O506&lt;=5),E524,E497))))),0)</f>
        <v>0</v>
      </c>
      <c r="T498" s="163">
        <f>IF(O494&lt;=6,
IF(O496&lt;6,0,
IF(O502=6,L504,
IF(O504=6,M504,
IF(AND(O498&gt;0,O498&lt;=6),E517,
IF(AND(O506&gt;0,O506&lt;=6),E524,E497))))),0)</f>
        <v>0</v>
      </c>
      <c r="U498" s="163">
        <f>IF(O494&lt;=7,
IF(O496&lt;7,0,
IF(O502=7,L504,
IF(O504=7,M504,
IF(AND(O498&gt;0,O498&lt;=7),E517,
IF(AND(O506&gt;0,O506&lt;=7),E524,E497))))),0)</f>
        <v>0</v>
      </c>
      <c r="V498" s="163">
        <f>IF(O494&lt;=8,
IF(O496&lt;8,0,
IF(O502=8,L504,
IF(O504=8,M504,
IF(AND(O498&gt;0,O498&lt;=8),E517,
IF(AND(O506&gt;0,O506&lt;=8),E524,E497))))),0)</f>
        <v>0</v>
      </c>
      <c r="W498" s="163">
        <f>IF(O494&lt;=9,
IF(O496&lt;9,0,
IF(O502=9,L504,
IF(O504=9,M504,
IF(AND(O498&gt;0,O498&lt;=9),E517,
IF(AND(O506&gt;0,O506&lt;=9),E524,E497))))),0)</f>
        <v>0</v>
      </c>
      <c r="X498" s="163">
        <f>IF(O494&lt;=10,
IF(O496&lt;10,0,
IF(O502=10,L504,
IF(O504=10,M504,
IF(AND(O498&gt;0,O498&lt;=10),E517,
IF(AND(O506&gt;0,O506&lt;=10),E524,E497))))),0)</f>
        <v>0</v>
      </c>
      <c r="Y498" s="163">
        <f>IF(O494&lt;=11,
IF(O496&lt;11,0,
IF(O502=11,L504,
IF(O504=11,M504,
IF(AND(O498&gt;0,O498&lt;=11),E517,
IF(AND(O506&gt;0,O506&lt;=11),E524,E497))))),0)</f>
        <v>0</v>
      </c>
      <c r="Z498" s="163">
        <f>IF(O494&lt;=12,
IF(O496&lt;12,0,
IF(O502=12,L504,
IF(O504=12,M504,
IF(AND(O498&gt;0,O498&lt;=12),E517,
IF(AND(O506&gt;0,O506&lt;=12),E524,E497))))),0)</f>
        <v>0</v>
      </c>
      <c r="AA498" s="163">
        <f>IF(O494&lt;=13,
IF(O496&lt;13,0,
IF(O502=13,L504,
IF(O504=13,M504,
IF(AND(O498&gt;0,O498&lt;=13),E517,
IF(AND(O506&gt;0,O506&lt;=13),E524,E497))))),0)</f>
        <v>0</v>
      </c>
      <c r="AB498" s="163">
        <f>IF(O494&lt;=14,
IF(O496&lt;14,0,
IF(O502=14,L504,
IF(O504=14,M504,
IF(AND(O498&gt;0,O498&lt;=14),E517,
IF(AND(O506&gt;0,O506&lt;=14),E524,E497))))),0)</f>
        <v>0</v>
      </c>
      <c r="AC498" s="163">
        <f>IF(O494&lt;=15,
IF(O496&lt;15,0,
IF(O502=15,L504,
IF(O504=15,M504,
IF(AND(O498&gt;0,O498&lt;=15),E517,
IF(AND(O506&gt;0,O506&lt;=15),E524,E497))))),0)</f>
        <v>0</v>
      </c>
      <c r="AD498" s="164">
        <f>SUM(R498:AC498)</f>
        <v>0</v>
      </c>
    </row>
    <row r="499" spans="2:30" ht="23.25" customHeight="1" thickBot="1">
      <c r="B499" s="335"/>
      <c r="C499" s="354"/>
      <c r="D499" s="165" t="s">
        <v>371</v>
      </c>
      <c r="E499" s="166"/>
      <c r="F499" s="368" t="s">
        <v>82</v>
      </c>
      <c r="G499" s="368"/>
      <c r="H499" s="369">
        <f>IF(E499="",0,IF(E500="",ROUNDDOWN(E499/24,0),ROUNDDOWN(E499/E500,0)))</f>
        <v>0</v>
      </c>
      <c r="I499" s="369"/>
      <c r="J499" s="369"/>
      <c r="K499" s="370"/>
      <c r="L499" s="167"/>
      <c r="M499" s="168"/>
      <c r="O499" s="128" t="s">
        <v>155</v>
      </c>
      <c r="Q499" s="136" t="s">
        <v>279</v>
      </c>
      <c r="R499" s="163">
        <f>IF(O494=4,IF(O502=4,$L506,IF(O504=4,$M506,IF(O498=4,$E518,$E498))),0)</f>
        <v>0</v>
      </c>
      <c r="S499" s="163">
        <f>IF(O494&lt;=5,
IF(O496&lt;5,0,
IF(O502=5,L506,
IF(O504=5,M506,
IF(AND(O498&gt;0,O498&lt;=5),E518,
IF(AND(O506&gt;0,O506&lt;=5),E525,E498))))),0)</f>
        <v>0</v>
      </c>
      <c r="T499" s="163">
        <f>IF(O494&lt;=6,
IF(O496&lt;6,0,
IF(O502=6,L506,
IF(O504=6,M506,
IF(AND(O498&gt;0,O498&lt;=6),E518,
IF(AND(O506&gt;0,O506&lt;=6),E525,E498))))),0)</f>
        <v>0</v>
      </c>
      <c r="U499" s="163">
        <f>IF(O494&lt;=7,
IF(O496&lt;7,0,
IF(O502=7,L506,
IF(O504=7,M506,
IF(AND(O498&gt;0,O498&lt;=7),E518,
IF(AND(O506&gt;0,O506&lt;=7),E525,E498))))),0)</f>
        <v>0</v>
      </c>
      <c r="V499" s="163">
        <f>IF(O494&lt;=8,
IF(O496&lt;8,0,
IF(O502=8,L506,
IF(O504=8,M506,
IF(AND(O498&gt;0,O498&lt;=8),E518,
IF(AND(O506&gt;0,O506&lt;=8),E525,E498))))),0)</f>
        <v>0</v>
      </c>
      <c r="W499" s="163">
        <f>IF(O494&lt;=9,
IF(O496&lt;9,0,
IF(O502=9,L506,
IF(O504=9,M506,
IF(AND(O498&gt;0,O498&lt;=9),E518,
IF(AND(O506&gt;0,O506&lt;=9),E525,E498))))),0)</f>
        <v>0</v>
      </c>
      <c r="X499" s="163">
        <f>IF(O494&lt;=10,
IF(O496&lt;10,0,
IF(O502=10,L506,
IF(O504=10,M506,
IF(AND(O498&gt;0,O498&lt;=10),E518,
IF(AND(O506&gt;0,O506&lt;=10),E525,E498))))),0)</f>
        <v>0</v>
      </c>
      <c r="Y499" s="163">
        <f>IF(O494&lt;=11,
IF(O496&lt;11,0,
IF(O502=11,L506,
IF(O504=11,M506,
IF(AND(O498&gt;0,O498&lt;=11),E518,
IF(AND(O506&gt;0,O506&lt;=11),E525,E498))))),0)</f>
        <v>0</v>
      </c>
      <c r="Z499" s="163">
        <f>IF(O494&lt;=12,
IF(O496&lt;12,0,
IF(O502=12,L506,
IF(O504=12,M506,
IF(AND(O498&gt;0,O498&lt;=12),E518,
IF(AND(O506&gt;0,O506&lt;=12),E525,E498))))),0)</f>
        <v>0</v>
      </c>
      <c r="AA499" s="163">
        <f>IF(O494&lt;=13,
IF(O496&lt;13,0,
IF(O502=13,L506,
IF(O504=13,M506,
IF(AND(O498&gt;0,O498&lt;=13),E518,
IF(AND(O506&gt;0,O506&lt;=13),E525,E498))))),0)</f>
        <v>0</v>
      </c>
      <c r="AB499" s="163">
        <f>IF(O494&lt;=14,
IF(O496&lt;14,0,
IF(O502=14,L506,
IF(O504=14,M506,
IF(AND(O498&gt;0,O498&lt;=14),E518,
IF(AND(O506&gt;0,O506&lt;=14),E525,E498))))),0)</f>
        <v>0</v>
      </c>
      <c r="AC499" s="163">
        <f>IF(O494&lt;=15,
IF(O496&lt;15,0,
IF(O502=15,L506,
IF(O504=15,M506,
IF(AND(O498&gt;0,O498&lt;=15),E518,
IF(AND(O506&gt;0,O506&lt;=15),E525,E498))))),0)</f>
        <v>0</v>
      </c>
      <c r="AD499" s="164">
        <f>SUM(R499:AC499)</f>
        <v>0</v>
      </c>
    </row>
    <row r="500" spans="2:30" ht="24" customHeight="1" thickBot="1">
      <c r="B500" s="335"/>
      <c r="C500" s="354"/>
      <c r="D500" s="169" t="s">
        <v>156</v>
      </c>
      <c r="E500" s="147">
        <v>24</v>
      </c>
      <c r="F500" s="310" t="s">
        <v>157</v>
      </c>
      <c r="G500" s="310"/>
      <c r="H500" s="326"/>
      <c r="I500" s="326"/>
      <c r="J500" s="326"/>
      <c r="K500" s="327"/>
      <c r="L500" s="170" t="s">
        <v>263</v>
      </c>
      <c r="M500" s="171" t="s">
        <v>264</v>
      </c>
      <c r="O500" s="128">
        <f>IF(AND(E511&gt;=4,E511&lt;=12),E511,IF(AND(E511&gt;=1,E511&lt;=3),E511+12,0))</f>
        <v>0</v>
      </c>
      <c r="Q500" s="136" t="s">
        <v>280</v>
      </c>
      <c r="R500" s="163">
        <f>IF(O494=4,IF(O502=4,L508,IF(O504=4,M508,IF(O498=4,H519,IF(O500=4,H510,H499)))),0)</f>
        <v>0</v>
      </c>
      <c r="S500" s="163">
        <f>IF(O494&lt;=5,
IF(O496&lt;5,0,
IF(O502=5,L508,
IF(O504=5,M508,
IF(AND(O498&gt;0,O498&lt;=5),H519,
IF(AND(O500&gt;0,O500&lt;=5),H510,H499))))),0)</f>
        <v>0</v>
      </c>
      <c r="T500" s="163">
        <f>IF(O494&lt;=6,
IF(O496&lt;6,0,
IF(O502=6,L508,
IF(O504=6,M508,
IF(AND(O498&gt;0,O498&lt;=6),H519,
IF(AND(O500&gt;0,O500&lt;=6),H510,H499))))),0)</f>
        <v>0</v>
      </c>
      <c r="U500" s="163">
        <f>IF(O494&lt;=7,
IF(O496&lt;7,0,
IF(O502=7,L508,
IF(O504=7,M508,
IF(AND(O498&gt;0,O498&lt;=7),H519,
IF(AND(O500&gt;0,O500&lt;=7),H510,H499))))),0)</f>
        <v>0</v>
      </c>
      <c r="V500" s="163">
        <f>IF(O494&lt;=8,
IF(O496&lt;8,0,
IF(O502=8,L508,
IF(O504=8,M508,
IF(AND(O498&gt;0,O498&lt;=8),H519,
IF(AND(O500&gt;0,O500&lt;=8),H510,H499))))),0)</f>
        <v>0</v>
      </c>
      <c r="W500" s="163">
        <f>IF(O494&lt;=9,
IF(O496&lt;9,0,
IF(O502=9,L508,
IF(O504=9,M508,
IF(AND(O498&gt;0,O498&lt;=9),H519,
IF(AND(O500&gt;0,O500&lt;=9),H510,H499))))),0)</f>
        <v>0</v>
      </c>
      <c r="X500" s="163">
        <f>IF(O494&lt;=10,
IF(O496&lt;10,0,
IF(O502=10,L508,
IF(O504=10,M508,
IF(AND(O498&gt;0,O498&lt;=10),H519,
IF(AND(O500&gt;0,O500&lt;=10),H510,H499))))),0)</f>
        <v>0</v>
      </c>
      <c r="Y500" s="163">
        <f>IF(O494&lt;=11,
IF(O496&lt;11,0,
IF(O502=11,L508,
IF(O504=11,M508,
IF(AND(O498&gt;0,O498&lt;=11),H519,
IF(AND(O500&gt;0,O500&lt;=11),H510,H499))))),0)</f>
        <v>0</v>
      </c>
      <c r="Z500" s="163">
        <f>IF(O494&lt;=12,
IF(O496&lt;12,0,
IF(O502=12,L508,
IF(O504=12,M508,
IF(AND(O498&gt;0,O498&lt;=12),H519,
IF(AND(O500&gt;0,O500&lt;=12),H510,H499))))),0)</f>
        <v>0</v>
      </c>
      <c r="AA500" s="163">
        <f>IF(O494&lt;=13,
IF(O496&lt;13,0,
IF(O502=13,L508,
IF(O504=13,M508,
IF(AND(O498&gt;0,O498&lt;=13),H519,
IF(AND(O500&gt;0,O500&lt;=13),H510,H499))))),0)</f>
        <v>0</v>
      </c>
      <c r="AB500" s="163">
        <f>IF(O494&lt;=14,
IF(O496&lt;14,0,
IF(O502=14,L508,
IF(O504=14,M508,
IF(AND(O498&gt;0,O498&lt;=14),H519,
IF(AND(O500&gt;0,O500&lt;=14),H510,H499))))),0)</f>
        <v>0</v>
      </c>
      <c r="AC500" s="163">
        <f>IF(O494&lt;=15,
IF(O496&lt;15,0,
IF(O502=15,L508,
IF(O504=15,M508,
IF(AND(O498&gt;0,O498&lt;=15),H519,
IF(AND(O500&gt;0,O500&lt;=15),H510,H499))))),0)</f>
        <v>0</v>
      </c>
      <c r="AD500" s="164">
        <f t="shared" ref="AD500:AD502" si="211">SUM(R500:AC500)</f>
        <v>0</v>
      </c>
    </row>
    <row r="501" spans="2:30" ht="19.5" customHeight="1">
      <c r="B501" s="335"/>
      <c r="C501" s="354"/>
      <c r="D501" s="282" t="s">
        <v>265</v>
      </c>
      <c r="E501" s="283"/>
      <c r="F501" s="283"/>
      <c r="G501" s="283"/>
      <c r="H501" s="283"/>
      <c r="I501" s="283"/>
      <c r="J501" s="283"/>
      <c r="K501" s="284"/>
      <c r="L501" s="172" t="s">
        <v>372</v>
      </c>
      <c r="M501" s="173" t="s">
        <v>372</v>
      </c>
      <c r="O501" s="128" t="s">
        <v>163</v>
      </c>
      <c r="Q501" s="136" t="s">
        <v>282</v>
      </c>
      <c r="R501" s="163">
        <f>IF(O494=4,IF(O502=4,L510,IF(O504=4,M510,IF(O498=4,E521,E503))),0)</f>
        <v>0</v>
      </c>
      <c r="S501" s="163">
        <f>IF(O494&lt;=5,
IF(O496&lt;5,0,
IF(O502=5,L510,
IF(O504=5,M510,
IF(AND(O498&gt;0,O498&lt;=5),E521,
IF(AND(O506&gt;0,O506&lt;=5),E526,E503))))),0)</f>
        <v>0</v>
      </c>
      <c r="T501" s="163">
        <f>IF(O494&lt;=6,
IF(O496&lt;6,0,
IF(O502=6,L510,
IF(O504=6,M510,
IF(AND(O498&gt;0,O498&lt;=6),E521,
IF(AND(O506&gt;0,O506&lt;=6),E526,E503))))),0)</f>
        <v>0</v>
      </c>
      <c r="U501" s="163">
        <f>IF(O494&lt;=7,
IF(O496&lt;7,0,
IF(O502=7,L510,
IF(O504=7,M510,
IF(AND(O498&gt;0,O498&lt;=7),E521,
IF(AND(O506&gt;0,O506&lt;=7),E526,E503))))),0)</f>
        <v>0</v>
      </c>
      <c r="V501" s="163">
        <f>IF(O494&lt;=8,
IF(O496&lt;8,0,
IF(O502=8,L510,
IF(O504=8,M510,
IF(AND(O498&gt;0,O498&lt;=8),E521,
IF(AND(O506&gt;0,O506&lt;=8),E526,E503))))),0)</f>
        <v>0</v>
      </c>
      <c r="W501" s="163">
        <f>IF(O494&lt;=9,
IF(O496&lt;9,0,
IF(O502=9,L510,
IF(O504=9,M510,
IF(AND(O498&gt;0,O498&lt;=9),E521,
IF(AND(O506&gt;0,O506&lt;=9),E526,E503))))),0)</f>
        <v>0</v>
      </c>
      <c r="X501" s="163">
        <f>IF(O494&lt;=10,
IF(O496&lt;10,0,
IF(O502=10,L510,
IF(O504=10,M510,
IF(AND(O498&gt;0,O498&lt;=10),E521,
IF(AND(O506&gt;0,O506&lt;=10),E526,E503))))),0)</f>
        <v>0</v>
      </c>
      <c r="Y501" s="163">
        <f>IF(O494&lt;=11,
IF(O496&lt;11,0,
IF(O502=11,L510,
IF(O504=11,M510,
IF(AND(O498&gt;0,O498&lt;=11),E521,
IF(AND(O506&gt;0,O506&lt;=11),E526,E503))))),0)</f>
        <v>0</v>
      </c>
      <c r="Z501" s="163">
        <f>IF(O494&lt;=12,
IF(O496&lt;12,0,
IF(O502=12,L510,
IF(O504=12,M510,
IF(AND(O498&gt;0,O498&lt;=12),E521,
IF(AND(O506&gt;0,O506&lt;=12),E526,E503))))),0)</f>
        <v>0</v>
      </c>
      <c r="AA501" s="163">
        <f>IF(O494&lt;=13,
IF(O496&lt;13,0,
IF(O502=13,L510,
IF(O504=13,M510,
IF(AND(O498&gt;0,O498&lt;=13),E521,
IF(AND(O506&gt;0,O506&lt;=13),E526,E503))))),0)</f>
        <v>0</v>
      </c>
      <c r="AB501" s="163">
        <f>IF(O494&lt;=14,
IF(O496&lt;14,0,
IF(O502=14,L510,
IF(O504=14,M510,
IF(AND(O498&gt;0,O498&lt;=14),E521,
IF(AND(O506&gt;0,O506&lt;=14),E526,E503))))),0)</f>
        <v>0</v>
      </c>
      <c r="AC501" s="163">
        <f>IF(O494&lt;=15,
IF(O496&lt;15,0,
IF(O502=15,L510,
IF(O504=15,M510,
IF(AND(O498&gt;0,O498&lt;=15),E521,
IF(AND(O506&gt;0,O506&lt;=15),E526,E503))))),0)</f>
        <v>0</v>
      </c>
      <c r="AD501" s="164">
        <f t="shared" si="211"/>
        <v>0</v>
      </c>
    </row>
    <row r="502" spans="2:30" ht="19.5" customHeight="1" thickBot="1">
      <c r="B502" s="335"/>
      <c r="C502" s="354"/>
      <c r="D502" s="285"/>
      <c r="E502" s="286"/>
      <c r="F502" s="286"/>
      <c r="G502" s="286"/>
      <c r="H502" s="286"/>
      <c r="I502" s="286"/>
      <c r="J502" s="286"/>
      <c r="K502" s="287"/>
      <c r="L502" s="174"/>
      <c r="M502" s="175"/>
      <c r="O502" s="128">
        <f>IF(AND(L502&gt;=4,L502&lt;=12),L502,IF(AND(L502&gt;=1,L502&lt;=3),L502+12,0))</f>
        <v>0</v>
      </c>
      <c r="Q502" s="136" t="s">
        <v>283</v>
      </c>
      <c r="R502" s="163">
        <f>SUM(R498:R500)-R501</f>
        <v>0</v>
      </c>
      <c r="S502" s="163">
        <f>SUM(S498:S500)-S501</f>
        <v>0</v>
      </c>
      <c r="T502" s="163">
        <f t="shared" ref="T502" si="212">SUM(T498:T500)-T501</f>
        <v>0</v>
      </c>
      <c r="U502" s="163">
        <f t="shared" ref="U502" si="213">SUM(U498:U500)-U501</f>
        <v>0</v>
      </c>
      <c r="V502" s="163">
        <f t="shared" ref="V502:AC502" si="214">SUM(V498:V500)-V501</f>
        <v>0</v>
      </c>
      <c r="W502" s="163">
        <f t="shared" si="214"/>
        <v>0</v>
      </c>
      <c r="X502" s="163">
        <f t="shared" si="214"/>
        <v>0</v>
      </c>
      <c r="Y502" s="163">
        <f t="shared" si="214"/>
        <v>0</v>
      </c>
      <c r="Z502" s="163">
        <f t="shared" si="214"/>
        <v>0</v>
      </c>
      <c r="AA502" s="163">
        <f t="shared" si="214"/>
        <v>0</v>
      </c>
      <c r="AB502" s="163">
        <f t="shared" si="214"/>
        <v>0</v>
      </c>
      <c r="AC502" s="163">
        <f t="shared" si="214"/>
        <v>0</v>
      </c>
      <c r="AD502" s="164">
        <f t="shared" si="211"/>
        <v>0</v>
      </c>
    </row>
    <row r="503" spans="2:30" ht="24" customHeight="1" thickBot="1">
      <c r="B503" s="335"/>
      <c r="C503" s="355"/>
      <c r="D503" s="176" t="s">
        <v>33</v>
      </c>
      <c r="E503" s="177"/>
      <c r="F503" s="288" t="s">
        <v>82</v>
      </c>
      <c r="G503" s="288"/>
      <c r="H503" s="288"/>
      <c r="I503" s="288"/>
      <c r="J503" s="288"/>
      <c r="K503" s="289"/>
      <c r="L503" s="178" t="s">
        <v>373</v>
      </c>
      <c r="M503" s="179" t="s">
        <v>373</v>
      </c>
      <c r="O503" s="128" t="s">
        <v>164</v>
      </c>
      <c r="Q503" s="136" t="s">
        <v>284</v>
      </c>
      <c r="R503" s="163">
        <f>IF(O492=1,IF(AND(O498&gt;0,O498&lt;=4),IF(R502&gt;=63000,63000,R502),IF(R502&gt;=82000,82000,R502)),IF(R502&gt;=63000,63000,R502))</f>
        <v>0</v>
      </c>
      <c r="S503" s="163">
        <f>IF(O492=1,IF(AND(O498&gt;0,O498&lt;=5),IF(S502&gt;=63000,63000,S502),IF(S502&gt;=82000,82000,S502)),IF(S502&gt;=63000,63000,S502))</f>
        <v>0</v>
      </c>
      <c r="T503" s="163">
        <f>IF(O492=1,IF(AND(O498&gt;0,O498&lt;=6),IF(T502&gt;=63000,63000,T502),IF(T502&gt;=82000,82000,T502)),IF(T502&gt;=63000,63000,T502))</f>
        <v>0</v>
      </c>
      <c r="U503" s="163">
        <f>IF(O492=1,IF(AND(O498&gt;0,O498&lt;=7),IF(U502&gt;=63000,63000,U502),IF(U502&gt;=82000,82000,U502)),IF(U502&gt;=63000,63000,U502))</f>
        <v>0</v>
      </c>
      <c r="V503" s="163">
        <f>IF(O492=1,IF(AND(O498&gt;0,O498&lt;=8),IF(V502&gt;=63000,63000,V502),IF(V502&gt;=82000,82000,V502)),IF(V502&gt;=63000,63000,V502))</f>
        <v>0</v>
      </c>
      <c r="W503" s="163">
        <f>IF(O492=1,IF(AND(O498&gt;0,O498&lt;=9),IF(W502&gt;=63000,63000,W502),IF(W502&gt;=82000,82000,W502)),IF(W502&gt;=63000,63000,W502))</f>
        <v>0</v>
      </c>
      <c r="X503" s="163">
        <f>IF(O492=1,IF(AND(O498&gt;0,O498&lt;=10),IF(X502&gt;=63000,63000,X502),IF(X502&gt;=82000,82000,X502)),IF(X502&gt;=63000,63000,X502))</f>
        <v>0</v>
      </c>
      <c r="Y503" s="163">
        <f>IF(O492=1,IF(AND(O498&gt;0,O498&lt;=11),IF(Y502&gt;=63000,63000,Y502),IF(Y502&gt;=82000,82000,Y502)),IF(Y502&gt;=63000,63000,Y502))</f>
        <v>0</v>
      </c>
      <c r="Z503" s="163">
        <f>IF(O492=1,IF(AND(O498&gt;0,O498&lt;=12),IF(Z502&gt;=63000,63000,Z502),IF(Z502&gt;=82000,82000,Z502)),IF(Z502&gt;=63000,63000,Z502))</f>
        <v>0</v>
      </c>
      <c r="AA503" s="163">
        <f>IF(O492=1,IF(AND(O498&gt;0,O498&lt;=13),IF(AA502&gt;=63000,63000,AA502),IF(AA502&gt;=82000,82000,AA502)),IF(AA502&gt;=63000,63000,AA502))</f>
        <v>0</v>
      </c>
      <c r="AB503" s="163">
        <f>IF(O492=1,IF(AND(O498&gt;0,O498&lt;=14),IF(AB502&gt;=63000,63000,AB502),IF(AB502&gt;=82000,82000,AB502)),IF(AB502&gt;=63000,63000,AB502))</f>
        <v>0</v>
      </c>
      <c r="AC503" s="163">
        <f>IF(O492=1,IF(AND(O498&gt;0,O498&lt;=15),IF(AC502&gt;=63000,63000,AC502),IF(AC502&gt;=82000,82000,AC502)),IF(AC502&gt;=63000,63000,AC502))</f>
        <v>0</v>
      </c>
      <c r="AD503" s="164"/>
    </row>
    <row r="504" spans="2:30" ht="19.5" customHeight="1">
      <c r="B504" s="335"/>
      <c r="C504" s="180"/>
      <c r="D504" s="145"/>
      <c r="E504" s="181"/>
      <c r="F504" s="182"/>
      <c r="G504" s="182"/>
      <c r="H504" s="182"/>
      <c r="I504" s="182"/>
      <c r="J504" s="182"/>
      <c r="K504" s="182"/>
      <c r="L504" s="183"/>
      <c r="M504" s="184"/>
      <c r="O504" s="128">
        <f>IF(AND(M502&gt;=4,M502&lt;=12),M502,IF(AND(M502&gt;=1,M502&lt;=3),M502+12,0))</f>
        <v>0</v>
      </c>
      <c r="Q504" s="136" t="s">
        <v>285</v>
      </c>
      <c r="R504" s="163">
        <f>ROUNDDOWN(R503*3/4,0)</f>
        <v>0</v>
      </c>
      <c r="S504" s="164">
        <f>ROUNDDOWN(S503*3/4,0)</f>
        <v>0</v>
      </c>
      <c r="T504" s="164">
        <f>ROUNDDOWN(T503*3/4,0)</f>
        <v>0</v>
      </c>
      <c r="U504" s="164">
        <f>ROUNDDOWN(U503*3/4,0)</f>
        <v>0</v>
      </c>
      <c r="V504" s="164">
        <f>ROUNDDOWN(V503*3/4,0)</f>
        <v>0</v>
      </c>
      <c r="W504" s="164">
        <f t="shared" ref="W504:AC504" si="215">ROUNDDOWN(W503*3/4,0)</f>
        <v>0</v>
      </c>
      <c r="X504" s="164">
        <f t="shared" si="215"/>
        <v>0</v>
      </c>
      <c r="Y504" s="164">
        <f t="shared" si="215"/>
        <v>0</v>
      </c>
      <c r="Z504" s="164">
        <f t="shared" si="215"/>
        <v>0</v>
      </c>
      <c r="AA504" s="164">
        <f t="shared" si="215"/>
        <v>0</v>
      </c>
      <c r="AB504" s="164">
        <f t="shared" si="215"/>
        <v>0</v>
      </c>
      <c r="AC504" s="164">
        <f t="shared" si="215"/>
        <v>0</v>
      </c>
      <c r="AD504" s="164">
        <f>ROUNDDOWN(SUM(R504:AC504),-2)</f>
        <v>0</v>
      </c>
    </row>
    <row r="505" spans="2:30" ht="19.5" customHeight="1">
      <c r="B505" s="335"/>
      <c r="C505" s="290" t="s">
        <v>374</v>
      </c>
      <c r="D505" s="290"/>
      <c r="E505" s="290"/>
      <c r="F505" s="290"/>
      <c r="G505" s="290"/>
      <c r="H505" s="290"/>
      <c r="I505" s="290"/>
      <c r="J505" s="290"/>
      <c r="K505" s="291"/>
      <c r="L505" s="178" t="s">
        <v>375</v>
      </c>
      <c r="M505" s="179" t="s">
        <v>375</v>
      </c>
      <c r="O505" s="128" t="s">
        <v>293</v>
      </c>
    </row>
    <row r="506" spans="2:30" ht="19.5" customHeight="1">
      <c r="B506" s="335"/>
      <c r="C506" s="292"/>
      <c r="D506" s="292"/>
      <c r="E506" s="292"/>
      <c r="F506" s="292"/>
      <c r="G506" s="292"/>
      <c r="H506" s="292"/>
      <c r="I506" s="292"/>
      <c r="J506" s="292"/>
      <c r="K506" s="293"/>
      <c r="L506" s="183"/>
      <c r="M506" s="184"/>
      <c r="O506" s="128">
        <f>IF(AND(E523&gt;=4,E523&lt;=12),E523,IF(AND(E523&gt;=1,E523&lt;=3),E523+12,0))</f>
        <v>0</v>
      </c>
    </row>
    <row r="507" spans="2:30" ht="19.5" customHeight="1">
      <c r="B507" s="335"/>
      <c r="C507" s="292"/>
      <c r="D507" s="292"/>
      <c r="E507" s="292"/>
      <c r="F507" s="292"/>
      <c r="G507" s="292"/>
      <c r="H507" s="292"/>
      <c r="I507" s="292"/>
      <c r="J507" s="292"/>
      <c r="K507" s="293"/>
      <c r="L507" s="185" t="s">
        <v>376</v>
      </c>
      <c r="M507" s="186" t="s">
        <v>376</v>
      </c>
    </row>
    <row r="508" spans="2:30" ht="19.5" customHeight="1" thickBot="1">
      <c r="B508" s="335"/>
      <c r="C508" s="292"/>
      <c r="D508" s="292"/>
      <c r="E508" s="292"/>
      <c r="F508" s="292"/>
      <c r="G508" s="292"/>
      <c r="H508" s="292"/>
      <c r="I508" s="292"/>
      <c r="J508" s="292"/>
      <c r="K508" s="293"/>
      <c r="L508" s="183"/>
      <c r="M508" s="184"/>
    </row>
    <row r="509" spans="2:30" ht="18" customHeight="1" thickBot="1">
      <c r="B509" s="335"/>
      <c r="C509" s="294" t="s">
        <v>266</v>
      </c>
      <c r="D509" s="297" t="s">
        <v>377</v>
      </c>
      <c r="E509" s="298"/>
      <c r="F509" s="298"/>
      <c r="G509" s="298"/>
      <c r="H509" s="298"/>
      <c r="I509" s="298"/>
      <c r="J509" s="298"/>
      <c r="K509" s="299"/>
      <c r="L509" s="178" t="s">
        <v>378</v>
      </c>
      <c r="M509" s="179" t="s">
        <v>378</v>
      </c>
    </row>
    <row r="510" spans="2:30" ht="15" customHeight="1" thickBot="1">
      <c r="B510" s="335"/>
      <c r="C510" s="295"/>
      <c r="D510" s="187" t="s">
        <v>272</v>
      </c>
      <c r="E510" s="160"/>
      <c r="F510" s="300" t="s">
        <v>82</v>
      </c>
      <c r="G510" s="300"/>
      <c r="H510" s="301">
        <f>IF(E510="",0,IF(E512="",ROUNDDOWN(E510/24,0),ROUNDDOWN(E510/E512,0)))</f>
        <v>0</v>
      </c>
      <c r="I510" s="302"/>
      <c r="J510" s="302"/>
      <c r="K510" s="303"/>
      <c r="L510" s="188"/>
      <c r="M510" s="189"/>
    </row>
    <row r="511" spans="2:30" ht="15" customHeight="1" thickBot="1">
      <c r="B511" s="335"/>
      <c r="C511" s="295"/>
      <c r="D511" s="190" t="s">
        <v>292</v>
      </c>
      <c r="E511" s="147"/>
      <c r="F511" s="310" t="s">
        <v>9</v>
      </c>
      <c r="G511" s="310"/>
      <c r="H511" s="304"/>
      <c r="I511" s="305"/>
      <c r="J511" s="305"/>
      <c r="K511" s="306"/>
      <c r="L511" s="191"/>
      <c r="M511" s="192"/>
    </row>
    <row r="512" spans="2:30" ht="15" customHeight="1" thickBot="1">
      <c r="B512" s="335"/>
      <c r="C512" s="295"/>
      <c r="D512" s="193" t="s">
        <v>156</v>
      </c>
      <c r="E512" s="147">
        <v>24</v>
      </c>
      <c r="F512" s="152" t="s">
        <v>157</v>
      </c>
      <c r="G512" s="152"/>
      <c r="H512" s="307"/>
      <c r="I512" s="308"/>
      <c r="J512" s="308"/>
      <c r="K512" s="309"/>
      <c r="L512" s="311" t="s">
        <v>295</v>
      </c>
      <c r="M512" s="312"/>
    </row>
    <row r="513" spans="2:19" ht="18" customHeight="1" thickBot="1">
      <c r="B513" s="335"/>
      <c r="C513" s="295"/>
      <c r="D513" s="297" t="s">
        <v>379</v>
      </c>
      <c r="E513" s="298"/>
      <c r="F513" s="298"/>
      <c r="G513" s="298"/>
      <c r="H513" s="298"/>
      <c r="I513" s="298"/>
      <c r="J513" s="298"/>
      <c r="K513" s="299"/>
      <c r="L513" s="313"/>
      <c r="M513" s="314"/>
    </row>
    <row r="514" spans="2:19" ht="15" customHeight="1">
      <c r="B514" s="335"/>
      <c r="C514" s="295"/>
      <c r="D514" s="194" t="s">
        <v>267</v>
      </c>
      <c r="E514" s="131" t="s">
        <v>148</v>
      </c>
      <c r="F514" s="129"/>
      <c r="G514" s="195" t="s">
        <v>8</v>
      </c>
      <c r="H514" s="196"/>
      <c r="I514" s="195" t="s">
        <v>9</v>
      </c>
      <c r="J514" s="196"/>
      <c r="K514" s="197" t="s">
        <v>102</v>
      </c>
      <c r="L514" s="315"/>
      <c r="M514" s="316"/>
    </row>
    <row r="515" spans="2:19" ht="15" customHeight="1">
      <c r="B515" s="335"/>
      <c r="C515" s="295"/>
      <c r="D515" s="198" t="s">
        <v>150</v>
      </c>
      <c r="E515" s="321"/>
      <c r="F515" s="321"/>
      <c r="G515" s="321"/>
      <c r="H515" s="321"/>
      <c r="I515" s="321"/>
      <c r="J515" s="321"/>
      <c r="K515" s="322"/>
      <c r="L515" s="317"/>
      <c r="M515" s="318"/>
    </row>
    <row r="516" spans="2:19" ht="15" customHeight="1">
      <c r="B516" s="335"/>
      <c r="C516" s="295"/>
      <c r="D516" s="199" t="s">
        <v>259</v>
      </c>
      <c r="E516" s="323"/>
      <c r="F516" s="323"/>
      <c r="G516" s="323"/>
      <c r="H516" s="323"/>
      <c r="I516" s="323"/>
      <c r="J516" s="323"/>
      <c r="K516" s="324"/>
      <c r="L516" s="317"/>
      <c r="M516" s="318"/>
    </row>
    <row r="517" spans="2:19" ht="15" customHeight="1">
      <c r="B517" s="335"/>
      <c r="C517" s="295"/>
      <c r="D517" s="200" t="s">
        <v>145</v>
      </c>
      <c r="E517" s="201"/>
      <c r="F517" s="310" t="s">
        <v>82</v>
      </c>
      <c r="G517" s="310"/>
      <c r="H517" s="310"/>
      <c r="I517" s="310"/>
      <c r="J517" s="310"/>
      <c r="K517" s="325"/>
      <c r="L517" s="317"/>
      <c r="M517" s="318"/>
    </row>
    <row r="518" spans="2:19" ht="15" customHeight="1" thickBot="1">
      <c r="B518" s="335"/>
      <c r="C518" s="295"/>
      <c r="D518" s="200" t="s">
        <v>146</v>
      </c>
      <c r="E518" s="201"/>
      <c r="F518" s="310" t="s">
        <v>82</v>
      </c>
      <c r="G518" s="310"/>
      <c r="H518" s="310"/>
      <c r="I518" s="310"/>
      <c r="J518" s="310"/>
      <c r="K518" s="325"/>
      <c r="L518" s="319"/>
      <c r="M518" s="320"/>
    </row>
    <row r="519" spans="2:19" ht="15" customHeight="1">
      <c r="B519" s="335"/>
      <c r="C519" s="295"/>
      <c r="D519" s="200" t="s">
        <v>147</v>
      </c>
      <c r="E519" s="160"/>
      <c r="F519" s="310" t="s">
        <v>82</v>
      </c>
      <c r="G519" s="310"/>
      <c r="H519" s="326">
        <f>IF(E519="",0,IF(E520="",ROUNDDOWN(E519/24,0),ROUNDDOWN(E519/E520,0)))</f>
        <v>0</v>
      </c>
      <c r="I519" s="326"/>
      <c r="J519" s="326"/>
      <c r="K519" s="327"/>
      <c r="L519" s="202"/>
      <c r="M519" s="203"/>
    </row>
    <row r="520" spans="2:19" ht="15" customHeight="1">
      <c r="B520" s="335"/>
      <c r="C520" s="295"/>
      <c r="D520" s="200" t="s">
        <v>156</v>
      </c>
      <c r="E520" s="147">
        <v>24</v>
      </c>
      <c r="F520" s="310" t="s">
        <v>157</v>
      </c>
      <c r="G520" s="310"/>
      <c r="H520" s="326"/>
      <c r="I520" s="326"/>
      <c r="J520" s="326"/>
      <c r="K520" s="327"/>
      <c r="L520" s="145"/>
      <c r="M520" s="204"/>
    </row>
    <row r="521" spans="2:19" ht="15" customHeight="1" thickBot="1">
      <c r="B521" s="335"/>
      <c r="C521" s="295"/>
      <c r="D521" s="193" t="s">
        <v>33</v>
      </c>
      <c r="E521" s="205"/>
      <c r="F521" s="328" t="s">
        <v>82</v>
      </c>
      <c r="G521" s="328"/>
      <c r="H521" s="328"/>
      <c r="I521" s="328"/>
      <c r="J521" s="328"/>
      <c r="K521" s="329"/>
      <c r="L521" s="145"/>
      <c r="M521" s="204"/>
    </row>
    <row r="522" spans="2:19" ht="54" customHeight="1" thickBot="1">
      <c r="B522" s="335"/>
      <c r="C522" s="295"/>
      <c r="D522" s="330" t="s">
        <v>380</v>
      </c>
      <c r="E522" s="298"/>
      <c r="F522" s="298"/>
      <c r="G522" s="298"/>
      <c r="H522" s="298"/>
      <c r="I522" s="298"/>
      <c r="J522" s="298"/>
      <c r="K522" s="299"/>
      <c r="L522" s="145"/>
      <c r="M522" s="204"/>
    </row>
    <row r="523" spans="2:19" ht="15" customHeight="1">
      <c r="B523" s="335"/>
      <c r="C523" s="295"/>
      <c r="D523" s="194" t="s">
        <v>268</v>
      </c>
      <c r="E523" s="196"/>
      <c r="F523" s="300" t="s">
        <v>273</v>
      </c>
      <c r="G523" s="300"/>
      <c r="H523" s="300"/>
      <c r="I523" s="300"/>
      <c r="J523" s="300"/>
      <c r="K523" s="331"/>
      <c r="L523" s="145"/>
      <c r="M523" s="204"/>
    </row>
    <row r="524" spans="2:19" ht="15" customHeight="1">
      <c r="B524" s="335"/>
      <c r="C524" s="295"/>
      <c r="D524" s="200" t="s">
        <v>269</v>
      </c>
      <c r="E524" s="201"/>
      <c r="F524" s="310" t="s">
        <v>82</v>
      </c>
      <c r="G524" s="310"/>
      <c r="H524" s="310"/>
      <c r="I524" s="310"/>
      <c r="J524" s="310"/>
      <c r="K524" s="325"/>
      <c r="L524" s="145"/>
      <c r="M524" s="204"/>
    </row>
    <row r="525" spans="2:19" ht="15" customHeight="1">
      <c r="B525" s="335"/>
      <c r="C525" s="295"/>
      <c r="D525" s="200" t="s">
        <v>270</v>
      </c>
      <c r="E525" s="201"/>
      <c r="F525" s="310" t="s">
        <v>82</v>
      </c>
      <c r="G525" s="310"/>
      <c r="H525" s="310"/>
      <c r="I525" s="310"/>
      <c r="J525" s="310"/>
      <c r="K525" s="325"/>
      <c r="L525" s="145"/>
      <c r="M525" s="204"/>
    </row>
    <row r="526" spans="2:19" ht="15" customHeight="1" thickBot="1">
      <c r="B526" s="336"/>
      <c r="C526" s="296"/>
      <c r="D526" s="193" t="s">
        <v>271</v>
      </c>
      <c r="E526" s="205"/>
      <c r="F526" s="328" t="s">
        <v>82</v>
      </c>
      <c r="G526" s="328"/>
      <c r="H526" s="328"/>
      <c r="I526" s="328"/>
      <c r="J526" s="328"/>
      <c r="K526" s="329"/>
      <c r="L526" s="206"/>
      <c r="M526" s="207"/>
    </row>
    <row r="527" spans="2:19" ht="14.25" customHeight="1" thickBot="1">
      <c r="C527" s="208"/>
      <c r="D527" s="208"/>
      <c r="E527" s="208"/>
      <c r="F527" s="208"/>
      <c r="G527" s="208"/>
      <c r="H527" s="208"/>
      <c r="I527" s="208"/>
      <c r="J527" s="208"/>
      <c r="K527" s="208"/>
      <c r="L527" s="208"/>
      <c r="M527" s="208"/>
    </row>
    <row r="528" spans="2:19" ht="21.75" customHeight="1" thickBot="1">
      <c r="B528" s="332" t="s">
        <v>362</v>
      </c>
      <c r="C528" s="333"/>
      <c r="D528" s="333"/>
      <c r="E528" s="333"/>
      <c r="F528" s="333"/>
      <c r="G528" s="333"/>
      <c r="H528" s="333"/>
      <c r="I528" s="333"/>
      <c r="J528" s="333"/>
      <c r="K528" s="333"/>
      <c r="L528" s="333"/>
      <c r="M528" s="334"/>
      <c r="Q528" s="144" t="s">
        <v>274</v>
      </c>
      <c r="R528" s="144" t="str">
        <f>IF($E529="","",$E529)</f>
        <v/>
      </c>
      <c r="S528" s="144"/>
    </row>
    <row r="529" spans="2:30" ht="16.5" thickBot="1">
      <c r="B529" s="335" t="s">
        <v>363</v>
      </c>
      <c r="C529" s="337" t="s">
        <v>141</v>
      </c>
      <c r="D529" s="338"/>
      <c r="E529" s="339"/>
      <c r="F529" s="339"/>
      <c r="G529" s="339"/>
      <c r="H529" s="339"/>
      <c r="I529" s="339"/>
      <c r="J529" s="339"/>
      <c r="K529" s="340"/>
      <c r="L529" s="341" t="s">
        <v>343</v>
      </c>
      <c r="M529" s="342"/>
      <c r="Q529" s="144" t="s">
        <v>288</v>
      </c>
      <c r="R529" s="144" t="str">
        <f>IF($E534="","",$E534&amp;"　　"&amp;$E535)</f>
        <v/>
      </c>
      <c r="S529" s="144"/>
    </row>
    <row r="530" spans="2:30" ht="18" customHeight="1">
      <c r="B530" s="335"/>
      <c r="C530" s="343" t="s">
        <v>143</v>
      </c>
      <c r="D530" s="344"/>
      <c r="E530" s="146"/>
      <c r="F530" s="147"/>
      <c r="G530" s="148" t="s">
        <v>8</v>
      </c>
      <c r="H530" s="147"/>
      <c r="I530" s="148" t="s">
        <v>9</v>
      </c>
      <c r="J530" s="147"/>
      <c r="K530" s="149" t="s">
        <v>102</v>
      </c>
      <c r="L530" s="345" t="str">
        <f>L23</f>
        <v>令和元年度から継続して令和６年度末まで補助対象者であった</v>
      </c>
      <c r="M530" s="346"/>
      <c r="O530" s="128" t="s">
        <v>158</v>
      </c>
      <c r="Q530" s="144" t="s">
        <v>289</v>
      </c>
      <c r="R530" s="144" t="str">
        <f>IF($E554="","",$E554&amp;"　　"&amp;$E555)</f>
        <v/>
      </c>
      <c r="S530" s="144"/>
    </row>
    <row r="531" spans="2:30" ht="18" customHeight="1">
      <c r="B531" s="335"/>
      <c r="C531" s="343" t="s">
        <v>144</v>
      </c>
      <c r="D531" s="344"/>
      <c r="E531" s="146"/>
      <c r="F531" s="147"/>
      <c r="G531" s="148" t="s">
        <v>8</v>
      </c>
      <c r="H531" s="147"/>
      <c r="I531" s="148" t="s">
        <v>9</v>
      </c>
      <c r="J531" s="147"/>
      <c r="K531" s="149" t="s">
        <v>102</v>
      </c>
      <c r="L531" s="347"/>
      <c r="M531" s="348"/>
      <c r="O531" s="128">
        <f>IF(L531="○",IF(L533="○",IF(L535="○",1,0),0),0)</f>
        <v>0</v>
      </c>
      <c r="Q531" s="144" t="s">
        <v>275</v>
      </c>
      <c r="R531" s="144" t="str">
        <f>IF($E530="","",$E530&amp;$F530&amp;"年"&amp;$H530&amp;"月"&amp;$J530&amp;"日")</f>
        <v/>
      </c>
      <c r="S531" s="144"/>
    </row>
    <row r="532" spans="2:30" ht="18" customHeight="1" thickBot="1">
      <c r="B532" s="335"/>
      <c r="C532" s="349" t="s">
        <v>153</v>
      </c>
      <c r="D532" s="350"/>
      <c r="E532" s="150"/>
      <c r="F532" s="151"/>
      <c r="G532" s="152" t="s">
        <v>8</v>
      </c>
      <c r="H532" s="151"/>
      <c r="I532" s="152" t="s">
        <v>149</v>
      </c>
      <c r="J532" s="151"/>
      <c r="K532" s="153" t="s">
        <v>10</v>
      </c>
      <c r="L532" s="351" t="s">
        <v>260</v>
      </c>
      <c r="M532" s="352"/>
      <c r="O532" s="128" t="s">
        <v>161</v>
      </c>
      <c r="Q532" s="144" t="s">
        <v>276</v>
      </c>
      <c r="R532" s="144" t="str">
        <f>IF($E531="","",IF($E531="年度当初","令和"&amp;$N$3&amp;"年4月1日",$E531&amp;$F531&amp;"年"&amp;$H531&amp;"月"&amp;$J531&amp;"日"))</f>
        <v/>
      </c>
      <c r="S532" s="144"/>
    </row>
    <row r="533" spans="2:30" ht="16.5" thickBot="1">
      <c r="B533" s="335"/>
      <c r="C533" s="154"/>
      <c r="D533" s="145"/>
      <c r="E533" s="155"/>
      <c r="F533" s="155"/>
      <c r="G533" s="155"/>
      <c r="H533" s="155"/>
      <c r="I533" s="155"/>
      <c r="J533" s="155"/>
      <c r="K533" s="155"/>
      <c r="L533" s="347"/>
      <c r="M533" s="348"/>
      <c r="O533" s="128">
        <f>IF(E531="年度当初",4,IF(AND(H531&gt;=4,H531&lt;=12),H531,IF(AND(H531&gt;=1,H531&lt;=3),H531+12,0)))</f>
        <v>0</v>
      </c>
      <c r="Q533" s="144" t="s">
        <v>277</v>
      </c>
      <c r="R533" s="144" t="str">
        <f>IF(E532="","",IF(E532="年度末","令和"&amp;$N$4&amp;"年3月31日",E532&amp;F532&amp;"年"&amp;H532&amp;"月"&amp;J532&amp;"日"))</f>
        <v/>
      </c>
      <c r="S533" s="144"/>
    </row>
    <row r="534" spans="2:30" ht="19.5" customHeight="1">
      <c r="B534" s="335"/>
      <c r="C534" s="353" t="s">
        <v>262</v>
      </c>
      <c r="D534" s="156" t="s">
        <v>142</v>
      </c>
      <c r="E534" s="356"/>
      <c r="F534" s="356"/>
      <c r="G534" s="356"/>
      <c r="H534" s="356"/>
      <c r="I534" s="356"/>
      <c r="J534" s="356"/>
      <c r="K534" s="357"/>
      <c r="L534" s="351" t="s">
        <v>261</v>
      </c>
      <c r="M534" s="352"/>
      <c r="O534" s="128" t="s">
        <v>162</v>
      </c>
      <c r="Q534" s="144" t="s">
        <v>278</v>
      </c>
      <c r="R534" s="144" t="str">
        <f>IF($L553="","",L553)</f>
        <v/>
      </c>
      <c r="S534" s="144"/>
    </row>
    <row r="535" spans="2:30" ht="16.5" thickBot="1">
      <c r="B535" s="335"/>
      <c r="C535" s="354"/>
      <c r="D535" s="157" t="s">
        <v>258</v>
      </c>
      <c r="E535" s="358"/>
      <c r="F535" s="358"/>
      <c r="G535" s="358"/>
      <c r="H535" s="358"/>
      <c r="I535" s="358"/>
      <c r="J535" s="358"/>
      <c r="K535" s="359"/>
      <c r="L535" s="360"/>
      <c r="M535" s="361"/>
      <c r="O535" s="128">
        <f>IF(E532="年度末",15,IF(AND(H532&gt;=4,H532&lt;=12),H532,IF(AND(H532&gt;=1,H532&lt;=3),H532+12,0)))</f>
        <v>0</v>
      </c>
      <c r="Q535" s="144" t="s">
        <v>290</v>
      </c>
      <c r="R535" s="158" t="str">
        <f>"補助基準額上限："&amp;M536&amp;"円"</f>
        <v>補助基準額上限：65000円</v>
      </c>
      <c r="S535" s="144"/>
      <c r="U535" s="128" t="s">
        <v>267</v>
      </c>
      <c r="V535" s="128" t="str">
        <f>IF(O537=0,"","転居日："&amp;E553&amp;F553&amp;"年"&amp;H553&amp;"月"&amp;J553&amp;"日")</f>
        <v/>
      </c>
    </row>
    <row r="536" spans="2:30" ht="16" customHeight="1">
      <c r="B536" s="335"/>
      <c r="C536" s="354"/>
      <c r="D536" s="159" t="s">
        <v>145</v>
      </c>
      <c r="E536" s="160"/>
      <c r="F536" s="300" t="s">
        <v>82</v>
      </c>
      <c r="G536" s="300"/>
      <c r="H536" s="300"/>
      <c r="I536" s="300"/>
      <c r="J536" s="300"/>
      <c r="K536" s="331"/>
      <c r="L536" s="362" t="s">
        <v>253</v>
      </c>
      <c r="M536" s="364">
        <f>IF(O531=1,82000,65000)</f>
        <v>65000</v>
      </c>
      <c r="O536" s="128" t="s">
        <v>294</v>
      </c>
      <c r="Q536" s="136"/>
      <c r="R536" s="136" t="s">
        <v>286</v>
      </c>
      <c r="S536" s="136" t="s">
        <v>17</v>
      </c>
      <c r="T536" s="136" t="s">
        <v>18</v>
      </c>
      <c r="U536" s="136" t="s">
        <v>19</v>
      </c>
      <c r="V536" s="136" t="s">
        <v>20</v>
      </c>
      <c r="W536" s="136" t="s">
        <v>21</v>
      </c>
      <c r="X536" s="136" t="s">
        <v>22</v>
      </c>
      <c r="Y536" s="136" t="s">
        <v>23</v>
      </c>
      <c r="Z536" s="136" t="s">
        <v>24</v>
      </c>
      <c r="AA536" s="136" t="s">
        <v>25</v>
      </c>
      <c r="AB536" s="136" t="s">
        <v>26</v>
      </c>
      <c r="AC536" s="136" t="s">
        <v>27</v>
      </c>
      <c r="AD536" s="136" t="s">
        <v>287</v>
      </c>
    </row>
    <row r="537" spans="2:30" ht="16.5" customHeight="1" thickBot="1">
      <c r="B537" s="335"/>
      <c r="C537" s="354"/>
      <c r="D537" s="161" t="s">
        <v>146</v>
      </c>
      <c r="E537" s="162"/>
      <c r="F537" s="366" t="s">
        <v>82</v>
      </c>
      <c r="G537" s="366"/>
      <c r="H537" s="366"/>
      <c r="I537" s="366"/>
      <c r="J537" s="366"/>
      <c r="K537" s="367"/>
      <c r="L537" s="363"/>
      <c r="M537" s="365"/>
      <c r="O537" s="128">
        <f>IF(AND(H553&gt;=4,H553&lt;=12),H553,IF(AND(H553&gt;=1,H553&lt;=3),H553+12,0))</f>
        <v>0</v>
      </c>
      <c r="Q537" s="136" t="s">
        <v>281</v>
      </c>
      <c r="R537" s="163">
        <f>IF(O533=4,IF(O541=4,L543,IF(O543=4,M543,IF(O537=4,E556,E536))),0)</f>
        <v>0</v>
      </c>
      <c r="S537" s="163">
        <f>IF(O533&lt;=5,
IF(O535&lt;5,0,
IF(O541=5,L543,
IF(O543=5,M543,
IF(AND(O537&gt;0,O537&lt;=5),E556,
IF(AND(O545&gt;0,O545&lt;=5),E563,E536))))),0)</f>
        <v>0</v>
      </c>
      <c r="T537" s="163">
        <f>IF(O533&lt;=6,
IF(O535&lt;6,0,
IF(O541=6,L543,
IF(O543=6,M543,
IF(AND(O537&gt;0,O537&lt;=6),E556,
IF(AND(O545&gt;0,O545&lt;=6),E563,E536))))),0)</f>
        <v>0</v>
      </c>
      <c r="U537" s="163">
        <f>IF(O533&lt;=7,
IF(O535&lt;7,0,
IF(O541=7,L543,
IF(O543=7,M543,
IF(AND(O537&gt;0,O537&lt;=7),E556,
IF(AND(O545&gt;0,O545&lt;=7),E563,E536))))),0)</f>
        <v>0</v>
      </c>
      <c r="V537" s="163">
        <f>IF(O533&lt;=8,
IF(O535&lt;8,0,
IF(O541=8,L543,
IF(O543=8,M543,
IF(AND(O537&gt;0,O537&lt;=8),E556,
IF(AND(O545&gt;0,O545&lt;=8),E563,E536))))),0)</f>
        <v>0</v>
      </c>
      <c r="W537" s="163">
        <f>IF(O533&lt;=9,
IF(O535&lt;9,0,
IF(O541=9,L543,
IF(O543=9,M543,
IF(AND(O537&gt;0,O537&lt;=9),E556,
IF(AND(O545&gt;0,O545&lt;=9),E563,E536))))),0)</f>
        <v>0</v>
      </c>
      <c r="X537" s="163">
        <f>IF(O533&lt;=10,
IF(O535&lt;10,0,
IF(O541=10,L543,
IF(O543=10,M543,
IF(AND(O537&gt;0,O537&lt;=10),E556,
IF(AND(O545&gt;0,O545&lt;=10),E563,E536))))),0)</f>
        <v>0</v>
      </c>
      <c r="Y537" s="163">
        <f>IF(O533&lt;=11,
IF(O535&lt;11,0,
IF(O541=11,L543,
IF(O543=11,M543,
IF(AND(O537&gt;0,O537&lt;=11),E556,
IF(AND(O545&gt;0,O545&lt;=11),E563,E536))))),0)</f>
        <v>0</v>
      </c>
      <c r="Z537" s="163">
        <f>IF(O533&lt;=12,
IF(O535&lt;12,0,
IF(O541=12,L543,
IF(O543=12,M543,
IF(AND(O537&gt;0,O537&lt;=12),E556,
IF(AND(O545&gt;0,O545&lt;=12),E563,E536))))),0)</f>
        <v>0</v>
      </c>
      <c r="AA537" s="163">
        <f>IF(O533&lt;=13,
IF(O535&lt;13,0,
IF(O541=13,L543,
IF(O543=13,M543,
IF(AND(O537&gt;0,O537&lt;=13),E556,
IF(AND(O545&gt;0,O545&lt;=13),E563,E536))))),0)</f>
        <v>0</v>
      </c>
      <c r="AB537" s="163">
        <f>IF(O533&lt;=14,
IF(O535&lt;14,0,
IF(O541=14,L543,
IF(O543=14,M543,
IF(AND(O537&gt;0,O537&lt;=14),E556,
IF(AND(O545&gt;0,O545&lt;=14),E563,E536))))),0)</f>
        <v>0</v>
      </c>
      <c r="AC537" s="163">
        <f>IF(O533&lt;=15,
IF(O535&lt;15,0,
IF(O541=15,L543,
IF(O543=15,M543,
IF(AND(O537&gt;0,O537&lt;=15),E556,
IF(AND(O545&gt;0,O545&lt;=15),E563,E536))))),0)</f>
        <v>0</v>
      </c>
      <c r="AD537" s="164">
        <f>SUM(R537:AC537)</f>
        <v>0</v>
      </c>
    </row>
    <row r="538" spans="2:30" ht="23.25" customHeight="1" thickBot="1">
      <c r="B538" s="335"/>
      <c r="C538" s="354"/>
      <c r="D538" s="165" t="s">
        <v>371</v>
      </c>
      <c r="E538" s="166"/>
      <c r="F538" s="368" t="s">
        <v>82</v>
      </c>
      <c r="G538" s="368"/>
      <c r="H538" s="369">
        <f>IF(E538="",0,IF(E539="",ROUNDDOWN(E538/24,0),ROUNDDOWN(E538/E539,0)))</f>
        <v>0</v>
      </c>
      <c r="I538" s="369"/>
      <c r="J538" s="369"/>
      <c r="K538" s="370"/>
      <c r="L538" s="167"/>
      <c r="M538" s="168"/>
      <c r="O538" s="128" t="s">
        <v>155</v>
      </c>
      <c r="Q538" s="136" t="s">
        <v>279</v>
      </c>
      <c r="R538" s="163">
        <f>IF(O533=4,IF(O541=4,$L545,IF(O543=4,$M545,IF(O537=4,$E557,$E537))),0)</f>
        <v>0</v>
      </c>
      <c r="S538" s="163">
        <f>IF(O533&lt;=5,
IF(O535&lt;5,0,
IF(O541=5,L545,
IF(O543=5,M545,
IF(AND(O537&gt;0,O537&lt;=5),E557,
IF(AND(O545&gt;0,O545&lt;=5),E564,E537))))),0)</f>
        <v>0</v>
      </c>
      <c r="T538" s="163">
        <f>IF(O533&lt;=6,
IF(O535&lt;6,0,
IF(O541=6,L545,
IF(O543=6,M545,
IF(AND(O537&gt;0,O537&lt;=6),E557,
IF(AND(O545&gt;0,O545&lt;=6),E564,E537))))),0)</f>
        <v>0</v>
      </c>
      <c r="U538" s="163">
        <f>IF(O533&lt;=7,
IF(O535&lt;7,0,
IF(O541=7,L545,
IF(O543=7,M545,
IF(AND(O537&gt;0,O537&lt;=7),E557,
IF(AND(O545&gt;0,O545&lt;=7),E564,E537))))),0)</f>
        <v>0</v>
      </c>
      <c r="V538" s="163">
        <f>IF(O533&lt;=8,
IF(O535&lt;8,0,
IF(O541=8,L545,
IF(O543=8,M545,
IF(AND(O537&gt;0,O537&lt;=8),E557,
IF(AND(O545&gt;0,O545&lt;=8),E564,E537))))),0)</f>
        <v>0</v>
      </c>
      <c r="W538" s="163">
        <f>IF(O533&lt;=9,
IF(O535&lt;9,0,
IF(O541=9,L545,
IF(O543=9,M545,
IF(AND(O537&gt;0,O537&lt;=9),E557,
IF(AND(O545&gt;0,O545&lt;=9),E564,E537))))),0)</f>
        <v>0</v>
      </c>
      <c r="X538" s="163">
        <f>IF(O533&lt;=10,
IF(O535&lt;10,0,
IF(O541=10,L545,
IF(O543=10,M545,
IF(AND(O537&gt;0,O537&lt;=10),E557,
IF(AND(O545&gt;0,O545&lt;=10),E564,E537))))),0)</f>
        <v>0</v>
      </c>
      <c r="Y538" s="163">
        <f>IF(O533&lt;=11,
IF(O535&lt;11,0,
IF(O541=11,L545,
IF(O543=11,M545,
IF(AND(O537&gt;0,O537&lt;=11),E557,
IF(AND(O545&gt;0,O545&lt;=11),E564,E537))))),0)</f>
        <v>0</v>
      </c>
      <c r="Z538" s="163">
        <f>IF(O533&lt;=12,
IF(O535&lt;12,0,
IF(O541=12,L545,
IF(O543=12,M545,
IF(AND(O537&gt;0,O537&lt;=12),E557,
IF(AND(O545&gt;0,O545&lt;=12),E564,E537))))),0)</f>
        <v>0</v>
      </c>
      <c r="AA538" s="163">
        <f>IF(O533&lt;=13,
IF(O535&lt;13,0,
IF(O541=13,L545,
IF(O543=13,M545,
IF(AND(O537&gt;0,O537&lt;=13),E557,
IF(AND(O545&gt;0,O545&lt;=13),E564,E537))))),0)</f>
        <v>0</v>
      </c>
      <c r="AB538" s="163">
        <f>IF(O533&lt;=14,
IF(O535&lt;14,0,
IF(O541=14,L545,
IF(O543=14,M545,
IF(AND(O537&gt;0,O537&lt;=14),E557,
IF(AND(O545&gt;0,O545&lt;=14),E564,E537))))),0)</f>
        <v>0</v>
      </c>
      <c r="AC538" s="163">
        <f>IF(O533&lt;=15,
IF(O535&lt;15,0,
IF(O541=15,L545,
IF(O543=15,M545,
IF(AND(O537&gt;0,O537&lt;=15),E557,
IF(AND(O545&gt;0,O545&lt;=15),E564,E537))))),0)</f>
        <v>0</v>
      </c>
      <c r="AD538" s="164">
        <f>SUM(R538:AC538)</f>
        <v>0</v>
      </c>
    </row>
    <row r="539" spans="2:30" ht="24" customHeight="1" thickBot="1">
      <c r="B539" s="335"/>
      <c r="C539" s="354"/>
      <c r="D539" s="169" t="s">
        <v>156</v>
      </c>
      <c r="E539" s="147">
        <v>24</v>
      </c>
      <c r="F539" s="310" t="s">
        <v>157</v>
      </c>
      <c r="G539" s="310"/>
      <c r="H539" s="326"/>
      <c r="I539" s="326"/>
      <c r="J539" s="326"/>
      <c r="K539" s="327"/>
      <c r="L539" s="170" t="s">
        <v>263</v>
      </c>
      <c r="M539" s="171" t="s">
        <v>264</v>
      </c>
      <c r="O539" s="128">
        <f>IF(AND(E550&gt;=4,E550&lt;=12),E550,IF(AND(E550&gt;=1,E550&lt;=3),E550+12,0))</f>
        <v>0</v>
      </c>
      <c r="Q539" s="136" t="s">
        <v>280</v>
      </c>
      <c r="R539" s="163">
        <f>IF(O533=4,IF(O541=4,L547,IF(O543=4,M547,IF(O537=4,H558,IF(O539=4,H549,H538)))),0)</f>
        <v>0</v>
      </c>
      <c r="S539" s="163">
        <f>IF(O533&lt;=5,
IF(O535&lt;5,0,
IF(O541=5,L547,
IF(O543=5,M547,
IF(AND(O537&gt;0,O537&lt;=5),H558,
IF(AND(O539&gt;0,O539&lt;=5),H549,H538))))),0)</f>
        <v>0</v>
      </c>
      <c r="T539" s="163">
        <f>IF(O533&lt;=6,
IF(O535&lt;6,0,
IF(O541=6,L547,
IF(O543=6,M547,
IF(AND(O537&gt;0,O537&lt;=6),H558,
IF(AND(O539&gt;0,O539&lt;=6),H549,H538))))),0)</f>
        <v>0</v>
      </c>
      <c r="U539" s="163">
        <f>IF(O533&lt;=7,
IF(O535&lt;7,0,
IF(O541=7,L547,
IF(O543=7,M547,
IF(AND(O537&gt;0,O537&lt;=7),H558,
IF(AND(O539&gt;0,O539&lt;=7),H549,H538))))),0)</f>
        <v>0</v>
      </c>
      <c r="V539" s="163">
        <f>IF(O533&lt;=8,
IF(O535&lt;8,0,
IF(O541=8,L547,
IF(O543=8,M547,
IF(AND(O537&gt;0,O537&lt;=8),H558,
IF(AND(O539&gt;0,O539&lt;=8),H549,H538))))),0)</f>
        <v>0</v>
      </c>
      <c r="W539" s="163">
        <f>IF(O533&lt;=9,
IF(O535&lt;9,0,
IF(O541=9,L547,
IF(O543=9,M547,
IF(AND(O537&gt;0,O537&lt;=9),H558,
IF(AND(O539&gt;0,O539&lt;=9),H549,H538))))),0)</f>
        <v>0</v>
      </c>
      <c r="X539" s="163">
        <f>IF(O533&lt;=10,
IF(O535&lt;10,0,
IF(O541=10,L547,
IF(O543=10,M547,
IF(AND(O537&gt;0,O537&lt;=10),H558,
IF(AND(O539&gt;0,O539&lt;=10),H549,H538))))),0)</f>
        <v>0</v>
      </c>
      <c r="Y539" s="163">
        <f>IF(O533&lt;=11,
IF(O535&lt;11,0,
IF(O541=11,L547,
IF(O543=11,M547,
IF(AND(O537&gt;0,O537&lt;=11),H558,
IF(AND(O539&gt;0,O539&lt;=11),H549,H538))))),0)</f>
        <v>0</v>
      </c>
      <c r="Z539" s="163">
        <f>IF(O533&lt;=12,
IF(O535&lt;12,0,
IF(O541=12,L547,
IF(O543=12,M547,
IF(AND(O537&gt;0,O537&lt;=12),H558,
IF(AND(O539&gt;0,O539&lt;=12),H549,H538))))),0)</f>
        <v>0</v>
      </c>
      <c r="AA539" s="163">
        <f>IF(O533&lt;=13,
IF(O535&lt;13,0,
IF(O541=13,L547,
IF(O543=13,M547,
IF(AND(O537&gt;0,O537&lt;=13),H558,
IF(AND(O539&gt;0,O539&lt;=13),H549,H538))))),0)</f>
        <v>0</v>
      </c>
      <c r="AB539" s="163">
        <f>IF(O533&lt;=14,
IF(O535&lt;14,0,
IF(O541=14,L547,
IF(O543=14,M547,
IF(AND(O537&gt;0,O537&lt;=14),H558,
IF(AND(O539&gt;0,O539&lt;=14),H549,H538))))),0)</f>
        <v>0</v>
      </c>
      <c r="AC539" s="163">
        <f>IF(O533&lt;=15,
IF(O535&lt;15,0,
IF(O541=15,L547,
IF(O543=15,M547,
IF(AND(O537&gt;0,O537&lt;=15),H558,
IF(AND(O539&gt;0,O539&lt;=15),H549,H538))))),0)</f>
        <v>0</v>
      </c>
      <c r="AD539" s="164">
        <f t="shared" ref="AD539:AD541" si="216">SUM(R539:AC539)</f>
        <v>0</v>
      </c>
    </row>
    <row r="540" spans="2:30" ht="19.5" customHeight="1">
      <c r="B540" s="335"/>
      <c r="C540" s="354"/>
      <c r="D540" s="282" t="s">
        <v>265</v>
      </c>
      <c r="E540" s="283"/>
      <c r="F540" s="283"/>
      <c r="G540" s="283"/>
      <c r="H540" s="283"/>
      <c r="I540" s="283"/>
      <c r="J540" s="283"/>
      <c r="K540" s="284"/>
      <c r="L540" s="172" t="s">
        <v>372</v>
      </c>
      <c r="M540" s="173" t="s">
        <v>372</v>
      </c>
      <c r="O540" s="128" t="s">
        <v>163</v>
      </c>
      <c r="Q540" s="136" t="s">
        <v>282</v>
      </c>
      <c r="R540" s="163">
        <f>IF(O533=4,IF(O541=4,L549,IF(O543=4,M549,IF(O537=4,E560,E542))),0)</f>
        <v>0</v>
      </c>
      <c r="S540" s="163">
        <f>IF(O533&lt;=5,
IF(O535&lt;5,0,
IF(O541=5,L549,
IF(O543=5,M549,
IF(AND(O537&gt;0,O537&lt;=5),E560,
IF(AND(O545&gt;0,O545&lt;=5),E565,E542))))),0)</f>
        <v>0</v>
      </c>
      <c r="T540" s="163">
        <f>IF(O533&lt;=6,
IF(O535&lt;6,0,
IF(O541=6,L549,
IF(O543=6,M549,
IF(AND(O537&gt;0,O537&lt;=6),E560,
IF(AND(O545&gt;0,O545&lt;=6),E565,E542))))),0)</f>
        <v>0</v>
      </c>
      <c r="U540" s="163">
        <f>IF(O533&lt;=7,
IF(O535&lt;7,0,
IF(O541=7,L549,
IF(O543=7,M549,
IF(AND(O537&gt;0,O537&lt;=7),E560,
IF(AND(O545&gt;0,O545&lt;=7),E565,E542))))),0)</f>
        <v>0</v>
      </c>
      <c r="V540" s="163">
        <f>IF(O533&lt;=8,
IF(O535&lt;8,0,
IF(O541=8,L549,
IF(O543=8,M549,
IF(AND(O537&gt;0,O537&lt;=8),E560,
IF(AND(O545&gt;0,O545&lt;=8),E565,E542))))),0)</f>
        <v>0</v>
      </c>
      <c r="W540" s="163">
        <f>IF(O533&lt;=9,
IF(O535&lt;9,0,
IF(O541=9,L549,
IF(O543=9,M549,
IF(AND(O537&gt;0,O537&lt;=9),E560,
IF(AND(O545&gt;0,O545&lt;=9),E565,E542))))),0)</f>
        <v>0</v>
      </c>
      <c r="X540" s="163">
        <f>IF(O533&lt;=10,
IF(O535&lt;10,0,
IF(O541=10,L549,
IF(O543=10,M549,
IF(AND(O537&gt;0,O537&lt;=10),E560,
IF(AND(O545&gt;0,O545&lt;=10),E565,E542))))),0)</f>
        <v>0</v>
      </c>
      <c r="Y540" s="163">
        <f>IF(O533&lt;=11,
IF(O535&lt;11,0,
IF(O541=11,L549,
IF(O543=11,M549,
IF(AND(O537&gt;0,O537&lt;=11),E560,
IF(AND(O545&gt;0,O545&lt;=11),E565,E542))))),0)</f>
        <v>0</v>
      </c>
      <c r="Z540" s="163">
        <f>IF(O533&lt;=12,
IF(O535&lt;12,0,
IF(O541=12,L549,
IF(O543=12,M549,
IF(AND(O537&gt;0,O537&lt;=12),E560,
IF(AND(O545&gt;0,O545&lt;=12),E565,E542))))),0)</f>
        <v>0</v>
      </c>
      <c r="AA540" s="163">
        <f>IF(O533&lt;=13,
IF(O535&lt;13,0,
IF(O541=13,L549,
IF(O543=13,M549,
IF(AND(O537&gt;0,O537&lt;=13),E560,
IF(AND(O545&gt;0,O545&lt;=13),E565,E542))))),0)</f>
        <v>0</v>
      </c>
      <c r="AB540" s="163">
        <f>IF(O533&lt;=14,
IF(O535&lt;14,0,
IF(O541=14,L549,
IF(O543=14,M549,
IF(AND(O537&gt;0,O537&lt;=14),E560,
IF(AND(O545&gt;0,O545&lt;=14),E565,E542))))),0)</f>
        <v>0</v>
      </c>
      <c r="AC540" s="163">
        <f>IF(O533&lt;=15,
IF(O535&lt;15,0,
IF(O541=15,L549,
IF(O543=15,M549,
IF(AND(O537&gt;0,O537&lt;=15),E560,
IF(AND(O545&gt;0,O545&lt;=15),E565,E542))))),0)</f>
        <v>0</v>
      </c>
      <c r="AD540" s="164">
        <f t="shared" si="216"/>
        <v>0</v>
      </c>
    </row>
    <row r="541" spans="2:30" ht="19.5" customHeight="1" thickBot="1">
      <c r="B541" s="335"/>
      <c r="C541" s="354"/>
      <c r="D541" s="285"/>
      <c r="E541" s="286"/>
      <c r="F541" s="286"/>
      <c r="G541" s="286"/>
      <c r="H541" s="286"/>
      <c r="I541" s="286"/>
      <c r="J541" s="286"/>
      <c r="K541" s="287"/>
      <c r="L541" s="174"/>
      <c r="M541" s="175"/>
      <c r="O541" s="128">
        <f>IF(AND(L541&gt;=4,L541&lt;=12),L541,IF(AND(L541&gt;=1,L541&lt;=3),L541+12,0))</f>
        <v>0</v>
      </c>
      <c r="Q541" s="136" t="s">
        <v>283</v>
      </c>
      <c r="R541" s="163">
        <f>SUM(R537:R539)-R540</f>
        <v>0</v>
      </c>
      <c r="S541" s="163">
        <f>SUM(S537:S539)-S540</f>
        <v>0</v>
      </c>
      <c r="T541" s="163">
        <f t="shared" ref="T541" si="217">SUM(T537:T539)-T540</f>
        <v>0</v>
      </c>
      <c r="U541" s="163">
        <f t="shared" ref="U541" si="218">SUM(U537:U539)-U540</f>
        <v>0</v>
      </c>
      <c r="V541" s="163">
        <f t="shared" ref="V541:AC541" si="219">SUM(V537:V539)-V540</f>
        <v>0</v>
      </c>
      <c r="W541" s="163">
        <f t="shared" si="219"/>
        <v>0</v>
      </c>
      <c r="X541" s="163">
        <f t="shared" si="219"/>
        <v>0</v>
      </c>
      <c r="Y541" s="163">
        <f t="shared" si="219"/>
        <v>0</v>
      </c>
      <c r="Z541" s="163">
        <f t="shared" si="219"/>
        <v>0</v>
      </c>
      <c r="AA541" s="163">
        <f t="shared" si="219"/>
        <v>0</v>
      </c>
      <c r="AB541" s="163">
        <f t="shared" si="219"/>
        <v>0</v>
      </c>
      <c r="AC541" s="163">
        <f t="shared" si="219"/>
        <v>0</v>
      </c>
      <c r="AD541" s="164">
        <f t="shared" si="216"/>
        <v>0</v>
      </c>
    </row>
    <row r="542" spans="2:30" ht="24" customHeight="1" thickBot="1">
      <c r="B542" s="335"/>
      <c r="C542" s="355"/>
      <c r="D542" s="176" t="s">
        <v>33</v>
      </c>
      <c r="E542" s="177"/>
      <c r="F542" s="288" t="s">
        <v>82</v>
      </c>
      <c r="G542" s="288"/>
      <c r="H542" s="288"/>
      <c r="I542" s="288"/>
      <c r="J542" s="288"/>
      <c r="K542" s="289"/>
      <c r="L542" s="178" t="s">
        <v>373</v>
      </c>
      <c r="M542" s="179" t="s">
        <v>373</v>
      </c>
      <c r="O542" s="128" t="s">
        <v>164</v>
      </c>
      <c r="Q542" s="136" t="s">
        <v>284</v>
      </c>
      <c r="R542" s="163">
        <f>IF(O531=1,IF(AND(O537&gt;0,O537&lt;=4),IF(R541&gt;=63000,63000,R541),IF(R541&gt;=82000,82000,R541)),IF(R541&gt;=63000,63000,R541))</f>
        <v>0</v>
      </c>
      <c r="S542" s="163">
        <f>IF(O531=1,IF(AND(O537&gt;0,O537&lt;=5),IF(S541&gt;=63000,63000,S541),IF(S541&gt;=82000,82000,S541)),IF(S541&gt;=63000,63000,S541))</f>
        <v>0</v>
      </c>
      <c r="T542" s="163">
        <f>IF(O531=1,IF(AND(O537&gt;0,O537&lt;=6),IF(T541&gt;=63000,63000,T541),IF(T541&gt;=82000,82000,T541)),IF(T541&gt;=63000,63000,T541))</f>
        <v>0</v>
      </c>
      <c r="U542" s="163">
        <f>IF(O531=1,IF(AND(O537&gt;0,O537&lt;=7),IF(U541&gt;=63000,63000,U541),IF(U541&gt;=82000,82000,U541)),IF(U541&gt;=63000,63000,U541))</f>
        <v>0</v>
      </c>
      <c r="V542" s="163">
        <f>IF(O531=1,IF(AND(O537&gt;0,O537&lt;=8),IF(V541&gt;=63000,63000,V541),IF(V541&gt;=82000,82000,V541)),IF(V541&gt;=63000,63000,V541))</f>
        <v>0</v>
      </c>
      <c r="W542" s="163">
        <f>IF(O531=1,IF(AND(O537&gt;0,O537&lt;=9),IF(W541&gt;=63000,63000,W541),IF(W541&gt;=82000,82000,W541)),IF(W541&gt;=63000,63000,W541))</f>
        <v>0</v>
      </c>
      <c r="X542" s="163">
        <f>IF(O531=1,IF(AND(O537&gt;0,O537&lt;=10),IF(X541&gt;=63000,63000,X541),IF(X541&gt;=82000,82000,X541)),IF(X541&gt;=63000,63000,X541))</f>
        <v>0</v>
      </c>
      <c r="Y542" s="163">
        <f>IF(O531=1,IF(AND(O537&gt;0,O537&lt;=11),IF(Y541&gt;=63000,63000,Y541),IF(Y541&gt;=82000,82000,Y541)),IF(Y541&gt;=63000,63000,Y541))</f>
        <v>0</v>
      </c>
      <c r="Z542" s="163">
        <f>IF(O531=1,IF(AND(O537&gt;0,O537&lt;=12),IF(Z541&gt;=63000,63000,Z541),IF(Z541&gt;=82000,82000,Z541)),IF(Z541&gt;=63000,63000,Z541))</f>
        <v>0</v>
      </c>
      <c r="AA542" s="163">
        <f>IF(O531=1,IF(AND(O537&gt;0,O537&lt;=13),IF(AA541&gt;=63000,63000,AA541),IF(AA541&gt;=82000,82000,AA541)),IF(AA541&gt;=63000,63000,AA541))</f>
        <v>0</v>
      </c>
      <c r="AB542" s="163">
        <f>IF(O531=1,IF(AND(O537&gt;0,O537&lt;=14),IF(AB541&gt;=63000,63000,AB541),IF(AB541&gt;=82000,82000,AB541)),IF(AB541&gt;=63000,63000,AB541))</f>
        <v>0</v>
      </c>
      <c r="AC542" s="163">
        <f>IF(O531=1,IF(AND(O537&gt;0,O537&lt;=15),IF(AC541&gt;=63000,63000,AC541),IF(AC541&gt;=82000,82000,AC541)),IF(AC541&gt;=63000,63000,AC541))</f>
        <v>0</v>
      </c>
      <c r="AD542" s="164"/>
    </row>
    <row r="543" spans="2:30" ht="19.5" customHeight="1">
      <c r="B543" s="335"/>
      <c r="C543" s="180"/>
      <c r="D543" s="145"/>
      <c r="E543" s="181"/>
      <c r="F543" s="182"/>
      <c r="G543" s="182"/>
      <c r="H543" s="182"/>
      <c r="I543" s="182"/>
      <c r="J543" s="182"/>
      <c r="K543" s="182"/>
      <c r="L543" s="183"/>
      <c r="M543" s="184"/>
      <c r="O543" s="128">
        <f>IF(AND(M541&gt;=4,M541&lt;=12),M541,IF(AND(M541&gt;=1,M541&lt;=3),M541+12,0))</f>
        <v>0</v>
      </c>
      <c r="Q543" s="136" t="s">
        <v>285</v>
      </c>
      <c r="R543" s="163">
        <f>ROUNDDOWN(R542*3/4,0)</f>
        <v>0</v>
      </c>
      <c r="S543" s="164">
        <f>ROUNDDOWN(S542*3/4,0)</f>
        <v>0</v>
      </c>
      <c r="T543" s="164">
        <f>ROUNDDOWN(T542*3/4,0)</f>
        <v>0</v>
      </c>
      <c r="U543" s="164">
        <f>ROUNDDOWN(U542*3/4,0)</f>
        <v>0</v>
      </c>
      <c r="V543" s="164">
        <f>ROUNDDOWN(V542*3/4,0)</f>
        <v>0</v>
      </c>
      <c r="W543" s="164">
        <f t="shared" ref="W543:AC543" si="220">ROUNDDOWN(W542*3/4,0)</f>
        <v>0</v>
      </c>
      <c r="X543" s="164">
        <f t="shared" si="220"/>
        <v>0</v>
      </c>
      <c r="Y543" s="164">
        <f t="shared" si="220"/>
        <v>0</v>
      </c>
      <c r="Z543" s="164">
        <f t="shared" si="220"/>
        <v>0</v>
      </c>
      <c r="AA543" s="164">
        <f t="shared" si="220"/>
        <v>0</v>
      </c>
      <c r="AB543" s="164">
        <f t="shared" si="220"/>
        <v>0</v>
      </c>
      <c r="AC543" s="164">
        <f t="shared" si="220"/>
        <v>0</v>
      </c>
      <c r="AD543" s="164">
        <f>ROUNDDOWN(SUM(R543:AC543),-2)</f>
        <v>0</v>
      </c>
    </row>
    <row r="544" spans="2:30" ht="19.5" customHeight="1">
      <c r="B544" s="335"/>
      <c r="C544" s="290" t="s">
        <v>374</v>
      </c>
      <c r="D544" s="290"/>
      <c r="E544" s="290"/>
      <c r="F544" s="290"/>
      <c r="G544" s="290"/>
      <c r="H544" s="290"/>
      <c r="I544" s="290"/>
      <c r="J544" s="290"/>
      <c r="K544" s="291"/>
      <c r="L544" s="178" t="s">
        <v>375</v>
      </c>
      <c r="M544" s="179" t="s">
        <v>375</v>
      </c>
      <c r="O544" s="128" t="s">
        <v>293</v>
      </c>
    </row>
    <row r="545" spans="2:15" ht="19.5" customHeight="1">
      <c r="B545" s="335"/>
      <c r="C545" s="292"/>
      <c r="D545" s="292"/>
      <c r="E545" s="292"/>
      <c r="F545" s="292"/>
      <c r="G545" s="292"/>
      <c r="H545" s="292"/>
      <c r="I545" s="292"/>
      <c r="J545" s="292"/>
      <c r="K545" s="293"/>
      <c r="L545" s="183"/>
      <c r="M545" s="184"/>
      <c r="O545" s="128">
        <f>IF(AND(E562&gt;=4,E562&lt;=12),E562,IF(AND(E562&gt;=1,E562&lt;=3),E562+12,0))</f>
        <v>0</v>
      </c>
    </row>
    <row r="546" spans="2:15" ht="19.5" customHeight="1">
      <c r="B546" s="335"/>
      <c r="C546" s="292"/>
      <c r="D546" s="292"/>
      <c r="E546" s="292"/>
      <c r="F546" s="292"/>
      <c r="G546" s="292"/>
      <c r="H546" s="292"/>
      <c r="I546" s="292"/>
      <c r="J546" s="292"/>
      <c r="K546" s="293"/>
      <c r="L546" s="185" t="s">
        <v>376</v>
      </c>
      <c r="M546" s="186" t="s">
        <v>376</v>
      </c>
    </row>
    <row r="547" spans="2:15" ht="19.5" customHeight="1" thickBot="1">
      <c r="B547" s="335"/>
      <c r="C547" s="292"/>
      <c r="D547" s="292"/>
      <c r="E547" s="292"/>
      <c r="F547" s="292"/>
      <c r="G547" s="292"/>
      <c r="H547" s="292"/>
      <c r="I547" s="292"/>
      <c r="J547" s="292"/>
      <c r="K547" s="293"/>
      <c r="L547" s="183"/>
      <c r="M547" s="184"/>
    </row>
    <row r="548" spans="2:15" ht="18" customHeight="1" thickBot="1">
      <c r="B548" s="335"/>
      <c r="C548" s="294" t="s">
        <v>266</v>
      </c>
      <c r="D548" s="297" t="s">
        <v>377</v>
      </c>
      <c r="E548" s="298"/>
      <c r="F548" s="298"/>
      <c r="G548" s="298"/>
      <c r="H548" s="298"/>
      <c r="I548" s="298"/>
      <c r="J548" s="298"/>
      <c r="K548" s="299"/>
      <c r="L548" s="178" t="s">
        <v>378</v>
      </c>
      <c r="M548" s="179" t="s">
        <v>378</v>
      </c>
    </row>
    <row r="549" spans="2:15" ht="15" customHeight="1" thickBot="1">
      <c r="B549" s="335"/>
      <c r="C549" s="295"/>
      <c r="D549" s="187" t="s">
        <v>272</v>
      </c>
      <c r="E549" s="160"/>
      <c r="F549" s="300" t="s">
        <v>82</v>
      </c>
      <c r="G549" s="300"/>
      <c r="H549" s="301">
        <f>IF(E549="",0,IF(E551="",ROUNDDOWN(E549/24,0),ROUNDDOWN(E549/E551,0)))</f>
        <v>0</v>
      </c>
      <c r="I549" s="302"/>
      <c r="J549" s="302"/>
      <c r="K549" s="303"/>
      <c r="L549" s="188"/>
      <c r="M549" s="189"/>
    </row>
    <row r="550" spans="2:15" ht="15" customHeight="1" thickBot="1">
      <c r="B550" s="335"/>
      <c r="C550" s="295"/>
      <c r="D550" s="190" t="s">
        <v>292</v>
      </c>
      <c r="E550" s="147"/>
      <c r="F550" s="310" t="s">
        <v>9</v>
      </c>
      <c r="G550" s="310"/>
      <c r="H550" s="304"/>
      <c r="I550" s="305"/>
      <c r="J550" s="305"/>
      <c r="K550" s="306"/>
      <c r="L550" s="191"/>
      <c r="M550" s="192"/>
    </row>
    <row r="551" spans="2:15" ht="15" customHeight="1" thickBot="1">
      <c r="B551" s="335"/>
      <c r="C551" s="295"/>
      <c r="D551" s="193" t="s">
        <v>156</v>
      </c>
      <c r="E551" s="147">
        <v>24</v>
      </c>
      <c r="F551" s="152" t="s">
        <v>157</v>
      </c>
      <c r="G551" s="152"/>
      <c r="H551" s="307"/>
      <c r="I551" s="308"/>
      <c r="J551" s="308"/>
      <c r="K551" s="309"/>
      <c r="L551" s="311" t="s">
        <v>295</v>
      </c>
      <c r="M551" s="312"/>
    </row>
    <row r="552" spans="2:15" ht="18" customHeight="1" thickBot="1">
      <c r="B552" s="335"/>
      <c r="C552" s="295"/>
      <c r="D552" s="297" t="s">
        <v>379</v>
      </c>
      <c r="E552" s="298"/>
      <c r="F552" s="298"/>
      <c r="G552" s="298"/>
      <c r="H552" s="298"/>
      <c r="I552" s="298"/>
      <c r="J552" s="298"/>
      <c r="K552" s="299"/>
      <c r="L552" s="313"/>
      <c r="M552" s="314"/>
    </row>
    <row r="553" spans="2:15" ht="15" customHeight="1">
      <c r="B553" s="335"/>
      <c r="C553" s="295"/>
      <c r="D553" s="194" t="s">
        <v>267</v>
      </c>
      <c r="E553" s="131" t="s">
        <v>148</v>
      </c>
      <c r="F553" s="129"/>
      <c r="G553" s="195" t="s">
        <v>8</v>
      </c>
      <c r="H553" s="196"/>
      <c r="I553" s="195" t="s">
        <v>9</v>
      </c>
      <c r="J553" s="196"/>
      <c r="K553" s="197" t="s">
        <v>102</v>
      </c>
      <c r="L553" s="315"/>
      <c r="M553" s="316"/>
    </row>
    <row r="554" spans="2:15" ht="15" customHeight="1">
      <c r="B554" s="335"/>
      <c r="C554" s="295"/>
      <c r="D554" s="198" t="s">
        <v>150</v>
      </c>
      <c r="E554" s="321"/>
      <c r="F554" s="321"/>
      <c r="G554" s="321"/>
      <c r="H554" s="321"/>
      <c r="I554" s="321"/>
      <c r="J554" s="321"/>
      <c r="K554" s="322"/>
      <c r="L554" s="317"/>
      <c r="M554" s="318"/>
    </row>
    <row r="555" spans="2:15" ht="15" customHeight="1">
      <c r="B555" s="335"/>
      <c r="C555" s="295"/>
      <c r="D555" s="199" t="s">
        <v>259</v>
      </c>
      <c r="E555" s="323"/>
      <c r="F555" s="323"/>
      <c r="G555" s="323"/>
      <c r="H555" s="323"/>
      <c r="I555" s="323"/>
      <c r="J555" s="323"/>
      <c r="K555" s="324"/>
      <c r="L555" s="317"/>
      <c r="M555" s="318"/>
    </row>
    <row r="556" spans="2:15" ht="15" customHeight="1">
      <c r="B556" s="335"/>
      <c r="C556" s="295"/>
      <c r="D556" s="200" t="s">
        <v>145</v>
      </c>
      <c r="E556" s="201"/>
      <c r="F556" s="310" t="s">
        <v>82</v>
      </c>
      <c r="G556" s="310"/>
      <c r="H556" s="310"/>
      <c r="I556" s="310"/>
      <c r="J556" s="310"/>
      <c r="K556" s="325"/>
      <c r="L556" s="317"/>
      <c r="M556" s="318"/>
    </row>
    <row r="557" spans="2:15" ht="15" customHeight="1" thickBot="1">
      <c r="B557" s="335"/>
      <c r="C557" s="295"/>
      <c r="D557" s="200" t="s">
        <v>146</v>
      </c>
      <c r="E557" s="201"/>
      <c r="F557" s="310" t="s">
        <v>82</v>
      </c>
      <c r="G557" s="310"/>
      <c r="H557" s="310"/>
      <c r="I557" s="310"/>
      <c r="J557" s="310"/>
      <c r="K557" s="325"/>
      <c r="L557" s="319"/>
      <c r="M557" s="320"/>
    </row>
    <row r="558" spans="2:15" ht="15" customHeight="1">
      <c r="B558" s="335"/>
      <c r="C558" s="295"/>
      <c r="D558" s="200" t="s">
        <v>147</v>
      </c>
      <c r="E558" s="160"/>
      <c r="F558" s="310" t="s">
        <v>82</v>
      </c>
      <c r="G558" s="310"/>
      <c r="H558" s="326">
        <f>IF(E558="",0,IF(E559="",ROUNDDOWN(E558/24,0),ROUNDDOWN(E558/E559,0)))</f>
        <v>0</v>
      </c>
      <c r="I558" s="326"/>
      <c r="J558" s="326"/>
      <c r="K558" s="327"/>
      <c r="L558" s="202"/>
      <c r="M558" s="203"/>
    </row>
    <row r="559" spans="2:15" ht="15" customHeight="1">
      <c r="B559" s="335"/>
      <c r="C559" s="295"/>
      <c r="D559" s="200" t="s">
        <v>156</v>
      </c>
      <c r="E559" s="147">
        <v>24</v>
      </c>
      <c r="F559" s="310" t="s">
        <v>157</v>
      </c>
      <c r="G559" s="310"/>
      <c r="H559" s="326"/>
      <c r="I559" s="326"/>
      <c r="J559" s="326"/>
      <c r="K559" s="327"/>
      <c r="L559" s="145"/>
      <c r="M559" s="204"/>
    </row>
    <row r="560" spans="2:15" ht="15" customHeight="1" thickBot="1">
      <c r="B560" s="335"/>
      <c r="C560" s="295"/>
      <c r="D560" s="193" t="s">
        <v>33</v>
      </c>
      <c r="E560" s="205"/>
      <c r="F560" s="328" t="s">
        <v>82</v>
      </c>
      <c r="G560" s="328"/>
      <c r="H560" s="328"/>
      <c r="I560" s="328"/>
      <c r="J560" s="328"/>
      <c r="K560" s="329"/>
      <c r="L560" s="145"/>
      <c r="M560" s="204"/>
    </row>
    <row r="561" spans="2:30" ht="54" customHeight="1" thickBot="1">
      <c r="B561" s="335"/>
      <c r="C561" s="295"/>
      <c r="D561" s="330" t="s">
        <v>380</v>
      </c>
      <c r="E561" s="298"/>
      <c r="F561" s="298"/>
      <c r="G561" s="298"/>
      <c r="H561" s="298"/>
      <c r="I561" s="298"/>
      <c r="J561" s="298"/>
      <c r="K561" s="299"/>
      <c r="L561" s="145"/>
      <c r="M561" s="204"/>
    </row>
    <row r="562" spans="2:30" ht="15" customHeight="1">
      <c r="B562" s="335"/>
      <c r="C562" s="295"/>
      <c r="D562" s="194" t="s">
        <v>268</v>
      </c>
      <c r="E562" s="196"/>
      <c r="F562" s="300" t="s">
        <v>273</v>
      </c>
      <c r="G562" s="300"/>
      <c r="H562" s="300"/>
      <c r="I562" s="300"/>
      <c r="J562" s="300"/>
      <c r="K562" s="331"/>
      <c r="L562" s="145"/>
      <c r="M562" s="204"/>
    </row>
    <row r="563" spans="2:30" ht="15" customHeight="1">
      <c r="B563" s="335"/>
      <c r="C563" s="295"/>
      <c r="D563" s="200" t="s">
        <v>269</v>
      </c>
      <c r="E563" s="201"/>
      <c r="F563" s="310" t="s">
        <v>82</v>
      </c>
      <c r="G563" s="310"/>
      <c r="H563" s="310"/>
      <c r="I563" s="310"/>
      <c r="J563" s="310"/>
      <c r="K563" s="325"/>
      <c r="L563" s="145"/>
      <c r="M563" s="204"/>
    </row>
    <row r="564" spans="2:30" ht="15" customHeight="1">
      <c r="B564" s="335"/>
      <c r="C564" s="295"/>
      <c r="D564" s="200" t="s">
        <v>270</v>
      </c>
      <c r="E564" s="201"/>
      <c r="F564" s="310" t="s">
        <v>82</v>
      </c>
      <c r="G564" s="310"/>
      <c r="H564" s="310"/>
      <c r="I564" s="310"/>
      <c r="J564" s="310"/>
      <c r="K564" s="325"/>
      <c r="L564" s="145"/>
      <c r="M564" s="204"/>
    </row>
    <row r="565" spans="2:30" ht="15" customHeight="1" thickBot="1">
      <c r="B565" s="336"/>
      <c r="C565" s="296"/>
      <c r="D565" s="193" t="s">
        <v>271</v>
      </c>
      <c r="E565" s="205"/>
      <c r="F565" s="328" t="s">
        <v>82</v>
      </c>
      <c r="G565" s="328"/>
      <c r="H565" s="328"/>
      <c r="I565" s="328"/>
      <c r="J565" s="328"/>
      <c r="K565" s="329"/>
      <c r="L565" s="206"/>
      <c r="M565" s="207"/>
    </row>
    <row r="566" spans="2:30" ht="20.25" customHeight="1" thickBot="1">
      <c r="C566" s="208"/>
      <c r="D566" s="208"/>
      <c r="E566" s="208"/>
      <c r="F566" s="208"/>
      <c r="G566" s="208"/>
      <c r="H566" s="208"/>
      <c r="I566" s="208"/>
      <c r="J566" s="208"/>
      <c r="K566" s="208"/>
      <c r="L566" s="208"/>
      <c r="M566" s="208"/>
    </row>
    <row r="567" spans="2:30" ht="21.75" customHeight="1" thickBot="1">
      <c r="B567" s="332" t="s">
        <v>364</v>
      </c>
      <c r="C567" s="333"/>
      <c r="D567" s="333"/>
      <c r="E567" s="333"/>
      <c r="F567" s="333"/>
      <c r="G567" s="333"/>
      <c r="H567" s="333"/>
      <c r="I567" s="333"/>
      <c r="J567" s="333"/>
      <c r="K567" s="333"/>
      <c r="L567" s="333"/>
      <c r="M567" s="334"/>
      <c r="Q567" s="144" t="s">
        <v>274</v>
      </c>
      <c r="R567" s="144" t="str">
        <f>IF($E568="","",$E568)</f>
        <v/>
      </c>
      <c r="S567" s="144"/>
    </row>
    <row r="568" spans="2:30" ht="16.5" thickBot="1">
      <c r="B568" s="335" t="s">
        <v>365</v>
      </c>
      <c r="C568" s="337" t="s">
        <v>141</v>
      </c>
      <c r="D568" s="338"/>
      <c r="E568" s="339"/>
      <c r="F568" s="339"/>
      <c r="G568" s="339"/>
      <c r="H568" s="339"/>
      <c r="I568" s="339"/>
      <c r="J568" s="339"/>
      <c r="K568" s="340"/>
      <c r="L568" s="341" t="s">
        <v>343</v>
      </c>
      <c r="M568" s="342"/>
      <c r="Q568" s="144" t="s">
        <v>288</v>
      </c>
      <c r="R568" s="144" t="str">
        <f>IF($E573="","",$E573&amp;"　　"&amp;$E574)</f>
        <v/>
      </c>
      <c r="S568" s="144"/>
    </row>
    <row r="569" spans="2:30" ht="18" customHeight="1">
      <c r="B569" s="335"/>
      <c r="C569" s="343" t="s">
        <v>143</v>
      </c>
      <c r="D569" s="344"/>
      <c r="E569" s="146"/>
      <c r="F569" s="147"/>
      <c r="G569" s="148" t="s">
        <v>8</v>
      </c>
      <c r="H569" s="147"/>
      <c r="I569" s="148" t="s">
        <v>9</v>
      </c>
      <c r="J569" s="147"/>
      <c r="K569" s="149" t="s">
        <v>102</v>
      </c>
      <c r="L569" s="345" t="str">
        <f>L23</f>
        <v>令和元年度から継続して令和６年度末まで補助対象者であった</v>
      </c>
      <c r="M569" s="346"/>
      <c r="O569" s="128" t="s">
        <v>158</v>
      </c>
      <c r="Q569" s="144" t="s">
        <v>289</v>
      </c>
      <c r="R569" s="144" t="str">
        <f>IF($E593="","",$E593&amp;"　　"&amp;$E594)</f>
        <v/>
      </c>
      <c r="S569" s="144"/>
    </row>
    <row r="570" spans="2:30" ht="18" customHeight="1">
      <c r="B570" s="335"/>
      <c r="C570" s="343" t="s">
        <v>144</v>
      </c>
      <c r="D570" s="344"/>
      <c r="E570" s="146"/>
      <c r="F570" s="147"/>
      <c r="G570" s="148" t="s">
        <v>8</v>
      </c>
      <c r="H570" s="147"/>
      <c r="I570" s="148" t="s">
        <v>9</v>
      </c>
      <c r="J570" s="147"/>
      <c r="K570" s="149" t="s">
        <v>102</v>
      </c>
      <c r="L570" s="347"/>
      <c r="M570" s="348"/>
      <c r="O570" s="128">
        <f>IF(L570="○",IF(L572="○",IF(L574="○",1,0),0),0)</f>
        <v>0</v>
      </c>
      <c r="Q570" s="144" t="s">
        <v>275</v>
      </c>
      <c r="R570" s="144" t="str">
        <f>IF($E569="","",$E569&amp;$F569&amp;"年"&amp;$H569&amp;"月"&amp;$J569&amp;"日")</f>
        <v/>
      </c>
      <c r="S570" s="144"/>
    </row>
    <row r="571" spans="2:30" ht="18" customHeight="1" thickBot="1">
      <c r="B571" s="335"/>
      <c r="C571" s="349" t="s">
        <v>153</v>
      </c>
      <c r="D571" s="350"/>
      <c r="E571" s="150"/>
      <c r="F571" s="151"/>
      <c r="G571" s="152" t="s">
        <v>8</v>
      </c>
      <c r="H571" s="151"/>
      <c r="I571" s="152" t="s">
        <v>149</v>
      </c>
      <c r="J571" s="151"/>
      <c r="K571" s="153" t="s">
        <v>10</v>
      </c>
      <c r="L571" s="351" t="s">
        <v>260</v>
      </c>
      <c r="M571" s="352"/>
      <c r="O571" s="128" t="s">
        <v>161</v>
      </c>
      <c r="Q571" s="144" t="s">
        <v>276</v>
      </c>
      <c r="R571" s="144" t="str">
        <f>IF($E570="","",IF($E570="年度当初","令和"&amp;$N$3&amp;"年4月1日",$E570&amp;$F570&amp;"年"&amp;$H570&amp;"月"&amp;$J570&amp;"日"))</f>
        <v/>
      </c>
      <c r="S571" s="144"/>
    </row>
    <row r="572" spans="2:30" ht="16.5" thickBot="1">
      <c r="B572" s="335"/>
      <c r="C572" s="154"/>
      <c r="D572" s="145"/>
      <c r="E572" s="155"/>
      <c r="F572" s="155"/>
      <c r="G572" s="155"/>
      <c r="H572" s="155"/>
      <c r="I572" s="155"/>
      <c r="J572" s="155"/>
      <c r="K572" s="155"/>
      <c r="L572" s="347"/>
      <c r="M572" s="348"/>
      <c r="O572" s="128">
        <f>IF(E570="年度当初",4,IF(AND(H570&gt;=4,H570&lt;=12),H570,IF(AND(H570&gt;=1,H570&lt;=3),H570+12,0)))</f>
        <v>0</v>
      </c>
      <c r="Q572" s="144" t="s">
        <v>277</v>
      </c>
      <c r="R572" s="144" t="str">
        <f>IF(E571="","",IF(E571="年度末","令和"&amp;$N$4&amp;"年3月31日",E571&amp;F571&amp;"年"&amp;H571&amp;"月"&amp;J571&amp;"日"))</f>
        <v/>
      </c>
      <c r="S572" s="144"/>
    </row>
    <row r="573" spans="2:30" ht="19.5" customHeight="1">
      <c r="B573" s="335"/>
      <c r="C573" s="353" t="s">
        <v>262</v>
      </c>
      <c r="D573" s="156" t="s">
        <v>142</v>
      </c>
      <c r="E573" s="356"/>
      <c r="F573" s="356"/>
      <c r="G573" s="356"/>
      <c r="H573" s="356"/>
      <c r="I573" s="356"/>
      <c r="J573" s="356"/>
      <c r="K573" s="357"/>
      <c r="L573" s="351" t="s">
        <v>261</v>
      </c>
      <c r="M573" s="352"/>
      <c r="O573" s="128" t="s">
        <v>162</v>
      </c>
      <c r="Q573" s="144" t="s">
        <v>278</v>
      </c>
      <c r="R573" s="144" t="str">
        <f>IF($L592="","",L592)</f>
        <v/>
      </c>
      <c r="S573" s="144"/>
    </row>
    <row r="574" spans="2:30" ht="16.5" thickBot="1">
      <c r="B574" s="335"/>
      <c r="C574" s="354"/>
      <c r="D574" s="157" t="s">
        <v>258</v>
      </c>
      <c r="E574" s="358"/>
      <c r="F574" s="358"/>
      <c r="G574" s="358"/>
      <c r="H574" s="358"/>
      <c r="I574" s="358"/>
      <c r="J574" s="358"/>
      <c r="K574" s="359"/>
      <c r="L574" s="360"/>
      <c r="M574" s="361"/>
      <c r="O574" s="128">
        <f>IF(E571="年度末",15,IF(AND(H571&gt;=4,H571&lt;=12),H571,IF(AND(H571&gt;=1,H571&lt;=3),H571+12,0)))</f>
        <v>0</v>
      </c>
      <c r="Q574" s="144" t="s">
        <v>290</v>
      </c>
      <c r="R574" s="158" t="str">
        <f>"補助基準額上限："&amp;M575&amp;"円"</f>
        <v>補助基準額上限：65000円</v>
      </c>
      <c r="S574" s="144"/>
      <c r="U574" s="128" t="s">
        <v>267</v>
      </c>
      <c r="V574" s="128" t="str">
        <f>IF(O576=0,"","転居日："&amp;E592&amp;F592&amp;"年"&amp;H592&amp;"月"&amp;J592&amp;"日")</f>
        <v/>
      </c>
    </row>
    <row r="575" spans="2:30" ht="16" customHeight="1">
      <c r="B575" s="335"/>
      <c r="C575" s="354"/>
      <c r="D575" s="159" t="s">
        <v>145</v>
      </c>
      <c r="E575" s="160"/>
      <c r="F575" s="300" t="s">
        <v>82</v>
      </c>
      <c r="G575" s="300"/>
      <c r="H575" s="300"/>
      <c r="I575" s="300"/>
      <c r="J575" s="300"/>
      <c r="K575" s="331"/>
      <c r="L575" s="362" t="s">
        <v>253</v>
      </c>
      <c r="M575" s="364">
        <f>IF(O570=1,82000,65000)</f>
        <v>65000</v>
      </c>
      <c r="O575" s="128" t="s">
        <v>294</v>
      </c>
      <c r="Q575" s="136"/>
      <c r="R575" s="136" t="s">
        <v>286</v>
      </c>
      <c r="S575" s="136" t="s">
        <v>17</v>
      </c>
      <c r="T575" s="136" t="s">
        <v>18</v>
      </c>
      <c r="U575" s="136" t="s">
        <v>19</v>
      </c>
      <c r="V575" s="136" t="s">
        <v>20</v>
      </c>
      <c r="W575" s="136" t="s">
        <v>21</v>
      </c>
      <c r="X575" s="136" t="s">
        <v>22</v>
      </c>
      <c r="Y575" s="136" t="s">
        <v>23</v>
      </c>
      <c r="Z575" s="136" t="s">
        <v>24</v>
      </c>
      <c r="AA575" s="136" t="s">
        <v>25</v>
      </c>
      <c r="AB575" s="136" t="s">
        <v>26</v>
      </c>
      <c r="AC575" s="136" t="s">
        <v>27</v>
      </c>
      <c r="AD575" s="136" t="s">
        <v>287</v>
      </c>
    </row>
    <row r="576" spans="2:30" ht="16.5" customHeight="1" thickBot="1">
      <c r="B576" s="335"/>
      <c r="C576" s="354"/>
      <c r="D576" s="161" t="s">
        <v>146</v>
      </c>
      <c r="E576" s="162"/>
      <c r="F576" s="366" t="s">
        <v>82</v>
      </c>
      <c r="G576" s="366"/>
      <c r="H576" s="366"/>
      <c r="I576" s="366"/>
      <c r="J576" s="366"/>
      <c r="K576" s="367"/>
      <c r="L576" s="363"/>
      <c r="M576" s="365"/>
      <c r="O576" s="128">
        <f>IF(AND(H592&gt;=4,H592&lt;=12),H592,IF(AND(H592&gt;=1,H592&lt;=3),H592+12,0))</f>
        <v>0</v>
      </c>
      <c r="Q576" s="136" t="s">
        <v>281</v>
      </c>
      <c r="R576" s="163">
        <f>IF(O572=4,IF(O580=4,L582,IF(O582=4,M582,IF(O576=4,E595,E575))),0)</f>
        <v>0</v>
      </c>
      <c r="S576" s="163">
        <f>IF(O572&lt;=5,
IF(O574&lt;5,0,
IF(O580=5,L582,
IF(O582=5,M582,
IF(AND(O576&gt;0,O576&lt;=5),E595,
IF(AND(O584&gt;0,O584&lt;=5),E602,E575))))),0)</f>
        <v>0</v>
      </c>
      <c r="T576" s="163">
        <f>IF(O572&lt;=6,
IF(O574&lt;6,0,
IF(O580=6,L582,
IF(O582=6,M582,
IF(AND(O576&gt;0,O576&lt;=6),E595,
IF(AND(O584&gt;0,O584&lt;=6),E602,E575))))),0)</f>
        <v>0</v>
      </c>
      <c r="U576" s="163">
        <f>IF(O572&lt;=7,
IF(O574&lt;7,0,
IF(O580=7,L582,
IF(O582=7,M582,
IF(AND(O576&gt;0,O576&lt;=7),E595,
IF(AND(O584&gt;0,O584&lt;=7),E602,E575))))),0)</f>
        <v>0</v>
      </c>
      <c r="V576" s="163">
        <f>IF(O572&lt;=8,
IF(O574&lt;8,0,
IF(O580=8,L582,
IF(O582=8,M582,
IF(AND(O576&gt;0,O576&lt;=8),E595,
IF(AND(O584&gt;0,O584&lt;=8),E602,E575))))),0)</f>
        <v>0</v>
      </c>
      <c r="W576" s="163">
        <f>IF(O572&lt;=9,
IF(O574&lt;9,0,
IF(O580=9,L582,
IF(O582=9,M582,
IF(AND(O576&gt;0,O576&lt;=9),E595,
IF(AND(O584&gt;0,O584&lt;=9),E602,E575))))),0)</f>
        <v>0</v>
      </c>
      <c r="X576" s="163">
        <f>IF(O572&lt;=10,
IF(O574&lt;10,0,
IF(O580=10,L582,
IF(O582=10,M582,
IF(AND(O576&gt;0,O576&lt;=10),E595,
IF(AND(O584&gt;0,O584&lt;=10),E602,E575))))),0)</f>
        <v>0</v>
      </c>
      <c r="Y576" s="163">
        <f>IF(O572&lt;=11,
IF(O574&lt;11,0,
IF(O580=11,L582,
IF(O582=11,M582,
IF(AND(O576&gt;0,O576&lt;=11),E595,
IF(AND(O584&gt;0,O584&lt;=11),E602,E575))))),0)</f>
        <v>0</v>
      </c>
      <c r="Z576" s="163">
        <f>IF(O572&lt;=12,
IF(O574&lt;12,0,
IF(O580=12,L582,
IF(O582=12,M582,
IF(AND(O576&gt;0,O576&lt;=12),E595,
IF(AND(O584&gt;0,O584&lt;=12),E602,E575))))),0)</f>
        <v>0</v>
      </c>
      <c r="AA576" s="163">
        <f>IF(O572&lt;=13,
IF(O574&lt;13,0,
IF(O580=13,L582,
IF(O582=13,M582,
IF(AND(O576&gt;0,O576&lt;=13),E595,
IF(AND(O584&gt;0,O584&lt;=13),E602,E575))))),0)</f>
        <v>0</v>
      </c>
      <c r="AB576" s="163">
        <f>IF(O572&lt;=14,
IF(O574&lt;14,0,
IF(O580=14,L582,
IF(O582=14,M582,
IF(AND(O576&gt;0,O576&lt;=14),E595,
IF(AND(O584&gt;0,O584&lt;=14),E602,E575))))),0)</f>
        <v>0</v>
      </c>
      <c r="AC576" s="163">
        <f>IF(O572&lt;=15,
IF(O574&lt;15,0,
IF(O580=15,L582,
IF(O582=15,M582,
IF(AND(O576&gt;0,O576&lt;=15),E595,
IF(AND(O584&gt;0,O584&lt;=15),E602,E575))))),0)</f>
        <v>0</v>
      </c>
      <c r="AD576" s="164">
        <f>SUM(R576:AC576)</f>
        <v>0</v>
      </c>
    </row>
    <row r="577" spans="2:30" ht="23.25" customHeight="1" thickBot="1">
      <c r="B577" s="335"/>
      <c r="C577" s="354"/>
      <c r="D577" s="165" t="s">
        <v>371</v>
      </c>
      <c r="E577" s="166"/>
      <c r="F577" s="368" t="s">
        <v>82</v>
      </c>
      <c r="G577" s="368"/>
      <c r="H577" s="369">
        <f>IF(E577="",0,IF(E578="",ROUNDDOWN(E577/24,0),ROUNDDOWN(E577/E578,0)))</f>
        <v>0</v>
      </c>
      <c r="I577" s="369"/>
      <c r="J577" s="369"/>
      <c r="K577" s="370"/>
      <c r="L577" s="167"/>
      <c r="M577" s="168"/>
      <c r="O577" s="128" t="s">
        <v>155</v>
      </c>
      <c r="Q577" s="136" t="s">
        <v>279</v>
      </c>
      <c r="R577" s="163">
        <f>IF(O572=4,IF(O580=4,$L584,IF(O582=4,$M584,IF(O576=4,$E596,$E576))),0)</f>
        <v>0</v>
      </c>
      <c r="S577" s="163">
        <f>IF(O572&lt;=5,
IF(O574&lt;5,0,
IF(O580=5,L584,
IF(O582=5,M584,
IF(AND(O576&gt;0,O576&lt;=5),E596,
IF(AND(O584&gt;0,O584&lt;=5),E603,E576))))),0)</f>
        <v>0</v>
      </c>
      <c r="T577" s="163">
        <f>IF(O572&lt;=6,
IF(O574&lt;6,0,
IF(O580=6,L584,
IF(O582=6,M584,
IF(AND(O576&gt;0,O576&lt;=6),E596,
IF(AND(O584&gt;0,O584&lt;=6),E603,E576))))),0)</f>
        <v>0</v>
      </c>
      <c r="U577" s="163">
        <f>IF(O572&lt;=7,
IF(O574&lt;7,0,
IF(O580=7,L584,
IF(O582=7,M584,
IF(AND(O576&gt;0,O576&lt;=7),E596,
IF(AND(O584&gt;0,O584&lt;=7),E603,E576))))),0)</f>
        <v>0</v>
      </c>
      <c r="V577" s="163">
        <f>IF(O572&lt;=8,
IF(O574&lt;8,0,
IF(O580=8,L584,
IF(O582=8,M584,
IF(AND(O576&gt;0,O576&lt;=8),E596,
IF(AND(O584&gt;0,O584&lt;=8),E603,E576))))),0)</f>
        <v>0</v>
      </c>
      <c r="W577" s="163">
        <f>IF(O572&lt;=9,
IF(O574&lt;9,0,
IF(O580=9,L584,
IF(O582=9,M584,
IF(AND(O576&gt;0,O576&lt;=9),E596,
IF(AND(O584&gt;0,O584&lt;=9),E603,E576))))),0)</f>
        <v>0</v>
      </c>
      <c r="X577" s="163">
        <f>IF(O572&lt;=10,
IF(O574&lt;10,0,
IF(O580=10,L584,
IF(O582=10,M584,
IF(AND(O576&gt;0,O576&lt;=10),E596,
IF(AND(O584&gt;0,O584&lt;=10),E603,E576))))),0)</f>
        <v>0</v>
      </c>
      <c r="Y577" s="163">
        <f>IF(O572&lt;=11,
IF(O574&lt;11,0,
IF(O580=11,L584,
IF(O582=11,M584,
IF(AND(O576&gt;0,O576&lt;=11),E596,
IF(AND(O584&gt;0,O584&lt;=11),E603,E576))))),0)</f>
        <v>0</v>
      </c>
      <c r="Z577" s="163">
        <f>IF(O572&lt;=12,
IF(O574&lt;12,0,
IF(O580=12,L584,
IF(O582=12,M584,
IF(AND(O576&gt;0,O576&lt;=12),E596,
IF(AND(O584&gt;0,O584&lt;=12),E603,E576))))),0)</f>
        <v>0</v>
      </c>
      <c r="AA577" s="163">
        <f>IF(O572&lt;=13,
IF(O574&lt;13,0,
IF(O580=13,L584,
IF(O582=13,M584,
IF(AND(O576&gt;0,O576&lt;=13),E596,
IF(AND(O584&gt;0,O584&lt;=13),E603,E576))))),0)</f>
        <v>0</v>
      </c>
      <c r="AB577" s="163">
        <f>IF(O572&lt;=14,
IF(O574&lt;14,0,
IF(O580=14,L584,
IF(O582=14,M584,
IF(AND(O576&gt;0,O576&lt;=14),E596,
IF(AND(O584&gt;0,O584&lt;=14),E603,E576))))),0)</f>
        <v>0</v>
      </c>
      <c r="AC577" s="163">
        <f>IF(O572&lt;=15,
IF(O574&lt;15,0,
IF(O580=15,L584,
IF(O582=15,M584,
IF(AND(O576&gt;0,O576&lt;=15),E596,
IF(AND(O584&gt;0,O584&lt;=15),E603,E576))))),0)</f>
        <v>0</v>
      </c>
      <c r="AD577" s="164">
        <f>SUM(R577:AC577)</f>
        <v>0</v>
      </c>
    </row>
    <row r="578" spans="2:30" ht="24" customHeight="1" thickBot="1">
      <c r="B578" s="335"/>
      <c r="C578" s="354"/>
      <c r="D578" s="169" t="s">
        <v>156</v>
      </c>
      <c r="E578" s="147">
        <v>24</v>
      </c>
      <c r="F578" s="310" t="s">
        <v>157</v>
      </c>
      <c r="G578" s="310"/>
      <c r="H578" s="326"/>
      <c r="I578" s="326"/>
      <c r="J578" s="326"/>
      <c r="K578" s="327"/>
      <c r="L578" s="170" t="s">
        <v>263</v>
      </c>
      <c r="M578" s="171" t="s">
        <v>264</v>
      </c>
      <c r="O578" s="128">
        <f>IF(AND(E589&gt;=4,E589&lt;=12),E589,IF(AND(E589&gt;=1,E589&lt;=3),E589+12,0))</f>
        <v>0</v>
      </c>
      <c r="Q578" s="136" t="s">
        <v>280</v>
      </c>
      <c r="R578" s="163">
        <f>IF(O572=4,IF(O580=4,L586,IF(O582=4,M586,IF(O576=4,H597,IF(O578=4,H588,H577)))),0)</f>
        <v>0</v>
      </c>
      <c r="S578" s="163">
        <f>IF(O572&lt;=5,
IF(O574&lt;5,0,
IF(O580=5,L586,
IF(O582=5,M586,
IF(AND(O576&gt;0,O576&lt;=5),H597,
IF(AND(O578&gt;0,O578&lt;=5),H588,H577))))),0)</f>
        <v>0</v>
      </c>
      <c r="T578" s="163">
        <f>IF(O572&lt;=6,
IF(O574&lt;6,0,
IF(O580=6,L586,
IF(O582=6,M586,
IF(AND(O576&gt;0,O576&lt;=6),H597,
IF(AND(O578&gt;0,O578&lt;=6),H588,H577))))),0)</f>
        <v>0</v>
      </c>
      <c r="U578" s="163">
        <f>IF(O572&lt;=7,
IF(O574&lt;7,0,
IF(O580=7,L586,
IF(O582=7,M586,
IF(AND(O576&gt;0,O576&lt;=7),H597,
IF(AND(O578&gt;0,O578&lt;=7),H588,H577))))),0)</f>
        <v>0</v>
      </c>
      <c r="V578" s="163">
        <f>IF(O572&lt;=8,
IF(O574&lt;8,0,
IF(O580=8,L586,
IF(O582=8,M586,
IF(AND(O576&gt;0,O576&lt;=8),H597,
IF(AND(O578&gt;0,O578&lt;=8),H588,H577))))),0)</f>
        <v>0</v>
      </c>
      <c r="W578" s="163">
        <f>IF(O572&lt;=9,
IF(O574&lt;9,0,
IF(O580=9,L586,
IF(O582=9,M586,
IF(AND(O576&gt;0,O576&lt;=9),H597,
IF(AND(O578&gt;0,O578&lt;=9),H588,H577))))),0)</f>
        <v>0</v>
      </c>
      <c r="X578" s="163">
        <f>IF(O572&lt;=10,
IF(O574&lt;10,0,
IF(O580=10,L586,
IF(O582=10,M586,
IF(AND(O576&gt;0,O576&lt;=10),H597,
IF(AND(O578&gt;0,O578&lt;=10),H588,H577))))),0)</f>
        <v>0</v>
      </c>
      <c r="Y578" s="163">
        <f>IF(O572&lt;=11,
IF(O574&lt;11,0,
IF(O580=11,L586,
IF(O582=11,M586,
IF(AND(O576&gt;0,O576&lt;=11),H597,
IF(AND(O578&gt;0,O578&lt;=11),H588,H577))))),0)</f>
        <v>0</v>
      </c>
      <c r="Z578" s="163">
        <f>IF(O572&lt;=12,
IF(O574&lt;12,0,
IF(O580=12,L586,
IF(O582=12,M586,
IF(AND(O576&gt;0,O576&lt;=12),H597,
IF(AND(O578&gt;0,O578&lt;=12),H588,H577))))),0)</f>
        <v>0</v>
      </c>
      <c r="AA578" s="163">
        <f>IF(O572&lt;=13,
IF(O574&lt;13,0,
IF(O580=13,L586,
IF(O582=13,M586,
IF(AND(O576&gt;0,O576&lt;=13),H597,
IF(AND(O578&gt;0,O578&lt;=13),H588,H577))))),0)</f>
        <v>0</v>
      </c>
      <c r="AB578" s="163">
        <f>IF(O572&lt;=14,
IF(O574&lt;14,0,
IF(O580=14,L586,
IF(O582=14,M586,
IF(AND(O576&gt;0,O576&lt;=14),H597,
IF(AND(O578&gt;0,O578&lt;=14),H588,H577))))),0)</f>
        <v>0</v>
      </c>
      <c r="AC578" s="163">
        <f>IF(O572&lt;=15,
IF(O574&lt;15,0,
IF(O580=15,L586,
IF(O582=15,M586,
IF(AND(O576&gt;0,O576&lt;=15),H597,
IF(AND(O578&gt;0,O578&lt;=15),H588,H577))))),0)</f>
        <v>0</v>
      </c>
      <c r="AD578" s="164">
        <f t="shared" ref="AD578:AD580" si="221">SUM(R578:AC578)</f>
        <v>0</v>
      </c>
    </row>
    <row r="579" spans="2:30" ht="19.5" customHeight="1">
      <c r="B579" s="335"/>
      <c r="C579" s="354"/>
      <c r="D579" s="282" t="s">
        <v>265</v>
      </c>
      <c r="E579" s="283"/>
      <c r="F579" s="283"/>
      <c r="G579" s="283"/>
      <c r="H579" s="283"/>
      <c r="I579" s="283"/>
      <c r="J579" s="283"/>
      <c r="K579" s="284"/>
      <c r="L579" s="172" t="s">
        <v>372</v>
      </c>
      <c r="M579" s="173" t="s">
        <v>372</v>
      </c>
      <c r="O579" s="128" t="s">
        <v>163</v>
      </c>
      <c r="Q579" s="136" t="s">
        <v>282</v>
      </c>
      <c r="R579" s="163">
        <f>IF(O572=4,IF(O580=4,L588,IF(O582=4,M588,IF(O576=4,E599,E581))),0)</f>
        <v>0</v>
      </c>
      <c r="S579" s="163">
        <f>IF(O572&lt;=5,
IF(O574&lt;5,0,
IF(O580=5,L588,
IF(O582=5,M588,
IF(AND(O576&gt;0,O576&lt;=5),E599,
IF(AND(O584&gt;0,O584&lt;=5),E604,E581))))),0)</f>
        <v>0</v>
      </c>
      <c r="T579" s="163">
        <f>IF(O572&lt;=6,
IF(O574&lt;6,0,
IF(O580=6,L588,
IF(O582=6,M588,
IF(AND(O576&gt;0,O576&lt;=6),E599,
IF(AND(O584&gt;0,O584&lt;=6),E604,E581))))),0)</f>
        <v>0</v>
      </c>
      <c r="U579" s="163">
        <f>IF(O572&lt;=7,
IF(O574&lt;7,0,
IF(O580=7,L588,
IF(O582=7,M588,
IF(AND(O576&gt;0,O576&lt;=7),E599,
IF(AND(O584&gt;0,O584&lt;=7),E604,E581))))),0)</f>
        <v>0</v>
      </c>
      <c r="V579" s="163">
        <f>IF(O572&lt;=8,
IF(O574&lt;8,0,
IF(O580=8,L588,
IF(O582=8,M588,
IF(AND(O576&gt;0,O576&lt;=8),E599,
IF(AND(O584&gt;0,O584&lt;=8),E604,E581))))),0)</f>
        <v>0</v>
      </c>
      <c r="W579" s="163">
        <f>IF(O572&lt;=9,
IF(O574&lt;9,0,
IF(O580=9,L588,
IF(O582=9,M588,
IF(AND(O576&gt;0,O576&lt;=9),E599,
IF(AND(O584&gt;0,O584&lt;=9),E604,E581))))),0)</f>
        <v>0</v>
      </c>
      <c r="X579" s="163">
        <f>IF(O572&lt;=10,
IF(O574&lt;10,0,
IF(O580=10,L588,
IF(O582=10,M588,
IF(AND(O576&gt;0,O576&lt;=10),E599,
IF(AND(O584&gt;0,O584&lt;=10),E604,E581))))),0)</f>
        <v>0</v>
      </c>
      <c r="Y579" s="163">
        <f>IF(O572&lt;=11,
IF(O574&lt;11,0,
IF(O580=11,L588,
IF(O582=11,M588,
IF(AND(O576&gt;0,O576&lt;=11),E599,
IF(AND(O584&gt;0,O584&lt;=11),E604,E581))))),0)</f>
        <v>0</v>
      </c>
      <c r="Z579" s="163">
        <f>IF(O572&lt;=12,
IF(O574&lt;12,0,
IF(O580=12,L588,
IF(O582=12,M588,
IF(AND(O576&gt;0,O576&lt;=12),E599,
IF(AND(O584&gt;0,O584&lt;=12),E604,E581))))),0)</f>
        <v>0</v>
      </c>
      <c r="AA579" s="163">
        <f>IF(O572&lt;=13,
IF(O574&lt;13,0,
IF(O580=13,L588,
IF(O582=13,M588,
IF(AND(O576&gt;0,O576&lt;=13),E599,
IF(AND(O584&gt;0,O584&lt;=13),E604,E581))))),0)</f>
        <v>0</v>
      </c>
      <c r="AB579" s="163">
        <f>IF(O572&lt;=14,
IF(O574&lt;14,0,
IF(O580=14,L588,
IF(O582=14,M588,
IF(AND(O576&gt;0,O576&lt;=14),E599,
IF(AND(O584&gt;0,O584&lt;=14),E604,E581))))),0)</f>
        <v>0</v>
      </c>
      <c r="AC579" s="163">
        <f>IF(O572&lt;=15,
IF(O574&lt;15,0,
IF(O580=15,L588,
IF(O582=15,M588,
IF(AND(O576&gt;0,O576&lt;=15),E599,
IF(AND(O584&gt;0,O584&lt;=15),E604,E581))))),0)</f>
        <v>0</v>
      </c>
      <c r="AD579" s="164">
        <f t="shared" si="221"/>
        <v>0</v>
      </c>
    </row>
    <row r="580" spans="2:30" ht="19.5" customHeight="1" thickBot="1">
      <c r="B580" s="335"/>
      <c r="C580" s="354"/>
      <c r="D580" s="285"/>
      <c r="E580" s="286"/>
      <c r="F580" s="286"/>
      <c r="G580" s="286"/>
      <c r="H580" s="286"/>
      <c r="I580" s="286"/>
      <c r="J580" s="286"/>
      <c r="K580" s="287"/>
      <c r="L580" s="174"/>
      <c r="M580" s="175"/>
      <c r="O580" s="128">
        <f>IF(AND(L580&gt;=4,L580&lt;=12),L580,IF(AND(L580&gt;=1,L580&lt;=3),L580+12,0))</f>
        <v>0</v>
      </c>
      <c r="Q580" s="136" t="s">
        <v>283</v>
      </c>
      <c r="R580" s="163">
        <f>SUM(R576:R578)-R579</f>
        <v>0</v>
      </c>
      <c r="S580" s="163">
        <f>SUM(S576:S578)-S579</f>
        <v>0</v>
      </c>
      <c r="T580" s="163">
        <f t="shared" ref="T580" si="222">SUM(T576:T578)-T579</f>
        <v>0</v>
      </c>
      <c r="U580" s="163">
        <f t="shared" ref="U580" si="223">SUM(U576:U578)-U579</f>
        <v>0</v>
      </c>
      <c r="V580" s="163">
        <f t="shared" ref="V580:AC580" si="224">SUM(V576:V578)-V579</f>
        <v>0</v>
      </c>
      <c r="W580" s="163">
        <f t="shared" si="224"/>
        <v>0</v>
      </c>
      <c r="X580" s="163">
        <f t="shared" si="224"/>
        <v>0</v>
      </c>
      <c r="Y580" s="163">
        <f t="shared" si="224"/>
        <v>0</v>
      </c>
      <c r="Z580" s="163">
        <f t="shared" si="224"/>
        <v>0</v>
      </c>
      <c r="AA580" s="163">
        <f t="shared" si="224"/>
        <v>0</v>
      </c>
      <c r="AB580" s="163">
        <f t="shared" si="224"/>
        <v>0</v>
      </c>
      <c r="AC580" s="163">
        <f t="shared" si="224"/>
        <v>0</v>
      </c>
      <c r="AD580" s="164">
        <f t="shared" si="221"/>
        <v>0</v>
      </c>
    </row>
    <row r="581" spans="2:30" ht="24" customHeight="1" thickBot="1">
      <c r="B581" s="335"/>
      <c r="C581" s="355"/>
      <c r="D581" s="176" t="s">
        <v>33</v>
      </c>
      <c r="E581" s="177"/>
      <c r="F581" s="288" t="s">
        <v>82</v>
      </c>
      <c r="G581" s="288"/>
      <c r="H581" s="288"/>
      <c r="I581" s="288"/>
      <c r="J581" s="288"/>
      <c r="K581" s="289"/>
      <c r="L581" s="178" t="s">
        <v>373</v>
      </c>
      <c r="M581" s="179" t="s">
        <v>373</v>
      </c>
      <c r="O581" s="128" t="s">
        <v>164</v>
      </c>
      <c r="Q581" s="136" t="s">
        <v>284</v>
      </c>
      <c r="R581" s="163">
        <f>IF(O570=1,IF(AND(O576&gt;0,O576&lt;=4),IF(R580&gt;=63000,63000,R580),IF(R580&gt;=82000,82000,R580)),IF(R580&gt;=63000,63000,R580))</f>
        <v>0</v>
      </c>
      <c r="S581" s="163">
        <f>IF(O570=1,IF(AND(O576&gt;0,O576&lt;=5),IF(S580&gt;=63000,63000,S580),IF(S580&gt;=82000,82000,S580)),IF(S580&gt;=63000,63000,S580))</f>
        <v>0</v>
      </c>
      <c r="T581" s="163">
        <f>IF(O570=1,IF(AND(O576&gt;0,O576&lt;=6),IF(T580&gt;=63000,63000,T580),IF(T580&gt;=82000,82000,T580)),IF(T580&gt;=63000,63000,T580))</f>
        <v>0</v>
      </c>
      <c r="U581" s="163">
        <f>IF(O570=1,IF(AND(O576&gt;0,O576&lt;=7),IF(U580&gt;=63000,63000,U580),IF(U580&gt;=82000,82000,U580)),IF(U580&gt;=63000,63000,U580))</f>
        <v>0</v>
      </c>
      <c r="V581" s="163">
        <f>IF(O570=1,IF(AND(O576&gt;0,O576&lt;=8),IF(V580&gt;=63000,63000,V580),IF(V580&gt;=82000,82000,V580)),IF(V580&gt;=63000,63000,V580))</f>
        <v>0</v>
      </c>
      <c r="W581" s="163">
        <f>IF(O570=1,IF(AND(O576&gt;0,O576&lt;=9),IF(W580&gt;=63000,63000,W580),IF(W580&gt;=82000,82000,W580)),IF(W580&gt;=63000,63000,W580))</f>
        <v>0</v>
      </c>
      <c r="X581" s="163">
        <f>IF(O570=1,IF(AND(O576&gt;0,O576&lt;=10),IF(X580&gt;=63000,63000,X580),IF(X580&gt;=82000,82000,X580)),IF(X580&gt;=63000,63000,X580))</f>
        <v>0</v>
      </c>
      <c r="Y581" s="163">
        <f>IF(O570=1,IF(AND(O576&gt;0,O576&lt;=11),IF(Y580&gt;=63000,63000,Y580),IF(Y580&gt;=82000,82000,Y580)),IF(Y580&gt;=63000,63000,Y580))</f>
        <v>0</v>
      </c>
      <c r="Z581" s="163">
        <f>IF(O570=1,IF(AND(O576&gt;0,O576&lt;=12),IF(Z580&gt;=63000,63000,Z580),IF(Z580&gt;=82000,82000,Z580)),IF(Z580&gt;=63000,63000,Z580))</f>
        <v>0</v>
      </c>
      <c r="AA581" s="163">
        <f>IF(O570=1,IF(AND(O576&gt;0,O576&lt;=13),IF(AA580&gt;=63000,63000,AA580),IF(AA580&gt;=82000,82000,AA580)),IF(AA580&gt;=63000,63000,AA580))</f>
        <v>0</v>
      </c>
      <c r="AB581" s="163">
        <f>IF(O570=1,IF(AND(O576&gt;0,O576&lt;=14),IF(AB580&gt;=63000,63000,AB580),IF(AB580&gt;=82000,82000,AB580)),IF(AB580&gt;=63000,63000,AB580))</f>
        <v>0</v>
      </c>
      <c r="AC581" s="163">
        <f>IF(O570=1,IF(AND(O576&gt;0,O576&lt;=15),IF(AC580&gt;=63000,63000,AC580),IF(AC580&gt;=82000,82000,AC580)),IF(AC580&gt;=63000,63000,AC580))</f>
        <v>0</v>
      </c>
      <c r="AD581" s="164"/>
    </row>
    <row r="582" spans="2:30" ht="19.5" customHeight="1">
      <c r="B582" s="335"/>
      <c r="C582" s="180"/>
      <c r="D582" s="145"/>
      <c r="E582" s="181"/>
      <c r="F582" s="182"/>
      <c r="G582" s="182"/>
      <c r="H582" s="182"/>
      <c r="I582" s="182"/>
      <c r="J582" s="182"/>
      <c r="K582" s="182"/>
      <c r="L582" s="183"/>
      <c r="M582" s="184"/>
      <c r="O582" s="128">
        <f>IF(AND(M580&gt;=4,M580&lt;=12),M580,IF(AND(M580&gt;=1,M580&lt;=3),M580+12,0))</f>
        <v>0</v>
      </c>
      <c r="Q582" s="136" t="s">
        <v>285</v>
      </c>
      <c r="R582" s="163">
        <f>ROUNDDOWN(R581*3/4,0)</f>
        <v>0</v>
      </c>
      <c r="S582" s="164">
        <f>ROUNDDOWN(S581*3/4,0)</f>
        <v>0</v>
      </c>
      <c r="T582" s="164">
        <f>ROUNDDOWN(T581*3/4,0)</f>
        <v>0</v>
      </c>
      <c r="U582" s="164">
        <f>ROUNDDOWN(U581*3/4,0)</f>
        <v>0</v>
      </c>
      <c r="V582" s="164">
        <f>ROUNDDOWN(V581*3/4,0)</f>
        <v>0</v>
      </c>
      <c r="W582" s="164">
        <f t="shared" ref="W582:AC582" si="225">ROUNDDOWN(W581*3/4,0)</f>
        <v>0</v>
      </c>
      <c r="X582" s="164">
        <f t="shared" si="225"/>
        <v>0</v>
      </c>
      <c r="Y582" s="164">
        <f t="shared" si="225"/>
        <v>0</v>
      </c>
      <c r="Z582" s="164">
        <f t="shared" si="225"/>
        <v>0</v>
      </c>
      <c r="AA582" s="164">
        <f t="shared" si="225"/>
        <v>0</v>
      </c>
      <c r="AB582" s="164">
        <f t="shared" si="225"/>
        <v>0</v>
      </c>
      <c r="AC582" s="164">
        <f t="shared" si="225"/>
        <v>0</v>
      </c>
      <c r="AD582" s="164">
        <f>ROUNDDOWN(SUM(R582:AC582),-2)</f>
        <v>0</v>
      </c>
    </row>
    <row r="583" spans="2:30" ht="19.5" customHeight="1">
      <c r="B583" s="335"/>
      <c r="C583" s="290" t="s">
        <v>374</v>
      </c>
      <c r="D583" s="290"/>
      <c r="E583" s="290"/>
      <c r="F583" s="290"/>
      <c r="G583" s="290"/>
      <c r="H583" s="290"/>
      <c r="I583" s="290"/>
      <c r="J583" s="290"/>
      <c r="K583" s="291"/>
      <c r="L583" s="178" t="s">
        <v>375</v>
      </c>
      <c r="M583" s="179" t="s">
        <v>375</v>
      </c>
      <c r="O583" s="128" t="s">
        <v>293</v>
      </c>
    </row>
    <row r="584" spans="2:30" ht="19.5" customHeight="1">
      <c r="B584" s="335"/>
      <c r="C584" s="292"/>
      <c r="D584" s="292"/>
      <c r="E584" s="292"/>
      <c r="F584" s="292"/>
      <c r="G584" s="292"/>
      <c r="H584" s="292"/>
      <c r="I584" s="292"/>
      <c r="J584" s="292"/>
      <c r="K584" s="293"/>
      <c r="L584" s="183"/>
      <c r="M584" s="184"/>
      <c r="O584" s="128">
        <f>IF(AND(E601&gt;=4,E601&lt;=12),E601,IF(AND(E601&gt;=1,E601&lt;=3),E601+12,0))</f>
        <v>0</v>
      </c>
    </row>
    <row r="585" spans="2:30" ht="19.5" customHeight="1">
      <c r="B585" s="335"/>
      <c r="C585" s="292"/>
      <c r="D585" s="292"/>
      <c r="E585" s="292"/>
      <c r="F585" s="292"/>
      <c r="G585" s="292"/>
      <c r="H585" s="292"/>
      <c r="I585" s="292"/>
      <c r="J585" s="292"/>
      <c r="K585" s="293"/>
      <c r="L585" s="185" t="s">
        <v>376</v>
      </c>
      <c r="M585" s="186" t="s">
        <v>376</v>
      </c>
    </row>
    <row r="586" spans="2:30" ht="19.5" customHeight="1" thickBot="1">
      <c r="B586" s="335"/>
      <c r="C586" s="292"/>
      <c r="D586" s="292"/>
      <c r="E586" s="292"/>
      <c r="F586" s="292"/>
      <c r="G586" s="292"/>
      <c r="H586" s="292"/>
      <c r="I586" s="292"/>
      <c r="J586" s="292"/>
      <c r="K586" s="293"/>
      <c r="L586" s="183"/>
      <c r="M586" s="184"/>
    </row>
    <row r="587" spans="2:30" ht="18" customHeight="1" thickBot="1">
      <c r="B587" s="335"/>
      <c r="C587" s="294" t="s">
        <v>266</v>
      </c>
      <c r="D587" s="297" t="s">
        <v>377</v>
      </c>
      <c r="E587" s="298"/>
      <c r="F587" s="298"/>
      <c r="G587" s="298"/>
      <c r="H587" s="298"/>
      <c r="I587" s="298"/>
      <c r="J587" s="298"/>
      <c r="K587" s="299"/>
      <c r="L587" s="178" t="s">
        <v>378</v>
      </c>
      <c r="M587" s="179" t="s">
        <v>378</v>
      </c>
    </row>
    <row r="588" spans="2:30" ht="15" customHeight="1" thickBot="1">
      <c r="B588" s="335"/>
      <c r="C588" s="295"/>
      <c r="D588" s="187" t="s">
        <v>272</v>
      </c>
      <c r="E588" s="160"/>
      <c r="F588" s="300" t="s">
        <v>82</v>
      </c>
      <c r="G588" s="300"/>
      <c r="H588" s="301">
        <f>IF(E588="",0,IF(E590="",ROUNDDOWN(E588/24,0),ROUNDDOWN(E588/E590,0)))</f>
        <v>0</v>
      </c>
      <c r="I588" s="302"/>
      <c r="J588" s="302"/>
      <c r="K588" s="303"/>
      <c r="L588" s="188"/>
      <c r="M588" s="189"/>
    </row>
    <row r="589" spans="2:30" ht="15" customHeight="1" thickBot="1">
      <c r="B589" s="335"/>
      <c r="C589" s="295"/>
      <c r="D589" s="190" t="s">
        <v>292</v>
      </c>
      <c r="E589" s="147"/>
      <c r="F589" s="310" t="s">
        <v>9</v>
      </c>
      <c r="G589" s="310"/>
      <c r="H589" s="304"/>
      <c r="I589" s="305"/>
      <c r="J589" s="305"/>
      <c r="K589" s="306"/>
      <c r="L589" s="191"/>
      <c r="M589" s="192"/>
    </row>
    <row r="590" spans="2:30" ht="15" customHeight="1" thickBot="1">
      <c r="B590" s="335"/>
      <c r="C590" s="295"/>
      <c r="D590" s="193" t="s">
        <v>156</v>
      </c>
      <c r="E590" s="147">
        <v>24</v>
      </c>
      <c r="F590" s="152" t="s">
        <v>157</v>
      </c>
      <c r="G590" s="152"/>
      <c r="H590" s="307"/>
      <c r="I590" s="308"/>
      <c r="J590" s="308"/>
      <c r="K590" s="309"/>
      <c r="L590" s="311" t="s">
        <v>295</v>
      </c>
      <c r="M590" s="312"/>
    </row>
    <row r="591" spans="2:30" ht="18" customHeight="1" thickBot="1">
      <c r="B591" s="335"/>
      <c r="C591" s="295"/>
      <c r="D591" s="297" t="s">
        <v>379</v>
      </c>
      <c r="E591" s="298"/>
      <c r="F591" s="298"/>
      <c r="G591" s="298"/>
      <c r="H591" s="298"/>
      <c r="I591" s="298"/>
      <c r="J591" s="298"/>
      <c r="K591" s="299"/>
      <c r="L591" s="313"/>
      <c r="M591" s="314"/>
    </row>
    <row r="592" spans="2:30" ht="15" customHeight="1">
      <c r="B592" s="335"/>
      <c r="C592" s="295"/>
      <c r="D592" s="194" t="s">
        <v>267</v>
      </c>
      <c r="E592" s="131" t="s">
        <v>148</v>
      </c>
      <c r="F592" s="129"/>
      <c r="G592" s="195" t="s">
        <v>8</v>
      </c>
      <c r="H592" s="196"/>
      <c r="I592" s="195" t="s">
        <v>9</v>
      </c>
      <c r="J592" s="196"/>
      <c r="K592" s="197" t="s">
        <v>102</v>
      </c>
      <c r="L592" s="315"/>
      <c r="M592" s="316"/>
    </row>
    <row r="593" spans="2:13" ht="15" customHeight="1">
      <c r="B593" s="335"/>
      <c r="C593" s="295"/>
      <c r="D593" s="198" t="s">
        <v>150</v>
      </c>
      <c r="E593" s="321"/>
      <c r="F593" s="321"/>
      <c r="G593" s="321"/>
      <c r="H593" s="321"/>
      <c r="I593" s="321"/>
      <c r="J593" s="321"/>
      <c r="K593" s="322"/>
      <c r="L593" s="317"/>
      <c r="M593" s="318"/>
    </row>
    <row r="594" spans="2:13" ht="15" customHeight="1">
      <c r="B594" s="335"/>
      <c r="C594" s="295"/>
      <c r="D594" s="199" t="s">
        <v>259</v>
      </c>
      <c r="E594" s="323"/>
      <c r="F594" s="323"/>
      <c r="G594" s="323"/>
      <c r="H594" s="323"/>
      <c r="I594" s="323"/>
      <c r="J594" s="323"/>
      <c r="K594" s="324"/>
      <c r="L594" s="317"/>
      <c r="M594" s="318"/>
    </row>
    <row r="595" spans="2:13" ht="15" customHeight="1">
      <c r="B595" s="335"/>
      <c r="C595" s="295"/>
      <c r="D595" s="200" t="s">
        <v>145</v>
      </c>
      <c r="E595" s="201"/>
      <c r="F595" s="310" t="s">
        <v>82</v>
      </c>
      <c r="G595" s="310"/>
      <c r="H595" s="310"/>
      <c r="I595" s="310"/>
      <c r="J595" s="310"/>
      <c r="K595" s="325"/>
      <c r="L595" s="317"/>
      <c r="M595" s="318"/>
    </row>
    <row r="596" spans="2:13" ht="15" customHeight="1" thickBot="1">
      <c r="B596" s="335"/>
      <c r="C596" s="295"/>
      <c r="D596" s="200" t="s">
        <v>146</v>
      </c>
      <c r="E596" s="201"/>
      <c r="F596" s="310" t="s">
        <v>82</v>
      </c>
      <c r="G596" s="310"/>
      <c r="H596" s="310"/>
      <c r="I596" s="310"/>
      <c r="J596" s="310"/>
      <c r="K596" s="325"/>
      <c r="L596" s="319"/>
      <c r="M596" s="320"/>
    </row>
    <row r="597" spans="2:13" ht="15" customHeight="1">
      <c r="B597" s="335"/>
      <c r="C597" s="295"/>
      <c r="D597" s="200" t="s">
        <v>147</v>
      </c>
      <c r="E597" s="160"/>
      <c r="F597" s="310" t="s">
        <v>82</v>
      </c>
      <c r="G597" s="310"/>
      <c r="H597" s="326">
        <f>IF(E597="",0,IF(E598="",ROUNDDOWN(E597/24,0),ROUNDDOWN(E597/E598,0)))</f>
        <v>0</v>
      </c>
      <c r="I597" s="326"/>
      <c r="J597" s="326"/>
      <c r="K597" s="327"/>
      <c r="L597" s="202"/>
      <c r="M597" s="203"/>
    </row>
    <row r="598" spans="2:13" ht="15" customHeight="1">
      <c r="B598" s="335"/>
      <c r="C598" s="295"/>
      <c r="D598" s="200" t="s">
        <v>156</v>
      </c>
      <c r="E598" s="147">
        <v>24</v>
      </c>
      <c r="F598" s="310" t="s">
        <v>157</v>
      </c>
      <c r="G598" s="310"/>
      <c r="H598" s="326"/>
      <c r="I598" s="326"/>
      <c r="J598" s="326"/>
      <c r="K598" s="327"/>
      <c r="L598" s="145"/>
      <c r="M598" s="204"/>
    </row>
    <row r="599" spans="2:13" ht="15" customHeight="1" thickBot="1">
      <c r="B599" s="335"/>
      <c r="C599" s="295"/>
      <c r="D599" s="193" t="s">
        <v>33</v>
      </c>
      <c r="E599" s="205"/>
      <c r="F599" s="328" t="s">
        <v>82</v>
      </c>
      <c r="G599" s="328"/>
      <c r="H599" s="328"/>
      <c r="I599" s="328"/>
      <c r="J599" s="328"/>
      <c r="K599" s="329"/>
      <c r="L599" s="145"/>
      <c r="M599" s="204"/>
    </row>
    <row r="600" spans="2:13" ht="54" customHeight="1" thickBot="1">
      <c r="B600" s="335"/>
      <c r="C600" s="295"/>
      <c r="D600" s="330" t="s">
        <v>380</v>
      </c>
      <c r="E600" s="298"/>
      <c r="F600" s="298"/>
      <c r="G600" s="298"/>
      <c r="H600" s="298"/>
      <c r="I600" s="298"/>
      <c r="J600" s="298"/>
      <c r="K600" s="299"/>
      <c r="L600" s="145"/>
      <c r="M600" s="204"/>
    </row>
    <row r="601" spans="2:13" ht="15" customHeight="1">
      <c r="B601" s="335"/>
      <c r="C601" s="295"/>
      <c r="D601" s="194" t="s">
        <v>268</v>
      </c>
      <c r="E601" s="196"/>
      <c r="F601" s="300" t="s">
        <v>273</v>
      </c>
      <c r="G601" s="300"/>
      <c r="H601" s="300"/>
      <c r="I601" s="300"/>
      <c r="J601" s="300"/>
      <c r="K601" s="331"/>
      <c r="L601" s="145"/>
      <c r="M601" s="204"/>
    </row>
    <row r="602" spans="2:13" ht="15" customHeight="1">
      <c r="B602" s="335"/>
      <c r="C602" s="295"/>
      <c r="D602" s="200" t="s">
        <v>269</v>
      </c>
      <c r="E602" s="201"/>
      <c r="F602" s="310" t="s">
        <v>82</v>
      </c>
      <c r="G602" s="310"/>
      <c r="H602" s="310"/>
      <c r="I602" s="310"/>
      <c r="J602" s="310"/>
      <c r="K602" s="325"/>
      <c r="L602" s="145"/>
      <c r="M602" s="204"/>
    </row>
    <row r="603" spans="2:13" ht="15" customHeight="1">
      <c r="B603" s="335"/>
      <c r="C603" s="295"/>
      <c r="D603" s="200" t="s">
        <v>270</v>
      </c>
      <c r="E603" s="201"/>
      <c r="F603" s="310" t="s">
        <v>82</v>
      </c>
      <c r="G603" s="310"/>
      <c r="H603" s="310"/>
      <c r="I603" s="310"/>
      <c r="J603" s="310"/>
      <c r="K603" s="325"/>
      <c r="L603" s="145"/>
      <c r="M603" s="204"/>
    </row>
    <row r="604" spans="2:13" ht="15" customHeight="1" thickBot="1">
      <c r="B604" s="336"/>
      <c r="C604" s="296"/>
      <c r="D604" s="193" t="s">
        <v>271</v>
      </c>
      <c r="E604" s="205"/>
      <c r="F604" s="328" t="s">
        <v>82</v>
      </c>
      <c r="G604" s="328"/>
      <c r="H604" s="328"/>
      <c r="I604" s="328"/>
      <c r="J604" s="328"/>
      <c r="K604" s="329"/>
      <c r="L604" s="206"/>
      <c r="M604" s="207"/>
    </row>
    <row r="605" spans="2:13" ht="15" customHeight="1">
      <c r="C605" s="208"/>
      <c r="D605" s="208"/>
      <c r="E605" s="208"/>
      <c r="F605" s="208"/>
      <c r="G605" s="208"/>
      <c r="H605" s="208"/>
      <c r="I605" s="208"/>
      <c r="J605" s="208"/>
      <c r="K605" s="208"/>
      <c r="L605" s="208"/>
      <c r="M605" s="208"/>
    </row>
    <row r="606" spans="2:13" ht="15" customHeight="1"/>
    <row r="607" spans="2:13" ht="15" customHeight="1"/>
    <row r="608" spans="2:13" ht="19.5" customHeight="1"/>
    <row r="609" ht="15" customHeight="1"/>
    <row r="610" ht="15" customHeight="1"/>
    <row r="611" ht="15" customHeight="1"/>
    <row r="612" ht="14.25" customHeight="1"/>
    <row r="614" ht="14.25" customHeight="1"/>
    <row r="615" ht="15" customHeight="1"/>
    <row r="618" ht="14.25" customHeight="1"/>
    <row r="622" ht="20.25" customHeight="1"/>
    <row r="625" ht="15" customHeight="1"/>
    <row r="635" ht="20.25" customHeight="1"/>
  </sheetData>
  <sheetProtection sheet="1" objects="1" scenarios="1" selectLockedCells="1"/>
  <mergeCells count="752">
    <mergeCell ref="B295:B331"/>
    <mergeCell ref="C295:D295"/>
    <mergeCell ref="E295:K295"/>
    <mergeCell ref="L295:M295"/>
    <mergeCell ref="C296:D296"/>
    <mergeCell ref="C297:D297"/>
    <mergeCell ref="C298:D298"/>
    <mergeCell ref="C300:C308"/>
    <mergeCell ref="E300:K300"/>
    <mergeCell ref="L300:M300"/>
    <mergeCell ref="L296:M296"/>
    <mergeCell ref="L297:M297"/>
    <mergeCell ref="L298:M298"/>
    <mergeCell ref="L299:M299"/>
    <mergeCell ref="E301:K301"/>
    <mergeCell ref="L301:M301"/>
    <mergeCell ref="F302:K302"/>
    <mergeCell ref="L302:L303"/>
    <mergeCell ref="M302:M303"/>
    <mergeCell ref="F303:K303"/>
    <mergeCell ref="F304:G304"/>
    <mergeCell ref="H304:K305"/>
    <mergeCell ref="F305:G305"/>
    <mergeCell ref="D306:K307"/>
    <mergeCell ref="E262:K262"/>
    <mergeCell ref="D11:H11"/>
    <mergeCell ref="B12:C12"/>
    <mergeCell ref="D12:H12"/>
    <mergeCell ref="B10:C10"/>
    <mergeCell ref="D10:H10"/>
    <mergeCell ref="D228:K229"/>
    <mergeCell ref="F230:K230"/>
    <mergeCell ref="B294:M294"/>
    <mergeCell ref="L143:M143"/>
    <mergeCell ref="F170:K170"/>
    <mergeCell ref="F174:K174"/>
    <mergeCell ref="C144:C152"/>
    <mergeCell ref="B255:M255"/>
    <mergeCell ref="B256:B292"/>
    <mergeCell ref="C256:D256"/>
    <mergeCell ref="E256:K256"/>
    <mergeCell ref="L256:M256"/>
    <mergeCell ref="C257:D257"/>
    <mergeCell ref="L257:M257"/>
    <mergeCell ref="C258:D258"/>
    <mergeCell ref="L258:M258"/>
    <mergeCell ref="C259:D259"/>
    <mergeCell ref="L259:M259"/>
    <mergeCell ref="L260:M260"/>
    <mergeCell ref="C261:C269"/>
    <mergeCell ref="E261:K261"/>
    <mergeCell ref="L261:M261"/>
    <mergeCell ref="F276:G276"/>
    <mergeCell ref="F88:K88"/>
    <mergeCell ref="F89:K89"/>
    <mergeCell ref="F81:G81"/>
    <mergeCell ref="F82:G82"/>
    <mergeCell ref="L262:M262"/>
    <mergeCell ref="F263:K263"/>
    <mergeCell ref="L263:L264"/>
    <mergeCell ref="M263:M264"/>
    <mergeCell ref="F264:K264"/>
    <mergeCell ref="F127:K127"/>
    <mergeCell ref="F133:K133"/>
    <mergeCell ref="F134:K134"/>
    <mergeCell ref="F160:G160"/>
    <mergeCell ref="B138:M138"/>
    <mergeCell ref="B139:B175"/>
    <mergeCell ref="C139:D139"/>
    <mergeCell ref="E139:K139"/>
    <mergeCell ref="L139:M139"/>
    <mergeCell ref="C140:D140"/>
    <mergeCell ref="L62:M62"/>
    <mergeCell ref="L63:M63"/>
    <mergeCell ref="L83:M84"/>
    <mergeCell ref="D84:K84"/>
    <mergeCell ref="H81:K83"/>
    <mergeCell ref="C119:C136"/>
    <mergeCell ref="F121:G121"/>
    <mergeCell ref="L122:M123"/>
    <mergeCell ref="D123:K123"/>
    <mergeCell ref="L124:M128"/>
    <mergeCell ref="E125:K125"/>
    <mergeCell ref="E126:K126"/>
    <mergeCell ref="F128:K128"/>
    <mergeCell ref="H129:K130"/>
    <mergeCell ref="F130:G130"/>
    <mergeCell ref="F131:K131"/>
    <mergeCell ref="D132:K132"/>
    <mergeCell ref="F135:K135"/>
    <mergeCell ref="F136:K136"/>
    <mergeCell ref="F92:K92"/>
    <mergeCell ref="D93:K93"/>
    <mergeCell ref="F94:K94"/>
    <mergeCell ref="L85:M89"/>
    <mergeCell ref="E86:K86"/>
    <mergeCell ref="E87:K87"/>
    <mergeCell ref="F70:G70"/>
    <mergeCell ref="F97:K97"/>
    <mergeCell ref="D119:K119"/>
    <mergeCell ref="L64:M64"/>
    <mergeCell ref="L65:M65"/>
    <mergeCell ref="L66:M66"/>
    <mergeCell ref="F68:K68"/>
    <mergeCell ref="L68:L69"/>
    <mergeCell ref="M68:M69"/>
    <mergeCell ref="F90:G90"/>
    <mergeCell ref="H90:K91"/>
    <mergeCell ref="F91:G91"/>
    <mergeCell ref="C61:D61"/>
    <mergeCell ref="C62:D62"/>
    <mergeCell ref="C63:D63"/>
    <mergeCell ref="F42:G42"/>
    <mergeCell ref="F43:G43"/>
    <mergeCell ref="B60:M60"/>
    <mergeCell ref="E61:K61"/>
    <mergeCell ref="L67:M67"/>
    <mergeCell ref="F69:K69"/>
    <mergeCell ref="B61:B97"/>
    <mergeCell ref="C64:D64"/>
    <mergeCell ref="C66:C74"/>
    <mergeCell ref="E66:K66"/>
    <mergeCell ref="E67:K67"/>
    <mergeCell ref="D72:K73"/>
    <mergeCell ref="F74:K74"/>
    <mergeCell ref="C76:K79"/>
    <mergeCell ref="C80:C97"/>
    <mergeCell ref="D80:K80"/>
    <mergeCell ref="F95:K95"/>
    <mergeCell ref="F96:K96"/>
    <mergeCell ref="H70:K71"/>
    <mergeCell ref="F71:G71"/>
    <mergeCell ref="L61:M61"/>
    <mergeCell ref="F35:K35"/>
    <mergeCell ref="L44:M45"/>
    <mergeCell ref="D33:K34"/>
    <mergeCell ref="C37:K40"/>
    <mergeCell ref="C41:C58"/>
    <mergeCell ref="D41:K41"/>
    <mergeCell ref="D45:K45"/>
    <mergeCell ref="C24:D24"/>
    <mergeCell ref="C25:D25"/>
    <mergeCell ref="L24:M24"/>
    <mergeCell ref="L25:M25"/>
    <mergeCell ref="F29:K29"/>
    <mergeCell ref="F30:K30"/>
    <mergeCell ref="F31:G31"/>
    <mergeCell ref="H31:K32"/>
    <mergeCell ref="F32:G32"/>
    <mergeCell ref="C27:C35"/>
    <mergeCell ref="L29:L30"/>
    <mergeCell ref="M29:M30"/>
    <mergeCell ref="F58:K58"/>
    <mergeCell ref="F55:K55"/>
    <mergeCell ref="F51:G51"/>
    <mergeCell ref="H51:K52"/>
    <mergeCell ref="F53:K53"/>
    <mergeCell ref="B2:H2"/>
    <mergeCell ref="D8:H8"/>
    <mergeCell ref="D9:H9"/>
    <mergeCell ref="B21:M21"/>
    <mergeCell ref="D3:H3"/>
    <mergeCell ref="D4:H4"/>
    <mergeCell ref="D5:H5"/>
    <mergeCell ref="D6:H6"/>
    <mergeCell ref="D7:H7"/>
    <mergeCell ref="B3:C3"/>
    <mergeCell ref="B4:C4"/>
    <mergeCell ref="B5:C5"/>
    <mergeCell ref="B6:C6"/>
    <mergeCell ref="B7:C7"/>
    <mergeCell ref="B8:C8"/>
    <mergeCell ref="B9:C9"/>
    <mergeCell ref="L15:M15"/>
    <mergeCell ref="L16:M16"/>
    <mergeCell ref="L14:M14"/>
    <mergeCell ref="J4:M5"/>
    <mergeCell ref="B18:D18"/>
    <mergeCell ref="B19:D19"/>
    <mergeCell ref="E18:M19"/>
    <mergeCell ref="B11:C11"/>
    <mergeCell ref="B22:B58"/>
    <mergeCell ref="E27:K27"/>
    <mergeCell ref="E28:K28"/>
    <mergeCell ref="E22:K22"/>
    <mergeCell ref="B14:D14"/>
    <mergeCell ref="B15:D15"/>
    <mergeCell ref="B16:D16"/>
    <mergeCell ref="B13:K13"/>
    <mergeCell ref="L22:M22"/>
    <mergeCell ref="L23:M23"/>
    <mergeCell ref="L26:M26"/>
    <mergeCell ref="L27:M27"/>
    <mergeCell ref="L28:M28"/>
    <mergeCell ref="C22:D22"/>
    <mergeCell ref="C23:D23"/>
    <mergeCell ref="D54:K54"/>
    <mergeCell ref="F56:K56"/>
    <mergeCell ref="F57:K57"/>
    <mergeCell ref="L46:M50"/>
    <mergeCell ref="F52:G52"/>
    <mergeCell ref="E47:K47"/>
    <mergeCell ref="F49:K49"/>
    <mergeCell ref="E48:K48"/>
    <mergeCell ref="F50:K50"/>
    <mergeCell ref="B177:M177"/>
    <mergeCell ref="B178:B214"/>
    <mergeCell ref="C178:D178"/>
    <mergeCell ref="E178:K178"/>
    <mergeCell ref="C179:D179"/>
    <mergeCell ref="C180:D180"/>
    <mergeCell ref="C181:D181"/>
    <mergeCell ref="C183:C191"/>
    <mergeCell ref="E183:K183"/>
    <mergeCell ref="E184:K184"/>
    <mergeCell ref="L184:M184"/>
    <mergeCell ref="L185:L186"/>
    <mergeCell ref="M185:M186"/>
    <mergeCell ref="F187:G187"/>
    <mergeCell ref="L178:M178"/>
    <mergeCell ref="L179:M179"/>
    <mergeCell ref="L180:M180"/>
    <mergeCell ref="L181:M181"/>
    <mergeCell ref="L182:M182"/>
    <mergeCell ref="L183:M183"/>
    <mergeCell ref="F185:K185"/>
    <mergeCell ref="F191:K191"/>
    <mergeCell ref="L200:M201"/>
    <mergeCell ref="L202:M206"/>
    <mergeCell ref="H42:K44"/>
    <mergeCell ref="B99:M99"/>
    <mergeCell ref="B100:B136"/>
    <mergeCell ref="C100:D100"/>
    <mergeCell ref="E100:K100"/>
    <mergeCell ref="L100:M100"/>
    <mergeCell ref="C101:D101"/>
    <mergeCell ref="L101:M101"/>
    <mergeCell ref="C102:D102"/>
    <mergeCell ref="L102:M102"/>
    <mergeCell ref="C103:D103"/>
    <mergeCell ref="L103:M103"/>
    <mergeCell ref="L104:M104"/>
    <mergeCell ref="C105:C113"/>
    <mergeCell ref="E105:K105"/>
    <mergeCell ref="L105:M105"/>
    <mergeCell ref="E106:K106"/>
    <mergeCell ref="L106:M106"/>
    <mergeCell ref="F107:K107"/>
    <mergeCell ref="L107:L108"/>
    <mergeCell ref="M107:M108"/>
    <mergeCell ref="F108:K108"/>
    <mergeCell ref="F109:G109"/>
    <mergeCell ref="H109:K110"/>
    <mergeCell ref="F113:K113"/>
    <mergeCell ref="F110:G110"/>
    <mergeCell ref="D111:K112"/>
    <mergeCell ref="C115:K118"/>
    <mergeCell ref="F129:G129"/>
    <mergeCell ref="L146:L147"/>
    <mergeCell ref="M146:M147"/>
    <mergeCell ref="F147:K147"/>
    <mergeCell ref="F148:G148"/>
    <mergeCell ref="H148:K149"/>
    <mergeCell ref="F149:G149"/>
    <mergeCell ref="E144:K144"/>
    <mergeCell ref="L144:M144"/>
    <mergeCell ref="E145:K145"/>
    <mergeCell ref="L145:M145"/>
    <mergeCell ref="F120:G120"/>
    <mergeCell ref="H120:K122"/>
    <mergeCell ref="L140:M140"/>
    <mergeCell ref="C141:D141"/>
    <mergeCell ref="L141:M141"/>
    <mergeCell ref="C142:D142"/>
    <mergeCell ref="L142:M142"/>
    <mergeCell ref="D150:K151"/>
    <mergeCell ref="F152:K152"/>
    <mergeCell ref="C154:K157"/>
    <mergeCell ref="F146:K146"/>
    <mergeCell ref="C158:C175"/>
    <mergeCell ref="D158:K158"/>
    <mergeCell ref="F159:G159"/>
    <mergeCell ref="H159:K161"/>
    <mergeCell ref="L161:M162"/>
    <mergeCell ref="D162:K162"/>
    <mergeCell ref="L163:M167"/>
    <mergeCell ref="E164:K164"/>
    <mergeCell ref="E165:K165"/>
    <mergeCell ref="F166:K166"/>
    <mergeCell ref="F167:K167"/>
    <mergeCell ref="F168:G168"/>
    <mergeCell ref="H168:K169"/>
    <mergeCell ref="F169:G169"/>
    <mergeCell ref="D171:K171"/>
    <mergeCell ref="F172:K172"/>
    <mergeCell ref="F173:K173"/>
    <mergeCell ref="F175:K175"/>
    <mergeCell ref="F186:K186"/>
    <mergeCell ref="H187:K188"/>
    <mergeCell ref="F188:G188"/>
    <mergeCell ref="D189:K190"/>
    <mergeCell ref="C193:K196"/>
    <mergeCell ref="C197:C214"/>
    <mergeCell ref="D197:K197"/>
    <mergeCell ref="F198:G198"/>
    <mergeCell ref="H198:K200"/>
    <mergeCell ref="F199:G199"/>
    <mergeCell ref="D201:K201"/>
    <mergeCell ref="E203:K203"/>
    <mergeCell ref="E204:K204"/>
    <mergeCell ref="F205:K205"/>
    <mergeCell ref="F206:K206"/>
    <mergeCell ref="F207:G207"/>
    <mergeCell ref="H207:K208"/>
    <mergeCell ref="F208:G208"/>
    <mergeCell ref="F209:K209"/>
    <mergeCell ref="D210:K210"/>
    <mergeCell ref="F211:K211"/>
    <mergeCell ref="F212:K212"/>
    <mergeCell ref="F213:K213"/>
    <mergeCell ref="F214:K214"/>
    <mergeCell ref="B216:M216"/>
    <mergeCell ref="B217:B253"/>
    <mergeCell ref="C217:D217"/>
    <mergeCell ref="E217:K217"/>
    <mergeCell ref="L217:M217"/>
    <mergeCell ref="C218:D218"/>
    <mergeCell ref="L218:M218"/>
    <mergeCell ref="C219:D219"/>
    <mergeCell ref="L219:M219"/>
    <mergeCell ref="C220:D220"/>
    <mergeCell ref="L220:M220"/>
    <mergeCell ref="L221:M221"/>
    <mergeCell ref="C222:C230"/>
    <mergeCell ref="E222:K222"/>
    <mergeCell ref="L222:M222"/>
    <mergeCell ref="E223:K223"/>
    <mergeCell ref="L223:M223"/>
    <mergeCell ref="F224:K224"/>
    <mergeCell ref="L224:L225"/>
    <mergeCell ref="M224:M225"/>
    <mergeCell ref="F225:K225"/>
    <mergeCell ref="F226:G226"/>
    <mergeCell ref="H226:K227"/>
    <mergeCell ref="F227:G227"/>
    <mergeCell ref="C232:K235"/>
    <mergeCell ref="C236:C253"/>
    <mergeCell ref="D236:K236"/>
    <mergeCell ref="F237:G237"/>
    <mergeCell ref="H237:K239"/>
    <mergeCell ref="F238:G238"/>
    <mergeCell ref="L239:M240"/>
    <mergeCell ref="D240:K240"/>
    <mergeCell ref="L241:M245"/>
    <mergeCell ref="E242:K242"/>
    <mergeCell ref="E243:K243"/>
    <mergeCell ref="F244:K244"/>
    <mergeCell ref="F245:K245"/>
    <mergeCell ref="F246:G246"/>
    <mergeCell ref="H246:K247"/>
    <mergeCell ref="F248:K248"/>
    <mergeCell ref="D249:K249"/>
    <mergeCell ref="F251:K251"/>
    <mergeCell ref="F252:K252"/>
    <mergeCell ref="F253:K253"/>
    <mergeCell ref="F247:G247"/>
    <mergeCell ref="F250:K250"/>
    <mergeCell ref="F265:G265"/>
    <mergeCell ref="H265:K266"/>
    <mergeCell ref="F266:G266"/>
    <mergeCell ref="D267:K268"/>
    <mergeCell ref="F269:K269"/>
    <mergeCell ref="C271:K274"/>
    <mergeCell ref="C275:C292"/>
    <mergeCell ref="D275:K275"/>
    <mergeCell ref="H276:K278"/>
    <mergeCell ref="D288:K288"/>
    <mergeCell ref="F289:K289"/>
    <mergeCell ref="F290:K290"/>
    <mergeCell ref="F291:K291"/>
    <mergeCell ref="F292:K292"/>
    <mergeCell ref="F277:G277"/>
    <mergeCell ref="F287:K287"/>
    <mergeCell ref="E282:K282"/>
    <mergeCell ref="L278:M279"/>
    <mergeCell ref="D279:K279"/>
    <mergeCell ref="L280:M284"/>
    <mergeCell ref="E281:K281"/>
    <mergeCell ref="F283:K283"/>
    <mergeCell ref="F284:K284"/>
    <mergeCell ref="F285:G285"/>
    <mergeCell ref="H285:K286"/>
    <mergeCell ref="F286:G286"/>
    <mergeCell ref="F308:K308"/>
    <mergeCell ref="C310:K313"/>
    <mergeCell ref="C314:C331"/>
    <mergeCell ref="D314:K314"/>
    <mergeCell ref="F315:G315"/>
    <mergeCell ref="H315:K317"/>
    <mergeCell ref="F316:G316"/>
    <mergeCell ref="F326:K326"/>
    <mergeCell ref="D327:K327"/>
    <mergeCell ref="F328:K328"/>
    <mergeCell ref="F329:K329"/>
    <mergeCell ref="F330:K330"/>
    <mergeCell ref="F331:K331"/>
    <mergeCell ref="L317:M318"/>
    <mergeCell ref="D318:K318"/>
    <mergeCell ref="L319:M323"/>
    <mergeCell ref="E320:K320"/>
    <mergeCell ref="E321:K321"/>
    <mergeCell ref="F322:K322"/>
    <mergeCell ref="F323:K323"/>
    <mergeCell ref="F324:G324"/>
    <mergeCell ref="H324:K325"/>
    <mergeCell ref="F325:G325"/>
    <mergeCell ref="B333:M333"/>
    <mergeCell ref="B334:B370"/>
    <mergeCell ref="C334:D334"/>
    <mergeCell ref="E334:K334"/>
    <mergeCell ref="L334:M334"/>
    <mergeCell ref="C335:D335"/>
    <mergeCell ref="L335:M335"/>
    <mergeCell ref="C336:D336"/>
    <mergeCell ref="L336:M336"/>
    <mergeCell ref="C337:D337"/>
    <mergeCell ref="L337:M337"/>
    <mergeCell ref="L338:M338"/>
    <mergeCell ref="C339:C347"/>
    <mergeCell ref="E339:K339"/>
    <mergeCell ref="L339:M339"/>
    <mergeCell ref="E340:K340"/>
    <mergeCell ref="L340:M340"/>
    <mergeCell ref="F341:K341"/>
    <mergeCell ref="L341:L342"/>
    <mergeCell ref="M341:M342"/>
    <mergeCell ref="F342:K342"/>
    <mergeCell ref="F343:G343"/>
    <mergeCell ref="H343:K344"/>
    <mergeCell ref="F344:G344"/>
    <mergeCell ref="D345:K346"/>
    <mergeCell ref="F347:K347"/>
    <mergeCell ref="C349:K352"/>
    <mergeCell ref="C353:C370"/>
    <mergeCell ref="D353:K353"/>
    <mergeCell ref="F354:G354"/>
    <mergeCell ref="H354:K356"/>
    <mergeCell ref="F355:G355"/>
    <mergeCell ref="L356:M357"/>
    <mergeCell ref="D357:K357"/>
    <mergeCell ref="L358:M362"/>
    <mergeCell ref="E359:K359"/>
    <mergeCell ref="E360:K360"/>
    <mergeCell ref="F361:K361"/>
    <mergeCell ref="F362:K362"/>
    <mergeCell ref="F363:G363"/>
    <mergeCell ref="H363:K364"/>
    <mergeCell ref="F364:G364"/>
    <mergeCell ref="F365:K365"/>
    <mergeCell ref="D366:K366"/>
    <mergeCell ref="F367:K367"/>
    <mergeCell ref="F368:K368"/>
    <mergeCell ref="F369:K369"/>
    <mergeCell ref="F370:K370"/>
    <mergeCell ref="B372:M372"/>
    <mergeCell ref="B373:B409"/>
    <mergeCell ref="C373:D373"/>
    <mergeCell ref="E373:K373"/>
    <mergeCell ref="L373:M373"/>
    <mergeCell ref="C374:D374"/>
    <mergeCell ref="L374:M374"/>
    <mergeCell ref="C375:D375"/>
    <mergeCell ref="L375:M375"/>
    <mergeCell ref="C376:D376"/>
    <mergeCell ref="L376:M376"/>
    <mergeCell ref="L377:M377"/>
    <mergeCell ref="C378:C386"/>
    <mergeCell ref="E378:K378"/>
    <mergeCell ref="L378:M378"/>
    <mergeCell ref="E379:K379"/>
    <mergeCell ref="L379:M379"/>
    <mergeCell ref="F380:K380"/>
    <mergeCell ref="L380:L381"/>
    <mergeCell ref="M380:M381"/>
    <mergeCell ref="F381:K381"/>
    <mergeCell ref="F382:G382"/>
    <mergeCell ref="H382:K383"/>
    <mergeCell ref="F383:G383"/>
    <mergeCell ref="D384:K385"/>
    <mergeCell ref="F386:K386"/>
    <mergeCell ref="C388:K391"/>
    <mergeCell ref="C392:C409"/>
    <mergeCell ref="D392:K392"/>
    <mergeCell ref="F393:G393"/>
    <mergeCell ref="H393:K395"/>
    <mergeCell ref="F394:G394"/>
    <mergeCell ref="L395:M396"/>
    <mergeCell ref="D396:K396"/>
    <mergeCell ref="L397:M401"/>
    <mergeCell ref="E398:K398"/>
    <mergeCell ref="E399:K399"/>
    <mergeCell ref="F400:K400"/>
    <mergeCell ref="F401:K401"/>
    <mergeCell ref="F402:G402"/>
    <mergeCell ref="H402:K403"/>
    <mergeCell ref="F403:G403"/>
    <mergeCell ref="F404:K404"/>
    <mergeCell ref="D405:K405"/>
    <mergeCell ref="F406:K406"/>
    <mergeCell ref="F407:K407"/>
    <mergeCell ref="F408:K408"/>
    <mergeCell ref="F409:K409"/>
    <mergeCell ref="B411:M411"/>
    <mergeCell ref="B412:B448"/>
    <mergeCell ref="C412:D412"/>
    <mergeCell ref="E412:K412"/>
    <mergeCell ref="L412:M412"/>
    <mergeCell ref="C413:D413"/>
    <mergeCell ref="L413:M413"/>
    <mergeCell ref="C414:D414"/>
    <mergeCell ref="L414:M414"/>
    <mergeCell ref="C415:D415"/>
    <mergeCell ref="L415:M415"/>
    <mergeCell ref="L416:M416"/>
    <mergeCell ref="C417:C425"/>
    <mergeCell ref="E417:K417"/>
    <mergeCell ref="L417:M417"/>
    <mergeCell ref="E418:K418"/>
    <mergeCell ref="L418:M418"/>
    <mergeCell ref="F419:K419"/>
    <mergeCell ref="L419:L420"/>
    <mergeCell ref="M419:M420"/>
    <mergeCell ref="F420:K420"/>
    <mergeCell ref="F421:G421"/>
    <mergeCell ref="H421:K422"/>
    <mergeCell ref="F422:G422"/>
    <mergeCell ref="D423:K424"/>
    <mergeCell ref="F425:K425"/>
    <mergeCell ref="C427:K430"/>
    <mergeCell ref="C431:C448"/>
    <mergeCell ref="D431:K431"/>
    <mergeCell ref="F432:G432"/>
    <mergeCell ref="H432:K434"/>
    <mergeCell ref="F433:G433"/>
    <mergeCell ref="L434:M435"/>
    <mergeCell ref="D435:K435"/>
    <mergeCell ref="L436:M440"/>
    <mergeCell ref="E437:K437"/>
    <mergeCell ref="E438:K438"/>
    <mergeCell ref="F439:K439"/>
    <mergeCell ref="F440:K440"/>
    <mergeCell ref="F441:G441"/>
    <mergeCell ref="H441:K442"/>
    <mergeCell ref="F442:G442"/>
    <mergeCell ref="F443:K443"/>
    <mergeCell ref="D444:K444"/>
    <mergeCell ref="F445:K445"/>
    <mergeCell ref="F446:K446"/>
    <mergeCell ref="F447:K447"/>
    <mergeCell ref="F448:K448"/>
    <mergeCell ref="B450:M450"/>
    <mergeCell ref="B451:B487"/>
    <mergeCell ref="C451:D451"/>
    <mergeCell ref="E451:K451"/>
    <mergeCell ref="L451:M451"/>
    <mergeCell ref="C452:D452"/>
    <mergeCell ref="L452:M452"/>
    <mergeCell ref="C453:D453"/>
    <mergeCell ref="L453:M453"/>
    <mergeCell ref="C454:D454"/>
    <mergeCell ref="L454:M454"/>
    <mergeCell ref="L455:M455"/>
    <mergeCell ref="C456:C464"/>
    <mergeCell ref="E456:K456"/>
    <mergeCell ref="L456:M456"/>
    <mergeCell ref="E457:K457"/>
    <mergeCell ref="L457:M457"/>
    <mergeCell ref="F458:K458"/>
    <mergeCell ref="L458:L459"/>
    <mergeCell ref="M458:M459"/>
    <mergeCell ref="F459:K459"/>
    <mergeCell ref="F460:G460"/>
    <mergeCell ref="H460:K461"/>
    <mergeCell ref="F461:G461"/>
    <mergeCell ref="D462:K463"/>
    <mergeCell ref="F464:K464"/>
    <mergeCell ref="C466:K469"/>
    <mergeCell ref="C470:C487"/>
    <mergeCell ref="D470:K470"/>
    <mergeCell ref="F471:G471"/>
    <mergeCell ref="H471:K473"/>
    <mergeCell ref="F472:G472"/>
    <mergeCell ref="L473:M474"/>
    <mergeCell ref="D474:K474"/>
    <mergeCell ref="L475:M479"/>
    <mergeCell ref="E476:K476"/>
    <mergeCell ref="E477:K477"/>
    <mergeCell ref="F478:K478"/>
    <mergeCell ref="F479:K479"/>
    <mergeCell ref="F480:G480"/>
    <mergeCell ref="H480:K481"/>
    <mergeCell ref="F481:G481"/>
    <mergeCell ref="F482:K482"/>
    <mergeCell ref="D483:K483"/>
    <mergeCell ref="F484:K484"/>
    <mergeCell ref="F485:K485"/>
    <mergeCell ref="F486:K486"/>
    <mergeCell ref="F487:K487"/>
    <mergeCell ref="B489:M489"/>
    <mergeCell ref="B490:B526"/>
    <mergeCell ref="C490:D490"/>
    <mergeCell ref="E490:K490"/>
    <mergeCell ref="L490:M490"/>
    <mergeCell ref="C491:D491"/>
    <mergeCell ref="L491:M491"/>
    <mergeCell ref="C492:D492"/>
    <mergeCell ref="L492:M492"/>
    <mergeCell ref="C493:D493"/>
    <mergeCell ref="L493:M493"/>
    <mergeCell ref="L494:M494"/>
    <mergeCell ref="C495:C503"/>
    <mergeCell ref="E495:K495"/>
    <mergeCell ref="L495:M495"/>
    <mergeCell ref="E496:K496"/>
    <mergeCell ref="L496:M496"/>
    <mergeCell ref="F497:K497"/>
    <mergeCell ref="L497:L498"/>
    <mergeCell ref="M497:M498"/>
    <mergeCell ref="F498:K498"/>
    <mergeCell ref="F499:G499"/>
    <mergeCell ref="H499:K500"/>
    <mergeCell ref="F500:G500"/>
    <mergeCell ref="D501:K502"/>
    <mergeCell ref="F503:K503"/>
    <mergeCell ref="C505:K508"/>
    <mergeCell ref="C509:C526"/>
    <mergeCell ref="D509:K509"/>
    <mergeCell ref="F510:G510"/>
    <mergeCell ref="H510:K512"/>
    <mergeCell ref="F511:G511"/>
    <mergeCell ref="L512:M513"/>
    <mergeCell ref="D513:K513"/>
    <mergeCell ref="L514:M518"/>
    <mergeCell ref="E515:K515"/>
    <mergeCell ref="E516:K516"/>
    <mergeCell ref="F517:K517"/>
    <mergeCell ref="F518:K518"/>
    <mergeCell ref="F519:G519"/>
    <mergeCell ref="H519:K520"/>
    <mergeCell ref="F520:G520"/>
    <mergeCell ref="F521:K521"/>
    <mergeCell ref="D522:K522"/>
    <mergeCell ref="F523:K523"/>
    <mergeCell ref="F524:K524"/>
    <mergeCell ref="F525:K525"/>
    <mergeCell ref="F526:K526"/>
    <mergeCell ref="B528:M528"/>
    <mergeCell ref="B529:B565"/>
    <mergeCell ref="C529:D529"/>
    <mergeCell ref="E529:K529"/>
    <mergeCell ref="L529:M529"/>
    <mergeCell ref="C530:D530"/>
    <mergeCell ref="L530:M530"/>
    <mergeCell ref="C531:D531"/>
    <mergeCell ref="L531:M531"/>
    <mergeCell ref="C532:D532"/>
    <mergeCell ref="L532:M532"/>
    <mergeCell ref="L533:M533"/>
    <mergeCell ref="C534:C542"/>
    <mergeCell ref="E534:K534"/>
    <mergeCell ref="L534:M534"/>
    <mergeCell ref="E535:K535"/>
    <mergeCell ref="L535:M535"/>
    <mergeCell ref="F536:K536"/>
    <mergeCell ref="L536:L537"/>
    <mergeCell ref="M536:M537"/>
    <mergeCell ref="F537:K537"/>
    <mergeCell ref="F538:G538"/>
    <mergeCell ref="H538:K539"/>
    <mergeCell ref="F539:G539"/>
    <mergeCell ref="D540:K541"/>
    <mergeCell ref="F542:K542"/>
    <mergeCell ref="C544:K547"/>
    <mergeCell ref="C548:C565"/>
    <mergeCell ref="D548:K548"/>
    <mergeCell ref="F549:G549"/>
    <mergeCell ref="H549:K551"/>
    <mergeCell ref="F550:G550"/>
    <mergeCell ref="L551:M552"/>
    <mergeCell ref="D552:K552"/>
    <mergeCell ref="L553:M557"/>
    <mergeCell ref="E554:K554"/>
    <mergeCell ref="E555:K555"/>
    <mergeCell ref="F556:K556"/>
    <mergeCell ref="F557:K557"/>
    <mergeCell ref="F558:G558"/>
    <mergeCell ref="H558:K559"/>
    <mergeCell ref="F559:G559"/>
    <mergeCell ref="F560:K560"/>
    <mergeCell ref="D561:K561"/>
    <mergeCell ref="F562:K562"/>
    <mergeCell ref="F563:K563"/>
    <mergeCell ref="F564:K564"/>
    <mergeCell ref="F565:K565"/>
    <mergeCell ref="B567:M567"/>
    <mergeCell ref="B568:B604"/>
    <mergeCell ref="C568:D568"/>
    <mergeCell ref="E568:K568"/>
    <mergeCell ref="L568:M568"/>
    <mergeCell ref="C569:D569"/>
    <mergeCell ref="L569:M569"/>
    <mergeCell ref="C570:D570"/>
    <mergeCell ref="L570:M570"/>
    <mergeCell ref="C571:D571"/>
    <mergeCell ref="L571:M571"/>
    <mergeCell ref="L572:M572"/>
    <mergeCell ref="C573:C581"/>
    <mergeCell ref="E573:K573"/>
    <mergeCell ref="L573:M573"/>
    <mergeCell ref="E574:K574"/>
    <mergeCell ref="L574:M574"/>
    <mergeCell ref="F575:K575"/>
    <mergeCell ref="L575:L576"/>
    <mergeCell ref="M575:M576"/>
    <mergeCell ref="F576:K576"/>
    <mergeCell ref="F577:G577"/>
    <mergeCell ref="H577:K578"/>
    <mergeCell ref="F578:G578"/>
    <mergeCell ref="D579:K580"/>
    <mergeCell ref="F581:K581"/>
    <mergeCell ref="C583:K586"/>
    <mergeCell ref="C587:C604"/>
    <mergeCell ref="D587:K587"/>
    <mergeCell ref="F588:G588"/>
    <mergeCell ref="H588:K590"/>
    <mergeCell ref="F589:G589"/>
    <mergeCell ref="L590:M591"/>
    <mergeCell ref="D591:K591"/>
    <mergeCell ref="L592:M596"/>
    <mergeCell ref="E593:K593"/>
    <mergeCell ref="E594:K594"/>
    <mergeCell ref="F595:K595"/>
    <mergeCell ref="F596:K596"/>
    <mergeCell ref="F597:G597"/>
    <mergeCell ref="H597:K598"/>
    <mergeCell ref="F598:G598"/>
    <mergeCell ref="F599:K599"/>
    <mergeCell ref="D600:K600"/>
    <mergeCell ref="F601:K601"/>
    <mergeCell ref="F602:K602"/>
    <mergeCell ref="F603:K603"/>
    <mergeCell ref="F604:K604"/>
  </mergeCells>
  <phoneticPr fontId="3"/>
  <conditionalFormatting sqref="F24:K24">
    <cfRule type="expression" dxfId="96" priority="60">
      <formula>$E24="年度当初"</formula>
    </cfRule>
  </conditionalFormatting>
  <conditionalFormatting sqref="F25:K25">
    <cfRule type="expression" dxfId="95" priority="61">
      <formula>$E25="年度末"</formula>
    </cfRule>
  </conditionalFormatting>
  <conditionalFormatting sqref="F63:K63">
    <cfRule type="expression" dxfId="94" priority="27">
      <formula>$E63="年度当初"</formula>
    </cfRule>
  </conditionalFormatting>
  <conditionalFormatting sqref="F64:K64">
    <cfRule type="expression" dxfId="93" priority="28">
      <formula>$E64="年度末"</formula>
    </cfRule>
  </conditionalFormatting>
  <conditionalFormatting sqref="F102:K102">
    <cfRule type="expression" dxfId="92" priority="25">
      <formula>$E102="年度当初"</formula>
    </cfRule>
  </conditionalFormatting>
  <conditionalFormatting sqref="F103:K103">
    <cfRule type="expression" dxfId="91" priority="26">
      <formula>$E103="年度末"</formula>
    </cfRule>
  </conditionalFormatting>
  <conditionalFormatting sqref="F141:K141">
    <cfRule type="expression" dxfId="90" priority="23">
      <formula>$E141="年度当初"</formula>
    </cfRule>
  </conditionalFormatting>
  <conditionalFormatting sqref="F142:K142">
    <cfRule type="expression" dxfId="89" priority="24">
      <formula>$E142="年度末"</formula>
    </cfRule>
  </conditionalFormatting>
  <conditionalFormatting sqref="F180:K180">
    <cfRule type="expression" dxfId="88" priority="21">
      <formula>$E180="年度当初"</formula>
    </cfRule>
  </conditionalFormatting>
  <conditionalFormatting sqref="F181:K181">
    <cfRule type="expression" dxfId="87" priority="22">
      <formula>$E181="年度末"</formula>
    </cfRule>
  </conditionalFormatting>
  <conditionalFormatting sqref="F219:K219">
    <cfRule type="expression" dxfId="86" priority="19">
      <formula>$E219="年度当初"</formula>
    </cfRule>
  </conditionalFormatting>
  <conditionalFormatting sqref="F220:K220">
    <cfRule type="expression" dxfId="85" priority="20">
      <formula>$E220="年度末"</formula>
    </cfRule>
  </conditionalFormatting>
  <conditionalFormatting sqref="F258:K258">
    <cfRule type="expression" dxfId="84" priority="17">
      <formula>$E258="年度当初"</formula>
    </cfRule>
  </conditionalFormatting>
  <conditionalFormatting sqref="F259:K259">
    <cfRule type="expression" dxfId="83" priority="18">
      <formula>$E259="年度末"</formula>
    </cfRule>
  </conditionalFormatting>
  <conditionalFormatting sqref="F297:K297">
    <cfRule type="expression" dxfId="82" priority="15">
      <formula>$E297="年度当初"</formula>
    </cfRule>
  </conditionalFormatting>
  <conditionalFormatting sqref="F298:K298">
    <cfRule type="expression" dxfId="81" priority="16">
      <formula>$E298="年度末"</formula>
    </cfRule>
  </conditionalFormatting>
  <conditionalFormatting sqref="F336:K336">
    <cfRule type="expression" dxfId="80" priority="13">
      <formula>$E336="年度当初"</formula>
    </cfRule>
  </conditionalFormatting>
  <conditionalFormatting sqref="F337:K337">
    <cfRule type="expression" dxfId="79" priority="14">
      <formula>$E337="年度末"</formula>
    </cfRule>
  </conditionalFormatting>
  <conditionalFormatting sqref="F375:K375">
    <cfRule type="expression" dxfId="78" priority="11">
      <formula>$E375="年度当初"</formula>
    </cfRule>
  </conditionalFormatting>
  <conditionalFormatting sqref="F376:K376">
    <cfRule type="expression" dxfId="77" priority="12">
      <formula>$E376="年度末"</formula>
    </cfRule>
  </conditionalFormatting>
  <conditionalFormatting sqref="F414:K414">
    <cfRule type="expression" dxfId="76" priority="9">
      <formula>$E414="年度当初"</formula>
    </cfRule>
  </conditionalFormatting>
  <conditionalFormatting sqref="F415:K415">
    <cfRule type="expression" dxfId="75" priority="10">
      <formula>$E415="年度末"</formula>
    </cfRule>
  </conditionalFormatting>
  <conditionalFormatting sqref="F453:K453">
    <cfRule type="expression" dxfId="74" priority="7">
      <formula>$E453="年度当初"</formula>
    </cfRule>
  </conditionalFormatting>
  <conditionalFormatting sqref="F454:K454">
    <cfRule type="expression" dxfId="73" priority="8">
      <formula>$E454="年度末"</formula>
    </cfRule>
  </conditionalFormatting>
  <conditionalFormatting sqref="F492:K492">
    <cfRule type="expression" dxfId="72" priority="5">
      <formula>$E492="年度当初"</formula>
    </cfRule>
  </conditionalFormatting>
  <conditionalFormatting sqref="F493:K493">
    <cfRule type="expression" dxfId="71" priority="6">
      <formula>$E493="年度末"</formula>
    </cfRule>
  </conditionalFormatting>
  <conditionalFormatting sqref="F531:K531">
    <cfRule type="expression" dxfId="70" priority="3">
      <formula>$E531="年度当初"</formula>
    </cfRule>
  </conditionalFormatting>
  <conditionalFormatting sqref="F532:K532">
    <cfRule type="expression" dxfId="69" priority="4">
      <formula>$E532="年度末"</formula>
    </cfRule>
  </conditionalFormatting>
  <conditionalFormatting sqref="F570:K570">
    <cfRule type="expression" dxfId="68" priority="1">
      <formula>$E570="年度当初"</formula>
    </cfRule>
  </conditionalFormatting>
  <conditionalFormatting sqref="F571:K571">
    <cfRule type="expression" dxfId="67" priority="2">
      <formula>$E571="年度末"</formula>
    </cfRule>
  </conditionalFormatting>
  <dataValidations count="6">
    <dataValidation type="list" allowBlank="1" showInputMessage="1" showErrorMessage="1" sqref="L24:M24 L572:M572 L574:M574 L570:M570 L494:M494 L496:M496 L492:M492 L455:M455 L457:M457 L453:M453 L416:M416 L418:M418 L414:M414 L377:M377 L379:M379 L375:M375 L338:M338 L340:M340 L336:M336 L299:M299 L301:M301 L297:M297 L260:M260 L262:M262 L258:M258 L221:M221 L223:M223 L219:M219 L182:M182 L184:M184 L180:M180 L143:M143 L145:M145 L141:M141 L104:M104 L106:M106 L102:M102 L65:M65 L67:M67 L63:M63 L533:M533 L535:M535 L531:M531 L26:M26 L28:M28" xr:uid="{1DAE1607-5785-44A7-AF41-F1D733EA1216}">
      <formula1>$O$6:$O$7</formula1>
    </dataValidation>
    <dataValidation type="list" allowBlank="1" showInputMessage="1" showErrorMessage="1" sqref="E23 E569 E491 E452 E413 E374 E335 E257 E218 E179 E140 E101 E62 E530 E296" xr:uid="{F3F473F3-0D90-437B-BC31-0797B6D5B53C}">
      <formula1>$O$2:$O$4</formula1>
    </dataValidation>
    <dataValidation type="list" allowBlank="1" showInputMessage="1" showErrorMessage="1" sqref="E24 E570 E492 E453 E414 E375 E336 E258 E219 E180 E141 E102 E63 E531 E297" xr:uid="{AF48F71A-5A2F-411D-85DA-4C0794298ED3}">
      <formula1>$Q$3:$Q$5</formula1>
    </dataValidation>
    <dataValidation type="list" allowBlank="1" showInputMessage="1" showErrorMessage="1" sqref="E25 E571 E493 E454 E415 E376 E337 E259 E220 E181 E142 E103 E64 E532 E298" xr:uid="{78291E60-2C99-47D1-914D-AB8E3AE9C246}">
      <formula1>$P$3:$P$5</formula1>
    </dataValidation>
    <dataValidation type="list" allowBlank="1" showInputMessage="1" showErrorMessage="1" error="令和3年4月1日以降、令和4年3月31日以内の日付を入力してください" sqref="F592 F24:F25 F570:F571 F553 F531:F532 F514 F492:F493 F475 F453:F454 F436 F414:F415 F397 F375:F376 F358 F336:F337 F319 F297:F298 F280 F258:F259 F241 F219:F220 F202 F180:F181 F163 F141:F142 F124 F102:F103 F85 F63:F64 F46 F15:F16" xr:uid="{12FD71E5-B960-4060-B4C6-4051BA9A7C03}">
      <formula1>$N$3:$N$4</formula1>
    </dataValidation>
    <dataValidation type="list" allowBlank="1" showInputMessage="1" showErrorMessage="1" sqref="B19:D19" xr:uid="{6C65A783-DEC0-406F-BD9D-5C9AD84E3F69}">
      <formula1>$O$13:$O$14</formula1>
    </dataValidation>
  </dataValidations>
  <pageMargins left="0.7" right="0.7" top="0.75" bottom="0.75" header="0.3" footer="0.3"/>
  <pageSetup paperSize="9" scale="5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5F0A-2C60-4636-BF75-200324F06BDC}">
  <sheetPr codeName="Sheet2"/>
  <dimension ref="A1:BH165"/>
  <sheetViews>
    <sheetView view="pageBreakPreview" topLeftCell="A124" zoomScale="90" zoomScaleNormal="100" zoomScaleSheetLayoutView="90" workbookViewId="0">
      <selection activeCell="I6" sqref="I6:V7"/>
    </sheetView>
  </sheetViews>
  <sheetFormatPr defaultColWidth="2.453125" defaultRowHeight="15"/>
  <cols>
    <col min="1" max="1" width="2.453125" style="212" customWidth="1"/>
    <col min="2" max="2" width="2.453125" style="209" customWidth="1"/>
    <col min="3" max="3" width="2.453125" style="219" customWidth="1"/>
    <col min="4" max="8" width="2.453125" style="209" customWidth="1"/>
    <col min="9" max="9" width="2.453125" style="220" customWidth="1"/>
    <col min="10" max="48" width="2.453125" style="209"/>
    <col min="49" max="49" width="5.1796875" style="209" customWidth="1"/>
    <col min="50" max="50" width="3.54296875" style="209" customWidth="1"/>
    <col min="51" max="53" width="2.453125" style="209"/>
    <col min="54" max="54" width="0.6328125" style="209" customWidth="1"/>
    <col min="55" max="56" width="2.453125" style="209"/>
    <col min="57" max="57" width="3" style="209" bestFit="1" customWidth="1"/>
    <col min="58" max="59" width="2.453125" style="209"/>
    <col min="60" max="60" width="6.453125" style="209" bestFit="1" customWidth="1"/>
    <col min="61" max="256" width="2.453125" style="209"/>
    <col min="257" max="265" width="2.453125" style="209" customWidth="1"/>
    <col min="266" max="512" width="2.453125" style="209"/>
    <col min="513" max="521" width="2.453125" style="209" customWidth="1"/>
    <col min="522" max="768" width="2.453125" style="209"/>
    <col min="769" max="777" width="2.453125" style="209" customWidth="1"/>
    <col min="778" max="1024" width="2.453125" style="209"/>
    <col min="1025" max="1033" width="2.453125" style="209" customWidth="1"/>
    <col min="1034" max="1280" width="2.453125" style="209"/>
    <col min="1281" max="1289" width="2.453125" style="209" customWidth="1"/>
    <col min="1290" max="1536" width="2.453125" style="209"/>
    <col min="1537" max="1545" width="2.453125" style="209" customWidth="1"/>
    <col min="1546" max="1792" width="2.453125" style="209"/>
    <col min="1793" max="1801" width="2.453125" style="209" customWidth="1"/>
    <col min="1802" max="2048" width="2.453125" style="209"/>
    <col min="2049" max="2057" width="2.453125" style="209" customWidth="1"/>
    <col min="2058" max="2304" width="2.453125" style="209"/>
    <col min="2305" max="2313" width="2.453125" style="209" customWidth="1"/>
    <col min="2314" max="2560" width="2.453125" style="209"/>
    <col min="2561" max="2569" width="2.453125" style="209" customWidth="1"/>
    <col min="2570" max="2816" width="2.453125" style="209"/>
    <col min="2817" max="2825" width="2.453125" style="209" customWidth="1"/>
    <col min="2826" max="3072" width="2.453125" style="209"/>
    <col min="3073" max="3081" width="2.453125" style="209" customWidth="1"/>
    <col min="3082" max="3328" width="2.453125" style="209"/>
    <col min="3329" max="3337" width="2.453125" style="209" customWidth="1"/>
    <col min="3338" max="3584" width="2.453125" style="209"/>
    <col min="3585" max="3593" width="2.453125" style="209" customWidth="1"/>
    <col min="3594" max="3840" width="2.453125" style="209"/>
    <col min="3841" max="3849" width="2.453125" style="209" customWidth="1"/>
    <col min="3850" max="4096" width="2.453125" style="209"/>
    <col min="4097" max="4105" width="2.453125" style="209" customWidth="1"/>
    <col min="4106" max="4352" width="2.453125" style="209"/>
    <col min="4353" max="4361" width="2.453125" style="209" customWidth="1"/>
    <col min="4362" max="4608" width="2.453125" style="209"/>
    <col min="4609" max="4617" width="2.453125" style="209" customWidth="1"/>
    <col min="4618" max="4864" width="2.453125" style="209"/>
    <col min="4865" max="4873" width="2.453125" style="209" customWidth="1"/>
    <col min="4874" max="5120" width="2.453125" style="209"/>
    <col min="5121" max="5129" width="2.453125" style="209" customWidth="1"/>
    <col min="5130" max="5376" width="2.453125" style="209"/>
    <col min="5377" max="5385" width="2.453125" style="209" customWidth="1"/>
    <col min="5386" max="5632" width="2.453125" style="209"/>
    <col min="5633" max="5641" width="2.453125" style="209" customWidth="1"/>
    <col min="5642" max="5888" width="2.453125" style="209"/>
    <col min="5889" max="5897" width="2.453125" style="209" customWidth="1"/>
    <col min="5898" max="6144" width="2.453125" style="209"/>
    <col min="6145" max="6153" width="2.453125" style="209" customWidth="1"/>
    <col min="6154" max="6400" width="2.453125" style="209"/>
    <col min="6401" max="6409" width="2.453125" style="209" customWidth="1"/>
    <col min="6410" max="6656" width="2.453125" style="209"/>
    <col min="6657" max="6665" width="2.453125" style="209" customWidth="1"/>
    <col min="6666" max="6912" width="2.453125" style="209"/>
    <col min="6913" max="6921" width="2.453125" style="209" customWidth="1"/>
    <col min="6922" max="7168" width="2.453125" style="209"/>
    <col min="7169" max="7177" width="2.453125" style="209" customWidth="1"/>
    <col min="7178" max="7424" width="2.453125" style="209"/>
    <col min="7425" max="7433" width="2.453125" style="209" customWidth="1"/>
    <col min="7434" max="7680" width="2.453125" style="209"/>
    <col min="7681" max="7689" width="2.453125" style="209" customWidth="1"/>
    <col min="7690" max="7936" width="2.453125" style="209"/>
    <col min="7937" max="7945" width="2.453125" style="209" customWidth="1"/>
    <col min="7946" max="8192" width="2.453125" style="209"/>
    <col min="8193" max="8201" width="2.453125" style="209" customWidth="1"/>
    <col min="8202" max="8448" width="2.453125" style="209"/>
    <col min="8449" max="8457" width="2.453125" style="209" customWidth="1"/>
    <col min="8458" max="8704" width="2.453125" style="209"/>
    <col min="8705" max="8713" width="2.453125" style="209" customWidth="1"/>
    <col min="8714" max="8960" width="2.453125" style="209"/>
    <col min="8961" max="8969" width="2.453125" style="209" customWidth="1"/>
    <col min="8970" max="9216" width="2.453125" style="209"/>
    <col min="9217" max="9225" width="2.453125" style="209" customWidth="1"/>
    <col min="9226" max="9472" width="2.453125" style="209"/>
    <col min="9473" max="9481" width="2.453125" style="209" customWidth="1"/>
    <col min="9482" max="9728" width="2.453125" style="209"/>
    <col min="9729" max="9737" width="2.453125" style="209" customWidth="1"/>
    <col min="9738" max="9984" width="2.453125" style="209"/>
    <col min="9985" max="9993" width="2.453125" style="209" customWidth="1"/>
    <col min="9994" max="10240" width="2.453125" style="209"/>
    <col min="10241" max="10249" width="2.453125" style="209" customWidth="1"/>
    <col min="10250" max="10496" width="2.453125" style="209"/>
    <col min="10497" max="10505" width="2.453125" style="209" customWidth="1"/>
    <col min="10506" max="10752" width="2.453125" style="209"/>
    <col min="10753" max="10761" width="2.453125" style="209" customWidth="1"/>
    <col min="10762" max="11008" width="2.453125" style="209"/>
    <col min="11009" max="11017" width="2.453125" style="209" customWidth="1"/>
    <col min="11018" max="11264" width="2.453125" style="209"/>
    <col min="11265" max="11273" width="2.453125" style="209" customWidth="1"/>
    <col min="11274" max="11520" width="2.453125" style="209"/>
    <col min="11521" max="11529" width="2.453125" style="209" customWidth="1"/>
    <col min="11530" max="11776" width="2.453125" style="209"/>
    <col min="11777" max="11785" width="2.453125" style="209" customWidth="1"/>
    <col min="11786" max="12032" width="2.453125" style="209"/>
    <col min="12033" max="12041" width="2.453125" style="209" customWidth="1"/>
    <col min="12042" max="12288" width="2.453125" style="209"/>
    <col min="12289" max="12297" width="2.453125" style="209" customWidth="1"/>
    <col min="12298" max="12544" width="2.453125" style="209"/>
    <col min="12545" max="12553" width="2.453125" style="209" customWidth="1"/>
    <col min="12554" max="12800" width="2.453125" style="209"/>
    <col min="12801" max="12809" width="2.453125" style="209" customWidth="1"/>
    <col min="12810" max="13056" width="2.453125" style="209"/>
    <col min="13057" max="13065" width="2.453125" style="209" customWidth="1"/>
    <col min="13066" max="13312" width="2.453125" style="209"/>
    <col min="13313" max="13321" width="2.453125" style="209" customWidth="1"/>
    <col min="13322" max="13568" width="2.453125" style="209"/>
    <col min="13569" max="13577" width="2.453125" style="209" customWidth="1"/>
    <col min="13578" max="13824" width="2.453125" style="209"/>
    <col min="13825" max="13833" width="2.453125" style="209" customWidth="1"/>
    <col min="13834" max="14080" width="2.453125" style="209"/>
    <col min="14081" max="14089" width="2.453125" style="209" customWidth="1"/>
    <col min="14090" max="14336" width="2.453125" style="209"/>
    <col min="14337" max="14345" width="2.453125" style="209" customWidth="1"/>
    <col min="14346" max="14592" width="2.453125" style="209"/>
    <col min="14593" max="14601" width="2.453125" style="209" customWidth="1"/>
    <col min="14602" max="14848" width="2.453125" style="209"/>
    <col min="14849" max="14857" width="2.453125" style="209" customWidth="1"/>
    <col min="14858" max="15104" width="2.453125" style="209"/>
    <col min="15105" max="15113" width="2.453125" style="209" customWidth="1"/>
    <col min="15114" max="15360" width="2.453125" style="209"/>
    <col min="15361" max="15369" width="2.453125" style="209" customWidth="1"/>
    <col min="15370" max="15616" width="2.453125" style="209"/>
    <col min="15617" max="15625" width="2.453125" style="209" customWidth="1"/>
    <col min="15626" max="15872" width="2.453125" style="209"/>
    <col min="15873" max="15881" width="2.453125" style="209" customWidth="1"/>
    <col min="15882" max="16128" width="2.453125" style="209"/>
    <col min="16129" max="16137" width="2.453125" style="209" customWidth="1"/>
    <col min="16138" max="16384" width="2.453125" style="209"/>
  </cols>
  <sheetData>
    <row r="1" spans="1:59" ht="13.5" customHeight="1">
      <c r="A1" s="497" t="s">
        <v>387</v>
      </c>
      <c r="B1" s="497"/>
      <c r="C1" s="497"/>
      <c r="D1" s="497"/>
      <c r="E1" s="497"/>
      <c r="F1" s="497"/>
      <c r="G1" s="497"/>
      <c r="H1" s="497"/>
      <c r="I1" s="497"/>
      <c r="J1" s="497"/>
      <c r="K1" s="498">
        <v>7</v>
      </c>
      <c r="L1" s="498"/>
      <c r="M1" s="499" t="s">
        <v>175</v>
      </c>
      <c r="N1" s="499"/>
      <c r="O1" s="499"/>
      <c r="P1" s="500" t="s">
        <v>176</v>
      </c>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row>
    <row r="2" spans="1:59" ht="13.5" customHeight="1">
      <c r="A2" s="497"/>
      <c r="B2" s="497"/>
      <c r="C2" s="497"/>
      <c r="D2" s="497"/>
      <c r="E2" s="497"/>
      <c r="F2" s="497"/>
      <c r="G2" s="497"/>
      <c r="H2" s="497"/>
      <c r="I2" s="497"/>
      <c r="J2" s="497"/>
      <c r="K2" s="498"/>
      <c r="L2" s="498"/>
      <c r="M2" s="499"/>
      <c r="N2" s="499"/>
      <c r="O2" s="499"/>
      <c r="P2" s="500"/>
      <c r="Q2" s="500"/>
      <c r="R2" s="500"/>
      <c r="S2" s="500"/>
      <c r="T2" s="500"/>
      <c r="U2" s="500"/>
      <c r="V2" s="500"/>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row>
    <row r="3" spans="1:59" ht="26.25" customHeight="1">
      <c r="A3" s="501" t="s">
        <v>177</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row>
    <row r="4" spans="1:59" ht="13.5" customHeight="1">
      <c r="A4" s="210"/>
      <c r="B4" s="502" t="s">
        <v>178</v>
      </c>
      <c r="C4" s="502"/>
      <c r="D4" s="502"/>
      <c r="E4" s="502"/>
      <c r="F4" s="502"/>
      <c r="G4" s="502"/>
      <c r="H4" s="502"/>
      <c r="I4" s="503"/>
      <c r="J4" s="504"/>
      <c r="K4" s="504"/>
      <c r="L4" s="504"/>
      <c r="M4" s="504"/>
      <c r="N4" s="504"/>
      <c r="O4" s="504"/>
      <c r="P4" s="504"/>
      <c r="Q4" s="504"/>
      <c r="R4" s="504"/>
      <c r="S4" s="504"/>
      <c r="T4" s="504"/>
      <c r="U4" s="504"/>
      <c r="V4" s="505"/>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row>
    <row r="5" spans="1:59" ht="13.5" customHeight="1" thickBot="1">
      <c r="B5" s="502"/>
      <c r="C5" s="502"/>
      <c r="D5" s="502"/>
      <c r="E5" s="502"/>
      <c r="F5" s="502"/>
      <c r="G5" s="502"/>
      <c r="H5" s="502"/>
      <c r="I5" s="506"/>
      <c r="J5" s="507"/>
      <c r="K5" s="507"/>
      <c r="L5" s="507"/>
      <c r="M5" s="507"/>
      <c r="N5" s="507"/>
      <c r="O5" s="507"/>
      <c r="P5" s="507"/>
      <c r="Q5" s="507"/>
      <c r="R5" s="507"/>
      <c r="S5" s="507"/>
      <c r="T5" s="507"/>
      <c r="U5" s="507"/>
      <c r="V5" s="508"/>
      <c r="W5" s="211"/>
      <c r="X5" s="211"/>
      <c r="Y5" s="211"/>
      <c r="Z5" s="211"/>
      <c r="AA5" s="211"/>
      <c r="AB5" s="211"/>
      <c r="AC5" s="211"/>
      <c r="AD5" s="211"/>
      <c r="AE5" s="211"/>
      <c r="AF5" s="211"/>
      <c r="AG5" s="211"/>
      <c r="AH5" s="211"/>
      <c r="AI5" s="211"/>
      <c r="AJ5" s="211"/>
      <c r="AK5" s="211"/>
      <c r="AL5" s="211"/>
      <c r="AM5" s="211"/>
      <c r="AN5" s="211"/>
      <c r="AO5" s="211"/>
      <c r="AP5" s="211"/>
      <c r="AQ5" s="211"/>
      <c r="AR5" s="211"/>
      <c r="AS5" s="211"/>
      <c r="AT5" s="211"/>
      <c r="AU5" s="211"/>
      <c r="AV5" s="233" t="s">
        <v>386</v>
      </c>
      <c r="AW5" s="211"/>
      <c r="AX5" s="211"/>
      <c r="AY5" s="211"/>
      <c r="AZ5" s="211"/>
    </row>
    <row r="6" spans="1:59" ht="13.5" customHeight="1">
      <c r="B6" s="509" t="s">
        <v>179</v>
      </c>
      <c r="C6" s="509"/>
      <c r="D6" s="509"/>
      <c r="E6" s="509"/>
      <c r="F6" s="509"/>
      <c r="G6" s="509"/>
      <c r="H6" s="509"/>
      <c r="I6" s="510"/>
      <c r="J6" s="511"/>
      <c r="K6" s="511"/>
      <c r="L6" s="511"/>
      <c r="M6" s="511"/>
      <c r="N6" s="511"/>
      <c r="O6" s="511"/>
      <c r="P6" s="511"/>
      <c r="Q6" s="511"/>
      <c r="R6" s="511"/>
      <c r="S6" s="511"/>
      <c r="T6" s="511"/>
      <c r="U6" s="511"/>
      <c r="V6" s="512"/>
      <c r="W6" s="516" t="s">
        <v>180</v>
      </c>
      <c r="X6" s="516"/>
      <c r="Y6" s="516"/>
      <c r="Z6" s="516"/>
      <c r="AA6" s="516"/>
      <c r="AB6" s="516"/>
      <c r="AC6" s="517"/>
      <c r="AD6" s="517"/>
      <c r="AE6" s="519" t="s">
        <v>181</v>
      </c>
      <c r="AF6" s="517"/>
      <c r="AG6" s="517"/>
      <c r="AH6" s="519" t="s">
        <v>182</v>
      </c>
      <c r="AI6" s="519" t="s">
        <v>183</v>
      </c>
      <c r="AJ6" s="519">
        <f>AC6</f>
        <v>0</v>
      </c>
      <c r="AK6" s="519"/>
      <c r="AL6" s="519" t="s">
        <v>181</v>
      </c>
      <c r="AM6" s="517"/>
      <c r="AN6" s="517"/>
      <c r="AO6" s="521" t="s">
        <v>182</v>
      </c>
      <c r="AP6" s="519" t="s">
        <v>184</v>
      </c>
      <c r="AQ6" s="521"/>
      <c r="AR6" s="523">
        <f>DATEDIF(AF6,AM6,"d")+1</f>
        <v>1</v>
      </c>
      <c r="AS6" s="524"/>
      <c r="AT6" s="521" t="s">
        <v>182</v>
      </c>
      <c r="AU6" s="211"/>
      <c r="AV6" s="527">
        <f>AC6</f>
        <v>0</v>
      </c>
      <c r="AW6" s="528"/>
      <c r="AX6" s="531" t="e">
        <f>VLOOKUP(AV6,$BD$10:$BG$21,3,FALSE)</f>
        <v>#N/A</v>
      </c>
      <c r="AY6" s="531"/>
      <c r="AZ6" s="532"/>
    </row>
    <row r="7" spans="1:59" ht="13.5" customHeight="1" thickBot="1">
      <c r="B7" s="509"/>
      <c r="C7" s="509"/>
      <c r="D7" s="509"/>
      <c r="E7" s="509"/>
      <c r="F7" s="509"/>
      <c r="G7" s="509"/>
      <c r="H7" s="509"/>
      <c r="I7" s="513"/>
      <c r="J7" s="514"/>
      <c r="K7" s="514"/>
      <c r="L7" s="514"/>
      <c r="M7" s="514"/>
      <c r="N7" s="514"/>
      <c r="O7" s="514"/>
      <c r="P7" s="514"/>
      <c r="Q7" s="514"/>
      <c r="R7" s="514"/>
      <c r="S7" s="514"/>
      <c r="T7" s="514"/>
      <c r="U7" s="514"/>
      <c r="V7" s="515"/>
      <c r="W7" s="516"/>
      <c r="X7" s="516"/>
      <c r="Y7" s="516"/>
      <c r="Z7" s="516"/>
      <c r="AA7" s="516"/>
      <c r="AB7" s="516"/>
      <c r="AC7" s="518"/>
      <c r="AD7" s="518"/>
      <c r="AE7" s="520"/>
      <c r="AF7" s="518"/>
      <c r="AG7" s="518"/>
      <c r="AH7" s="520"/>
      <c r="AI7" s="520"/>
      <c r="AJ7" s="520"/>
      <c r="AK7" s="520"/>
      <c r="AL7" s="520"/>
      <c r="AM7" s="518"/>
      <c r="AN7" s="518"/>
      <c r="AO7" s="522"/>
      <c r="AP7" s="520"/>
      <c r="AQ7" s="522"/>
      <c r="AR7" s="525"/>
      <c r="AS7" s="526"/>
      <c r="AT7" s="522"/>
      <c r="AU7" s="211"/>
      <c r="AV7" s="529"/>
      <c r="AW7" s="530"/>
      <c r="AX7" s="533"/>
      <c r="AY7" s="533"/>
      <c r="AZ7" s="534"/>
    </row>
    <row r="8" spans="1:59" ht="13.5" customHeight="1">
      <c r="B8" s="213"/>
      <c r="C8" s="214"/>
      <c r="D8" s="213"/>
      <c r="E8" s="214"/>
      <c r="F8" s="213"/>
      <c r="G8" s="214"/>
      <c r="H8" s="213"/>
      <c r="I8" s="214"/>
      <c r="J8" s="213"/>
      <c r="K8" s="214"/>
      <c r="L8" s="215" t="s">
        <v>185</v>
      </c>
      <c r="M8" s="215" t="s">
        <v>186</v>
      </c>
      <c r="N8" s="213"/>
      <c r="O8" s="214"/>
      <c r="P8" s="213"/>
      <c r="Q8" s="214"/>
      <c r="R8" s="213"/>
      <c r="S8" s="214"/>
      <c r="T8" s="213"/>
      <c r="U8" s="214"/>
      <c r="V8" s="213"/>
      <c r="W8" s="214"/>
      <c r="X8" s="213"/>
      <c r="Y8" s="214"/>
      <c r="Z8" s="213"/>
      <c r="AA8" s="216"/>
      <c r="AB8" s="213"/>
      <c r="AC8" s="214"/>
      <c r="AD8" s="213"/>
      <c r="AE8" s="214"/>
      <c r="AF8" s="213"/>
      <c r="AG8" s="214"/>
      <c r="AH8" s="213"/>
      <c r="AI8" s="214"/>
      <c r="AJ8" s="213"/>
      <c r="AK8" s="214"/>
      <c r="AL8" s="213"/>
      <c r="AM8" s="214"/>
      <c r="AN8" s="213"/>
      <c r="AO8" s="214"/>
      <c r="AP8" s="213"/>
      <c r="AQ8" s="214"/>
      <c r="AR8" s="213"/>
      <c r="AS8" s="214"/>
      <c r="AT8" s="213"/>
      <c r="AU8" s="214"/>
      <c r="AV8" s="213"/>
      <c r="AW8" s="214"/>
      <c r="AX8" s="213"/>
      <c r="AY8" s="214"/>
      <c r="AZ8" s="213"/>
      <c r="BD8" s="217" t="s">
        <v>174</v>
      </c>
      <c r="BE8" s="218">
        <f>K1</f>
        <v>7</v>
      </c>
      <c r="BF8" s="547" t="s">
        <v>175</v>
      </c>
      <c r="BG8" s="547"/>
    </row>
    <row r="9" spans="1:59" ht="13.5" customHeight="1" thickBot="1">
      <c r="B9" s="213"/>
      <c r="L9" s="431" t="s">
        <v>187</v>
      </c>
      <c r="M9" s="431"/>
      <c r="N9" s="431"/>
      <c r="O9" s="431"/>
      <c r="P9" s="431"/>
      <c r="Q9" s="431"/>
      <c r="R9" s="431"/>
      <c r="S9" s="431"/>
      <c r="T9" s="431"/>
      <c r="U9" s="431"/>
      <c r="V9" s="431" t="s">
        <v>188</v>
      </c>
      <c r="W9" s="431"/>
      <c r="X9" s="431"/>
      <c r="Y9" s="431"/>
      <c r="Z9" s="431"/>
      <c r="AA9" s="431"/>
      <c r="AB9" s="431" t="s">
        <v>189</v>
      </c>
      <c r="AC9" s="431"/>
      <c r="AD9" s="431"/>
      <c r="AE9" s="431"/>
      <c r="AF9" s="431"/>
      <c r="AG9" s="431"/>
      <c r="AH9" s="431"/>
      <c r="AI9" s="431"/>
      <c r="AJ9" s="431"/>
      <c r="AK9" s="431"/>
      <c r="AL9" s="431"/>
      <c r="AM9" s="431"/>
      <c r="AN9" s="431"/>
      <c r="AO9" s="431"/>
      <c r="AP9" s="431"/>
      <c r="BD9" s="548" t="s">
        <v>190</v>
      </c>
      <c r="BE9" s="548"/>
      <c r="BF9" s="548"/>
      <c r="BG9" s="548"/>
    </row>
    <row r="10" spans="1:59" ht="13.5" customHeight="1">
      <c r="L10" s="464" t="s">
        <v>191</v>
      </c>
      <c r="M10" s="464"/>
      <c r="N10" s="464"/>
      <c r="O10" s="464"/>
      <c r="P10" s="465"/>
      <c r="Q10" s="466" t="s">
        <v>192</v>
      </c>
      <c r="R10" s="464"/>
      <c r="S10" s="464"/>
      <c r="T10" s="464"/>
      <c r="U10" s="464"/>
      <c r="V10" s="431"/>
      <c r="W10" s="431"/>
      <c r="X10" s="431"/>
      <c r="Y10" s="431"/>
      <c r="Z10" s="431"/>
      <c r="AA10" s="431"/>
      <c r="AB10" s="467" t="s">
        <v>193</v>
      </c>
      <c r="AC10" s="464"/>
      <c r="AD10" s="464"/>
      <c r="AE10" s="464"/>
      <c r="AF10" s="465"/>
      <c r="AG10" s="468" t="s">
        <v>194</v>
      </c>
      <c r="AH10" s="464"/>
      <c r="AI10" s="464"/>
      <c r="AJ10" s="464"/>
      <c r="AK10" s="465"/>
      <c r="AL10" s="470" t="s">
        <v>195</v>
      </c>
      <c r="AM10" s="464"/>
      <c r="AN10" s="464"/>
      <c r="AO10" s="464"/>
      <c r="AP10" s="464"/>
      <c r="BD10" s="549">
        <v>4</v>
      </c>
      <c r="BE10" s="550"/>
      <c r="BF10" s="545">
        <v>30</v>
      </c>
      <c r="BG10" s="546"/>
    </row>
    <row r="11" spans="1:59" ht="13.5" customHeight="1">
      <c r="A11" s="221"/>
      <c r="L11" s="464"/>
      <c r="M11" s="464"/>
      <c r="N11" s="464"/>
      <c r="O11" s="464"/>
      <c r="P11" s="465"/>
      <c r="Q11" s="466"/>
      <c r="R11" s="464"/>
      <c r="S11" s="464"/>
      <c r="T11" s="464"/>
      <c r="U11" s="464"/>
      <c r="V11" s="431"/>
      <c r="W11" s="431"/>
      <c r="X11" s="431"/>
      <c r="Y11" s="431"/>
      <c r="Z11" s="431"/>
      <c r="AA11" s="431"/>
      <c r="AB11" s="464"/>
      <c r="AC11" s="464"/>
      <c r="AD11" s="464"/>
      <c r="AE11" s="464"/>
      <c r="AF11" s="465"/>
      <c r="AG11" s="469"/>
      <c r="AH11" s="464"/>
      <c r="AI11" s="464"/>
      <c r="AJ11" s="464"/>
      <c r="AK11" s="465"/>
      <c r="AL11" s="466"/>
      <c r="AM11" s="464"/>
      <c r="AN11" s="464"/>
      <c r="AO11" s="464"/>
      <c r="AP11" s="464"/>
      <c r="BD11" s="539">
        <v>5</v>
      </c>
      <c r="BE11" s="540"/>
      <c r="BF11" s="541">
        <v>31</v>
      </c>
      <c r="BG11" s="542"/>
    </row>
    <row r="12" spans="1:59" ht="13.5" customHeight="1">
      <c r="A12" s="221"/>
      <c r="L12" s="471"/>
      <c r="M12" s="471"/>
      <c r="N12" s="471"/>
      <c r="O12" s="471"/>
      <c r="P12" s="472"/>
      <c r="Q12" s="475"/>
      <c r="R12" s="471"/>
      <c r="S12" s="471"/>
      <c r="T12" s="471"/>
      <c r="U12" s="471"/>
      <c r="V12" s="477"/>
      <c r="W12" s="478"/>
      <c r="X12" s="478"/>
      <c r="Y12" s="478"/>
      <c r="Z12" s="478"/>
      <c r="AA12" s="479"/>
      <c r="AB12" s="482"/>
      <c r="AC12" s="471"/>
      <c r="AD12" s="471"/>
      <c r="AE12" s="471"/>
      <c r="AF12" s="483"/>
      <c r="AG12" s="485">
        <v>24</v>
      </c>
      <c r="AH12" s="486"/>
      <c r="AI12" s="486"/>
      <c r="AJ12" s="486"/>
      <c r="AK12" s="487"/>
      <c r="AL12" s="491">
        <f>IF(AB12="",0,ROUNDDOWN(AB12/AG12,0))</f>
        <v>0</v>
      </c>
      <c r="AM12" s="492"/>
      <c r="AN12" s="492"/>
      <c r="AO12" s="492"/>
      <c r="AP12" s="493"/>
      <c r="BD12" s="539">
        <v>6</v>
      </c>
      <c r="BE12" s="540"/>
      <c r="BF12" s="541">
        <v>30</v>
      </c>
      <c r="BG12" s="542"/>
    </row>
    <row r="13" spans="1:59" ht="13.5" customHeight="1">
      <c r="A13" s="222"/>
      <c r="L13" s="473"/>
      <c r="M13" s="473"/>
      <c r="N13" s="473"/>
      <c r="O13" s="473"/>
      <c r="P13" s="474"/>
      <c r="Q13" s="476"/>
      <c r="R13" s="473"/>
      <c r="S13" s="473"/>
      <c r="T13" s="473"/>
      <c r="U13" s="473"/>
      <c r="V13" s="472"/>
      <c r="W13" s="480"/>
      <c r="X13" s="480"/>
      <c r="Y13" s="480"/>
      <c r="Z13" s="480"/>
      <c r="AA13" s="481"/>
      <c r="AB13" s="473"/>
      <c r="AC13" s="473"/>
      <c r="AD13" s="473"/>
      <c r="AE13" s="473"/>
      <c r="AF13" s="484"/>
      <c r="AG13" s="488"/>
      <c r="AH13" s="489"/>
      <c r="AI13" s="489"/>
      <c r="AJ13" s="489"/>
      <c r="AK13" s="490"/>
      <c r="AL13" s="494"/>
      <c r="AM13" s="495"/>
      <c r="AN13" s="495"/>
      <c r="AO13" s="495"/>
      <c r="AP13" s="496"/>
      <c r="BD13" s="539">
        <v>7</v>
      </c>
      <c r="BE13" s="540"/>
      <c r="BF13" s="541">
        <v>31</v>
      </c>
      <c r="BG13" s="542"/>
    </row>
    <row r="14" spans="1:59" s="220" customFormat="1" ht="13.5" customHeight="1">
      <c r="A14" s="223"/>
      <c r="E14" s="224"/>
      <c r="F14" s="224"/>
      <c r="G14" s="224"/>
      <c r="H14" s="224"/>
      <c r="J14" s="225"/>
      <c r="K14" s="225"/>
      <c r="S14" s="226"/>
      <c r="T14" s="209"/>
      <c r="BD14" s="539">
        <v>8</v>
      </c>
      <c r="BE14" s="540"/>
      <c r="BF14" s="541">
        <v>31</v>
      </c>
      <c r="BG14" s="542"/>
    </row>
    <row r="15" spans="1:59" s="220" customFormat="1" ht="13.5" customHeight="1" thickBot="1">
      <c r="A15" s="223"/>
      <c r="H15" s="444" t="s">
        <v>383</v>
      </c>
      <c r="I15" s="445"/>
      <c r="J15" s="445"/>
      <c r="K15" s="445"/>
      <c r="L15" s="445"/>
      <c r="M15" s="445"/>
      <c r="N15" s="445"/>
      <c r="O15" s="445"/>
      <c r="P15" s="445"/>
      <c r="Q15" s="445"/>
      <c r="V15" s="227"/>
      <c r="BD15" s="539">
        <v>9</v>
      </c>
      <c r="BE15" s="540"/>
      <c r="BF15" s="541">
        <v>30</v>
      </c>
      <c r="BG15" s="542"/>
    </row>
    <row r="16" spans="1:59" ht="13.5" customHeight="1">
      <c r="A16" s="223"/>
      <c r="H16" s="421" t="s">
        <v>196</v>
      </c>
      <c r="I16" s="421"/>
      <c r="J16" s="421"/>
      <c r="K16" s="421"/>
      <c r="L16" s="421"/>
      <c r="M16" s="446"/>
      <c r="N16" s="446"/>
      <c r="O16" s="446"/>
      <c r="P16" s="446"/>
      <c r="Q16" s="446"/>
      <c r="V16" s="228"/>
      <c r="AK16" s="447" t="s">
        <v>197</v>
      </c>
      <c r="AL16" s="448"/>
      <c r="AM16" s="448"/>
      <c r="AN16" s="448"/>
      <c r="AO16" s="451">
        <f>AV6</f>
        <v>0</v>
      </c>
      <c r="AP16" s="448"/>
      <c r="AQ16" s="448" t="s">
        <v>198</v>
      </c>
      <c r="AR16" s="448"/>
      <c r="AS16" s="448"/>
      <c r="AT16" s="452"/>
      <c r="BD16" s="539">
        <v>10</v>
      </c>
      <c r="BE16" s="540"/>
      <c r="BF16" s="541">
        <v>31</v>
      </c>
      <c r="BG16" s="542"/>
    </row>
    <row r="17" spans="1:60" ht="13.5" customHeight="1">
      <c r="A17" s="223"/>
      <c r="H17" s="421"/>
      <c r="I17" s="421"/>
      <c r="J17" s="421"/>
      <c r="K17" s="421"/>
      <c r="L17" s="421"/>
      <c r="M17" s="446"/>
      <c r="N17" s="446"/>
      <c r="O17" s="446"/>
      <c r="P17" s="446"/>
      <c r="Q17" s="446"/>
      <c r="V17" s="227"/>
      <c r="AK17" s="449"/>
      <c r="AL17" s="450"/>
      <c r="AM17" s="450"/>
      <c r="AN17" s="450"/>
      <c r="AO17" s="450"/>
      <c r="AP17" s="450"/>
      <c r="AQ17" s="450"/>
      <c r="AR17" s="450"/>
      <c r="AS17" s="450"/>
      <c r="AT17" s="453"/>
      <c r="BD17" s="539">
        <v>11</v>
      </c>
      <c r="BE17" s="540"/>
      <c r="BF17" s="541">
        <v>30</v>
      </c>
      <c r="BG17" s="542"/>
    </row>
    <row r="18" spans="1:60" ht="13.5" customHeight="1" thickBot="1">
      <c r="A18" s="223"/>
      <c r="H18" s="421" t="s">
        <v>192</v>
      </c>
      <c r="I18" s="421"/>
      <c r="J18" s="421"/>
      <c r="K18" s="421"/>
      <c r="L18" s="421"/>
      <c r="M18" s="446"/>
      <c r="N18" s="446"/>
      <c r="O18" s="446"/>
      <c r="P18" s="446"/>
      <c r="Q18" s="446"/>
      <c r="V18" s="228"/>
      <c r="AK18" s="454" t="s">
        <v>199</v>
      </c>
      <c r="AL18" s="455"/>
      <c r="AM18" s="455"/>
      <c r="AN18" s="455"/>
      <c r="AO18" s="455"/>
      <c r="AP18" s="431" t="s">
        <v>200</v>
      </c>
      <c r="AQ18" s="431"/>
      <c r="AR18" s="431"/>
      <c r="AS18" s="431"/>
      <c r="AT18" s="456"/>
      <c r="BD18" s="539">
        <v>12</v>
      </c>
      <c r="BE18" s="540"/>
      <c r="BF18" s="541">
        <v>31</v>
      </c>
      <c r="BG18" s="542"/>
    </row>
    <row r="19" spans="1:60" ht="13.5" customHeight="1">
      <c r="A19" s="223"/>
      <c r="H19" s="421"/>
      <c r="I19" s="421"/>
      <c r="J19" s="421"/>
      <c r="K19" s="421"/>
      <c r="L19" s="421"/>
      <c r="M19" s="446"/>
      <c r="N19" s="446"/>
      <c r="O19" s="446"/>
      <c r="P19" s="446"/>
      <c r="Q19" s="446"/>
      <c r="V19" s="227"/>
      <c r="AK19" s="420" t="s">
        <v>196</v>
      </c>
      <c r="AL19" s="421"/>
      <c r="AM19" s="421"/>
      <c r="AN19" s="421"/>
      <c r="AO19" s="421"/>
      <c r="AP19" s="424">
        <f>MIN(M16,M26)</f>
        <v>0</v>
      </c>
      <c r="AQ19" s="424"/>
      <c r="AR19" s="424"/>
      <c r="AS19" s="424"/>
      <c r="AT19" s="425"/>
      <c r="AV19" s="410" t="s">
        <v>385</v>
      </c>
      <c r="AW19" s="411"/>
      <c r="AX19" s="411"/>
      <c r="AY19" s="411"/>
      <c r="AZ19" s="411"/>
      <c r="BA19" s="412"/>
      <c r="BD19" s="539">
        <v>1</v>
      </c>
      <c r="BE19" s="540"/>
      <c r="BF19" s="541">
        <v>31</v>
      </c>
      <c r="BG19" s="542"/>
    </row>
    <row r="20" spans="1:60" ht="13.5" customHeight="1">
      <c r="A20" s="223"/>
      <c r="H20" s="421" t="s">
        <v>189</v>
      </c>
      <c r="I20" s="421"/>
      <c r="J20" s="421"/>
      <c r="K20" s="421"/>
      <c r="L20" s="421"/>
      <c r="M20" s="457"/>
      <c r="N20" s="457"/>
      <c r="O20" s="457"/>
      <c r="P20" s="457"/>
      <c r="Q20" s="457"/>
      <c r="V20" s="228"/>
      <c r="Z20" s="229"/>
      <c r="AA20" s="229"/>
      <c r="AB20" s="229"/>
      <c r="AC20" s="229"/>
      <c r="AK20" s="420"/>
      <c r="AL20" s="421"/>
      <c r="AM20" s="421"/>
      <c r="AN20" s="421"/>
      <c r="AO20" s="421"/>
      <c r="AP20" s="424"/>
      <c r="AQ20" s="424"/>
      <c r="AR20" s="424"/>
      <c r="AS20" s="424"/>
      <c r="AT20" s="425"/>
      <c r="AV20" s="413"/>
      <c r="AW20" s="414"/>
      <c r="AX20" s="414"/>
      <c r="AY20" s="414"/>
      <c r="AZ20" s="414"/>
      <c r="BA20" s="415"/>
      <c r="BD20" s="539">
        <v>2</v>
      </c>
      <c r="BE20" s="540"/>
      <c r="BF20" s="541">
        <f>DATE(BE8+2019,3,1)-DATE(BE8+2019,2,1)</f>
        <v>28</v>
      </c>
      <c r="BG20" s="542"/>
      <c r="BH20" s="228" t="s">
        <v>368</v>
      </c>
    </row>
    <row r="21" spans="1:60" ht="13.5" customHeight="1" thickBot="1">
      <c r="A21" s="230"/>
      <c r="H21" s="421"/>
      <c r="I21" s="421"/>
      <c r="J21" s="421"/>
      <c r="K21" s="421"/>
      <c r="L21" s="421"/>
      <c r="M21" s="457"/>
      <c r="N21" s="457"/>
      <c r="O21" s="457"/>
      <c r="P21" s="457"/>
      <c r="Q21" s="457"/>
      <c r="V21" s="227"/>
      <c r="Z21" s="229"/>
      <c r="AA21" s="229"/>
      <c r="AB21" s="229"/>
      <c r="AC21" s="229"/>
      <c r="AK21" s="420" t="s">
        <v>192</v>
      </c>
      <c r="AL21" s="421"/>
      <c r="AM21" s="421"/>
      <c r="AN21" s="421"/>
      <c r="AO21" s="421"/>
      <c r="AP21" s="424">
        <f>MIN(M18,M28)</f>
        <v>0</v>
      </c>
      <c r="AQ21" s="424"/>
      <c r="AR21" s="424"/>
      <c r="AS21" s="424"/>
      <c r="AT21" s="425"/>
      <c r="AV21" s="413"/>
      <c r="AW21" s="414"/>
      <c r="AX21" s="414"/>
      <c r="AY21" s="414"/>
      <c r="AZ21" s="414"/>
      <c r="BA21" s="415"/>
      <c r="BD21" s="543">
        <v>3</v>
      </c>
      <c r="BE21" s="544"/>
      <c r="BF21" s="535">
        <v>31</v>
      </c>
      <c r="BG21" s="536"/>
      <c r="BH21" s="228" t="s">
        <v>382</v>
      </c>
    </row>
    <row r="22" spans="1:60" s="220" customFormat="1" ht="13.5" customHeight="1">
      <c r="A22" s="223"/>
      <c r="H22" s="421" t="s">
        <v>201</v>
      </c>
      <c r="I22" s="421"/>
      <c r="J22" s="421"/>
      <c r="K22" s="421"/>
      <c r="L22" s="421"/>
      <c r="M22" s="458"/>
      <c r="N22" s="459"/>
      <c r="O22" s="459"/>
      <c r="P22" s="459"/>
      <c r="Q22" s="460"/>
      <c r="V22" s="228"/>
      <c r="Z22" s="231"/>
      <c r="AA22" s="231"/>
      <c r="AB22" s="231"/>
      <c r="AC22" s="231"/>
      <c r="AK22" s="420"/>
      <c r="AL22" s="421"/>
      <c r="AM22" s="421"/>
      <c r="AN22" s="421"/>
      <c r="AO22" s="421"/>
      <c r="AP22" s="424"/>
      <c r="AQ22" s="424"/>
      <c r="AR22" s="424"/>
      <c r="AS22" s="424"/>
      <c r="AT22" s="425"/>
      <c r="AV22" s="413"/>
      <c r="AW22" s="414"/>
      <c r="AX22" s="414"/>
      <c r="AY22" s="414"/>
      <c r="AZ22" s="414"/>
      <c r="BA22" s="415"/>
      <c r="BD22" s="537"/>
      <c r="BE22" s="537"/>
      <c r="BF22" s="537"/>
      <c r="BG22" s="537"/>
    </row>
    <row r="23" spans="1:60" s="220" customFormat="1" ht="13.5" customHeight="1">
      <c r="A23" s="223"/>
      <c r="H23" s="421"/>
      <c r="I23" s="421"/>
      <c r="J23" s="421"/>
      <c r="K23" s="421"/>
      <c r="L23" s="421"/>
      <c r="M23" s="461"/>
      <c r="N23" s="462"/>
      <c r="O23" s="462"/>
      <c r="P23" s="462"/>
      <c r="Q23" s="463"/>
      <c r="V23" s="227"/>
      <c r="Z23" s="231"/>
      <c r="AA23" s="231"/>
      <c r="AB23" s="231"/>
      <c r="AC23" s="231"/>
      <c r="AK23" s="420" t="s">
        <v>189</v>
      </c>
      <c r="AL23" s="421"/>
      <c r="AM23" s="421"/>
      <c r="AN23" s="421"/>
      <c r="AO23" s="421"/>
      <c r="AP23" s="424">
        <f>AL12</f>
        <v>0</v>
      </c>
      <c r="AQ23" s="424"/>
      <c r="AR23" s="424"/>
      <c r="AS23" s="424"/>
      <c r="AT23" s="425"/>
      <c r="AV23" s="413"/>
      <c r="AW23" s="414"/>
      <c r="AX23" s="414"/>
      <c r="AY23" s="414"/>
      <c r="AZ23" s="414"/>
      <c r="BA23" s="415"/>
      <c r="BD23" s="538"/>
      <c r="BE23" s="538"/>
      <c r="BF23" s="538"/>
      <c r="BG23" s="538"/>
    </row>
    <row r="24" spans="1:60" ht="13.5" customHeight="1">
      <c r="A24" s="223"/>
      <c r="I24" s="219"/>
      <c r="O24" s="220"/>
      <c r="V24" s="228"/>
      <c r="AA24" s="229"/>
      <c r="AB24" s="229"/>
      <c r="AC24" s="229"/>
      <c r="AK24" s="420"/>
      <c r="AL24" s="421"/>
      <c r="AM24" s="421"/>
      <c r="AN24" s="421"/>
      <c r="AO24" s="421"/>
      <c r="AP24" s="424"/>
      <c r="AQ24" s="424"/>
      <c r="AR24" s="424"/>
      <c r="AS24" s="424"/>
      <c r="AT24" s="425"/>
      <c r="AV24" s="413"/>
      <c r="AW24" s="414"/>
      <c r="AX24" s="414"/>
      <c r="AY24" s="414"/>
      <c r="AZ24" s="414"/>
      <c r="BA24" s="415"/>
    </row>
    <row r="25" spans="1:60" ht="13.5" customHeight="1">
      <c r="A25" s="223"/>
      <c r="H25" s="419" t="s">
        <v>202</v>
      </c>
      <c r="I25" s="419"/>
      <c r="J25" s="419"/>
      <c r="K25" s="419"/>
      <c r="L25" s="419"/>
      <c r="M25" s="419"/>
      <c r="N25" s="419"/>
      <c r="O25" s="419"/>
      <c r="P25" s="419"/>
      <c r="Q25" s="419"/>
      <c r="V25" s="227"/>
      <c r="AA25" s="229"/>
      <c r="AB25" s="229"/>
      <c r="AC25" s="229"/>
      <c r="AK25" s="420" t="s">
        <v>201</v>
      </c>
      <c r="AL25" s="421"/>
      <c r="AM25" s="421"/>
      <c r="AN25" s="421"/>
      <c r="AO25" s="421"/>
      <c r="AP25" s="424">
        <f>M22</f>
        <v>0</v>
      </c>
      <c r="AQ25" s="424"/>
      <c r="AR25" s="424"/>
      <c r="AS25" s="424"/>
      <c r="AT25" s="425"/>
      <c r="AV25" s="413"/>
      <c r="AW25" s="414"/>
      <c r="AX25" s="414"/>
      <c r="AY25" s="414"/>
      <c r="AZ25" s="414"/>
      <c r="BA25" s="415"/>
    </row>
    <row r="26" spans="1:60" ht="13.5" customHeight="1" thickBot="1">
      <c r="A26" s="223"/>
      <c r="H26" s="421" t="s">
        <v>196</v>
      </c>
      <c r="I26" s="421"/>
      <c r="J26" s="421"/>
      <c r="K26" s="421"/>
      <c r="L26" s="421"/>
      <c r="M26" s="428" t="str">
        <f>IF(M16="","",ROUNDDOWN(L12/AX6*AR6,0))</f>
        <v/>
      </c>
      <c r="N26" s="428"/>
      <c r="O26" s="428"/>
      <c r="P26" s="428"/>
      <c r="Q26" s="428"/>
      <c r="V26" s="228"/>
      <c r="AA26" s="229"/>
      <c r="AB26" s="229"/>
      <c r="AC26" s="229"/>
      <c r="AK26" s="422"/>
      <c r="AL26" s="423"/>
      <c r="AM26" s="423"/>
      <c r="AN26" s="423"/>
      <c r="AO26" s="423"/>
      <c r="AP26" s="426"/>
      <c r="AQ26" s="426"/>
      <c r="AR26" s="426"/>
      <c r="AS26" s="426"/>
      <c r="AT26" s="427"/>
      <c r="AV26" s="416"/>
      <c r="AW26" s="417"/>
      <c r="AX26" s="417"/>
      <c r="AY26" s="417"/>
      <c r="AZ26" s="417"/>
      <c r="BA26" s="418"/>
    </row>
    <row r="27" spans="1:60" ht="13.5" customHeight="1">
      <c r="A27" s="223"/>
      <c r="H27" s="421"/>
      <c r="I27" s="421"/>
      <c r="J27" s="421"/>
      <c r="K27" s="421"/>
      <c r="L27" s="421"/>
      <c r="M27" s="428"/>
      <c r="N27" s="428"/>
      <c r="O27" s="428"/>
      <c r="P27" s="428"/>
      <c r="Q27" s="428"/>
      <c r="V27" s="227"/>
      <c r="AA27" s="229"/>
      <c r="AB27" s="229"/>
      <c r="AC27" s="229"/>
      <c r="AK27" s="429" t="s">
        <v>203</v>
      </c>
      <c r="AL27" s="430"/>
      <c r="AM27" s="430"/>
      <c r="AN27" s="430"/>
      <c r="AO27" s="430"/>
      <c r="AP27" s="432">
        <f>SUM(AP19:AT24)-AP25</f>
        <v>0</v>
      </c>
      <c r="AQ27" s="432"/>
      <c r="AR27" s="432"/>
      <c r="AS27" s="432"/>
      <c r="AT27" s="432"/>
    </row>
    <row r="28" spans="1:60" ht="13.5" customHeight="1">
      <c r="A28" s="223"/>
      <c r="H28" s="421" t="s">
        <v>192</v>
      </c>
      <c r="I28" s="421"/>
      <c r="J28" s="421"/>
      <c r="K28" s="421"/>
      <c r="L28" s="421"/>
      <c r="M28" s="428" t="str">
        <f>IF(M18="","",ROUNDDOWN(Q12/AX6*AR6,0))</f>
        <v/>
      </c>
      <c r="N28" s="428"/>
      <c r="O28" s="428"/>
      <c r="P28" s="428"/>
      <c r="Q28" s="428"/>
      <c r="V28" s="228"/>
      <c r="AA28" s="229"/>
      <c r="AB28" s="229"/>
      <c r="AC28" s="229"/>
      <c r="AK28" s="431"/>
      <c r="AL28" s="431"/>
      <c r="AM28" s="431"/>
      <c r="AN28" s="431"/>
      <c r="AO28" s="431"/>
      <c r="AP28" s="433"/>
      <c r="AQ28" s="433"/>
      <c r="AR28" s="433"/>
      <c r="AS28" s="433"/>
      <c r="AT28" s="433"/>
    </row>
    <row r="29" spans="1:60" ht="13.5" customHeight="1">
      <c r="H29" s="421"/>
      <c r="I29" s="421"/>
      <c r="J29" s="421"/>
      <c r="K29" s="421"/>
      <c r="L29" s="421"/>
      <c r="M29" s="428"/>
      <c r="N29" s="428"/>
      <c r="O29" s="428"/>
      <c r="P29" s="428"/>
      <c r="Q29" s="428"/>
      <c r="V29" s="227"/>
      <c r="AA29" s="229"/>
      <c r="AB29" s="229"/>
      <c r="AC29" s="229"/>
      <c r="AK29" s="434"/>
      <c r="AL29" s="435"/>
      <c r="AM29" s="435"/>
      <c r="AN29" s="435"/>
      <c r="AO29" s="435"/>
      <c r="AP29" s="436"/>
      <c r="AQ29" s="436"/>
      <c r="AR29" s="436"/>
      <c r="AS29" s="436"/>
      <c r="AT29" s="436"/>
    </row>
    <row r="30" spans="1:60" ht="13.5" customHeight="1">
      <c r="H30" s="421" t="s">
        <v>189</v>
      </c>
      <c r="I30" s="421"/>
      <c r="J30" s="421"/>
      <c r="K30" s="421"/>
      <c r="L30" s="421"/>
      <c r="M30" s="437"/>
      <c r="N30" s="437"/>
      <c r="O30" s="437"/>
      <c r="P30" s="437"/>
      <c r="Q30" s="437"/>
      <c r="V30" s="228"/>
      <c r="AA30" s="229"/>
      <c r="AB30" s="229"/>
      <c r="AC30" s="229"/>
      <c r="AK30" s="435"/>
      <c r="AL30" s="435"/>
      <c r="AM30" s="435"/>
      <c r="AN30" s="435"/>
      <c r="AO30" s="435"/>
      <c r="AP30" s="436"/>
      <c r="AQ30" s="436"/>
      <c r="AR30" s="436"/>
      <c r="AS30" s="436"/>
      <c r="AT30" s="436"/>
    </row>
    <row r="31" spans="1:60" s="212" customFormat="1" ht="13.5" customHeight="1">
      <c r="H31" s="421"/>
      <c r="I31" s="421"/>
      <c r="J31" s="421"/>
      <c r="K31" s="421"/>
      <c r="L31" s="421"/>
      <c r="M31" s="437"/>
      <c r="N31" s="437"/>
      <c r="O31" s="437"/>
      <c r="P31" s="437"/>
      <c r="Q31" s="437"/>
      <c r="V31" s="227"/>
      <c r="AA31" s="232"/>
      <c r="AB31" s="232"/>
      <c r="AC31" s="232"/>
      <c r="AK31" s="434"/>
      <c r="AL31" s="435"/>
      <c r="AM31" s="435"/>
      <c r="AN31" s="435"/>
      <c r="AO31" s="435"/>
      <c r="AP31" s="436"/>
      <c r="AQ31" s="436"/>
      <c r="AR31" s="436"/>
      <c r="AS31" s="436"/>
      <c r="AT31" s="436"/>
    </row>
    <row r="32" spans="1:60" ht="13.5" customHeight="1">
      <c r="H32" s="421" t="s">
        <v>201</v>
      </c>
      <c r="I32" s="421"/>
      <c r="J32" s="421"/>
      <c r="K32" s="421"/>
      <c r="L32" s="421"/>
      <c r="M32" s="438" t="s">
        <v>204</v>
      </c>
      <c r="N32" s="439"/>
      <c r="O32" s="439"/>
      <c r="P32" s="439"/>
      <c r="Q32" s="440"/>
      <c r="V32" s="228"/>
      <c r="AA32" s="229"/>
      <c r="AB32" s="229"/>
      <c r="AC32" s="229"/>
      <c r="AK32" s="435"/>
      <c r="AL32" s="435"/>
      <c r="AM32" s="435"/>
      <c r="AN32" s="435"/>
      <c r="AO32" s="435"/>
      <c r="AP32" s="436"/>
      <c r="AQ32" s="436"/>
      <c r="AR32" s="436"/>
      <c r="AS32" s="436"/>
      <c r="AT32" s="436"/>
    </row>
    <row r="33" spans="1:53" ht="13.5" customHeight="1">
      <c r="H33" s="421"/>
      <c r="I33" s="421"/>
      <c r="J33" s="421"/>
      <c r="K33" s="421"/>
      <c r="L33" s="421"/>
      <c r="M33" s="441"/>
      <c r="N33" s="442"/>
      <c r="O33" s="442"/>
      <c r="P33" s="442"/>
      <c r="Q33" s="443"/>
      <c r="V33" s="227"/>
      <c r="X33" s="229"/>
      <c r="Y33" s="229"/>
      <c r="Z33" s="229"/>
      <c r="AA33" s="229"/>
      <c r="AB33" s="229"/>
      <c r="AC33" s="229"/>
    </row>
    <row r="34" spans="1:53" ht="13.5" customHeight="1">
      <c r="A34" s="497" t="s">
        <v>388</v>
      </c>
      <c r="B34" s="497"/>
      <c r="C34" s="497"/>
      <c r="D34" s="497"/>
      <c r="E34" s="497"/>
      <c r="F34" s="497"/>
      <c r="G34" s="497"/>
      <c r="H34" s="497"/>
      <c r="I34" s="497"/>
      <c r="J34" s="497"/>
      <c r="K34" s="498">
        <v>7</v>
      </c>
      <c r="L34" s="498"/>
      <c r="M34" s="499" t="s">
        <v>175</v>
      </c>
      <c r="N34" s="499"/>
      <c r="O34" s="499"/>
      <c r="P34" s="500" t="s">
        <v>176</v>
      </c>
      <c r="Q34" s="500"/>
      <c r="R34" s="500"/>
      <c r="S34" s="500"/>
      <c r="T34" s="500"/>
      <c r="U34" s="500"/>
      <c r="V34" s="500"/>
      <c r="W34" s="500"/>
      <c r="X34" s="500"/>
      <c r="Y34" s="500"/>
      <c r="Z34" s="500"/>
      <c r="AA34" s="500"/>
      <c r="AB34" s="500"/>
      <c r="AC34" s="500"/>
      <c r="AD34" s="500"/>
      <c r="AE34" s="500"/>
      <c r="AF34" s="500"/>
      <c r="AG34" s="500"/>
      <c r="AH34" s="500"/>
      <c r="AI34" s="500"/>
      <c r="AJ34" s="500"/>
      <c r="AK34" s="500"/>
      <c r="AL34" s="500"/>
      <c r="AM34" s="500"/>
      <c r="AN34" s="500"/>
      <c r="AO34" s="500"/>
      <c r="AP34" s="500"/>
      <c r="AQ34" s="500"/>
      <c r="AR34" s="500"/>
      <c r="AS34" s="500"/>
      <c r="AT34" s="500"/>
      <c r="AU34" s="500"/>
      <c r="AV34" s="500"/>
      <c r="AW34" s="500"/>
      <c r="AX34" s="500"/>
      <c r="AY34" s="500"/>
      <c r="AZ34" s="500"/>
      <c r="BA34" s="500"/>
    </row>
    <row r="35" spans="1:53" ht="13.5" customHeight="1">
      <c r="A35" s="497"/>
      <c r="B35" s="497"/>
      <c r="C35" s="497"/>
      <c r="D35" s="497"/>
      <c r="E35" s="497"/>
      <c r="F35" s="497"/>
      <c r="G35" s="497"/>
      <c r="H35" s="497"/>
      <c r="I35" s="497"/>
      <c r="J35" s="497"/>
      <c r="K35" s="498"/>
      <c r="L35" s="498"/>
      <c r="M35" s="499"/>
      <c r="N35" s="499"/>
      <c r="O35" s="499"/>
      <c r="P35" s="500"/>
      <c r="Q35" s="500"/>
      <c r="R35" s="500"/>
      <c r="S35" s="500"/>
      <c r="T35" s="500"/>
      <c r="U35" s="500"/>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row>
    <row r="36" spans="1:53" ht="26.25" customHeight="1">
      <c r="A36" s="501" t="s">
        <v>177</v>
      </c>
      <c r="B36" s="501"/>
      <c r="C36" s="501"/>
      <c r="D36" s="501"/>
      <c r="E36" s="501"/>
      <c r="F36" s="501"/>
      <c r="G36" s="501"/>
      <c r="H36" s="501"/>
      <c r="I36" s="501"/>
      <c r="J36" s="501"/>
      <c r="K36" s="501"/>
      <c r="L36" s="501"/>
      <c r="M36" s="501"/>
      <c r="N36" s="501"/>
      <c r="O36" s="501"/>
      <c r="P36" s="501"/>
      <c r="Q36" s="501"/>
      <c r="R36" s="501"/>
      <c r="S36" s="501"/>
      <c r="T36" s="501"/>
      <c r="U36" s="501"/>
      <c r="V36" s="501"/>
      <c r="W36" s="501"/>
      <c r="X36" s="501"/>
      <c r="Y36" s="501"/>
      <c r="Z36" s="501"/>
      <c r="AA36" s="501"/>
      <c r="AB36" s="501"/>
      <c r="AC36" s="501"/>
      <c r="AD36" s="501"/>
      <c r="AE36" s="501"/>
      <c r="AF36" s="501"/>
      <c r="AG36" s="501"/>
      <c r="AH36" s="501"/>
      <c r="AI36" s="501"/>
      <c r="AJ36" s="501"/>
      <c r="AK36" s="501"/>
      <c r="AL36" s="501"/>
      <c r="AM36" s="501"/>
      <c r="AN36" s="501"/>
      <c r="AO36" s="501"/>
      <c r="AP36" s="501"/>
      <c r="AQ36" s="501"/>
      <c r="AR36" s="501"/>
      <c r="AS36" s="501"/>
      <c r="AT36" s="501"/>
      <c r="AU36" s="501"/>
      <c r="AV36" s="501"/>
      <c r="AW36" s="501"/>
      <c r="AX36" s="501"/>
      <c r="AY36" s="501"/>
      <c r="AZ36" s="501"/>
      <c r="BA36" s="501"/>
    </row>
    <row r="37" spans="1:53" ht="13.5" customHeight="1">
      <c r="A37" s="210"/>
      <c r="B37" s="502" t="s">
        <v>178</v>
      </c>
      <c r="C37" s="502"/>
      <c r="D37" s="502"/>
      <c r="E37" s="502"/>
      <c r="F37" s="502"/>
      <c r="G37" s="502"/>
      <c r="H37" s="502"/>
      <c r="I37" s="503"/>
      <c r="J37" s="504"/>
      <c r="K37" s="504"/>
      <c r="L37" s="504"/>
      <c r="M37" s="504"/>
      <c r="N37" s="504"/>
      <c r="O37" s="504"/>
      <c r="P37" s="504"/>
      <c r="Q37" s="504"/>
      <c r="R37" s="504"/>
      <c r="S37" s="504"/>
      <c r="T37" s="504"/>
      <c r="U37" s="504"/>
      <c r="V37" s="505"/>
      <c r="W37" s="211"/>
      <c r="X37" s="211"/>
      <c r="Y37" s="211"/>
      <c r="Z37" s="211"/>
      <c r="AA37" s="211"/>
      <c r="AB37" s="211"/>
      <c r="AC37" s="211"/>
      <c r="AD37" s="211"/>
      <c r="AE37" s="211"/>
      <c r="AF37" s="211"/>
      <c r="AG37" s="211"/>
      <c r="AH37" s="211"/>
      <c r="AI37" s="211"/>
      <c r="AJ37" s="211"/>
      <c r="AK37" s="211"/>
      <c r="AL37" s="211"/>
      <c r="AM37" s="211"/>
      <c r="AN37" s="211"/>
      <c r="AO37" s="211"/>
      <c r="AP37" s="211"/>
      <c r="AQ37" s="211"/>
      <c r="AR37" s="211"/>
      <c r="AS37" s="211"/>
      <c r="AT37" s="211"/>
      <c r="AU37" s="211"/>
      <c r="AV37" s="211"/>
      <c r="AW37" s="211"/>
      <c r="AX37" s="211"/>
      <c r="AY37" s="211"/>
      <c r="AZ37" s="211"/>
    </row>
    <row r="38" spans="1:53" ht="13.5" customHeight="1" thickBot="1">
      <c r="B38" s="502"/>
      <c r="C38" s="502"/>
      <c r="D38" s="502"/>
      <c r="E38" s="502"/>
      <c r="F38" s="502"/>
      <c r="G38" s="502"/>
      <c r="H38" s="502"/>
      <c r="I38" s="506"/>
      <c r="J38" s="507"/>
      <c r="K38" s="507"/>
      <c r="L38" s="507"/>
      <c r="M38" s="507"/>
      <c r="N38" s="507"/>
      <c r="O38" s="507"/>
      <c r="P38" s="507"/>
      <c r="Q38" s="507"/>
      <c r="R38" s="507"/>
      <c r="S38" s="507"/>
      <c r="T38" s="507"/>
      <c r="U38" s="507"/>
      <c r="V38" s="508"/>
      <c r="W38" s="211"/>
      <c r="X38" s="211"/>
      <c r="Y38" s="211"/>
      <c r="Z38" s="211"/>
      <c r="AA38" s="211"/>
      <c r="AB38" s="211"/>
      <c r="AC38" s="211"/>
      <c r="AD38" s="211"/>
      <c r="AE38" s="211"/>
      <c r="AF38" s="211"/>
      <c r="AG38" s="211"/>
      <c r="AH38" s="211"/>
      <c r="AI38" s="211"/>
      <c r="AJ38" s="211"/>
      <c r="AK38" s="211"/>
      <c r="AL38" s="211"/>
      <c r="AM38" s="211"/>
      <c r="AN38" s="211"/>
      <c r="AO38" s="211"/>
      <c r="AP38" s="211"/>
      <c r="AQ38" s="211"/>
      <c r="AR38" s="211"/>
      <c r="AS38" s="211"/>
      <c r="AT38" s="211"/>
      <c r="AU38" s="211"/>
      <c r="AV38" s="233" t="s">
        <v>386</v>
      </c>
      <c r="AW38" s="211"/>
      <c r="AX38" s="211"/>
      <c r="AY38" s="211"/>
      <c r="AZ38" s="211"/>
    </row>
    <row r="39" spans="1:53" ht="13.5" customHeight="1">
      <c r="B39" s="509" t="s">
        <v>179</v>
      </c>
      <c r="C39" s="509"/>
      <c r="D39" s="509"/>
      <c r="E39" s="509"/>
      <c r="F39" s="509"/>
      <c r="G39" s="509"/>
      <c r="H39" s="509"/>
      <c r="I39" s="510"/>
      <c r="J39" s="511"/>
      <c r="K39" s="511"/>
      <c r="L39" s="511"/>
      <c r="M39" s="511"/>
      <c r="N39" s="511"/>
      <c r="O39" s="511"/>
      <c r="P39" s="511"/>
      <c r="Q39" s="511"/>
      <c r="R39" s="511"/>
      <c r="S39" s="511"/>
      <c r="T39" s="511"/>
      <c r="U39" s="511"/>
      <c r="V39" s="512"/>
      <c r="W39" s="516" t="s">
        <v>180</v>
      </c>
      <c r="X39" s="516"/>
      <c r="Y39" s="516"/>
      <c r="Z39" s="516"/>
      <c r="AA39" s="516"/>
      <c r="AB39" s="516"/>
      <c r="AC39" s="517"/>
      <c r="AD39" s="517"/>
      <c r="AE39" s="519" t="s">
        <v>181</v>
      </c>
      <c r="AF39" s="517"/>
      <c r="AG39" s="517"/>
      <c r="AH39" s="519" t="s">
        <v>182</v>
      </c>
      <c r="AI39" s="519" t="s">
        <v>183</v>
      </c>
      <c r="AJ39" s="519">
        <f>AC39</f>
        <v>0</v>
      </c>
      <c r="AK39" s="519"/>
      <c r="AL39" s="519" t="s">
        <v>181</v>
      </c>
      <c r="AM39" s="517"/>
      <c r="AN39" s="517"/>
      <c r="AO39" s="521" t="s">
        <v>182</v>
      </c>
      <c r="AP39" s="519" t="s">
        <v>184</v>
      </c>
      <c r="AQ39" s="521"/>
      <c r="AR39" s="523">
        <f>DATEDIF(AF39,AM39,"d")+1</f>
        <v>1</v>
      </c>
      <c r="AS39" s="524"/>
      <c r="AT39" s="521" t="s">
        <v>182</v>
      </c>
      <c r="AU39" s="211"/>
      <c r="AV39" s="527">
        <f>AC39</f>
        <v>0</v>
      </c>
      <c r="AW39" s="528"/>
      <c r="AX39" s="531" t="e">
        <f>VLOOKUP(AV39,$BD$10:$BG$21,3,FALSE)</f>
        <v>#N/A</v>
      </c>
      <c r="AY39" s="531"/>
      <c r="AZ39" s="532"/>
    </row>
    <row r="40" spans="1:53" ht="13.5" customHeight="1" thickBot="1">
      <c r="B40" s="509"/>
      <c r="C40" s="509"/>
      <c r="D40" s="509"/>
      <c r="E40" s="509"/>
      <c r="F40" s="509"/>
      <c r="G40" s="509"/>
      <c r="H40" s="509"/>
      <c r="I40" s="513"/>
      <c r="J40" s="514"/>
      <c r="K40" s="514"/>
      <c r="L40" s="514"/>
      <c r="M40" s="514"/>
      <c r="N40" s="514"/>
      <c r="O40" s="514"/>
      <c r="P40" s="514"/>
      <c r="Q40" s="514"/>
      <c r="R40" s="514"/>
      <c r="S40" s="514"/>
      <c r="T40" s="514"/>
      <c r="U40" s="514"/>
      <c r="V40" s="515"/>
      <c r="W40" s="516"/>
      <c r="X40" s="516"/>
      <c r="Y40" s="516"/>
      <c r="Z40" s="516"/>
      <c r="AA40" s="516"/>
      <c r="AB40" s="516"/>
      <c r="AC40" s="518"/>
      <c r="AD40" s="518"/>
      <c r="AE40" s="520"/>
      <c r="AF40" s="518"/>
      <c r="AG40" s="518"/>
      <c r="AH40" s="520"/>
      <c r="AI40" s="520"/>
      <c r="AJ40" s="520"/>
      <c r="AK40" s="520"/>
      <c r="AL40" s="520"/>
      <c r="AM40" s="518"/>
      <c r="AN40" s="518"/>
      <c r="AO40" s="522"/>
      <c r="AP40" s="520"/>
      <c r="AQ40" s="522"/>
      <c r="AR40" s="525"/>
      <c r="AS40" s="526"/>
      <c r="AT40" s="522"/>
      <c r="AU40" s="211"/>
      <c r="AV40" s="529"/>
      <c r="AW40" s="530"/>
      <c r="AX40" s="533"/>
      <c r="AY40" s="533"/>
      <c r="AZ40" s="534"/>
    </row>
    <row r="41" spans="1:53" ht="13.5" customHeight="1">
      <c r="B41" s="213"/>
      <c r="C41" s="214"/>
      <c r="D41" s="213"/>
      <c r="E41" s="214"/>
      <c r="F41" s="213"/>
      <c r="G41" s="214"/>
      <c r="H41" s="213"/>
      <c r="I41" s="214"/>
      <c r="J41" s="213"/>
      <c r="K41" s="214"/>
      <c r="L41" s="215" t="s">
        <v>185</v>
      </c>
      <c r="M41" s="215" t="s">
        <v>186</v>
      </c>
      <c r="N41" s="213"/>
      <c r="O41" s="214"/>
      <c r="P41" s="213"/>
      <c r="Q41" s="214"/>
      <c r="R41" s="213"/>
      <c r="S41" s="214"/>
      <c r="T41" s="213"/>
      <c r="U41" s="214"/>
      <c r="V41" s="213"/>
      <c r="W41" s="214"/>
      <c r="X41" s="213"/>
      <c r="Y41" s="214"/>
      <c r="Z41" s="213"/>
      <c r="AA41" s="216"/>
      <c r="AB41" s="213"/>
      <c r="AC41" s="214"/>
      <c r="AD41" s="213"/>
      <c r="AE41" s="214"/>
      <c r="AF41" s="213"/>
      <c r="AG41" s="214"/>
      <c r="AH41" s="213"/>
      <c r="AI41" s="214"/>
      <c r="AJ41" s="213"/>
      <c r="AK41" s="214"/>
      <c r="AL41" s="213"/>
      <c r="AM41" s="214"/>
      <c r="AN41" s="213"/>
      <c r="AO41" s="214"/>
      <c r="AP41" s="213"/>
      <c r="AQ41" s="214"/>
      <c r="AR41" s="213"/>
      <c r="AS41" s="214"/>
      <c r="AT41" s="213"/>
      <c r="AU41" s="214"/>
      <c r="AV41" s="213"/>
      <c r="AW41" s="214"/>
      <c r="AX41" s="213"/>
      <c r="AY41" s="214"/>
      <c r="AZ41" s="213"/>
    </row>
    <row r="42" spans="1:53" ht="13.5" customHeight="1">
      <c r="B42" s="213"/>
      <c r="L42" s="431" t="s">
        <v>187</v>
      </c>
      <c r="M42" s="431"/>
      <c r="N42" s="431"/>
      <c r="O42" s="431"/>
      <c r="P42" s="431"/>
      <c r="Q42" s="431"/>
      <c r="R42" s="431"/>
      <c r="S42" s="431"/>
      <c r="T42" s="431"/>
      <c r="U42" s="431"/>
      <c r="V42" s="431" t="s">
        <v>188</v>
      </c>
      <c r="W42" s="431"/>
      <c r="X42" s="431"/>
      <c r="Y42" s="431"/>
      <c r="Z42" s="431"/>
      <c r="AA42" s="431"/>
      <c r="AB42" s="431" t="s">
        <v>189</v>
      </c>
      <c r="AC42" s="431"/>
      <c r="AD42" s="431"/>
      <c r="AE42" s="431"/>
      <c r="AF42" s="431"/>
      <c r="AG42" s="431"/>
      <c r="AH42" s="431"/>
      <c r="AI42" s="431"/>
      <c r="AJ42" s="431"/>
      <c r="AK42" s="431"/>
      <c r="AL42" s="431"/>
      <c r="AM42" s="431"/>
      <c r="AN42" s="431"/>
      <c r="AO42" s="431"/>
      <c r="AP42" s="431"/>
    </row>
    <row r="43" spans="1:53" ht="13.5" customHeight="1">
      <c r="L43" s="464" t="s">
        <v>191</v>
      </c>
      <c r="M43" s="464"/>
      <c r="N43" s="464"/>
      <c r="O43" s="464"/>
      <c r="P43" s="465"/>
      <c r="Q43" s="466" t="s">
        <v>192</v>
      </c>
      <c r="R43" s="464"/>
      <c r="S43" s="464"/>
      <c r="T43" s="464"/>
      <c r="U43" s="464"/>
      <c r="V43" s="431"/>
      <c r="W43" s="431"/>
      <c r="X43" s="431"/>
      <c r="Y43" s="431"/>
      <c r="Z43" s="431"/>
      <c r="AA43" s="431"/>
      <c r="AB43" s="467" t="s">
        <v>193</v>
      </c>
      <c r="AC43" s="464"/>
      <c r="AD43" s="464"/>
      <c r="AE43" s="464"/>
      <c r="AF43" s="465"/>
      <c r="AG43" s="468" t="s">
        <v>194</v>
      </c>
      <c r="AH43" s="464"/>
      <c r="AI43" s="464"/>
      <c r="AJ43" s="464"/>
      <c r="AK43" s="465"/>
      <c r="AL43" s="470" t="s">
        <v>195</v>
      </c>
      <c r="AM43" s="464"/>
      <c r="AN43" s="464"/>
      <c r="AO43" s="464"/>
      <c r="AP43" s="464"/>
    </row>
    <row r="44" spans="1:53" ht="13.5" customHeight="1">
      <c r="A44" s="221"/>
      <c r="L44" s="464"/>
      <c r="M44" s="464"/>
      <c r="N44" s="464"/>
      <c r="O44" s="464"/>
      <c r="P44" s="465"/>
      <c r="Q44" s="466"/>
      <c r="R44" s="464"/>
      <c r="S44" s="464"/>
      <c r="T44" s="464"/>
      <c r="U44" s="464"/>
      <c r="V44" s="431"/>
      <c r="W44" s="431"/>
      <c r="X44" s="431"/>
      <c r="Y44" s="431"/>
      <c r="Z44" s="431"/>
      <c r="AA44" s="431"/>
      <c r="AB44" s="464"/>
      <c r="AC44" s="464"/>
      <c r="AD44" s="464"/>
      <c r="AE44" s="464"/>
      <c r="AF44" s="465"/>
      <c r="AG44" s="469"/>
      <c r="AH44" s="464"/>
      <c r="AI44" s="464"/>
      <c r="AJ44" s="464"/>
      <c r="AK44" s="465"/>
      <c r="AL44" s="466"/>
      <c r="AM44" s="464"/>
      <c r="AN44" s="464"/>
      <c r="AO44" s="464"/>
      <c r="AP44" s="464"/>
    </row>
    <row r="45" spans="1:53" ht="13.5" customHeight="1">
      <c r="A45" s="221"/>
      <c r="L45" s="471"/>
      <c r="M45" s="471"/>
      <c r="N45" s="471"/>
      <c r="O45" s="471"/>
      <c r="P45" s="472"/>
      <c r="Q45" s="475"/>
      <c r="R45" s="471"/>
      <c r="S45" s="471"/>
      <c r="T45" s="471"/>
      <c r="U45" s="471"/>
      <c r="V45" s="477"/>
      <c r="W45" s="478"/>
      <c r="X45" s="478"/>
      <c r="Y45" s="478"/>
      <c r="Z45" s="478"/>
      <c r="AA45" s="479"/>
      <c r="AB45" s="482"/>
      <c r="AC45" s="471"/>
      <c r="AD45" s="471"/>
      <c r="AE45" s="471"/>
      <c r="AF45" s="483"/>
      <c r="AG45" s="485">
        <v>24</v>
      </c>
      <c r="AH45" s="486"/>
      <c r="AI45" s="486"/>
      <c r="AJ45" s="486"/>
      <c r="AK45" s="487"/>
      <c r="AL45" s="491">
        <f>IF(AB45="",0,ROUNDDOWN(AB45/AG45,0))</f>
        <v>0</v>
      </c>
      <c r="AM45" s="492"/>
      <c r="AN45" s="492"/>
      <c r="AO45" s="492"/>
      <c r="AP45" s="493"/>
    </row>
    <row r="46" spans="1:53" ht="13.5" customHeight="1">
      <c r="A46" s="222"/>
      <c r="L46" s="473"/>
      <c r="M46" s="473"/>
      <c r="N46" s="473"/>
      <c r="O46" s="473"/>
      <c r="P46" s="474"/>
      <c r="Q46" s="476"/>
      <c r="R46" s="473"/>
      <c r="S46" s="473"/>
      <c r="T46" s="473"/>
      <c r="U46" s="473"/>
      <c r="V46" s="472"/>
      <c r="W46" s="480"/>
      <c r="X46" s="480"/>
      <c r="Y46" s="480"/>
      <c r="Z46" s="480"/>
      <c r="AA46" s="481"/>
      <c r="AB46" s="473"/>
      <c r="AC46" s="473"/>
      <c r="AD46" s="473"/>
      <c r="AE46" s="473"/>
      <c r="AF46" s="484"/>
      <c r="AG46" s="488"/>
      <c r="AH46" s="489"/>
      <c r="AI46" s="489"/>
      <c r="AJ46" s="489"/>
      <c r="AK46" s="490"/>
      <c r="AL46" s="494"/>
      <c r="AM46" s="495"/>
      <c r="AN46" s="495"/>
      <c r="AO46" s="495"/>
      <c r="AP46" s="496"/>
    </row>
    <row r="47" spans="1:53" s="220" customFormat="1" ht="13.5" customHeight="1">
      <c r="A47" s="223"/>
      <c r="E47" s="224"/>
      <c r="F47" s="224"/>
      <c r="G47" s="224"/>
      <c r="H47" s="224"/>
      <c r="J47" s="225"/>
      <c r="K47" s="225"/>
      <c r="S47" s="226"/>
      <c r="T47" s="209"/>
    </row>
    <row r="48" spans="1:53" s="220" customFormat="1" ht="13.5" customHeight="1" thickBot="1">
      <c r="A48" s="223"/>
      <c r="H48" s="444" t="s">
        <v>383</v>
      </c>
      <c r="I48" s="445"/>
      <c r="J48" s="445"/>
      <c r="K48" s="445"/>
      <c r="L48" s="445"/>
      <c r="M48" s="445"/>
      <c r="N48" s="445"/>
      <c r="O48" s="445"/>
      <c r="P48" s="445"/>
      <c r="Q48" s="445"/>
      <c r="V48" s="227"/>
    </row>
    <row r="49" spans="1:53" ht="13.5" customHeight="1">
      <c r="A49" s="223"/>
      <c r="H49" s="421" t="s">
        <v>196</v>
      </c>
      <c r="I49" s="421"/>
      <c r="J49" s="421"/>
      <c r="K49" s="421"/>
      <c r="L49" s="421"/>
      <c r="M49" s="446"/>
      <c r="N49" s="446"/>
      <c r="O49" s="446"/>
      <c r="P49" s="446"/>
      <c r="Q49" s="446"/>
      <c r="V49" s="228"/>
      <c r="AK49" s="447" t="s">
        <v>197</v>
      </c>
      <c r="AL49" s="448"/>
      <c r="AM49" s="448"/>
      <c r="AN49" s="448"/>
      <c r="AO49" s="451">
        <f>AV39</f>
        <v>0</v>
      </c>
      <c r="AP49" s="448"/>
      <c r="AQ49" s="448" t="s">
        <v>198</v>
      </c>
      <c r="AR49" s="448"/>
      <c r="AS49" s="448"/>
      <c r="AT49" s="452"/>
    </row>
    <row r="50" spans="1:53" ht="13.5" customHeight="1">
      <c r="A50" s="223"/>
      <c r="H50" s="421"/>
      <c r="I50" s="421"/>
      <c r="J50" s="421"/>
      <c r="K50" s="421"/>
      <c r="L50" s="421"/>
      <c r="M50" s="446"/>
      <c r="N50" s="446"/>
      <c r="O50" s="446"/>
      <c r="P50" s="446"/>
      <c r="Q50" s="446"/>
      <c r="V50" s="227"/>
      <c r="AK50" s="449"/>
      <c r="AL50" s="450"/>
      <c r="AM50" s="450"/>
      <c r="AN50" s="450"/>
      <c r="AO50" s="450"/>
      <c r="AP50" s="450"/>
      <c r="AQ50" s="450"/>
      <c r="AR50" s="450"/>
      <c r="AS50" s="450"/>
      <c r="AT50" s="453"/>
    </row>
    <row r="51" spans="1:53" ht="13.5" customHeight="1" thickBot="1">
      <c r="A51" s="223"/>
      <c r="H51" s="421" t="s">
        <v>192</v>
      </c>
      <c r="I51" s="421"/>
      <c r="J51" s="421"/>
      <c r="K51" s="421"/>
      <c r="L51" s="421"/>
      <c r="M51" s="446"/>
      <c r="N51" s="446"/>
      <c r="O51" s="446"/>
      <c r="P51" s="446"/>
      <c r="Q51" s="446"/>
      <c r="V51" s="228"/>
      <c r="AK51" s="454" t="s">
        <v>199</v>
      </c>
      <c r="AL51" s="455"/>
      <c r="AM51" s="455"/>
      <c r="AN51" s="455"/>
      <c r="AO51" s="455"/>
      <c r="AP51" s="431" t="s">
        <v>200</v>
      </c>
      <c r="AQ51" s="431"/>
      <c r="AR51" s="431"/>
      <c r="AS51" s="431"/>
      <c r="AT51" s="456"/>
    </row>
    <row r="52" spans="1:53" ht="13.5" customHeight="1">
      <c r="A52" s="223"/>
      <c r="H52" s="421"/>
      <c r="I52" s="421"/>
      <c r="J52" s="421"/>
      <c r="K52" s="421"/>
      <c r="L52" s="421"/>
      <c r="M52" s="446"/>
      <c r="N52" s="446"/>
      <c r="O52" s="446"/>
      <c r="P52" s="446"/>
      <c r="Q52" s="446"/>
      <c r="V52" s="227"/>
      <c r="AK52" s="420" t="s">
        <v>196</v>
      </c>
      <c r="AL52" s="421"/>
      <c r="AM52" s="421"/>
      <c r="AN52" s="421"/>
      <c r="AO52" s="421"/>
      <c r="AP52" s="424">
        <f>MIN(M49,M59)</f>
        <v>0</v>
      </c>
      <c r="AQ52" s="424"/>
      <c r="AR52" s="424"/>
      <c r="AS52" s="424"/>
      <c r="AT52" s="425"/>
      <c r="AV52" s="410" t="s">
        <v>385</v>
      </c>
      <c r="AW52" s="411"/>
      <c r="AX52" s="411"/>
      <c r="AY52" s="411"/>
      <c r="AZ52" s="411"/>
      <c r="BA52" s="412"/>
    </row>
    <row r="53" spans="1:53" ht="13.5" customHeight="1">
      <c r="A53" s="223"/>
      <c r="H53" s="421" t="s">
        <v>189</v>
      </c>
      <c r="I53" s="421"/>
      <c r="J53" s="421"/>
      <c r="K53" s="421"/>
      <c r="L53" s="421"/>
      <c r="M53" s="457"/>
      <c r="N53" s="457"/>
      <c r="O53" s="457"/>
      <c r="P53" s="457"/>
      <c r="Q53" s="457"/>
      <c r="V53" s="228"/>
      <c r="Z53" s="229"/>
      <c r="AA53" s="229"/>
      <c r="AB53" s="229"/>
      <c r="AC53" s="229"/>
      <c r="AK53" s="420"/>
      <c r="AL53" s="421"/>
      <c r="AM53" s="421"/>
      <c r="AN53" s="421"/>
      <c r="AO53" s="421"/>
      <c r="AP53" s="424"/>
      <c r="AQ53" s="424"/>
      <c r="AR53" s="424"/>
      <c r="AS53" s="424"/>
      <c r="AT53" s="425"/>
      <c r="AV53" s="413"/>
      <c r="AW53" s="414"/>
      <c r="AX53" s="414"/>
      <c r="AY53" s="414"/>
      <c r="AZ53" s="414"/>
      <c r="BA53" s="415"/>
    </row>
    <row r="54" spans="1:53" ht="13.5" customHeight="1">
      <c r="A54" s="230"/>
      <c r="H54" s="421"/>
      <c r="I54" s="421"/>
      <c r="J54" s="421"/>
      <c r="K54" s="421"/>
      <c r="L54" s="421"/>
      <c r="M54" s="457"/>
      <c r="N54" s="457"/>
      <c r="O54" s="457"/>
      <c r="P54" s="457"/>
      <c r="Q54" s="457"/>
      <c r="V54" s="227"/>
      <c r="Z54" s="229"/>
      <c r="AA54" s="229"/>
      <c r="AB54" s="229"/>
      <c r="AC54" s="229"/>
      <c r="AK54" s="420" t="s">
        <v>192</v>
      </c>
      <c r="AL54" s="421"/>
      <c r="AM54" s="421"/>
      <c r="AN54" s="421"/>
      <c r="AO54" s="421"/>
      <c r="AP54" s="424">
        <f>MIN(M51,M61)</f>
        <v>0</v>
      </c>
      <c r="AQ54" s="424"/>
      <c r="AR54" s="424"/>
      <c r="AS54" s="424"/>
      <c r="AT54" s="425"/>
      <c r="AV54" s="413"/>
      <c r="AW54" s="414"/>
      <c r="AX54" s="414"/>
      <c r="AY54" s="414"/>
      <c r="AZ54" s="414"/>
      <c r="BA54" s="415"/>
    </row>
    <row r="55" spans="1:53" s="220" customFormat="1" ht="13.5" customHeight="1">
      <c r="A55" s="223"/>
      <c r="H55" s="421" t="s">
        <v>201</v>
      </c>
      <c r="I55" s="421"/>
      <c r="J55" s="421"/>
      <c r="K55" s="421"/>
      <c r="L55" s="421"/>
      <c r="M55" s="458"/>
      <c r="N55" s="459"/>
      <c r="O55" s="459"/>
      <c r="P55" s="459"/>
      <c r="Q55" s="460"/>
      <c r="V55" s="228"/>
      <c r="Z55" s="231"/>
      <c r="AA55" s="231"/>
      <c r="AB55" s="231"/>
      <c r="AC55" s="231"/>
      <c r="AK55" s="420"/>
      <c r="AL55" s="421"/>
      <c r="AM55" s="421"/>
      <c r="AN55" s="421"/>
      <c r="AO55" s="421"/>
      <c r="AP55" s="424"/>
      <c r="AQ55" s="424"/>
      <c r="AR55" s="424"/>
      <c r="AS55" s="424"/>
      <c r="AT55" s="425"/>
      <c r="AV55" s="413"/>
      <c r="AW55" s="414"/>
      <c r="AX55" s="414"/>
      <c r="AY55" s="414"/>
      <c r="AZ55" s="414"/>
      <c r="BA55" s="415"/>
    </row>
    <row r="56" spans="1:53" s="220" customFormat="1" ht="13.5" customHeight="1">
      <c r="A56" s="223"/>
      <c r="H56" s="421"/>
      <c r="I56" s="421"/>
      <c r="J56" s="421"/>
      <c r="K56" s="421"/>
      <c r="L56" s="421"/>
      <c r="M56" s="461"/>
      <c r="N56" s="462"/>
      <c r="O56" s="462"/>
      <c r="P56" s="462"/>
      <c r="Q56" s="463"/>
      <c r="V56" s="227"/>
      <c r="Z56" s="231"/>
      <c r="AA56" s="231"/>
      <c r="AB56" s="231"/>
      <c r="AC56" s="231"/>
      <c r="AK56" s="420" t="s">
        <v>189</v>
      </c>
      <c r="AL56" s="421"/>
      <c r="AM56" s="421"/>
      <c r="AN56" s="421"/>
      <c r="AO56" s="421"/>
      <c r="AP56" s="424">
        <f>AL45</f>
        <v>0</v>
      </c>
      <c r="AQ56" s="424"/>
      <c r="AR56" s="424"/>
      <c r="AS56" s="424"/>
      <c r="AT56" s="425"/>
      <c r="AV56" s="413"/>
      <c r="AW56" s="414"/>
      <c r="AX56" s="414"/>
      <c r="AY56" s="414"/>
      <c r="AZ56" s="414"/>
      <c r="BA56" s="415"/>
    </row>
    <row r="57" spans="1:53" ht="13.5" customHeight="1">
      <c r="A57" s="223"/>
      <c r="I57" s="219"/>
      <c r="O57" s="220"/>
      <c r="V57" s="228"/>
      <c r="AA57" s="229"/>
      <c r="AB57" s="229"/>
      <c r="AC57" s="229"/>
      <c r="AK57" s="420"/>
      <c r="AL57" s="421"/>
      <c r="AM57" s="421"/>
      <c r="AN57" s="421"/>
      <c r="AO57" s="421"/>
      <c r="AP57" s="424"/>
      <c r="AQ57" s="424"/>
      <c r="AR57" s="424"/>
      <c r="AS57" s="424"/>
      <c r="AT57" s="425"/>
      <c r="AV57" s="413"/>
      <c r="AW57" s="414"/>
      <c r="AX57" s="414"/>
      <c r="AY57" s="414"/>
      <c r="AZ57" s="414"/>
      <c r="BA57" s="415"/>
    </row>
    <row r="58" spans="1:53" ht="13.5" customHeight="1">
      <c r="A58" s="223"/>
      <c r="H58" s="419" t="s">
        <v>202</v>
      </c>
      <c r="I58" s="419"/>
      <c r="J58" s="419"/>
      <c r="K58" s="419"/>
      <c r="L58" s="419"/>
      <c r="M58" s="419"/>
      <c r="N58" s="419"/>
      <c r="O58" s="419"/>
      <c r="P58" s="419"/>
      <c r="Q58" s="419"/>
      <c r="V58" s="227"/>
      <c r="AA58" s="229"/>
      <c r="AB58" s="229"/>
      <c r="AC58" s="229"/>
      <c r="AK58" s="420" t="s">
        <v>201</v>
      </c>
      <c r="AL58" s="421"/>
      <c r="AM58" s="421"/>
      <c r="AN58" s="421"/>
      <c r="AO58" s="421"/>
      <c r="AP58" s="424">
        <f>M55</f>
        <v>0</v>
      </c>
      <c r="AQ58" s="424"/>
      <c r="AR58" s="424"/>
      <c r="AS58" s="424"/>
      <c r="AT58" s="425"/>
      <c r="AV58" s="413"/>
      <c r="AW58" s="414"/>
      <c r="AX58" s="414"/>
      <c r="AY58" s="414"/>
      <c r="AZ58" s="414"/>
      <c r="BA58" s="415"/>
    </row>
    <row r="59" spans="1:53" ht="13.5" customHeight="1" thickBot="1">
      <c r="A59" s="223"/>
      <c r="H59" s="421" t="s">
        <v>196</v>
      </c>
      <c r="I59" s="421"/>
      <c r="J59" s="421"/>
      <c r="K59" s="421"/>
      <c r="L59" s="421"/>
      <c r="M59" s="428" t="str">
        <f>IF(M49="","",ROUNDDOWN(L45/AX39*AR39,0))</f>
        <v/>
      </c>
      <c r="N59" s="428"/>
      <c r="O59" s="428"/>
      <c r="P59" s="428"/>
      <c r="Q59" s="428"/>
      <c r="V59" s="228"/>
      <c r="AA59" s="229"/>
      <c r="AB59" s="229"/>
      <c r="AC59" s="229"/>
      <c r="AK59" s="422"/>
      <c r="AL59" s="423"/>
      <c r="AM59" s="423"/>
      <c r="AN59" s="423"/>
      <c r="AO59" s="423"/>
      <c r="AP59" s="426"/>
      <c r="AQ59" s="426"/>
      <c r="AR59" s="426"/>
      <c r="AS59" s="426"/>
      <c r="AT59" s="427"/>
      <c r="AV59" s="416"/>
      <c r="AW59" s="417"/>
      <c r="AX59" s="417"/>
      <c r="AY59" s="417"/>
      <c r="AZ59" s="417"/>
      <c r="BA59" s="418"/>
    </row>
    <row r="60" spans="1:53" ht="13.5" customHeight="1">
      <c r="A60" s="223"/>
      <c r="H60" s="421"/>
      <c r="I60" s="421"/>
      <c r="J60" s="421"/>
      <c r="K60" s="421"/>
      <c r="L60" s="421"/>
      <c r="M60" s="428"/>
      <c r="N60" s="428"/>
      <c r="O60" s="428"/>
      <c r="P60" s="428"/>
      <c r="Q60" s="428"/>
      <c r="V60" s="227"/>
      <c r="AA60" s="229"/>
      <c r="AB60" s="229"/>
      <c r="AC60" s="229"/>
      <c r="AK60" s="429" t="s">
        <v>203</v>
      </c>
      <c r="AL60" s="430"/>
      <c r="AM60" s="430"/>
      <c r="AN60" s="430"/>
      <c r="AO60" s="430"/>
      <c r="AP60" s="432">
        <f>SUM(AP52:AT57)-AP58</f>
        <v>0</v>
      </c>
      <c r="AQ60" s="432"/>
      <c r="AR60" s="432"/>
      <c r="AS60" s="432"/>
      <c r="AT60" s="432"/>
    </row>
    <row r="61" spans="1:53" ht="13.5" customHeight="1">
      <c r="A61" s="223"/>
      <c r="H61" s="421" t="s">
        <v>192</v>
      </c>
      <c r="I61" s="421"/>
      <c r="J61" s="421"/>
      <c r="K61" s="421"/>
      <c r="L61" s="421"/>
      <c r="M61" s="428" t="str">
        <f>IF(M51="","",ROUNDDOWN(Q45/AX39*AR39,0))</f>
        <v/>
      </c>
      <c r="N61" s="428"/>
      <c r="O61" s="428"/>
      <c r="P61" s="428"/>
      <c r="Q61" s="428"/>
      <c r="V61" s="228"/>
      <c r="AA61" s="229"/>
      <c r="AB61" s="229"/>
      <c r="AC61" s="229"/>
      <c r="AK61" s="431"/>
      <c r="AL61" s="431"/>
      <c r="AM61" s="431"/>
      <c r="AN61" s="431"/>
      <c r="AO61" s="431"/>
      <c r="AP61" s="433"/>
      <c r="AQ61" s="433"/>
      <c r="AR61" s="433"/>
      <c r="AS61" s="433"/>
      <c r="AT61" s="433"/>
    </row>
    <row r="62" spans="1:53" ht="13.5" customHeight="1">
      <c r="H62" s="421"/>
      <c r="I62" s="421"/>
      <c r="J62" s="421"/>
      <c r="K62" s="421"/>
      <c r="L62" s="421"/>
      <c r="M62" s="428"/>
      <c r="N62" s="428"/>
      <c r="O62" s="428"/>
      <c r="P62" s="428"/>
      <c r="Q62" s="428"/>
      <c r="V62" s="227"/>
      <c r="AA62" s="229"/>
      <c r="AB62" s="229"/>
      <c r="AC62" s="229"/>
      <c r="AK62" s="434"/>
      <c r="AL62" s="435"/>
      <c r="AM62" s="435"/>
      <c r="AN62" s="435"/>
      <c r="AO62" s="435"/>
      <c r="AP62" s="436"/>
      <c r="AQ62" s="436"/>
      <c r="AR62" s="436"/>
      <c r="AS62" s="436"/>
      <c r="AT62" s="436"/>
    </row>
    <row r="63" spans="1:53" ht="13.5" customHeight="1">
      <c r="H63" s="421" t="s">
        <v>189</v>
      </c>
      <c r="I63" s="421"/>
      <c r="J63" s="421"/>
      <c r="K63" s="421"/>
      <c r="L63" s="421"/>
      <c r="M63" s="437"/>
      <c r="N63" s="437"/>
      <c r="O63" s="437"/>
      <c r="P63" s="437"/>
      <c r="Q63" s="437"/>
      <c r="V63" s="228"/>
      <c r="AA63" s="229"/>
      <c r="AB63" s="229"/>
      <c r="AC63" s="229"/>
      <c r="AK63" s="435"/>
      <c r="AL63" s="435"/>
      <c r="AM63" s="435"/>
      <c r="AN63" s="435"/>
      <c r="AO63" s="435"/>
      <c r="AP63" s="436"/>
      <c r="AQ63" s="436"/>
      <c r="AR63" s="436"/>
      <c r="AS63" s="436"/>
      <c r="AT63" s="436"/>
    </row>
    <row r="64" spans="1:53" s="212" customFormat="1" ht="13.5" customHeight="1">
      <c r="H64" s="421"/>
      <c r="I64" s="421"/>
      <c r="J64" s="421"/>
      <c r="K64" s="421"/>
      <c r="L64" s="421"/>
      <c r="M64" s="437"/>
      <c r="N64" s="437"/>
      <c r="O64" s="437"/>
      <c r="P64" s="437"/>
      <c r="Q64" s="437"/>
      <c r="V64" s="227"/>
      <c r="AA64" s="232"/>
      <c r="AB64" s="232"/>
      <c r="AC64" s="232"/>
      <c r="AK64" s="434"/>
      <c r="AL64" s="435"/>
      <c r="AM64" s="435"/>
      <c r="AN64" s="435"/>
      <c r="AO64" s="435"/>
      <c r="AP64" s="436"/>
      <c r="AQ64" s="436"/>
      <c r="AR64" s="436"/>
      <c r="AS64" s="436"/>
      <c r="AT64" s="436"/>
    </row>
    <row r="65" spans="1:53" ht="13.5" customHeight="1">
      <c r="H65" s="421" t="s">
        <v>201</v>
      </c>
      <c r="I65" s="421"/>
      <c r="J65" s="421"/>
      <c r="K65" s="421"/>
      <c r="L65" s="421"/>
      <c r="M65" s="438" t="s">
        <v>204</v>
      </c>
      <c r="N65" s="439"/>
      <c r="O65" s="439"/>
      <c r="P65" s="439"/>
      <c r="Q65" s="440"/>
      <c r="V65" s="228"/>
      <c r="AA65" s="229"/>
      <c r="AB65" s="229"/>
      <c r="AC65" s="229"/>
      <c r="AK65" s="435"/>
      <c r="AL65" s="435"/>
      <c r="AM65" s="435"/>
      <c r="AN65" s="435"/>
      <c r="AO65" s="435"/>
      <c r="AP65" s="436"/>
      <c r="AQ65" s="436"/>
      <c r="AR65" s="436"/>
      <c r="AS65" s="436"/>
      <c r="AT65" s="436"/>
    </row>
    <row r="66" spans="1:53" ht="13.5" customHeight="1">
      <c r="H66" s="421"/>
      <c r="I66" s="421"/>
      <c r="J66" s="421"/>
      <c r="K66" s="421"/>
      <c r="L66" s="421"/>
      <c r="M66" s="441"/>
      <c r="N66" s="442"/>
      <c r="O66" s="442"/>
      <c r="P66" s="442"/>
      <c r="Q66" s="443"/>
      <c r="V66" s="227"/>
      <c r="X66" s="229"/>
      <c r="Y66" s="229"/>
      <c r="Z66" s="229"/>
      <c r="AA66" s="229"/>
      <c r="AB66" s="229"/>
      <c r="AC66" s="229"/>
    </row>
    <row r="67" spans="1:53" ht="13.5" customHeight="1">
      <c r="A67" s="497" t="s">
        <v>389</v>
      </c>
      <c r="B67" s="497"/>
      <c r="C67" s="497"/>
      <c r="D67" s="497"/>
      <c r="E67" s="497"/>
      <c r="F67" s="497"/>
      <c r="G67" s="497"/>
      <c r="H67" s="497"/>
      <c r="I67" s="497"/>
      <c r="J67" s="497"/>
      <c r="K67" s="498">
        <v>7</v>
      </c>
      <c r="L67" s="498"/>
      <c r="M67" s="499" t="s">
        <v>175</v>
      </c>
      <c r="N67" s="499"/>
      <c r="O67" s="499"/>
      <c r="P67" s="500" t="s">
        <v>176</v>
      </c>
      <c r="Q67" s="500"/>
      <c r="R67" s="500"/>
      <c r="S67" s="500"/>
      <c r="T67" s="500"/>
      <c r="U67" s="500"/>
      <c r="V67" s="500"/>
      <c r="W67" s="500"/>
      <c r="X67" s="500"/>
      <c r="Y67" s="500"/>
      <c r="Z67" s="500"/>
      <c r="AA67" s="500"/>
      <c r="AB67" s="500"/>
      <c r="AC67" s="500"/>
      <c r="AD67" s="500"/>
      <c r="AE67" s="500"/>
      <c r="AF67" s="500"/>
      <c r="AG67" s="500"/>
      <c r="AH67" s="500"/>
      <c r="AI67" s="500"/>
      <c r="AJ67" s="500"/>
      <c r="AK67" s="500"/>
      <c r="AL67" s="500"/>
      <c r="AM67" s="500"/>
      <c r="AN67" s="500"/>
      <c r="AO67" s="500"/>
      <c r="AP67" s="500"/>
      <c r="AQ67" s="500"/>
      <c r="AR67" s="500"/>
      <c r="AS67" s="500"/>
      <c r="AT67" s="500"/>
      <c r="AU67" s="500"/>
      <c r="AV67" s="500"/>
      <c r="AW67" s="500"/>
      <c r="AX67" s="500"/>
      <c r="AY67" s="500"/>
      <c r="AZ67" s="500"/>
      <c r="BA67" s="500"/>
    </row>
    <row r="68" spans="1:53" ht="13.5" customHeight="1">
      <c r="A68" s="497"/>
      <c r="B68" s="497"/>
      <c r="C68" s="497"/>
      <c r="D68" s="497"/>
      <c r="E68" s="497"/>
      <c r="F68" s="497"/>
      <c r="G68" s="497"/>
      <c r="H68" s="497"/>
      <c r="I68" s="497"/>
      <c r="J68" s="497"/>
      <c r="K68" s="498"/>
      <c r="L68" s="498"/>
      <c r="M68" s="499"/>
      <c r="N68" s="499"/>
      <c r="O68" s="499"/>
      <c r="P68" s="500"/>
      <c r="Q68" s="500"/>
      <c r="R68" s="500"/>
      <c r="S68" s="500"/>
      <c r="T68" s="500"/>
      <c r="U68" s="500"/>
      <c r="V68" s="500"/>
      <c r="W68" s="500"/>
      <c r="X68" s="500"/>
      <c r="Y68" s="500"/>
      <c r="Z68" s="500"/>
      <c r="AA68" s="500"/>
      <c r="AB68" s="500"/>
      <c r="AC68" s="500"/>
      <c r="AD68" s="500"/>
      <c r="AE68" s="500"/>
      <c r="AF68" s="500"/>
      <c r="AG68" s="500"/>
      <c r="AH68" s="500"/>
      <c r="AI68" s="500"/>
      <c r="AJ68" s="500"/>
      <c r="AK68" s="500"/>
      <c r="AL68" s="500"/>
      <c r="AM68" s="500"/>
      <c r="AN68" s="500"/>
      <c r="AO68" s="500"/>
      <c r="AP68" s="500"/>
      <c r="AQ68" s="500"/>
      <c r="AR68" s="500"/>
      <c r="AS68" s="500"/>
      <c r="AT68" s="500"/>
      <c r="AU68" s="500"/>
      <c r="AV68" s="500"/>
      <c r="AW68" s="500"/>
      <c r="AX68" s="500"/>
      <c r="AY68" s="500"/>
      <c r="AZ68" s="500"/>
      <c r="BA68" s="500"/>
    </row>
    <row r="69" spans="1:53" ht="26.25" customHeight="1">
      <c r="A69" s="501" t="s">
        <v>177</v>
      </c>
      <c r="B69" s="501"/>
      <c r="C69" s="501"/>
      <c r="D69" s="501"/>
      <c r="E69" s="501"/>
      <c r="F69" s="501"/>
      <c r="G69" s="501"/>
      <c r="H69" s="501"/>
      <c r="I69" s="501"/>
      <c r="J69" s="501"/>
      <c r="K69" s="501"/>
      <c r="L69" s="501"/>
      <c r="M69" s="501"/>
      <c r="N69" s="501"/>
      <c r="O69" s="501"/>
      <c r="P69" s="501"/>
      <c r="Q69" s="501"/>
      <c r="R69" s="501"/>
      <c r="S69" s="501"/>
      <c r="T69" s="501"/>
      <c r="U69" s="501"/>
      <c r="V69" s="501"/>
      <c r="W69" s="501"/>
      <c r="X69" s="501"/>
      <c r="Y69" s="501"/>
      <c r="Z69" s="501"/>
      <c r="AA69" s="501"/>
      <c r="AB69" s="501"/>
      <c r="AC69" s="501"/>
      <c r="AD69" s="501"/>
      <c r="AE69" s="501"/>
      <c r="AF69" s="501"/>
      <c r="AG69" s="501"/>
      <c r="AH69" s="501"/>
      <c r="AI69" s="501"/>
      <c r="AJ69" s="501"/>
      <c r="AK69" s="501"/>
      <c r="AL69" s="501"/>
      <c r="AM69" s="501"/>
      <c r="AN69" s="501"/>
      <c r="AO69" s="501"/>
      <c r="AP69" s="501"/>
      <c r="AQ69" s="501"/>
      <c r="AR69" s="501"/>
      <c r="AS69" s="501"/>
      <c r="AT69" s="501"/>
      <c r="AU69" s="501"/>
      <c r="AV69" s="501"/>
      <c r="AW69" s="501"/>
      <c r="AX69" s="501"/>
      <c r="AY69" s="501"/>
      <c r="AZ69" s="501"/>
      <c r="BA69" s="501"/>
    </row>
    <row r="70" spans="1:53" ht="13.5" customHeight="1">
      <c r="A70" s="210"/>
      <c r="B70" s="502" t="s">
        <v>178</v>
      </c>
      <c r="C70" s="502"/>
      <c r="D70" s="502"/>
      <c r="E70" s="502"/>
      <c r="F70" s="502"/>
      <c r="G70" s="502"/>
      <c r="H70" s="502"/>
      <c r="I70" s="503"/>
      <c r="J70" s="504"/>
      <c r="K70" s="504"/>
      <c r="L70" s="504"/>
      <c r="M70" s="504"/>
      <c r="N70" s="504"/>
      <c r="O70" s="504"/>
      <c r="P70" s="504"/>
      <c r="Q70" s="504"/>
      <c r="R70" s="504"/>
      <c r="S70" s="504"/>
      <c r="T70" s="504"/>
      <c r="U70" s="504"/>
      <c r="V70" s="505"/>
      <c r="W70" s="211"/>
      <c r="X70" s="211"/>
      <c r="Y70" s="211"/>
      <c r="Z70" s="211"/>
      <c r="AA70" s="211"/>
      <c r="AB70" s="211"/>
      <c r="AC70" s="211"/>
      <c r="AD70" s="211"/>
      <c r="AE70" s="211"/>
      <c r="AF70" s="211"/>
      <c r="AG70" s="211"/>
      <c r="AH70" s="211"/>
      <c r="AI70" s="211"/>
      <c r="AJ70" s="211"/>
      <c r="AK70" s="211"/>
      <c r="AL70" s="211"/>
      <c r="AM70" s="211"/>
      <c r="AN70" s="211"/>
      <c r="AO70" s="211"/>
      <c r="AP70" s="211"/>
      <c r="AQ70" s="211"/>
      <c r="AR70" s="211"/>
      <c r="AS70" s="211"/>
      <c r="AT70" s="211"/>
      <c r="AU70" s="211"/>
      <c r="AV70" s="211"/>
      <c r="AW70" s="211"/>
      <c r="AX70" s="211"/>
      <c r="AY70" s="211"/>
      <c r="AZ70" s="211"/>
    </row>
    <row r="71" spans="1:53" ht="13.5" customHeight="1" thickBot="1">
      <c r="B71" s="502"/>
      <c r="C71" s="502"/>
      <c r="D71" s="502"/>
      <c r="E71" s="502"/>
      <c r="F71" s="502"/>
      <c r="G71" s="502"/>
      <c r="H71" s="502"/>
      <c r="I71" s="506"/>
      <c r="J71" s="507"/>
      <c r="K71" s="507"/>
      <c r="L71" s="507"/>
      <c r="M71" s="507"/>
      <c r="N71" s="507"/>
      <c r="O71" s="507"/>
      <c r="P71" s="507"/>
      <c r="Q71" s="507"/>
      <c r="R71" s="507"/>
      <c r="S71" s="507"/>
      <c r="T71" s="507"/>
      <c r="U71" s="507"/>
      <c r="V71" s="508"/>
      <c r="W71" s="211"/>
      <c r="X71" s="211"/>
      <c r="Y71" s="211"/>
      <c r="Z71" s="211"/>
      <c r="AA71" s="211"/>
      <c r="AB71" s="211"/>
      <c r="AC71" s="211"/>
      <c r="AD71" s="211"/>
      <c r="AE71" s="211"/>
      <c r="AF71" s="211"/>
      <c r="AG71" s="211"/>
      <c r="AH71" s="211"/>
      <c r="AI71" s="211"/>
      <c r="AJ71" s="211"/>
      <c r="AK71" s="211"/>
      <c r="AL71" s="211"/>
      <c r="AM71" s="211"/>
      <c r="AN71" s="211"/>
      <c r="AO71" s="211"/>
      <c r="AP71" s="211"/>
      <c r="AQ71" s="211"/>
      <c r="AR71" s="211"/>
      <c r="AS71" s="211"/>
      <c r="AT71" s="211"/>
      <c r="AU71" s="211"/>
      <c r="AV71" s="233" t="s">
        <v>386</v>
      </c>
      <c r="AW71" s="211"/>
      <c r="AX71" s="211"/>
      <c r="AY71" s="211"/>
      <c r="AZ71" s="211"/>
    </row>
    <row r="72" spans="1:53" ht="13.5" customHeight="1">
      <c r="B72" s="509" t="s">
        <v>179</v>
      </c>
      <c r="C72" s="509"/>
      <c r="D72" s="509"/>
      <c r="E72" s="509"/>
      <c r="F72" s="509"/>
      <c r="G72" s="509"/>
      <c r="H72" s="509"/>
      <c r="I72" s="510"/>
      <c r="J72" s="511"/>
      <c r="K72" s="511"/>
      <c r="L72" s="511"/>
      <c r="M72" s="511"/>
      <c r="N72" s="511"/>
      <c r="O72" s="511"/>
      <c r="P72" s="511"/>
      <c r="Q72" s="511"/>
      <c r="R72" s="511"/>
      <c r="S72" s="511"/>
      <c r="T72" s="511"/>
      <c r="U72" s="511"/>
      <c r="V72" s="512"/>
      <c r="W72" s="516" t="s">
        <v>180</v>
      </c>
      <c r="X72" s="516"/>
      <c r="Y72" s="516"/>
      <c r="Z72" s="516"/>
      <c r="AA72" s="516"/>
      <c r="AB72" s="516"/>
      <c r="AC72" s="517"/>
      <c r="AD72" s="517"/>
      <c r="AE72" s="519" t="s">
        <v>181</v>
      </c>
      <c r="AF72" s="517"/>
      <c r="AG72" s="517"/>
      <c r="AH72" s="519" t="s">
        <v>182</v>
      </c>
      <c r="AI72" s="519" t="s">
        <v>183</v>
      </c>
      <c r="AJ72" s="519">
        <f>AC72</f>
        <v>0</v>
      </c>
      <c r="AK72" s="519"/>
      <c r="AL72" s="519" t="s">
        <v>181</v>
      </c>
      <c r="AM72" s="517"/>
      <c r="AN72" s="517"/>
      <c r="AO72" s="521" t="s">
        <v>182</v>
      </c>
      <c r="AP72" s="519" t="s">
        <v>184</v>
      </c>
      <c r="AQ72" s="521"/>
      <c r="AR72" s="523">
        <f>DATEDIF(AF72,AM72,"d")+1</f>
        <v>1</v>
      </c>
      <c r="AS72" s="524"/>
      <c r="AT72" s="521" t="s">
        <v>182</v>
      </c>
      <c r="AU72" s="211"/>
      <c r="AV72" s="527">
        <f>AC72</f>
        <v>0</v>
      </c>
      <c r="AW72" s="528"/>
      <c r="AX72" s="531" t="e">
        <f>VLOOKUP(AV72,$BD$10:$BG$21,3,FALSE)</f>
        <v>#N/A</v>
      </c>
      <c r="AY72" s="531"/>
      <c r="AZ72" s="532"/>
    </row>
    <row r="73" spans="1:53" ht="13.5" customHeight="1" thickBot="1">
      <c r="B73" s="509"/>
      <c r="C73" s="509"/>
      <c r="D73" s="509"/>
      <c r="E73" s="509"/>
      <c r="F73" s="509"/>
      <c r="G73" s="509"/>
      <c r="H73" s="509"/>
      <c r="I73" s="513"/>
      <c r="J73" s="514"/>
      <c r="K73" s="514"/>
      <c r="L73" s="514"/>
      <c r="M73" s="514"/>
      <c r="N73" s="514"/>
      <c r="O73" s="514"/>
      <c r="P73" s="514"/>
      <c r="Q73" s="514"/>
      <c r="R73" s="514"/>
      <c r="S73" s="514"/>
      <c r="T73" s="514"/>
      <c r="U73" s="514"/>
      <c r="V73" s="515"/>
      <c r="W73" s="516"/>
      <c r="X73" s="516"/>
      <c r="Y73" s="516"/>
      <c r="Z73" s="516"/>
      <c r="AA73" s="516"/>
      <c r="AB73" s="516"/>
      <c r="AC73" s="518"/>
      <c r="AD73" s="518"/>
      <c r="AE73" s="520"/>
      <c r="AF73" s="518"/>
      <c r="AG73" s="518"/>
      <c r="AH73" s="520"/>
      <c r="AI73" s="520"/>
      <c r="AJ73" s="520"/>
      <c r="AK73" s="520"/>
      <c r="AL73" s="520"/>
      <c r="AM73" s="518"/>
      <c r="AN73" s="518"/>
      <c r="AO73" s="522"/>
      <c r="AP73" s="520"/>
      <c r="AQ73" s="522"/>
      <c r="AR73" s="525"/>
      <c r="AS73" s="526"/>
      <c r="AT73" s="522"/>
      <c r="AU73" s="211"/>
      <c r="AV73" s="529"/>
      <c r="AW73" s="530"/>
      <c r="AX73" s="533"/>
      <c r="AY73" s="533"/>
      <c r="AZ73" s="534"/>
    </row>
    <row r="74" spans="1:53" ht="13.5" customHeight="1">
      <c r="B74" s="213"/>
      <c r="C74" s="214"/>
      <c r="D74" s="213"/>
      <c r="E74" s="214"/>
      <c r="F74" s="213"/>
      <c r="G74" s="214"/>
      <c r="H74" s="213"/>
      <c r="I74" s="214"/>
      <c r="J74" s="213"/>
      <c r="K74" s="214"/>
      <c r="L74" s="215" t="s">
        <v>185</v>
      </c>
      <c r="M74" s="215" t="s">
        <v>186</v>
      </c>
      <c r="N74" s="213"/>
      <c r="O74" s="214"/>
      <c r="P74" s="213"/>
      <c r="Q74" s="214"/>
      <c r="R74" s="213"/>
      <c r="S74" s="214"/>
      <c r="T74" s="213"/>
      <c r="U74" s="214"/>
      <c r="V74" s="213"/>
      <c r="W74" s="214"/>
      <c r="X74" s="213"/>
      <c r="Y74" s="214"/>
      <c r="Z74" s="213"/>
      <c r="AA74" s="216"/>
      <c r="AB74" s="213"/>
      <c r="AC74" s="214"/>
      <c r="AD74" s="213"/>
      <c r="AE74" s="214"/>
      <c r="AF74" s="213"/>
      <c r="AG74" s="214"/>
      <c r="AH74" s="213"/>
      <c r="AI74" s="214"/>
      <c r="AJ74" s="213"/>
      <c r="AK74" s="214"/>
      <c r="AL74" s="213"/>
      <c r="AM74" s="214"/>
      <c r="AN74" s="213"/>
      <c r="AO74" s="214"/>
      <c r="AP74" s="213"/>
      <c r="AQ74" s="214"/>
      <c r="AR74" s="213"/>
      <c r="AS74" s="214"/>
      <c r="AT74" s="213"/>
      <c r="AU74" s="214"/>
      <c r="AV74" s="213"/>
      <c r="AW74" s="214"/>
      <c r="AX74" s="213"/>
      <c r="AY74" s="214"/>
      <c r="AZ74" s="213"/>
    </row>
    <row r="75" spans="1:53" ht="13.5" customHeight="1">
      <c r="B75" s="213"/>
      <c r="L75" s="431" t="s">
        <v>187</v>
      </c>
      <c r="M75" s="431"/>
      <c r="N75" s="431"/>
      <c r="O75" s="431"/>
      <c r="P75" s="431"/>
      <c r="Q75" s="431"/>
      <c r="R75" s="431"/>
      <c r="S75" s="431"/>
      <c r="T75" s="431"/>
      <c r="U75" s="431"/>
      <c r="V75" s="431" t="s">
        <v>188</v>
      </c>
      <c r="W75" s="431"/>
      <c r="X75" s="431"/>
      <c r="Y75" s="431"/>
      <c r="Z75" s="431"/>
      <c r="AA75" s="431"/>
      <c r="AB75" s="431" t="s">
        <v>189</v>
      </c>
      <c r="AC75" s="431"/>
      <c r="AD75" s="431"/>
      <c r="AE75" s="431"/>
      <c r="AF75" s="431"/>
      <c r="AG75" s="431"/>
      <c r="AH75" s="431"/>
      <c r="AI75" s="431"/>
      <c r="AJ75" s="431"/>
      <c r="AK75" s="431"/>
      <c r="AL75" s="431"/>
      <c r="AM75" s="431"/>
      <c r="AN75" s="431"/>
      <c r="AO75" s="431"/>
      <c r="AP75" s="431"/>
    </row>
    <row r="76" spans="1:53" ht="13.5" customHeight="1">
      <c r="L76" s="464" t="s">
        <v>191</v>
      </c>
      <c r="M76" s="464"/>
      <c r="N76" s="464"/>
      <c r="O76" s="464"/>
      <c r="P76" s="465"/>
      <c r="Q76" s="466" t="s">
        <v>192</v>
      </c>
      <c r="R76" s="464"/>
      <c r="S76" s="464"/>
      <c r="T76" s="464"/>
      <c r="U76" s="464"/>
      <c r="V76" s="431"/>
      <c r="W76" s="431"/>
      <c r="X76" s="431"/>
      <c r="Y76" s="431"/>
      <c r="Z76" s="431"/>
      <c r="AA76" s="431"/>
      <c r="AB76" s="467" t="s">
        <v>193</v>
      </c>
      <c r="AC76" s="464"/>
      <c r="AD76" s="464"/>
      <c r="AE76" s="464"/>
      <c r="AF76" s="465"/>
      <c r="AG76" s="468" t="s">
        <v>194</v>
      </c>
      <c r="AH76" s="464"/>
      <c r="AI76" s="464"/>
      <c r="AJ76" s="464"/>
      <c r="AK76" s="465"/>
      <c r="AL76" s="470" t="s">
        <v>195</v>
      </c>
      <c r="AM76" s="464"/>
      <c r="AN76" s="464"/>
      <c r="AO76" s="464"/>
      <c r="AP76" s="464"/>
    </row>
    <row r="77" spans="1:53" ht="13.5" customHeight="1">
      <c r="A77" s="221"/>
      <c r="L77" s="464"/>
      <c r="M77" s="464"/>
      <c r="N77" s="464"/>
      <c r="O77" s="464"/>
      <c r="P77" s="465"/>
      <c r="Q77" s="466"/>
      <c r="R77" s="464"/>
      <c r="S77" s="464"/>
      <c r="T77" s="464"/>
      <c r="U77" s="464"/>
      <c r="V77" s="431"/>
      <c r="W77" s="431"/>
      <c r="X77" s="431"/>
      <c r="Y77" s="431"/>
      <c r="Z77" s="431"/>
      <c r="AA77" s="431"/>
      <c r="AB77" s="464"/>
      <c r="AC77" s="464"/>
      <c r="AD77" s="464"/>
      <c r="AE77" s="464"/>
      <c r="AF77" s="465"/>
      <c r="AG77" s="469"/>
      <c r="AH77" s="464"/>
      <c r="AI77" s="464"/>
      <c r="AJ77" s="464"/>
      <c r="AK77" s="465"/>
      <c r="AL77" s="466"/>
      <c r="AM77" s="464"/>
      <c r="AN77" s="464"/>
      <c r="AO77" s="464"/>
      <c r="AP77" s="464"/>
    </row>
    <row r="78" spans="1:53" ht="13.5" customHeight="1">
      <c r="A78" s="221"/>
      <c r="L78" s="471"/>
      <c r="M78" s="471"/>
      <c r="N78" s="471"/>
      <c r="O78" s="471"/>
      <c r="P78" s="472"/>
      <c r="Q78" s="475"/>
      <c r="R78" s="471"/>
      <c r="S78" s="471"/>
      <c r="T78" s="471"/>
      <c r="U78" s="471"/>
      <c r="V78" s="477"/>
      <c r="W78" s="478"/>
      <c r="X78" s="478"/>
      <c r="Y78" s="478"/>
      <c r="Z78" s="478"/>
      <c r="AA78" s="479"/>
      <c r="AB78" s="482"/>
      <c r="AC78" s="471"/>
      <c r="AD78" s="471"/>
      <c r="AE78" s="471"/>
      <c r="AF78" s="483"/>
      <c r="AG78" s="485">
        <v>24</v>
      </c>
      <c r="AH78" s="486"/>
      <c r="AI78" s="486"/>
      <c r="AJ78" s="486"/>
      <c r="AK78" s="487"/>
      <c r="AL78" s="491">
        <f>IF(AB78="",0,ROUNDDOWN(AB78/AG78,0))</f>
        <v>0</v>
      </c>
      <c r="AM78" s="492"/>
      <c r="AN78" s="492"/>
      <c r="AO78" s="492"/>
      <c r="AP78" s="493"/>
    </row>
    <row r="79" spans="1:53" ht="13.5" customHeight="1">
      <c r="A79" s="222"/>
      <c r="L79" s="473"/>
      <c r="M79" s="473"/>
      <c r="N79" s="473"/>
      <c r="O79" s="473"/>
      <c r="P79" s="474"/>
      <c r="Q79" s="476"/>
      <c r="R79" s="473"/>
      <c r="S79" s="473"/>
      <c r="T79" s="473"/>
      <c r="U79" s="473"/>
      <c r="V79" s="472"/>
      <c r="W79" s="480"/>
      <c r="X79" s="480"/>
      <c r="Y79" s="480"/>
      <c r="Z79" s="480"/>
      <c r="AA79" s="481"/>
      <c r="AB79" s="473"/>
      <c r="AC79" s="473"/>
      <c r="AD79" s="473"/>
      <c r="AE79" s="473"/>
      <c r="AF79" s="484"/>
      <c r="AG79" s="488"/>
      <c r="AH79" s="489"/>
      <c r="AI79" s="489"/>
      <c r="AJ79" s="489"/>
      <c r="AK79" s="490"/>
      <c r="AL79" s="494"/>
      <c r="AM79" s="495"/>
      <c r="AN79" s="495"/>
      <c r="AO79" s="495"/>
      <c r="AP79" s="496"/>
    </row>
    <row r="80" spans="1:53" s="220" customFormat="1" ht="13.5" customHeight="1">
      <c r="A80" s="223"/>
      <c r="E80" s="224"/>
      <c r="F80" s="224"/>
      <c r="G80" s="224"/>
      <c r="H80" s="224"/>
      <c r="J80" s="225"/>
      <c r="K80" s="225"/>
      <c r="S80" s="226"/>
      <c r="T80" s="209"/>
    </row>
    <row r="81" spans="1:53" s="220" customFormat="1" ht="13.5" customHeight="1" thickBot="1">
      <c r="A81" s="223"/>
      <c r="H81" s="444" t="s">
        <v>383</v>
      </c>
      <c r="I81" s="445"/>
      <c r="J81" s="445"/>
      <c r="K81" s="445"/>
      <c r="L81" s="445"/>
      <c r="M81" s="445"/>
      <c r="N81" s="445"/>
      <c r="O81" s="445"/>
      <c r="P81" s="445"/>
      <c r="Q81" s="445"/>
      <c r="V81" s="227"/>
    </row>
    <row r="82" spans="1:53" ht="13.5" customHeight="1">
      <c r="A82" s="223"/>
      <c r="H82" s="421" t="s">
        <v>196</v>
      </c>
      <c r="I82" s="421"/>
      <c r="J82" s="421"/>
      <c r="K82" s="421"/>
      <c r="L82" s="421"/>
      <c r="M82" s="446"/>
      <c r="N82" s="446"/>
      <c r="O82" s="446"/>
      <c r="P82" s="446"/>
      <c r="Q82" s="446"/>
      <c r="V82" s="228"/>
      <c r="AK82" s="447" t="s">
        <v>197</v>
      </c>
      <c r="AL82" s="448"/>
      <c r="AM82" s="448"/>
      <c r="AN82" s="448"/>
      <c r="AO82" s="451">
        <f>AV72</f>
        <v>0</v>
      </c>
      <c r="AP82" s="448"/>
      <c r="AQ82" s="448" t="s">
        <v>198</v>
      </c>
      <c r="AR82" s="448"/>
      <c r="AS82" s="448"/>
      <c r="AT82" s="452"/>
    </row>
    <row r="83" spans="1:53" ht="13.5" customHeight="1">
      <c r="A83" s="223"/>
      <c r="H83" s="421"/>
      <c r="I83" s="421"/>
      <c r="J83" s="421"/>
      <c r="K83" s="421"/>
      <c r="L83" s="421"/>
      <c r="M83" s="446"/>
      <c r="N83" s="446"/>
      <c r="O83" s="446"/>
      <c r="P83" s="446"/>
      <c r="Q83" s="446"/>
      <c r="V83" s="227"/>
      <c r="AK83" s="449"/>
      <c r="AL83" s="450"/>
      <c r="AM83" s="450"/>
      <c r="AN83" s="450"/>
      <c r="AO83" s="450"/>
      <c r="AP83" s="450"/>
      <c r="AQ83" s="450"/>
      <c r="AR83" s="450"/>
      <c r="AS83" s="450"/>
      <c r="AT83" s="453"/>
    </row>
    <row r="84" spans="1:53" ht="13.5" customHeight="1" thickBot="1">
      <c r="A84" s="223"/>
      <c r="H84" s="421" t="s">
        <v>192</v>
      </c>
      <c r="I84" s="421"/>
      <c r="J84" s="421"/>
      <c r="K84" s="421"/>
      <c r="L84" s="421"/>
      <c r="M84" s="446"/>
      <c r="N84" s="446"/>
      <c r="O84" s="446"/>
      <c r="P84" s="446"/>
      <c r="Q84" s="446"/>
      <c r="V84" s="228"/>
      <c r="AK84" s="454" t="s">
        <v>199</v>
      </c>
      <c r="AL84" s="455"/>
      <c r="AM84" s="455"/>
      <c r="AN84" s="455"/>
      <c r="AO84" s="455"/>
      <c r="AP84" s="431" t="s">
        <v>200</v>
      </c>
      <c r="AQ84" s="431"/>
      <c r="AR84" s="431"/>
      <c r="AS84" s="431"/>
      <c r="AT84" s="456"/>
    </row>
    <row r="85" spans="1:53" ht="13.5" customHeight="1">
      <c r="A85" s="223"/>
      <c r="H85" s="421"/>
      <c r="I85" s="421"/>
      <c r="J85" s="421"/>
      <c r="K85" s="421"/>
      <c r="L85" s="421"/>
      <c r="M85" s="446"/>
      <c r="N85" s="446"/>
      <c r="O85" s="446"/>
      <c r="P85" s="446"/>
      <c r="Q85" s="446"/>
      <c r="V85" s="227"/>
      <c r="AK85" s="420" t="s">
        <v>196</v>
      </c>
      <c r="AL85" s="421"/>
      <c r="AM85" s="421"/>
      <c r="AN85" s="421"/>
      <c r="AO85" s="421"/>
      <c r="AP85" s="424">
        <f>MIN(M82,M92)</f>
        <v>0</v>
      </c>
      <c r="AQ85" s="424"/>
      <c r="AR85" s="424"/>
      <c r="AS85" s="424"/>
      <c r="AT85" s="425"/>
      <c r="AV85" s="410" t="s">
        <v>385</v>
      </c>
      <c r="AW85" s="411"/>
      <c r="AX85" s="411"/>
      <c r="AY85" s="411"/>
      <c r="AZ85" s="411"/>
      <c r="BA85" s="412"/>
    </row>
    <row r="86" spans="1:53" ht="13.5" customHeight="1">
      <c r="A86" s="223"/>
      <c r="H86" s="421" t="s">
        <v>189</v>
      </c>
      <c r="I86" s="421"/>
      <c r="J86" s="421"/>
      <c r="K86" s="421"/>
      <c r="L86" s="421"/>
      <c r="M86" s="457"/>
      <c r="N86" s="457"/>
      <c r="O86" s="457"/>
      <c r="P86" s="457"/>
      <c r="Q86" s="457"/>
      <c r="V86" s="228"/>
      <c r="Z86" s="229"/>
      <c r="AA86" s="229"/>
      <c r="AB86" s="229"/>
      <c r="AC86" s="229"/>
      <c r="AK86" s="420"/>
      <c r="AL86" s="421"/>
      <c r="AM86" s="421"/>
      <c r="AN86" s="421"/>
      <c r="AO86" s="421"/>
      <c r="AP86" s="424"/>
      <c r="AQ86" s="424"/>
      <c r="AR86" s="424"/>
      <c r="AS86" s="424"/>
      <c r="AT86" s="425"/>
      <c r="AV86" s="413"/>
      <c r="AW86" s="414"/>
      <c r="AX86" s="414"/>
      <c r="AY86" s="414"/>
      <c r="AZ86" s="414"/>
      <c r="BA86" s="415"/>
    </row>
    <row r="87" spans="1:53" ht="13.5" customHeight="1">
      <c r="A87" s="230"/>
      <c r="H87" s="421"/>
      <c r="I87" s="421"/>
      <c r="J87" s="421"/>
      <c r="K87" s="421"/>
      <c r="L87" s="421"/>
      <c r="M87" s="457"/>
      <c r="N87" s="457"/>
      <c r="O87" s="457"/>
      <c r="P87" s="457"/>
      <c r="Q87" s="457"/>
      <c r="V87" s="227"/>
      <c r="Z87" s="229"/>
      <c r="AA87" s="229"/>
      <c r="AB87" s="229"/>
      <c r="AC87" s="229"/>
      <c r="AK87" s="420" t="s">
        <v>192</v>
      </c>
      <c r="AL87" s="421"/>
      <c r="AM87" s="421"/>
      <c r="AN87" s="421"/>
      <c r="AO87" s="421"/>
      <c r="AP87" s="424">
        <f>MIN(M84,M94)</f>
        <v>0</v>
      </c>
      <c r="AQ87" s="424"/>
      <c r="AR87" s="424"/>
      <c r="AS87" s="424"/>
      <c r="AT87" s="425"/>
      <c r="AV87" s="413"/>
      <c r="AW87" s="414"/>
      <c r="AX87" s="414"/>
      <c r="AY87" s="414"/>
      <c r="AZ87" s="414"/>
      <c r="BA87" s="415"/>
    </row>
    <row r="88" spans="1:53" s="220" customFormat="1" ht="13.5" customHeight="1">
      <c r="A88" s="223"/>
      <c r="H88" s="421" t="s">
        <v>201</v>
      </c>
      <c r="I88" s="421"/>
      <c r="J88" s="421"/>
      <c r="K88" s="421"/>
      <c r="L88" s="421"/>
      <c r="M88" s="458"/>
      <c r="N88" s="459"/>
      <c r="O88" s="459"/>
      <c r="P88" s="459"/>
      <c r="Q88" s="460"/>
      <c r="V88" s="228"/>
      <c r="Z88" s="231"/>
      <c r="AA88" s="231"/>
      <c r="AB88" s="231"/>
      <c r="AC88" s="231"/>
      <c r="AK88" s="420"/>
      <c r="AL88" s="421"/>
      <c r="AM88" s="421"/>
      <c r="AN88" s="421"/>
      <c r="AO88" s="421"/>
      <c r="AP88" s="424"/>
      <c r="AQ88" s="424"/>
      <c r="AR88" s="424"/>
      <c r="AS88" s="424"/>
      <c r="AT88" s="425"/>
      <c r="AV88" s="413"/>
      <c r="AW88" s="414"/>
      <c r="AX88" s="414"/>
      <c r="AY88" s="414"/>
      <c r="AZ88" s="414"/>
      <c r="BA88" s="415"/>
    </row>
    <row r="89" spans="1:53" s="220" customFormat="1" ht="13.5" customHeight="1">
      <c r="A89" s="223"/>
      <c r="H89" s="421"/>
      <c r="I89" s="421"/>
      <c r="J89" s="421"/>
      <c r="K89" s="421"/>
      <c r="L89" s="421"/>
      <c r="M89" s="461"/>
      <c r="N89" s="462"/>
      <c r="O89" s="462"/>
      <c r="P89" s="462"/>
      <c r="Q89" s="463"/>
      <c r="V89" s="227"/>
      <c r="Z89" s="231"/>
      <c r="AA89" s="231"/>
      <c r="AB89" s="231"/>
      <c r="AC89" s="231"/>
      <c r="AK89" s="420" t="s">
        <v>189</v>
      </c>
      <c r="AL89" s="421"/>
      <c r="AM89" s="421"/>
      <c r="AN89" s="421"/>
      <c r="AO89" s="421"/>
      <c r="AP89" s="424">
        <f>AL78</f>
        <v>0</v>
      </c>
      <c r="AQ89" s="424"/>
      <c r="AR89" s="424"/>
      <c r="AS89" s="424"/>
      <c r="AT89" s="425"/>
      <c r="AV89" s="413"/>
      <c r="AW89" s="414"/>
      <c r="AX89" s="414"/>
      <c r="AY89" s="414"/>
      <c r="AZ89" s="414"/>
      <c r="BA89" s="415"/>
    </row>
    <row r="90" spans="1:53" ht="13.5" customHeight="1">
      <c r="A90" s="223"/>
      <c r="I90" s="219"/>
      <c r="O90" s="220"/>
      <c r="V90" s="228"/>
      <c r="AA90" s="229"/>
      <c r="AB90" s="229"/>
      <c r="AC90" s="229"/>
      <c r="AK90" s="420"/>
      <c r="AL90" s="421"/>
      <c r="AM90" s="421"/>
      <c r="AN90" s="421"/>
      <c r="AO90" s="421"/>
      <c r="AP90" s="424"/>
      <c r="AQ90" s="424"/>
      <c r="AR90" s="424"/>
      <c r="AS90" s="424"/>
      <c r="AT90" s="425"/>
      <c r="AV90" s="413"/>
      <c r="AW90" s="414"/>
      <c r="AX90" s="414"/>
      <c r="AY90" s="414"/>
      <c r="AZ90" s="414"/>
      <c r="BA90" s="415"/>
    </row>
    <row r="91" spans="1:53" ht="13.5" customHeight="1">
      <c r="A91" s="223"/>
      <c r="H91" s="419" t="s">
        <v>202</v>
      </c>
      <c r="I91" s="419"/>
      <c r="J91" s="419"/>
      <c r="K91" s="419"/>
      <c r="L91" s="419"/>
      <c r="M91" s="419"/>
      <c r="N91" s="419"/>
      <c r="O91" s="419"/>
      <c r="P91" s="419"/>
      <c r="Q91" s="419"/>
      <c r="V91" s="227"/>
      <c r="AA91" s="229"/>
      <c r="AB91" s="229"/>
      <c r="AC91" s="229"/>
      <c r="AK91" s="420" t="s">
        <v>201</v>
      </c>
      <c r="AL91" s="421"/>
      <c r="AM91" s="421"/>
      <c r="AN91" s="421"/>
      <c r="AO91" s="421"/>
      <c r="AP91" s="424">
        <f>M88</f>
        <v>0</v>
      </c>
      <c r="AQ91" s="424"/>
      <c r="AR91" s="424"/>
      <c r="AS91" s="424"/>
      <c r="AT91" s="425"/>
      <c r="AV91" s="413"/>
      <c r="AW91" s="414"/>
      <c r="AX91" s="414"/>
      <c r="AY91" s="414"/>
      <c r="AZ91" s="414"/>
      <c r="BA91" s="415"/>
    </row>
    <row r="92" spans="1:53" ht="13.5" customHeight="1" thickBot="1">
      <c r="A92" s="223"/>
      <c r="H92" s="421" t="s">
        <v>196</v>
      </c>
      <c r="I92" s="421"/>
      <c r="J92" s="421"/>
      <c r="K92" s="421"/>
      <c r="L92" s="421"/>
      <c r="M92" s="428" t="str">
        <f>IF(M82="","",ROUNDDOWN(L78/AX72*AR72,0))</f>
        <v/>
      </c>
      <c r="N92" s="428"/>
      <c r="O92" s="428"/>
      <c r="P92" s="428"/>
      <c r="Q92" s="428"/>
      <c r="V92" s="228"/>
      <c r="AA92" s="229"/>
      <c r="AB92" s="229"/>
      <c r="AC92" s="229"/>
      <c r="AK92" s="422"/>
      <c r="AL92" s="423"/>
      <c r="AM92" s="423"/>
      <c r="AN92" s="423"/>
      <c r="AO92" s="423"/>
      <c r="AP92" s="426"/>
      <c r="AQ92" s="426"/>
      <c r="AR92" s="426"/>
      <c r="AS92" s="426"/>
      <c r="AT92" s="427"/>
      <c r="AV92" s="416"/>
      <c r="AW92" s="417"/>
      <c r="AX92" s="417"/>
      <c r="AY92" s="417"/>
      <c r="AZ92" s="417"/>
      <c r="BA92" s="418"/>
    </row>
    <row r="93" spans="1:53" ht="13.5" customHeight="1">
      <c r="A93" s="223"/>
      <c r="H93" s="421"/>
      <c r="I93" s="421"/>
      <c r="J93" s="421"/>
      <c r="K93" s="421"/>
      <c r="L93" s="421"/>
      <c r="M93" s="428"/>
      <c r="N93" s="428"/>
      <c r="O93" s="428"/>
      <c r="P93" s="428"/>
      <c r="Q93" s="428"/>
      <c r="V93" s="227"/>
      <c r="AA93" s="229"/>
      <c r="AB93" s="229"/>
      <c r="AC93" s="229"/>
      <c r="AK93" s="429" t="s">
        <v>203</v>
      </c>
      <c r="AL93" s="430"/>
      <c r="AM93" s="430"/>
      <c r="AN93" s="430"/>
      <c r="AO93" s="430"/>
      <c r="AP93" s="432">
        <f>SUM(AP85:AT90)-AP91</f>
        <v>0</v>
      </c>
      <c r="AQ93" s="432"/>
      <c r="AR93" s="432"/>
      <c r="AS93" s="432"/>
      <c r="AT93" s="432"/>
    </row>
    <row r="94" spans="1:53" ht="13.5" customHeight="1">
      <c r="A94" s="223"/>
      <c r="H94" s="421" t="s">
        <v>192</v>
      </c>
      <c r="I94" s="421"/>
      <c r="J94" s="421"/>
      <c r="K94" s="421"/>
      <c r="L94" s="421"/>
      <c r="M94" s="428" t="str">
        <f>IF(M84="","",ROUNDDOWN(Q78/AX72*AR72,0))</f>
        <v/>
      </c>
      <c r="N94" s="428"/>
      <c r="O94" s="428"/>
      <c r="P94" s="428"/>
      <c r="Q94" s="428"/>
      <c r="V94" s="228"/>
      <c r="AA94" s="229"/>
      <c r="AB94" s="229"/>
      <c r="AC94" s="229"/>
      <c r="AK94" s="431"/>
      <c r="AL94" s="431"/>
      <c r="AM94" s="431"/>
      <c r="AN94" s="431"/>
      <c r="AO94" s="431"/>
      <c r="AP94" s="433"/>
      <c r="AQ94" s="433"/>
      <c r="AR94" s="433"/>
      <c r="AS94" s="433"/>
      <c r="AT94" s="433"/>
    </row>
    <row r="95" spans="1:53" ht="13.5" customHeight="1">
      <c r="H95" s="421"/>
      <c r="I95" s="421"/>
      <c r="J95" s="421"/>
      <c r="K95" s="421"/>
      <c r="L95" s="421"/>
      <c r="M95" s="428"/>
      <c r="N95" s="428"/>
      <c r="O95" s="428"/>
      <c r="P95" s="428"/>
      <c r="Q95" s="428"/>
      <c r="V95" s="227"/>
      <c r="AA95" s="229"/>
      <c r="AB95" s="229"/>
      <c r="AC95" s="229"/>
      <c r="AK95" s="434"/>
      <c r="AL95" s="435"/>
      <c r="AM95" s="435"/>
      <c r="AN95" s="435"/>
      <c r="AO95" s="435"/>
      <c r="AP95" s="436"/>
      <c r="AQ95" s="436"/>
      <c r="AR95" s="436"/>
      <c r="AS95" s="436"/>
      <c r="AT95" s="436"/>
    </row>
    <row r="96" spans="1:53" ht="13.5" customHeight="1">
      <c r="H96" s="421" t="s">
        <v>189</v>
      </c>
      <c r="I96" s="421"/>
      <c r="J96" s="421"/>
      <c r="K96" s="421"/>
      <c r="L96" s="421"/>
      <c r="M96" s="437"/>
      <c r="N96" s="437"/>
      <c r="O96" s="437"/>
      <c r="P96" s="437"/>
      <c r="Q96" s="437"/>
      <c r="V96" s="228"/>
      <c r="AA96" s="229"/>
      <c r="AB96" s="229"/>
      <c r="AC96" s="229"/>
      <c r="AK96" s="435"/>
      <c r="AL96" s="435"/>
      <c r="AM96" s="435"/>
      <c r="AN96" s="435"/>
      <c r="AO96" s="435"/>
      <c r="AP96" s="436"/>
      <c r="AQ96" s="436"/>
      <c r="AR96" s="436"/>
      <c r="AS96" s="436"/>
      <c r="AT96" s="436"/>
    </row>
    <row r="97" spans="1:53" s="212" customFormat="1" ht="13.5" customHeight="1">
      <c r="H97" s="421"/>
      <c r="I97" s="421"/>
      <c r="J97" s="421"/>
      <c r="K97" s="421"/>
      <c r="L97" s="421"/>
      <c r="M97" s="437"/>
      <c r="N97" s="437"/>
      <c r="O97" s="437"/>
      <c r="P97" s="437"/>
      <c r="Q97" s="437"/>
      <c r="V97" s="227"/>
      <c r="AA97" s="232"/>
      <c r="AB97" s="232"/>
      <c r="AC97" s="232"/>
      <c r="AK97" s="434"/>
      <c r="AL97" s="435"/>
      <c r="AM97" s="435"/>
      <c r="AN97" s="435"/>
      <c r="AO97" s="435"/>
      <c r="AP97" s="436"/>
      <c r="AQ97" s="436"/>
      <c r="AR97" s="436"/>
      <c r="AS97" s="436"/>
      <c r="AT97" s="436"/>
    </row>
    <row r="98" spans="1:53" ht="13.5" customHeight="1">
      <c r="H98" s="421" t="s">
        <v>201</v>
      </c>
      <c r="I98" s="421"/>
      <c r="J98" s="421"/>
      <c r="K98" s="421"/>
      <c r="L98" s="421"/>
      <c r="M98" s="438" t="s">
        <v>204</v>
      </c>
      <c r="N98" s="439"/>
      <c r="O98" s="439"/>
      <c r="P98" s="439"/>
      <c r="Q98" s="440"/>
      <c r="V98" s="228"/>
      <c r="AA98" s="229"/>
      <c r="AB98" s="229"/>
      <c r="AC98" s="229"/>
      <c r="AK98" s="435"/>
      <c r="AL98" s="435"/>
      <c r="AM98" s="435"/>
      <c r="AN98" s="435"/>
      <c r="AO98" s="435"/>
      <c r="AP98" s="436"/>
      <c r="AQ98" s="436"/>
      <c r="AR98" s="436"/>
      <c r="AS98" s="436"/>
      <c r="AT98" s="436"/>
    </row>
    <row r="99" spans="1:53" ht="13.5" customHeight="1">
      <c r="H99" s="421"/>
      <c r="I99" s="421"/>
      <c r="J99" s="421"/>
      <c r="K99" s="421"/>
      <c r="L99" s="421"/>
      <c r="M99" s="441"/>
      <c r="N99" s="442"/>
      <c r="O99" s="442"/>
      <c r="P99" s="442"/>
      <c r="Q99" s="443"/>
      <c r="V99" s="227"/>
      <c r="X99" s="229"/>
      <c r="Y99" s="229"/>
      <c r="Z99" s="229"/>
      <c r="AA99" s="229"/>
      <c r="AB99" s="229"/>
      <c r="AC99" s="229"/>
    </row>
    <row r="100" spans="1:53">
      <c r="A100" s="497" t="s">
        <v>390</v>
      </c>
      <c r="B100" s="497"/>
      <c r="C100" s="497"/>
      <c r="D100" s="497"/>
      <c r="E100" s="497"/>
      <c r="F100" s="497"/>
      <c r="G100" s="497"/>
      <c r="H100" s="497"/>
      <c r="I100" s="497"/>
      <c r="J100" s="497"/>
      <c r="K100" s="498">
        <v>7</v>
      </c>
      <c r="L100" s="498"/>
      <c r="M100" s="499" t="s">
        <v>175</v>
      </c>
      <c r="N100" s="499"/>
      <c r="O100" s="499"/>
      <c r="P100" s="500" t="s">
        <v>176</v>
      </c>
      <c r="Q100" s="500"/>
      <c r="R100" s="500"/>
      <c r="S100" s="500"/>
      <c r="T100" s="500"/>
      <c r="U100" s="500"/>
      <c r="V100" s="500"/>
      <c r="W100" s="500"/>
      <c r="X100" s="500"/>
      <c r="Y100" s="500"/>
      <c r="Z100" s="500"/>
      <c r="AA100" s="500"/>
      <c r="AB100" s="500"/>
      <c r="AC100" s="500"/>
      <c r="AD100" s="500"/>
      <c r="AE100" s="500"/>
      <c r="AF100" s="500"/>
      <c r="AG100" s="500"/>
      <c r="AH100" s="500"/>
      <c r="AI100" s="500"/>
      <c r="AJ100" s="500"/>
      <c r="AK100" s="500"/>
      <c r="AL100" s="500"/>
      <c r="AM100" s="500"/>
      <c r="AN100" s="500"/>
      <c r="AO100" s="500"/>
      <c r="AP100" s="500"/>
      <c r="AQ100" s="500"/>
      <c r="AR100" s="500"/>
      <c r="AS100" s="500"/>
      <c r="AT100" s="500"/>
      <c r="AU100" s="500"/>
      <c r="AV100" s="500"/>
      <c r="AW100" s="500"/>
      <c r="AX100" s="500"/>
      <c r="AY100" s="500"/>
      <c r="AZ100" s="500"/>
      <c r="BA100" s="500"/>
    </row>
    <row r="101" spans="1:53">
      <c r="A101" s="497"/>
      <c r="B101" s="497"/>
      <c r="C101" s="497"/>
      <c r="D101" s="497"/>
      <c r="E101" s="497"/>
      <c r="F101" s="497"/>
      <c r="G101" s="497"/>
      <c r="H101" s="497"/>
      <c r="I101" s="497"/>
      <c r="J101" s="497"/>
      <c r="K101" s="498"/>
      <c r="L101" s="498"/>
      <c r="M101" s="499"/>
      <c r="N101" s="499"/>
      <c r="O101" s="499"/>
      <c r="P101" s="500"/>
      <c r="Q101" s="500"/>
      <c r="R101" s="500"/>
      <c r="S101" s="500"/>
      <c r="T101" s="500"/>
      <c r="U101" s="500"/>
      <c r="V101" s="500"/>
      <c r="W101" s="500"/>
      <c r="X101" s="500"/>
      <c r="Y101" s="500"/>
      <c r="Z101" s="500"/>
      <c r="AA101" s="500"/>
      <c r="AB101" s="500"/>
      <c r="AC101" s="500"/>
      <c r="AD101" s="500"/>
      <c r="AE101" s="500"/>
      <c r="AF101" s="500"/>
      <c r="AG101" s="500"/>
      <c r="AH101" s="500"/>
      <c r="AI101" s="500"/>
      <c r="AJ101" s="500"/>
      <c r="AK101" s="500"/>
      <c r="AL101" s="500"/>
      <c r="AM101" s="500"/>
      <c r="AN101" s="500"/>
      <c r="AO101" s="500"/>
      <c r="AP101" s="500"/>
      <c r="AQ101" s="500"/>
      <c r="AR101" s="500"/>
      <c r="AS101" s="500"/>
      <c r="AT101" s="500"/>
      <c r="AU101" s="500"/>
      <c r="AV101" s="500"/>
      <c r="AW101" s="500"/>
      <c r="AX101" s="500"/>
      <c r="AY101" s="500"/>
      <c r="AZ101" s="500"/>
      <c r="BA101" s="500"/>
    </row>
    <row r="102" spans="1:53">
      <c r="A102" s="501" t="s">
        <v>177</v>
      </c>
      <c r="B102" s="501"/>
      <c r="C102" s="501"/>
      <c r="D102" s="501"/>
      <c r="E102" s="501"/>
      <c r="F102" s="501"/>
      <c r="G102" s="501"/>
      <c r="H102" s="501"/>
      <c r="I102" s="501"/>
      <c r="J102" s="501"/>
      <c r="K102" s="501"/>
      <c r="L102" s="501"/>
      <c r="M102" s="501"/>
      <c r="N102" s="501"/>
      <c r="O102" s="501"/>
      <c r="P102" s="501"/>
      <c r="Q102" s="501"/>
      <c r="R102" s="501"/>
      <c r="S102" s="501"/>
      <c r="T102" s="501"/>
      <c r="U102" s="501"/>
      <c r="V102" s="501"/>
      <c r="W102" s="501"/>
      <c r="X102" s="501"/>
      <c r="Y102" s="501"/>
      <c r="Z102" s="501"/>
      <c r="AA102" s="501"/>
      <c r="AB102" s="501"/>
      <c r="AC102" s="501"/>
      <c r="AD102" s="501"/>
      <c r="AE102" s="501"/>
      <c r="AF102" s="501"/>
      <c r="AG102" s="501"/>
      <c r="AH102" s="501"/>
      <c r="AI102" s="501"/>
      <c r="AJ102" s="501"/>
      <c r="AK102" s="501"/>
      <c r="AL102" s="501"/>
      <c r="AM102" s="501"/>
      <c r="AN102" s="501"/>
      <c r="AO102" s="501"/>
      <c r="AP102" s="501"/>
      <c r="AQ102" s="501"/>
      <c r="AR102" s="501"/>
      <c r="AS102" s="501"/>
      <c r="AT102" s="501"/>
      <c r="AU102" s="501"/>
      <c r="AV102" s="501"/>
      <c r="AW102" s="501"/>
      <c r="AX102" s="501"/>
      <c r="AY102" s="501"/>
      <c r="AZ102" s="501"/>
      <c r="BA102" s="501"/>
    </row>
    <row r="103" spans="1:53" ht="32.5">
      <c r="A103" s="210"/>
      <c r="B103" s="502" t="s">
        <v>178</v>
      </c>
      <c r="C103" s="502"/>
      <c r="D103" s="502"/>
      <c r="E103" s="502"/>
      <c r="F103" s="502"/>
      <c r="G103" s="502"/>
      <c r="H103" s="502"/>
      <c r="I103" s="503"/>
      <c r="J103" s="504"/>
      <c r="K103" s="504"/>
      <c r="L103" s="504"/>
      <c r="M103" s="504"/>
      <c r="N103" s="504"/>
      <c r="O103" s="504"/>
      <c r="P103" s="504"/>
      <c r="Q103" s="504"/>
      <c r="R103" s="504"/>
      <c r="S103" s="504"/>
      <c r="T103" s="504"/>
      <c r="U103" s="504"/>
      <c r="V103" s="505"/>
      <c r="W103" s="211"/>
      <c r="X103" s="211"/>
      <c r="Y103" s="211"/>
      <c r="Z103" s="211"/>
      <c r="AA103" s="211"/>
      <c r="AB103" s="211"/>
      <c r="AC103" s="211"/>
      <c r="AD103" s="211"/>
      <c r="AE103" s="211"/>
      <c r="AF103" s="211"/>
      <c r="AG103" s="211"/>
      <c r="AH103" s="211"/>
      <c r="AI103" s="211"/>
      <c r="AJ103" s="211"/>
      <c r="AK103" s="211"/>
      <c r="AL103" s="211"/>
      <c r="AM103" s="211"/>
      <c r="AN103" s="211"/>
      <c r="AO103" s="211"/>
      <c r="AP103" s="211"/>
      <c r="AQ103" s="211"/>
      <c r="AR103" s="211"/>
      <c r="AS103" s="211"/>
      <c r="AT103" s="211"/>
      <c r="AU103" s="211"/>
      <c r="AV103" s="211"/>
      <c r="AW103" s="211"/>
      <c r="AX103" s="211"/>
      <c r="AY103" s="211"/>
      <c r="AZ103" s="211"/>
    </row>
    <row r="104" spans="1:53" ht="15.5" thickBot="1">
      <c r="B104" s="502"/>
      <c r="C104" s="502"/>
      <c r="D104" s="502"/>
      <c r="E104" s="502"/>
      <c r="F104" s="502"/>
      <c r="G104" s="502"/>
      <c r="H104" s="502"/>
      <c r="I104" s="506"/>
      <c r="J104" s="507"/>
      <c r="K104" s="507"/>
      <c r="L104" s="507"/>
      <c r="M104" s="507"/>
      <c r="N104" s="507"/>
      <c r="O104" s="507"/>
      <c r="P104" s="507"/>
      <c r="Q104" s="507"/>
      <c r="R104" s="507"/>
      <c r="S104" s="507"/>
      <c r="T104" s="507"/>
      <c r="U104" s="507"/>
      <c r="V104" s="508"/>
      <c r="W104" s="211"/>
      <c r="X104" s="211"/>
      <c r="Y104" s="211"/>
      <c r="Z104" s="211"/>
      <c r="AA104" s="211"/>
      <c r="AB104" s="211"/>
      <c r="AC104" s="211"/>
      <c r="AD104" s="211"/>
      <c r="AE104" s="211"/>
      <c r="AF104" s="211"/>
      <c r="AG104" s="211"/>
      <c r="AH104" s="211"/>
      <c r="AI104" s="211"/>
      <c r="AJ104" s="211"/>
      <c r="AK104" s="211"/>
      <c r="AL104" s="211"/>
      <c r="AM104" s="211"/>
      <c r="AN104" s="211"/>
      <c r="AO104" s="211"/>
      <c r="AP104" s="211"/>
      <c r="AQ104" s="211"/>
      <c r="AR104" s="211"/>
      <c r="AS104" s="211"/>
      <c r="AT104" s="211"/>
      <c r="AU104" s="211"/>
      <c r="AV104" s="233" t="s">
        <v>386</v>
      </c>
      <c r="AW104" s="211"/>
      <c r="AX104" s="211"/>
      <c r="AY104" s="211"/>
      <c r="AZ104" s="211"/>
    </row>
    <row r="105" spans="1:53">
      <c r="B105" s="509" t="s">
        <v>179</v>
      </c>
      <c r="C105" s="509"/>
      <c r="D105" s="509"/>
      <c r="E105" s="509"/>
      <c r="F105" s="509"/>
      <c r="G105" s="509"/>
      <c r="H105" s="509"/>
      <c r="I105" s="510"/>
      <c r="J105" s="511"/>
      <c r="K105" s="511"/>
      <c r="L105" s="511"/>
      <c r="M105" s="511"/>
      <c r="N105" s="511"/>
      <c r="O105" s="511"/>
      <c r="P105" s="511"/>
      <c r="Q105" s="511"/>
      <c r="R105" s="511"/>
      <c r="S105" s="511"/>
      <c r="T105" s="511"/>
      <c r="U105" s="511"/>
      <c r="V105" s="512"/>
      <c r="W105" s="516" t="s">
        <v>180</v>
      </c>
      <c r="X105" s="516"/>
      <c r="Y105" s="516"/>
      <c r="Z105" s="516"/>
      <c r="AA105" s="516"/>
      <c r="AB105" s="516"/>
      <c r="AC105" s="517"/>
      <c r="AD105" s="517"/>
      <c r="AE105" s="519" t="s">
        <v>181</v>
      </c>
      <c r="AF105" s="517"/>
      <c r="AG105" s="517"/>
      <c r="AH105" s="519" t="s">
        <v>182</v>
      </c>
      <c r="AI105" s="519" t="s">
        <v>183</v>
      </c>
      <c r="AJ105" s="519">
        <f>AC105</f>
        <v>0</v>
      </c>
      <c r="AK105" s="519"/>
      <c r="AL105" s="519" t="s">
        <v>181</v>
      </c>
      <c r="AM105" s="517"/>
      <c r="AN105" s="517"/>
      <c r="AO105" s="521" t="s">
        <v>182</v>
      </c>
      <c r="AP105" s="519" t="s">
        <v>184</v>
      </c>
      <c r="AQ105" s="521"/>
      <c r="AR105" s="523">
        <f>DATEDIF(AF105,AM105,"d")+1</f>
        <v>1</v>
      </c>
      <c r="AS105" s="524"/>
      <c r="AT105" s="521" t="s">
        <v>182</v>
      </c>
      <c r="AU105" s="211"/>
      <c r="AV105" s="527">
        <f>AC105</f>
        <v>0</v>
      </c>
      <c r="AW105" s="528"/>
      <c r="AX105" s="531" t="e">
        <f>VLOOKUP(AV105,$BD$10:$BG$21,3,FALSE)</f>
        <v>#N/A</v>
      </c>
      <c r="AY105" s="531"/>
      <c r="AZ105" s="532"/>
    </row>
    <row r="106" spans="1:53" ht="15.5" thickBot="1">
      <c r="B106" s="509"/>
      <c r="C106" s="509"/>
      <c r="D106" s="509"/>
      <c r="E106" s="509"/>
      <c r="F106" s="509"/>
      <c r="G106" s="509"/>
      <c r="H106" s="509"/>
      <c r="I106" s="513"/>
      <c r="J106" s="514"/>
      <c r="K106" s="514"/>
      <c r="L106" s="514"/>
      <c r="M106" s="514"/>
      <c r="N106" s="514"/>
      <c r="O106" s="514"/>
      <c r="P106" s="514"/>
      <c r="Q106" s="514"/>
      <c r="R106" s="514"/>
      <c r="S106" s="514"/>
      <c r="T106" s="514"/>
      <c r="U106" s="514"/>
      <c r="V106" s="515"/>
      <c r="W106" s="516"/>
      <c r="X106" s="516"/>
      <c r="Y106" s="516"/>
      <c r="Z106" s="516"/>
      <c r="AA106" s="516"/>
      <c r="AB106" s="516"/>
      <c r="AC106" s="518"/>
      <c r="AD106" s="518"/>
      <c r="AE106" s="520"/>
      <c r="AF106" s="518"/>
      <c r="AG106" s="518"/>
      <c r="AH106" s="520"/>
      <c r="AI106" s="520"/>
      <c r="AJ106" s="520"/>
      <c r="AK106" s="520"/>
      <c r="AL106" s="520"/>
      <c r="AM106" s="518"/>
      <c r="AN106" s="518"/>
      <c r="AO106" s="522"/>
      <c r="AP106" s="520"/>
      <c r="AQ106" s="522"/>
      <c r="AR106" s="525"/>
      <c r="AS106" s="526"/>
      <c r="AT106" s="522"/>
      <c r="AU106" s="211"/>
      <c r="AV106" s="529"/>
      <c r="AW106" s="530"/>
      <c r="AX106" s="533"/>
      <c r="AY106" s="533"/>
      <c r="AZ106" s="534"/>
    </row>
    <row r="107" spans="1:53">
      <c r="B107" s="213"/>
      <c r="C107" s="214"/>
      <c r="D107" s="213"/>
      <c r="E107" s="214"/>
      <c r="F107" s="213"/>
      <c r="G107" s="214"/>
      <c r="H107" s="213"/>
      <c r="I107" s="214"/>
      <c r="J107" s="213"/>
      <c r="K107" s="214"/>
      <c r="L107" s="215" t="s">
        <v>185</v>
      </c>
      <c r="M107" s="215" t="s">
        <v>186</v>
      </c>
      <c r="N107" s="213"/>
      <c r="O107" s="214"/>
      <c r="P107" s="213"/>
      <c r="Q107" s="214"/>
      <c r="R107" s="213"/>
      <c r="S107" s="214"/>
      <c r="T107" s="213"/>
      <c r="U107" s="214"/>
      <c r="V107" s="213"/>
      <c r="W107" s="214"/>
      <c r="X107" s="213"/>
      <c r="Y107" s="214"/>
      <c r="Z107" s="213"/>
      <c r="AA107" s="216"/>
      <c r="AB107" s="213"/>
      <c r="AC107" s="214"/>
      <c r="AD107" s="213"/>
      <c r="AE107" s="214"/>
      <c r="AF107" s="213"/>
      <c r="AG107" s="214"/>
      <c r="AH107" s="213"/>
      <c r="AI107" s="214"/>
      <c r="AJ107" s="213"/>
      <c r="AK107" s="214"/>
      <c r="AL107" s="213"/>
      <c r="AM107" s="214"/>
      <c r="AN107" s="213"/>
      <c r="AO107" s="214"/>
      <c r="AP107" s="213"/>
      <c r="AQ107" s="214"/>
      <c r="AR107" s="213"/>
      <c r="AS107" s="214"/>
      <c r="AT107" s="213"/>
      <c r="AU107" s="214"/>
      <c r="AV107" s="213"/>
      <c r="AW107" s="214"/>
      <c r="AX107" s="213"/>
      <c r="AY107" s="214"/>
      <c r="AZ107" s="213"/>
    </row>
    <row r="108" spans="1:53">
      <c r="B108" s="213"/>
      <c r="L108" s="431" t="s">
        <v>187</v>
      </c>
      <c r="M108" s="431"/>
      <c r="N108" s="431"/>
      <c r="O108" s="431"/>
      <c r="P108" s="431"/>
      <c r="Q108" s="431"/>
      <c r="R108" s="431"/>
      <c r="S108" s="431"/>
      <c r="T108" s="431"/>
      <c r="U108" s="431"/>
      <c r="V108" s="431" t="s">
        <v>188</v>
      </c>
      <c r="W108" s="431"/>
      <c r="X108" s="431"/>
      <c r="Y108" s="431"/>
      <c r="Z108" s="431"/>
      <c r="AA108" s="431"/>
      <c r="AB108" s="431" t="s">
        <v>189</v>
      </c>
      <c r="AC108" s="431"/>
      <c r="AD108" s="431"/>
      <c r="AE108" s="431"/>
      <c r="AF108" s="431"/>
      <c r="AG108" s="431"/>
      <c r="AH108" s="431"/>
      <c r="AI108" s="431"/>
      <c r="AJ108" s="431"/>
      <c r="AK108" s="431"/>
      <c r="AL108" s="431"/>
      <c r="AM108" s="431"/>
      <c r="AN108" s="431"/>
      <c r="AO108" s="431"/>
      <c r="AP108" s="431"/>
    </row>
    <row r="109" spans="1:53">
      <c r="L109" s="464" t="s">
        <v>191</v>
      </c>
      <c r="M109" s="464"/>
      <c r="N109" s="464"/>
      <c r="O109" s="464"/>
      <c r="P109" s="465"/>
      <c r="Q109" s="466" t="s">
        <v>192</v>
      </c>
      <c r="R109" s="464"/>
      <c r="S109" s="464"/>
      <c r="T109" s="464"/>
      <c r="U109" s="464"/>
      <c r="V109" s="431"/>
      <c r="W109" s="431"/>
      <c r="X109" s="431"/>
      <c r="Y109" s="431"/>
      <c r="Z109" s="431"/>
      <c r="AA109" s="431"/>
      <c r="AB109" s="467" t="s">
        <v>193</v>
      </c>
      <c r="AC109" s="464"/>
      <c r="AD109" s="464"/>
      <c r="AE109" s="464"/>
      <c r="AF109" s="465"/>
      <c r="AG109" s="468" t="s">
        <v>194</v>
      </c>
      <c r="AH109" s="464"/>
      <c r="AI109" s="464"/>
      <c r="AJ109" s="464"/>
      <c r="AK109" s="465"/>
      <c r="AL109" s="470" t="s">
        <v>195</v>
      </c>
      <c r="AM109" s="464"/>
      <c r="AN109" s="464"/>
      <c r="AO109" s="464"/>
      <c r="AP109" s="464"/>
    </row>
    <row r="110" spans="1:53">
      <c r="A110" s="221"/>
      <c r="L110" s="464"/>
      <c r="M110" s="464"/>
      <c r="N110" s="464"/>
      <c r="O110" s="464"/>
      <c r="P110" s="465"/>
      <c r="Q110" s="466"/>
      <c r="R110" s="464"/>
      <c r="S110" s="464"/>
      <c r="T110" s="464"/>
      <c r="U110" s="464"/>
      <c r="V110" s="431"/>
      <c r="W110" s="431"/>
      <c r="X110" s="431"/>
      <c r="Y110" s="431"/>
      <c r="Z110" s="431"/>
      <c r="AA110" s="431"/>
      <c r="AB110" s="464"/>
      <c r="AC110" s="464"/>
      <c r="AD110" s="464"/>
      <c r="AE110" s="464"/>
      <c r="AF110" s="465"/>
      <c r="AG110" s="469"/>
      <c r="AH110" s="464"/>
      <c r="AI110" s="464"/>
      <c r="AJ110" s="464"/>
      <c r="AK110" s="465"/>
      <c r="AL110" s="466"/>
      <c r="AM110" s="464"/>
      <c r="AN110" s="464"/>
      <c r="AO110" s="464"/>
      <c r="AP110" s="464"/>
    </row>
    <row r="111" spans="1:53">
      <c r="A111" s="221"/>
      <c r="L111" s="471"/>
      <c r="M111" s="471"/>
      <c r="N111" s="471"/>
      <c r="O111" s="471"/>
      <c r="P111" s="472"/>
      <c r="Q111" s="475"/>
      <c r="R111" s="471"/>
      <c r="S111" s="471"/>
      <c r="T111" s="471"/>
      <c r="U111" s="471"/>
      <c r="V111" s="477"/>
      <c r="W111" s="478"/>
      <c r="X111" s="478"/>
      <c r="Y111" s="478"/>
      <c r="Z111" s="478"/>
      <c r="AA111" s="479"/>
      <c r="AB111" s="482"/>
      <c r="AC111" s="471"/>
      <c r="AD111" s="471"/>
      <c r="AE111" s="471"/>
      <c r="AF111" s="483"/>
      <c r="AG111" s="485">
        <v>24</v>
      </c>
      <c r="AH111" s="486"/>
      <c r="AI111" s="486"/>
      <c r="AJ111" s="486"/>
      <c r="AK111" s="487"/>
      <c r="AL111" s="491">
        <f>IF(AB111="",0,ROUNDDOWN(AB111/AG111,0))</f>
        <v>0</v>
      </c>
      <c r="AM111" s="492"/>
      <c r="AN111" s="492"/>
      <c r="AO111" s="492"/>
      <c r="AP111" s="493"/>
    </row>
    <row r="112" spans="1:53" ht="22">
      <c r="A112" s="222"/>
      <c r="L112" s="473"/>
      <c r="M112" s="473"/>
      <c r="N112" s="473"/>
      <c r="O112" s="473"/>
      <c r="P112" s="474"/>
      <c r="Q112" s="476"/>
      <c r="R112" s="473"/>
      <c r="S112" s="473"/>
      <c r="T112" s="473"/>
      <c r="U112" s="473"/>
      <c r="V112" s="472"/>
      <c r="W112" s="480"/>
      <c r="X112" s="480"/>
      <c r="Y112" s="480"/>
      <c r="Z112" s="480"/>
      <c r="AA112" s="481"/>
      <c r="AB112" s="473"/>
      <c r="AC112" s="473"/>
      <c r="AD112" s="473"/>
      <c r="AE112" s="473"/>
      <c r="AF112" s="484"/>
      <c r="AG112" s="488"/>
      <c r="AH112" s="489"/>
      <c r="AI112" s="489"/>
      <c r="AJ112" s="489"/>
      <c r="AK112" s="490"/>
      <c r="AL112" s="494"/>
      <c r="AM112" s="495"/>
      <c r="AN112" s="495"/>
      <c r="AO112" s="495"/>
      <c r="AP112" s="496"/>
    </row>
    <row r="113" spans="1:53" ht="19.5">
      <c r="A113" s="223"/>
      <c r="B113" s="220"/>
      <c r="C113" s="220"/>
      <c r="D113" s="220"/>
      <c r="E113" s="224"/>
      <c r="F113" s="224"/>
      <c r="G113" s="224"/>
      <c r="H113" s="224"/>
      <c r="J113" s="225"/>
      <c r="K113" s="225"/>
      <c r="L113" s="220"/>
      <c r="M113" s="220"/>
      <c r="N113" s="220"/>
      <c r="O113" s="220"/>
      <c r="P113" s="220"/>
      <c r="Q113" s="220"/>
      <c r="R113" s="220"/>
      <c r="S113" s="226"/>
      <c r="U113" s="220"/>
      <c r="V113" s="220"/>
      <c r="W113" s="220"/>
      <c r="X113" s="220"/>
      <c r="Y113" s="220"/>
      <c r="Z113" s="220"/>
      <c r="AA113" s="220"/>
      <c r="AB113" s="220"/>
      <c r="AC113" s="220"/>
      <c r="AD113" s="220"/>
      <c r="AE113" s="220"/>
      <c r="AF113" s="220"/>
      <c r="AG113" s="220"/>
      <c r="AH113" s="220"/>
      <c r="AI113" s="220"/>
      <c r="AJ113" s="220"/>
      <c r="AK113" s="220"/>
      <c r="AL113" s="220"/>
      <c r="AM113" s="220"/>
      <c r="AN113" s="220"/>
      <c r="AO113" s="220"/>
      <c r="AP113" s="220"/>
      <c r="AQ113" s="220"/>
      <c r="AR113" s="220"/>
      <c r="AS113" s="220"/>
      <c r="AT113" s="220"/>
      <c r="AU113" s="220"/>
      <c r="AV113" s="220"/>
      <c r="AW113" s="220"/>
      <c r="AX113" s="220"/>
      <c r="AY113" s="220"/>
      <c r="AZ113" s="220"/>
      <c r="BA113" s="220"/>
    </row>
    <row r="114" spans="1:53" ht="15.5" thickBot="1">
      <c r="A114" s="223"/>
      <c r="B114" s="220"/>
      <c r="C114" s="220"/>
      <c r="D114" s="220"/>
      <c r="E114" s="220"/>
      <c r="F114" s="220"/>
      <c r="G114" s="220"/>
      <c r="H114" s="444" t="s">
        <v>383</v>
      </c>
      <c r="I114" s="445"/>
      <c r="J114" s="445"/>
      <c r="K114" s="445"/>
      <c r="L114" s="445"/>
      <c r="M114" s="445"/>
      <c r="N114" s="445"/>
      <c r="O114" s="445"/>
      <c r="P114" s="445"/>
      <c r="Q114" s="445"/>
      <c r="R114" s="220"/>
      <c r="S114" s="220"/>
      <c r="T114" s="220"/>
      <c r="U114" s="220"/>
      <c r="V114" s="227"/>
      <c r="W114" s="220"/>
      <c r="X114" s="220"/>
      <c r="Y114" s="220"/>
      <c r="Z114" s="220"/>
      <c r="AA114" s="220"/>
      <c r="AB114" s="220"/>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0"/>
      <c r="AY114" s="220"/>
      <c r="AZ114" s="220"/>
      <c r="BA114" s="220"/>
    </row>
    <row r="115" spans="1:53">
      <c r="A115" s="223"/>
      <c r="H115" s="421" t="s">
        <v>196</v>
      </c>
      <c r="I115" s="421"/>
      <c r="J115" s="421"/>
      <c r="K115" s="421"/>
      <c r="L115" s="421"/>
      <c r="M115" s="446"/>
      <c r="N115" s="446"/>
      <c r="O115" s="446"/>
      <c r="P115" s="446"/>
      <c r="Q115" s="446"/>
      <c r="V115" s="228"/>
      <c r="AK115" s="447" t="s">
        <v>197</v>
      </c>
      <c r="AL115" s="448"/>
      <c r="AM115" s="448"/>
      <c r="AN115" s="448"/>
      <c r="AO115" s="451">
        <f>AV105</f>
        <v>0</v>
      </c>
      <c r="AP115" s="448"/>
      <c r="AQ115" s="448" t="s">
        <v>198</v>
      </c>
      <c r="AR115" s="448"/>
      <c r="AS115" s="448"/>
      <c r="AT115" s="452"/>
    </row>
    <row r="116" spans="1:53">
      <c r="A116" s="223"/>
      <c r="H116" s="421"/>
      <c r="I116" s="421"/>
      <c r="J116" s="421"/>
      <c r="K116" s="421"/>
      <c r="L116" s="421"/>
      <c r="M116" s="446"/>
      <c r="N116" s="446"/>
      <c r="O116" s="446"/>
      <c r="P116" s="446"/>
      <c r="Q116" s="446"/>
      <c r="V116" s="227"/>
      <c r="AK116" s="449"/>
      <c r="AL116" s="450"/>
      <c r="AM116" s="450"/>
      <c r="AN116" s="450"/>
      <c r="AO116" s="450"/>
      <c r="AP116" s="450"/>
      <c r="AQ116" s="450"/>
      <c r="AR116" s="450"/>
      <c r="AS116" s="450"/>
      <c r="AT116" s="453"/>
    </row>
    <row r="117" spans="1:53" ht="15.5" thickBot="1">
      <c r="A117" s="223"/>
      <c r="H117" s="421" t="s">
        <v>192</v>
      </c>
      <c r="I117" s="421"/>
      <c r="J117" s="421"/>
      <c r="K117" s="421"/>
      <c r="L117" s="421"/>
      <c r="M117" s="446"/>
      <c r="N117" s="446"/>
      <c r="O117" s="446"/>
      <c r="P117" s="446"/>
      <c r="Q117" s="446"/>
      <c r="V117" s="228"/>
      <c r="AK117" s="454" t="s">
        <v>199</v>
      </c>
      <c r="AL117" s="455"/>
      <c r="AM117" s="455"/>
      <c r="AN117" s="455"/>
      <c r="AO117" s="455"/>
      <c r="AP117" s="431" t="s">
        <v>200</v>
      </c>
      <c r="AQ117" s="431"/>
      <c r="AR117" s="431"/>
      <c r="AS117" s="431"/>
      <c r="AT117" s="456"/>
    </row>
    <row r="118" spans="1:53">
      <c r="A118" s="223"/>
      <c r="H118" s="421"/>
      <c r="I118" s="421"/>
      <c r="J118" s="421"/>
      <c r="K118" s="421"/>
      <c r="L118" s="421"/>
      <c r="M118" s="446"/>
      <c r="N118" s="446"/>
      <c r="O118" s="446"/>
      <c r="P118" s="446"/>
      <c r="Q118" s="446"/>
      <c r="V118" s="227"/>
      <c r="AK118" s="420" t="s">
        <v>196</v>
      </c>
      <c r="AL118" s="421"/>
      <c r="AM118" s="421"/>
      <c r="AN118" s="421"/>
      <c r="AO118" s="421"/>
      <c r="AP118" s="424">
        <f>MIN(M115,M125)</f>
        <v>0</v>
      </c>
      <c r="AQ118" s="424"/>
      <c r="AR118" s="424"/>
      <c r="AS118" s="424"/>
      <c r="AT118" s="425"/>
      <c r="AV118" s="410" t="s">
        <v>385</v>
      </c>
      <c r="AW118" s="411"/>
      <c r="AX118" s="411"/>
      <c r="AY118" s="411"/>
      <c r="AZ118" s="411"/>
      <c r="BA118" s="412"/>
    </row>
    <row r="119" spans="1:53">
      <c r="A119" s="223"/>
      <c r="H119" s="421" t="s">
        <v>189</v>
      </c>
      <c r="I119" s="421"/>
      <c r="J119" s="421"/>
      <c r="K119" s="421"/>
      <c r="L119" s="421"/>
      <c r="M119" s="457"/>
      <c r="N119" s="457"/>
      <c r="O119" s="457"/>
      <c r="P119" s="457"/>
      <c r="Q119" s="457"/>
      <c r="V119" s="228"/>
      <c r="Z119" s="229"/>
      <c r="AA119" s="229"/>
      <c r="AB119" s="229"/>
      <c r="AC119" s="229"/>
      <c r="AK119" s="420"/>
      <c r="AL119" s="421"/>
      <c r="AM119" s="421"/>
      <c r="AN119" s="421"/>
      <c r="AO119" s="421"/>
      <c r="AP119" s="424"/>
      <c r="AQ119" s="424"/>
      <c r="AR119" s="424"/>
      <c r="AS119" s="424"/>
      <c r="AT119" s="425"/>
      <c r="AV119" s="413"/>
      <c r="AW119" s="414"/>
      <c r="AX119" s="414"/>
      <c r="AY119" s="414"/>
      <c r="AZ119" s="414"/>
      <c r="BA119" s="415"/>
    </row>
    <row r="120" spans="1:53">
      <c r="A120" s="230"/>
      <c r="H120" s="421"/>
      <c r="I120" s="421"/>
      <c r="J120" s="421"/>
      <c r="K120" s="421"/>
      <c r="L120" s="421"/>
      <c r="M120" s="457"/>
      <c r="N120" s="457"/>
      <c r="O120" s="457"/>
      <c r="P120" s="457"/>
      <c r="Q120" s="457"/>
      <c r="V120" s="227"/>
      <c r="Z120" s="229"/>
      <c r="AA120" s="229"/>
      <c r="AB120" s="229"/>
      <c r="AC120" s="229"/>
      <c r="AK120" s="420" t="s">
        <v>192</v>
      </c>
      <c r="AL120" s="421"/>
      <c r="AM120" s="421"/>
      <c r="AN120" s="421"/>
      <c r="AO120" s="421"/>
      <c r="AP120" s="424">
        <f>MIN(M117,M127)</f>
        <v>0</v>
      </c>
      <c r="AQ120" s="424"/>
      <c r="AR120" s="424"/>
      <c r="AS120" s="424"/>
      <c r="AT120" s="425"/>
      <c r="AV120" s="413"/>
      <c r="AW120" s="414"/>
      <c r="AX120" s="414"/>
      <c r="AY120" s="414"/>
      <c r="AZ120" s="414"/>
      <c r="BA120" s="415"/>
    </row>
    <row r="121" spans="1:53">
      <c r="A121" s="223"/>
      <c r="B121" s="220"/>
      <c r="C121" s="220"/>
      <c r="D121" s="220"/>
      <c r="E121" s="220"/>
      <c r="F121" s="220"/>
      <c r="G121" s="220"/>
      <c r="H121" s="421" t="s">
        <v>201</v>
      </c>
      <c r="I121" s="421"/>
      <c r="J121" s="421"/>
      <c r="K121" s="421"/>
      <c r="L121" s="421"/>
      <c r="M121" s="458"/>
      <c r="N121" s="459"/>
      <c r="O121" s="459"/>
      <c r="P121" s="459"/>
      <c r="Q121" s="460"/>
      <c r="R121" s="220"/>
      <c r="S121" s="220"/>
      <c r="T121" s="220"/>
      <c r="U121" s="220"/>
      <c r="V121" s="228"/>
      <c r="W121" s="220"/>
      <c r="X121" s="220"/>
      <c r="Y121" s="220"/>
      <c r="Z121" s="231"/>
      <c r="AA121" s="231"/>
      <c r="AB121" s="231"/>
      <c r="AC121" s="231"/>
      <c r="AD121" s="220"/>
      <c r="AE121" s="220"/>
      <c r="AF121" s="220"/>
      <c r="AG121" s="220"/>
      <c r="AH121" s="220"/>
      <c r="AI121" s="220"/>
      <c r="AJ121" s="220"/>
      <c r="AK121" s="420"/>
      <c r="AL121" s="421"/>
      <c r="AM121" s="421"/>
      <c r="AN121" s="421"/>
      <c r="AO121" s="421"/>
      <c r="AP121" s="424"/>
      <c r="AQ121" s="424"/>
      <c r="AR121" s="424"/>
      <c r="AS121" s="424"/>
      <c r="AT121" s="425"/>
      <c r="AU121" s="220"/>
      <c r="AV121" s="413"/>
      <c r="AW121" s="414"/>
      <c r="AX121" s="414"/>
      <c r="AY121" s="414"/>
      <c r="AZ121" s="414"/>
      <c r="BA121" s="415"/>
    </row>
    <row r="122" spans="1:53">
      <c r="A122" s="223"/>
      <c r="B122" s="220"/>
      <c r="C122" s="220"/>
      <c r="D122" s="220"/>
      <c r="E122" s="220"/>
      <c r="F122" s="220"/>
      <c r="G122" s="220"/>
      <c r="H122" s="421"/>
      <c r="I122" s="421"/>
      <c r="J122" s="421"/>
      <c r="K122" s="421"/>
      <c r="L122" s="421"/>
      <c r="M122" s="461"/>
      <c r="N122" s="462"/>
      <c r="O122" s="462"/>
      <c r="P122" s="462"/>
      <c r="Q122" s="463"/>
      <c r="R122" s="220"/>
      <c r="S122" s="220"/>
      <c r="T122" s="220"/>
      <c r="U122" s="220"/>
      <c r="V122" s="227"/>
      <c r="W122" s="220"/>
      <c r="X122" s="220"/>
      <c r="Y122" s="220"/>
      <c r="Z122" s="231"/>
      <c r="AA122" s="231"/>
      <c r="AB122" s="231"/>
      <c r="AC122" s="231"/>
      <c r="AD122" s="220"/>
      <c r="AE122" s="220"/>
      <c r="AF122" s="220"/>
      <c r="AG122" s="220"/>
      <c r="AH122" s="220"/>
      <c r="AI122" s="220"/>
      <c r="AJ122" s="220"/>
      <c r="AK122" s="420" t="s">
        <v>189</v>
      </c>
      <c r="AL122" s="421"/>
      <c r="AM122" s="421"/>
      <c r="AN122" s="421"/>
      <c r="AO122" s="421"/>
      <c r="AP122" s="424">
        <f>AL111</f>
        <v>0</v>
      </c>
      <c r="AQ122" s="424"/>
      <c r="AR122" s="424"/>
      <c r="AS122" s="424"/>
      <c r="AT122" s="425"/>
      <c r="AU122" s="220"/>
      <c r="AV122" s="413"/>
      <c r="AW122" s="414"/>
      <c r="AX122" s="414"/>
      <c r="AY122" s="414"/>
      <c r="AZ122" s="414"/>
      <c r="BA122" s="415"/>
    </row>
    <row r="123" spans="1:53">
      <c r="A123" s="223"/>
      <c r="I123" s="219"/>
      <c r="O123" s="220"/>
      <c r="V123" s="228"/>
      <c r="AA123" s="229"/>
      <c r="AB123" s="229"/>
      <c r="AC123" s="229"/>
      <c r="AK123" s="420"/>
      <c r="AL123" s="421"/>
      <c r="AM123" s="421"/>
      <c r="AN123" s="421"/>
      <c r="AO123" s="421"/>
      <c r="AP123" s="424"/>
      <c r="AQ123" s="424"/>
      <c r="AR123" s="424"/>
      <c r="AS123" s="424"/>
      <c r="AT123" s="425"/>
      <c r="AV123" s="413"/>
      <c r="AW123" s="414"/>
      <c r="AX123" s="414"/>
      <c r="AY123" s="414"/>
      <c r="AZ123" s="414"/>
      <c r="BA123" s="415"/>
    </row>
    <row r="124" spans="1:53">
      <c r="A124" s="223"/>
      <c r="H124" s="419" t="s">
        <v>202</v>
      </c>
      <c r="I124" s="419"/>
      <c r="J124" s="419"/>
      <c r="K124" s="419"/>
      <c r="L124" s="419"/>
      <c r="M124" s="419"/>
      <c r="N124" s="419"/>
      <c r="O124" s="419"/>
      <c r="P124" s="419"/>
      <c r="Q124" s="419"/>
      <c r="V124" s="227"/>
      <c r="AA124" s="229"/>
      <c r="AB124" s="229"/>
      <c r="AC124" s="229"/>
      <c r="AK124" s="420" t="s">
        <v>201</v>
      </c>
      <c r="AL124" s="421"/>
      <c r="AM124" s="421"/>
      <c r="AN124" s="421"/>
      <c r="AO124" s="421"/>
      <c r="AP124" s="424">
        <f>M121</f>
        <v>0</v>
      </c>
      <c r="AQ124" s="424"/>
      <c r="AR124" s="424"/>
      <c r="AS124" s="424"/>
      <c r="AT124" s="425"/>
      <c r="AV124" s="413"/>
      <c r="AW124" s="414"/>
      <c r="AX124" s="414"/>
      <c r="AY124" s="414"/>
      <c r="AZ124" s="414"/>
      <c r="BA124" s="415"/>
    </row>
    <row r="125" spans="1:53" ht="15.5" thickBot="1">
      <c r="A125" s="223"/>
      <c r="H125" s="421" t="s">
        <v>196</v>
      </c>
      <c r="I125" s="421"/>
      <c r="J125" s="421"/>
      <c r="K125" s="421"/>
      <c r="L125" s="421"/>
      <c r="M125" s="428" t="str">
        <f>IF(M115="","",ROUNDDOWN(L111/AX105*AR105,0))</f>
        <v/>
      </c>
      <c r="N125" s="428"/>
      <c r="O125" s="428"/>
      <c r="P125" s="428"/>
      <c r="Q125" s="428"/>
      <c r="V125" s="228"/>
      <c r="AA125" s="229"/>
      <c r="AB125" s="229"/>
      <c r="AC125" s="229"/>
      <c r="AK125" s="422"/>
      <c r="AL125" s="423"/>
      <c r="AM125" s="423"/>
      <c r="AN125" s="423"/>
      <c r="AO125" s="423"/>
      <c r="AP125" s="426"/>
      <c r="AQ125" s="426"/>
      <c r="AR125" s="426"/>
      <c r="AS125" s="426"/>
      <c r="AT125" s="427"/>
      <c r="AV125" s="416"/>
      <c r="AW125" s="417"/>
      <c r="AX125" s="417"/>
      <c r="AY125" s="417"/>
      <c r="AZ125" s="417"/>
      <c r="BA125" s="418"/>
    </row>
    <row r="126" spans="1:53">
      <c r="A126" s="223"/>
      <c r="H126" s="421"/>
      <c r="I126" s="421"/>
      <c r="J126" s="421"/>
      <c r="K126" s="421"/>
      <c r="L126" s="421"/>
      <c r="M126" s="428"/>
      <c r="N126" s="428"/>
      <c r="O126" s="428"/>
      <c r="P126" s="428"/>
      <c r="Q126" s="428"/>
      <c r="V126" s="227"/>
      <c r="AA126" s="229"/>
      <c r="AB126" s="229"/>
      <c r="AC126" s="229"/>
      <c r="AK126" s="429" t="s">
        <v>203</v>
      </c>
      <c r="AL126" s="430"/>
      <c r="AM126" s="430"/>
      <c r="AN126" s="430"/>
      <c r="AO126" s="430"/>
      <c r="AP126" s="432">
        <f>SUM(AP118:AT123)-AP124</f>
        <v>0</v>
      </c>
      <c r="AQ126" s="432"/>
      <c r="AR126" s="432"/>
      <c r="AS126" s="432"/>
      <c r="AT126" s="432"/>
    </row>
    <row r="127" spans="1:53">
      <c r="A127" s="223"/>
      <c r="H127" s="421" t="s">
        <v>192</v>
      </c>
      <c r="I127" s="421"/>
      <c r="J127" s="421"/>
      <c r="K127" s="421"/>
      <c r="L127" s="421"/>
      <c r="M127" s="428" t="str">
        <f>IF(M117="","",ROUNDDOWN(Q111/AX105*AR105,0))</f>
        <v/>
      </c>
      <c r="N127" s="428"/>
      <c r="O127" s="428"/>
      <c r="P127" s="428"/>
      <c r="Q127" s="428"/>
      <c r="V127" s="228"/>
      <c r="AA127" s="229"/>
      <c r="AB127" s="229"/>
      <c r="AC127" s="229"/>
      <c r="AK127" s="431"/>
      <c r="AL127" s="431"/>
      <c r="AM127" s="431"/>
      <c r="AN127" s="431"/>
      <c r="AO127" s="431"/>
      <c r="AP127" s="433"/>
      <c r="AQ127" s="433"/>
      <c r="AR127" s="433"/>
      <c r="AS127" s="433"/>
      <c r="AT127" s="433"/>
    </row>
    <row r="128" spans="1:53">
      <c r="H128" s="421"/>
      <c r="I128" s="421"/>
      <c r="J128" s="421"/>
      <c r="K128" s="421"/>
      <c r="L128" s="421"/>
      <c r="M128" s="428"/>
      <c r="N128" s="428"/>
      <c r="O128" s="428"/>
      <c r="P128" s="428"/>
      <c r="Q128" s="428"/>
      <c r="V128" s="227"/>
      <c r="AA128" s="229"/>
      <c r="AB128" s="229"/>
      <c r="AC128" s="229"/>
      <c r="AK128" s="434"/>
      <c r="AL128" s="435"/>
      <c r="AM128" s="435"/>
      <c r="AN128" s="435"/>
      <c r="AO128" s="435"/>
      <c r="AP128" s="436"/>
      <c r="AQ128" s="436"/>
      <c r="AR128" s="436"/>
      <c r="AS128" s="436"/>
      <c r="AT128" s="436"/>
    </row>
    <row r="129" spans="1:53">
      <c r="H129" s="421" t="s">
        <v>189</v>
      </c>
      <c r="I129" s="421"/>
      <c r="J129" s="421"/>
      <c r="K129" s="421"/>
      <c r="L129" s="421"/>
      <c r="M129" s="437"/>
      <c r="N129" s="437"/>
      <c r="O129" s="437"/>
      <c r="P129" s="437"/>
      <c r="Q129" s="437"/>
      <c r="V129" s="228"/>
      <c r="AA129" s="229"/>
      <c r="AB129" s="229"/>
      <c r="AC129" s="229"/>
      <c r="AK129" s="435"/>
      <c r="AL129" s="435"/>
      <c r="AM129" s="435"/>
      <c r="AN129" s="435"/>
      <c r="AO129" s="435"/>
      <c r="AP129" s="436"/>
      <c r="AQ129" s="436"/>
      <c r="AR129" s="436"/>
      <c r="AS129" s="436"/>
      <c r="AT129" s="436"/>
    </row>
    <row r="130" spans="1:53">
      <c r="B130" s="212"/>
      <c r="C130" s="212"/>
      <c r="D130" s="212"/>
      <c r="E130" s="212"/>
      <c r="F130" s="212"/>
      <c r="G130" s="212"/>
      <c r="H130" s="421"/>
      <c r="I130" s="421"/>
      <c r="J130" s="421"/>
      <c r="K130" s="421"/>
      <c r="L130" s="421"/>
      <c r="M130" s="437"/>
      <c r="N130" s="437"/>
      <c r="O130" s="437"/>
      <c r="P130" s="437"/>
      <c r="Q130" s="437"/>
      <c r="R130" s="212"/>
      <c r="S130" s="212"/>
      <c r="T130" s="212"/>
      <c r="U130" s="212"/>
      <c r="V130" s="227"/>
      <c r="W130" s="212"/>
      <c r="X130" s="212"/>
      <c r="Y130" s="212"/>
      <c r="Z130" s="212"/>
      <c r="AA130" s="232"/>
      <c r="AB130" s="232"/>
      <c r="AC130" s="232"/>
      <c r="AD130" s="212"/>
      <c r="AE130" s="212"/>
      <c r="AF130" s="212"/>
      <c r="AG130" s="212"/>
      <c r="AH130" s="212"/>
      <c r="AI130" s="212"/>
      <c r="AJ130" s="212"/>
      <c r="AK130" s="434"/>
      <c r="AL130" s="435"/>
      <c r="AM130" s="435"/>
      <c r="AN130" s="435"/>
      <c r="AO130" s="435"/>
      <c r="AP130" s="436"/>
      <c r="AQ130" s="436"/>
      <c r="AR130" s="436"/>
      <c r="AS130" s="436"/>
      <c r="AT130" s="436"/>
      <c r="AU130" s="212"/>
      <c r="AV130" s="212"/>
      <c r="AW130" s="212"/>
      <c r="AX130" s="212"/>
      <c r="AY130" s="212"/>
      <c r="AZ130" s="212"/>
      <c r="BA130" s="212"/>
    </row>
    <row r="131" spans="1:53">
      <c r="H131" s="421" t="s">
        <v>201</v>
      </c>
      <c r="I131" s="421"/>
      <c r="J131" s="421"/>
      <c r="K131" s="421"/>
      <c r="L131" s="421"/>
      <c r="M131" s="438" t="s">
        <v>204</v>
      </c>
      <c r="N131" s="439"/>
      <c r="O131" s="439"/>
      <c r="P131" s="439"/>
      <c r="Q131" s="440"/>
      <c r="V131" s="228"/>
      <c r="AA131" s="229"/>
      <c r="AB131" s="229"/>
      <c r="AC131" s="229"/>
      <c r="AK131" s="435"/>
      <c r="AL131" s="435"/>
      <c r="AM131" s="435"/>
      <c r="AN131" s="435"/>
      <c r="AO131" s="435"/>
      <c r="AP131" s="436"/>
      <c r="AQ131" s="436"/>
      <c r="AR131" s="436"/>
      <c r="AS131" s="436"/>
      <c r="AT131" s="436"/>
    </row>
    <row r="132" spans="1:53">
      <c r="H132" s="421"/>
      <c r="I132" s="421"/>
      <c r="J132" s="421"/>
      <c r="K132" s="421"/>
      <c r="L132" s="421"/>
      <c r="M132" s="441"/>
      <c r="N132" s="442"/>
      <c r="O132" s="442"/>
      <c r="P132" s="442"/>
      <c r="Q132" s="443"/>
      <c r="V132" s="227"/>
      <c r="X132" s="229"/>
      <c r="Y132" s="229"/>
      <c r="Z132" s="229"/>
      <c r="AA132" s="229"/>
      <c r="AB132" s="229"/>
      <c r="AC132" s="229"/>
    </row>
    <row r="133" spans="1:53">
      <c r="A133" s="497" t="s">
        <v>391</v>
      </c>
      <c r="B133" s="497"/>
      <c r="C133" s="497"/>
      <c r="D133" s="497"/>
      <c r="E133" s="497"/>
      <c r="F133" s="497"/>
      <c r="G133" s="497"/>
      <c r="H133" s="497"/>
      <c r="I133" s="497"/>
      <c r="J133" s="497"/>
      <c r="K133" s="498">
        <v>7</v>
      </c>
      <c r="L133" s="498"/>
      <c r="M133" s="499" t="s">
        <v>175</v>
      </c>
      <c r="N133" s="499"/>
      <c r="O133" s="499"/>
      <c r="P133" s="500" t="s">
        <v>176</v>
      </c>
      <c r="Q133" s="500"/>
      <c r="R133" s="500"/>
      <c r="S133" s="500"/>
      <c r="T133" s="500"/>
      <c r="U133" s="500"/>
      <c r="V133" s="500"/>
      <c r="W133" s="500"/>
      <c r="X133" s="500"/>
      <c r="Y133" s="500"/>
      <c r="Z133" s="500"/>
      <c r="AA133" s="500"/>
      <c r="AB133" s="500"/>
      <c r="AC133" s="500"/>
      <c r="AD133" s="500"/>
      <c r="AE133" s="500"/>
      <c r="AF133" s="500"/>
      <c r="AG133" s="500"/>
      <c r="AH133" s="500"/>
      <c r="AI133" s="500"/>
      <c r="AJ133" s="500"/>
      <c r="AK133" s="500"/>
      <c r="AL133" s="500"/>
      <c r="AM133" s="500"/>
      <c r="AN133" s="500"/>
      <c r="AO133" s="500"/>
      <c r="AP133" s="500"/>
      <c r="AQ133" s="500"/>
      <c r="AR133" s="500"/>
      <c r="AS133" s="500"/>
      <c r="AT133" s="500"/>
      <c r="AU133" s="500"/>
      <c r="AV133" s="500"/>
      <c r="AW133" s="500"/>
      <c r="AX133" s="500"/>
      <c r="AY133" s="500"/>
      <c r="AZ133" s="500"/>
      <c r="BA133" s="500"/>
    </row>
    <row r="134" spans="1:53">
      <c r="A134" s="497"/>
      <c r="B134" s="497"/>
      <c r="C134" s="497"/>
      <c r="D134" s="497"/>
      <c r="E134" s="497"/>
      <c r="F134" s="497"/>
      <c r="G134" s="497"/>
      <c r="H134" s="497"/>
      <c r="I134" s="497"/>
      <c r="J134" s="497"/>
      <c r="K134" s="498"/>
      <c r="L134" s="498"/>
      <c r="M134" s="499"/>
      <c r="N134" s="499"/>
      <c r="O134" s="499"/>
      <c r="P134" s="500"/>
      <c r="Q134" s="500"/>
      <c r="R134" s="500"/>
      <c r="S134" s="500"/>
      <c r="T134" s="500"/>
      <c r="U134" s="500"/>
      <c r="V134" s="500"/>
      <c r="W134" s="500"/>
      <c r="X134" s="500"/>
      <c r="Y134" s="500"/>
      <c r="Z134" s="500"/>
      <c r="AA134" s="500"/>
      <c r="AB134" s="500"/>
      <c r="AC134" s="500"/>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500"/>
      <c r="AY134" s="500"/>
      <c r="AZ134" s="500"/>
      <c r="BA134" s="500"/>
    </row>
    <row r="135" spans="1:53">
      <c r="A135" s="501" t="s">
        <v>177</v>
      </c>
      <c r="B135" s="501"/>
      <c r="C135" s="501"/>
      <c r="D135" s="501"/>
      <c r="E135" s="501"/>
      <c r="F135" s="501"/>
      <c r="G135" s="501"/>
      <c r="H135" s="501"/>
      <c r="I135" s="501"/>
      <c r="J135" s="501"/>
      <c r="K135" s="501"/>
      <c r="L135" s="501"/>
      <c r="M135" s="501"/>
      <c r="N135" s="501"/>
      <c r="O135" s="501"/>
      <c r="P135" s="501"/>
      <c r="Q135" s="501"/>
      <c r="R135" s="501"/>
      <c r="S135" s="501"/>
      <c r="T135" s="501"/>
      <c r="U135" s="501"/>
      <c r="V135" s="501"/>
      <c r="W135" s="501"/>
      <c r="X135" s="501"/>
      <c r="Y135" s="501"/>
      <c r="Z135" s="501"/>
      <c r="AA135" s="501"/>
      <c r="AB135" s="501"/>
      <c r="AC135" s="501"/>
      <c r="AD135" s="501"/>
      <c r="AE135" s="501"/>
      <c r="AF135" s="501"/>
      <c r="AG135" s="501"/>
      <c r="AH135" s="501"/>
      <c r="AI135" s="501"/>
      <c r="AJ135" s="501"/>
      <c r="AK135" s="501"/>
      <c r="AL135" s="501"/>
      <c r="AM135" s="501"/>
      <c r="AN135" s="501"/>
      <c r="AO135" s="501"/>
      <c r="AP135" s="501"/>
      <c r="AQ135" s="501"/>
      <c r="AR135" s="501"/>
      <c r="AS135" s="501"/>
      <c r="AT135" s="501"/>
      <c r="AU135" s="501"/>
      <c r="AV135" s="501"/>
      <c r="AW135" s="501"/>
      <c r="AX135" s="501"/>
      <c r="AY135" s="501"/>
      <c r="AZ135" s="501"/>
      <c r="BA135" s="501"/>
    </row>
    <row r="136" spans="1:53" ht="32.5">
      <c r="A136" s="210"/>
      <c r="B136" s="502" t="s">
        <v>178</v>
      </c>
      <c r="C136" s="502"/>
      <c r="D136" s="502"/>
      <c r="E136" s="502"/>
      <c r="F136" s="502"/>
      <c r="G136" s="502"/>
      <c r="H136" s="502"/>
      <c r="I136" s="503"/>
      <c r="J136" s="504"/>
      <c r="K136" s="504"/>
      <c r="L136" s="504"/>
      <c r="M136" s="504"/>
      <c r="N136" s="504"/>
      <c r="O136" s="504"/>
      <c r="P136" s="504"/>
      <c r="Q136" s="504"/>
      <c r="R136" s="504"/>
      <c r="S136" s="504"/>
      <c r="T136" s="504"/>
      <c r="U136" s="504"/>
      <c r="V136" s="505"/>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row>
    <row r="137" spans="1:53" ht="15.5" thickBot="1">
      <c r="B137" s="502"/>
      <c r="C137" s="502"/>
      <c r="D137" s="502"/>
      <c r="E137" s="502"/>
      <c r="F137" s="502"/>
      <c r="G137" s="502"/>
      <c r="H137" s="502"/>
      <c r="I137" s="506"/>
      <c r="J137" s="507"/>
      <c r="K137" s="507"/>
      <c r="L137" s="507"/>
      <c r="M137" s="507"/>
      <c r="N137" s="507"/>
      <c r="O137" s="507"/>
      <c r="P137" s="507"/>
      <c r="Q137" s="507"/>
      <c r="R137" s="507"/>
      <c r="S137" s="507"/>
      <c r="T137" s="507"/>
      <c r="U137" s="507"/>
      <c r="V137" s="508"/>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33" t="s">
        <v>386</v>
      </c>
      <c r="AW137" s="211"/>
      <c r="AX137" s="211"/>
      <c r="AY137" s="211"/>
      <c r="AZ137" s="211"/>
    </row>
    <row r="138" spans="1:53">
      <c r="B138" s="509" t="s">
        <v>179</v>
      </c>
      <c r="C138" s="509"/>
      <c r="D138" s="509"/>
      <c r="E138" s="509"/>
      <c r="F138" s="509"/>
      <c r="G138" s="509"/>
      <c r="H138" s="509"/>
      <c r="I138" s="510"/>
      <c r="J138" s="511"/>
      <c r="K138" s="511"/>
      <c r="L138" s="511"/>
      <c r="M138" s="511"/>
      <c r="N138" s="511"/>
      <c r="O138" s="511"/>
      <c r="P138" s="511"/>
      <c r="Q138" s="511"/>
      <c r="R138" s="511"/>
      <c r="S138" s="511"/>
      <c r="T138" s="511"/>
      <c r="U138" s="511"/>
      <c r="V138" s="512"/>
      <c r="W138" s="516" t="s">
        <v>180</v>
      </c>
      <c r="X138" s="516"/>
      <c r="Y138" s="516"/>
      <c r="Z138" s="516"/>
      <c r="AA138" s="516"/>
      <c r="AB138" s="516"/>
      <c r="AC138" s="517"/>
      <c r="AD138" s="517"/>
      <c r="AE138" s="519" t="s">
        <v>181</v>
      </c>
      <c r="AF138" s="517"/>
      <c r="AG138" s="517"/>
      <c r="AH138" s="519" t="s">
        <v>182</v>
      </c>
      <c r="AI138" s="519" t="s">
        <v>183</v>
      </c>
      <c r="AJ138" s="519">
        <f>AC138</f>
        <v>0</v>
      </c>
      <c r="AK138" s="519"/>
      <c r="AL138" s="519" t="s">
        <v>181</v>
      </c>
      <c r="AM138" s="517"/>
      <c r="AN138" s="517"/>
      <c r="AO138" s="521" t="s">
        <v>182</v>
      </c>
      <c r="AP138" s="519" t="s">
        <v>184</v>
      </c>
      <c r="AQ138" s="521"/>
      <c r="AR138" s="523">
        <f>DATEDIF(AF138,AM138,"d")+1</f>
        <v>1</v>
      </c>
      <c r="AS138" s="524"/>
      <c r="AT138" s="521" t="s">
        <v>182</v>
      </c>
      <c r="AU138" s="211"/>
      <c r="AV138" s="527">
        <f>AC138</f>
        <v>0</v>
      </c>
      <c r="AW138" s="528"/>
      <c r="AX138" s="531" t="e">
        <f>VLOOKUP(AV138,$BD$10:$BG$21,3,FALSE)</f>
        <v>#N/A</v>
      </c>
      <c r="AY138" s="531"/>
      <c r="AZ138" s="532"/>
    </row>
    <row r="139" spans="1:53" ht="15.5" thickBot="1">
      <c r="B139" s="509"/>
      <c r="C139" s="509"/>
      <c r="D139" s="509"/>
      <c r="E139" s="509"/>
      <c r="F139" s="509"/>
      <c r="G139" s="509"/>
      <c r="H139" s="509"/>
      <c r="I139" s="513"/>
      <c r="J139" s="514"/>
      <c r="K139" s="514"/>
      <c r="L139" s="514"/>
      <c r="M139" s="514"/>
      <c r="N139" s="514"/>
      <c r="O139" s="514"/>
      <c r="P139" s="514"/>
      <c r="Q139" s="514"/>
      <c r="R139" s="514"/>
      <c r="S139" s="514"/>
      <c r="T139" s="514"/>
      <c r="U139" s="514"/>
      <c r="V139" s="515"/>
      <c r="W139" s="516"/>
      <c r="X139" s="516"/>
      <c r="Y139" s="516"/>
      <c r="Z139" s="516"/>
      <c r="AA139" s="516"/>
      <c r="AB139" s="516"/>
      <c r="AC139" s="518"/>
      <c r="AD139" s="518"/>
      <c r="AE139" s="520"/>
      <c r="AF139" s="518"/>
      <c r="AG139" s="518"/>
      <c r="AH139" s="520"/>
      <c r="AI139" s="520"/>
      <c r="AJ139" s="520"/>
      <c r="AK139" s="520"/>
      <c r="AL139" s="520"/>
      <c r="AM139" s="518"/>
      <c r="AN139" s="518"/>
      <c r="AO139" s="522"/>
      <c r="AP139" s="520"/>
      <c r="AQ139" s="522"/>
      <c r="AR139" s="525"/>
      <c r="AS139" s="526"/>
      <c r="AT139" s="522"/>
      <c r="AU139" s="211"/>
      <c r="AV139" s="529"/>
      <c r="AW139" s="530"/>
      <c r="AX139" s="533"/>
      <c r="AY139" s="533"/>
      <c r="AZ139" s="534"/>
    </row>
    <row r="140" spans="1:53">
      <c r="B140" s="213"/>
      <c r="C140" s="214"/>
      <c r="D140" s="213"/>
      <c r="E140" s="214"/>
      <c r="F140" s="213"/>
      <c r="G140" s="214"/>
      <c r="H140" s="213"/>
      <c r="I140" s="214"/>
      <c r="J140" s="213"/>
      <c r="K140" s="214"/>
      <c r="L140" s="215" t="s">
        <v>185</v>
      </c>
      <c r="M140" s="215" t="s">
        <v>186</v>
      </c>
      <c r="N140" s="213"/>
      <c r="O140" s="214"/>
      <c r="P140" s="213"/>
      <c r="Q140" s="214"/>
      <c r="R140" s="213"/>
      <c r="S140" s="214"/>
      <c r="T140" s="213"/>
      <c r="U140" s="214"/>
      <c r="V140" s="213"/>
      <c r="W140" s="214"/>
      <c r="X140" s="213"/>
      <c r="Y140" s="214"/>
      <c r="Z140" s="213"/>
      <c r="AA140" s="216"/>
      <c r="AB140" s="213"/>
      <c r="AC140" s="214"/>
      <c r="AD140" s="213"/>
      <c r="AE140" s="214"/>
      <c r="AF140" s="213"/>
      <c r="AG140" s="214"/>
      <c r="AH140" s="213"/>
      <c r="AI140" s="214"/>
      <c r="AJ140" s="213"/>
      <c r="AK140" s="214"/>
      <c r="AL140" s="213"/>
      <c r="AM140" s="214"/>
      <c r="AN140" s="213"/>
      <c r="AO140" s="214"/>
      <c r="AP140" s="213"/>
      <c r="AQ140" s="214"/>
      <c r="AR140" s="213"/>
      <c r="AS140" s="214"/>
      <c r="AT140" s="213"/>
      <c r="AU140" s="214"/>
      <c r="AV140" s="213"/>
      <c r="AW140" s="214"/>
      <c r="AX140" s="213"/>
      <c r="AY140" s="214"/>
      <c r="AZ140" s="213"/>
    </row>
    <row r="141" spans="1:53">
      <c r="B141" s="213"/>
      <c r="L141" s="431" t="s">
        <v>187</v>
      </c>
      <c r="M141" s="431"/>
      <c r="N141" s="431"/>
      <c r="O141" s="431"/>
      <c r="P141" s="431"/>
      <c r="Q141" s="431"/>
      <c r="R141" s="431"/>
      <c r="S141" s="431"/>
      <c r="T141" s="431"/>
      <c r="U141" s="431"/>
      <c r="V141" s="431" t="s">
        <v>188</v>
      </c>
      <c r="W141" s="431"/>
      <c r="X141" s="431"/>
      <c r="Y141" s="431"/>
      <c r="Z141" s="431"/>
      <c r="AA141" s="431"/>
      <c r="AB141" s="431" t="s">
        <v>189</v>
      </c>
      <c r="AC141" s="431"/>
      <c r="AD141" s="431"/>
      <c r="AE141" s="431"/>
      <c r="AF141" s="431"/>
      <c r="AG141" s="431"/>
      <c r="AH141" s="431"/>
      <c r="AI141" s="431"/>
      <c r="AJ141" s="431"/>
      <c r="AK141" s="431"/>
      <c r="AL141" s="431"/>
      <c r="AM141" s="431"/>
      <c r="AN141" s="431"/>
      <c r="AO141" s="431"/>
      <c r="AP141" s="431"/>
    </row>
    <row r="142" spans="1:53">
      <c r="L142" s="464" t="s">
        <v>191</v>
      </c>
      <c r="M142" s="464"/>
      <c r="N142" s="464"/>
      <c r="O142" s="464"/>
      <c r="P142" s="465"/>
      <c r="Q142" s="466" t="s">
        <v>192</v>
      </c>
      <c r="R142" s="464"/>
      <c r="S142" s="464"/>
      <c r="T142" s="464"/>
      <c r="U142" s="464"/>
      <c r="V142" s="431"/>
      <c r="W142" s="431"/>
      <c r="X142" s="431"/>
      <c r="Y142" s="431"/>
      <c r="Z142" s="431"/>
      <c r="AA142" s="431"/>
      <c r="AB142" s="467" t="s">
        <v>193</v>
      </c>
      <c r="AC142" s="464"/>
      <c r="AD142" s="464"/>
      <c r="AE142" s="464"/>
      <c r="AF142" s="465"/>
      <c r="AG142" s="468" t="s">
        <v>194</v>
      </c>
      <c r="AH142" s="464"/>
      <c r="AI142" s="464"/>
      <c r="AJ142" s="464"/>
      <c r="AK142" s="465"/>
      <c r="AL142" s="470" t="s">
        <v>195</v>
      </c>
      <c r="AM142" s="464"/>
      <c r="AN142" s="464"/>
      <c r="AO142" s="464"/>
      <c r="AP142" s="464"/>
    </row>
    <row r="143" spans="1:53">
      <c r="A143" s="221"/>
      <c r="L143" s="464"/>
      <c r="M143" s="464"/>
      <c r="N143" s="464"/>
      <c r="O143" s="464"/>
      <c r="P143" s="465"/>
      <c r="Q143" s="466"/>
      <c r="R143" s="464"/>
      <c r="S143" s="464"/>
      <c r="T143" s="464"/>
      <c r="U143" s="464"/>
      <c r="V143" s="431"/>
      <c r="W143" s="431"/>
      <c r="X143" s="431"/>
      <c r="Y143" s="431"/>
      <c r="Z143" s="431"/>
      <c r="AA143" s="431"/>
      <c r="AB143" s="464"/>
      <c r="AC143" s="464"/>
      <c r="AD143" s="464"/>
      <c r="AE143" s="464"/>
      <c r="AF143" s="465"/>
      <c r="AG143" s="469"/>
      <c r="AH143" s="464"/>
      <c r="AI143" s="464"/>
      <c r="AJ143" s="464"/>
      <c r="AK143" s="465"/>
      <c r="AL143" s="466"/>
      <c r="AM143" s="464"/>
      <c r="AN143" s="464"/>
      <c r="AO143" s="464"/>
      <c r="AP143" s="464"/>
    </row>
    <row r="144" spans="1:53">
      <c r="A144" s="221"/>
      <c r="L144" s="471"/>
      <c r="M144" s="471"/>
      <c r="N144" s="471"/>
      <c r="O144" s="471"/>
      <c r="P144" s="472"/>
      <c r="Q144" s="475"/>
      <c r="R144" s="471"/>
      <c r="S144" s="471"/>
      <c r="T144" s="471"/>
      <c r="U144" s="471"/>
      <c r="V144" s="477"/>
      <c r="W144" s="478"/>
      <c r="X144" s="478"/>
      <c r="Y144" s="478"/>
      <c r="Z144" s="478"/>
      <c r="AA144" s="479"/>
      <c r="AB144" s="482"/>
      <c r="AC144" s="471"/>
      <c r="AD144" s="471"/>
      <c r="AE144" s="471"/>
      <c r="AF144" s="483"/>
      <c r="AG144" s="485">
        <v>24</v>
      </c>
      <c r="AH144" s="486"/>
      <c r="AI144" s="486"/>
      <c r="AJ144" s="486"/>
      <c r="AK144" s="487"/>
      <c r="AL144" s="491">
        <f>IF(AB144="",0,ROUNDDOWN(AB144/AG144,0))</f>
        <v>0</v>
      </c>
      <c r="AM144" s="492"/>
      <c r="AN144" s="492"/>
      <c r="AO144" s="492"/>
      <c r="AP144" s="493"/>
    </row>
    <row r="145" spans="1:53" ht="22">
      <c r="A145" s="222"/>
      <c r="L145" s="473"/>
      <c r="M145" s="473"/>
      <c r="N145" s="473"/>
      <c r="O145" s="473"/>
      <c r="P145" s="474"/>
      <c r="Q145" s="476"/>
      <c r="R145" s="473"/>
      <c r="S145" s="473"/>
      <c r="T145" s="473"/>
      <c r="U145" s="473"/>
      <c r="V145" s="472"/>
      <c r="W145" s="480"/>
      <c r="X145" s="480"/>
      <c r="Y145" s="480"/>
      <c r="Z145" s="480"/>
      <c r="AA145" s="481"/>
      <c r="AB145" s="473"/>
      <c r="AC145" s="473"/>
      <c r="AD145" s="473"/>
      <c r="AE145" s="473"/>
      <c r="AF145" s="484"/>
      <c r="AG145" s="488"/>
      <c r="AH145" s="489"/>
      <c r="AI145" s="489"/>
      <c r="AJ145" s="489"/>
      <c r="AK145" s="490"/>
      <c r="AL145" s="494"/>
      <c r="AM145" s="495"/>
      <c r="AN145" s="495"/>
      <c r="AO145" s="495"/>
      <c r="AP145" s="496"/>
    </row>
    <row r="146" spans="1:53" ht="19.5">
      <c r="A146" s="223"/>
      <c r="B146" s="220"/>
      <c r="C146" s="220"/>
      <c r="D146" s="220"/>
      <c r="E146" s="224"/>
      <c r="F146" s="224"/>
      <c r="G146" s="224"/>
      <c r="H146" s="224"/>
      <c r="J146" s="225"/>
      <c r="K146" s="225"/>
      <c r="L146" s="220"/>
      <c r="M146" s="220"/>
      <c r="N146" s="220"/>
      <c r="O146" s="220"/>
      <c r="P146" s="220"/>
      <c r="Q146" s="220"/>
      <c r="R146" s="220"/>
      <c r="S146" s="226"/>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c r="AY146" s="220"/>
      <c r="AZ146" s="220"/>
      <c r="BA146" s="220"/>
    </row>
    <row r="147" spans="1:53" ht="15.5" thickBot="1">
      <c r="A147" s="223"/>
      <c r="B147" s="220"/>
      <c r="C147" s="220"/>
      <c r="D147" s="220"/>
      <c r="E147" s="220"/>
      <c r="F147" s="220"/>
      <c r="G147" s="220"/>
      <c r="H147" s="444" t="s">
        <v>383</v>
      </c>
      <c r="I147" s="445"/>
      <c r="J147" s="445"/>
      <c r="K147" s="445"/>
      <c r="L147" s="445"/>
      <c r="M147" s="445"/>
      <c r="N147" s="445"/>
      <c r="O147" s="445"/>
      <c r="P147" s="445"/>
      <c r="Q147" s="445"/>
      <c r="R147" s="220"/>
      <c r="S147" s="220"/>
      <c r="T147" s="220"/>
      <c r="U147" s="220"/>
      <c r="V147" s="227"/>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20"/>
      <c r="AT147" s="220"/>
      <c r="AU147" s="220"/>
      <c r="AV147" s="220"/>
      <c r="AW147" s="220"/>
      <c r="AX147" s="220"/>
      <c r="AY147" s="220"/>
      <c r="AZ147" s="220"/>
      <c r="BA147" s="220"/>
    </row>
    <row r="148" spans="1:53">
      <c r="A148" s="223"/>
      <c r="H148" s="421" t="s">
        <v>196</v>
      </c>
      <c r="I148" s="421"/>
      <c r="J148" s="421"/>
      <c r="K148" s="421"/>
      <c r="L148" s="421"/>
      <c r="M148" s="446"/>
      <c r="N148" s="446"/>
      <c r="O148" s="446"/>
      <c r="P148" s="446"/>
      <c r="Q148" s="446"/>
      <c r="V148" s="228"/>
      <c r="AK148" s="447" t="s">
        <v>197</v>
      </c>
      <c r="AL148" s="448"/>
      <c r="AM148" s="448"/>
      <c r="AN148" s="448"/>
      <c r="AO148" s="451">
        <f>AV138</f>
        <v>0</v>
      </c>
      <c r="AP148" s="448"/>
      <c r="AQ148" s="448" t="s">
        <v>198</v>
      </c>
      <c r="AR148" s="448"/>
      <c r="AS148" s="448"/>
      <c r="AT148" s="452"/>
    </row>
    <row r="149" spans="1:53">
      <c r="A149" s="223"/>
      <c r="H149" s="421"/>
      <c r="I149" s="421"/>
      <c r="J149" s="421"/>
      <c r="K149" s="421"/>
      <c r="L149" s="421"/>
      <c r="M149" s="446"/>
      <c r="N149" s="446"/>
      <c r="O149" s="446"/>
      <c r="P149" s="446"/>
      <c r="Q149" s="446"/>
      <c r="V149" s="227"/>
      <c r="AK149" s="449"/>
      <c r="AL149" s="450"/>
      <c r="AM149" s="450"/>
      <c r="AN149" s="450"/>
      <c r="AO149" s="450"/>
      <c r="AP149" s="450"/>
      <c r="AQ149" s="450"/>
      <c r="AR149" s="450"/>
      <c r="AS149" s="450"/>
      <c r="AT149" s="453"/>
    </row>
    <row r="150" spans="1:53" ht="15.5" thickBot="1">
      <c r="A150" s="223"/>
      <c r="H150" s="421" t="s">
        <v>192</v>
      </c>
      <c r="I150" s="421"/>
      <c r="J150" s="421"/>
      <c r="K150" s="421"/>
      <c r="L150" s="421"/>
      <c r="M150" s="446"/>
      <c r="N150" s="446"/>
      <c r="O150" s="446"/>
      <c r="P150" s="446"/>
      <c r="Q150" s="446"/>
      <c r="V150" s="228"/>
      <c r="AK150" s="454" t="s">
        <v>199</v>
      </c>
      <c r="AL150" s="455"/>
      <c r="AM150" s="455"/>
      <c r="AN150" s="455"/>
      <c r="AO150" s="455"/>
      <c r="AP150" s="431" t="s">
        <v>200</v>
      </c>
      <c r="AQ150" s="431"/>
      <c r="AR150" s="431"/>
      <c r="AS150" s="431"/>
      <c r="AT150" s="456"/>
    </row>
    <row r="151" spans="1:53">
      <c r="A151" s="223"/>
      <c r="H151" s="421"/>
      <c r="I151" s="421"/>
      <c r="J151" s="421"/>
      <c r="K151" s="421"/>
      <c r="L151" s="421"/>
      <c r="M151" s="446"/>
      <c r="N151" s="446"/>
      <c r="O151" s="446"/>
      <c r="P151" s="446"/>
      <c r="Q151" s="446"/>
      <c r="V151" s="227"/>
      <c r="AK151" s="420" t="s">
        <v>196</v>
      </c>
      <c r="AL151" s="421"/>
      <c r="AM151" s="421"/>
      <c r="AN151" s="421"/>
      <c r="AO151" s="421"/>
      <c r="AP151" s="424">
        <f>MIN(M148,M158)</f>
        <v>0</v>
      </c>
      <c r="AQ151" s="424"/>
      <c r="AR151" s="424"/>
      <c r="AS151" s="424"/>
      <c r="AT151" s="425"/>
      <c r="AV151" s="410" t="s">
        <v>385</v>
      </c>
      <c r="AW151" s="411"/>
      <c r="AX151" s="411"/>
      <c r="AY151" s="411"/>
      <c r="AZ151" s="411"/>
      <c r="BA151" s="412"/>
    </row>
    <row r="152" spans="1:53">
      <c r="A152" s="223"/>
      <c r="H152" s="421" t="s">
        <v>189</v>
      </c>
      <c r="I152" s="421"/>
      <c r="J152" s="421"/>
      <c r="K152" s="421"/>
      <c r="L152" s="421"/>
      <c r="M152" s="457"/>
      <c r="N152" s="457"/>
      <c r="O152" s="457"/>
      <c r="P152" s="457"/>
      <c r="Q152" s="457"/>
      <c r="V152" s="228"/>
      <c r="Z152" s="229"/>
      <c r="AA152" s="229"/>
      <c r="AB152" s="229"/>
      <c r="AC152" s="229"/>
      <c r="AK152" s="420"/>
      <c r="AL152" s="421"/>
      <c r="AM152" s="421"/>
      <c r="AN152" s="421"/>
      <c r="AO152" s="421"/>
      <c r="AP152" s="424"/>
      <c r="AQ152" s="424"/>
      <c r="AR152" s="424"/>
      <c r="AS152" s="424"/>
      <c r="AT152" s="425"/>
      <c r="AV152" s="413"/>
      <c r="AW152" s="414"/>
      <c r="AX152" s="414"/>
      <c r="AY152" s="414"/>
      <c r="AZ152" s="414"/>
      <c r="BA152" s="415"/>
    </row>
    <row r="153" spans="1:53">
      <c r="A153" s="230"/>
      <c r="H153" s="421"/>
      <c r="I153" s="421"/>
      <c r="J153" s="421"/>
      <c r="K153" s="421"/>
      <c r="L153" s="421"/>
      <c r="M153" s="457"/>
      <c r="N153" s="457"/>
      <c r="O153" s="457"/>
      <c r="P153" s="457"/>
      <c r="Q153" s="457"/>
      <c r="V153" s="227"/>
      <c r="Z153" s="229"/>
      <c r="AA153" s="229"/>
      <c r="AB153" s="229"/>
      <c r="AC153" s="229"/>
      <c r="AK153" s="420" t="s">
        <v>192</v>
      </c>
      <c r="AL153" s="421"/>
      <c r="AM153" s="421"/>
      <c r="AN153" s="421"/>
      <c r="AO153" s="421"/>
      <c r="AP153" s="424">
        <f>MIN(M150,M160)</f>
        <v>0</v>
      </c>
      <c r="AQ153" s="424"/>
      <c r="AR153" s="424"/>
      <c r="AS153" s="424"/>
      <c r="AT153" s="425"/>
      <c r="AV153" s="413"/>
      <c r="AW153" s="414"/>
      <c r="AX153" s="414"/>
      <c r="AY153" s="414"/>
      <c r="AZ153" s="414"/>
      <c r="BA153" s="415"/>
    </row>
    <row r="154" spans="1:53">
      <c r="A154" s="223"/>
      <c r="B154" s="220"/>
      <c r="C154" s="220"/>
      <c r="D154" s="220"/>
      <c r="E154" s="220"/>
      <c r="F154" s="220"/>
      <c r="G154" s="220"/>
      <c r="H154" s="421" t="s">
        <v>201</v>
      </c>
      <c r="I154" s="421"/>
      <c r="J154" s="421"/>
      <c r="K154" s="421"/>
      <c r="L154" s="421"/>
      <c r="M154" s="458"/>
      <c r="N154" s="459"/>
      <c r="O154" s="459"/>
      <c r="P154" s="459"/>
      <c r="Q154" s="460"/>
      <c r="R154" s="220"/>
      <c r="S154" s="220"/>
      <c r="T154" s="220"/>
      <c r="U154" s="220"/>
      <c r="V154" s="228"/>
      <c r="W154" s="220"/>
      <c r="X154" s="220"/>
      <c r="Y154" s="220"/>
      <c r="Z154" s="231"/>
      <c r="AA154" s="231"/>
      <c r="AB154" s="231"/>
      <c r="AC154" s="231"/>
      <c r="AD154" s="220"/>
      <c r="AE154" s="220"/>
      <c r="AF154" s="220"/>
      <c r="AG154" s="220"/>
      <c r="AH154" s="220"/>
      <c r="AI154" s="220"/>
      <c r="AJ154" s="220"/>
      <c r="AK154" s="420"/>
      <c r="AL154" s="421"/>
      <c r="AM154" s="421"/>
      <c r="AN154" s="421"/>
      <c r="AO154" s="421"/>
      <c r="AP154" s="424"/>
      <c r="AQ154" s="424"/>
      <c r="AR154" s="424"/>
      <c r="AS154" s="424"/>
      <c r="AT154" s="425"/>
      <c r="AU154" s="220"/>
      <c r="AV154" s="413"/>
      <c r="AW154" s="414"/>
      <c r="AX154" s="414"/>
      <c r="AY154" s="414"/>
      <c r="AZ154" s="414"/>
      <c r="BA154" s="415"/>
    </row>
    <row r="155" spans="1:53">
      <c r="A155" s="223"/>
      <c r="B155" s="220"/>
      <c r="C155" s="220"/>
      <c r="D155" s="220"/>
      <c r="E155" s="220"/>
      <c r="F155" s="220"/>
      <c r="G155" s="220"/>
      <c r="H155" s="421"/>
      <c r="I155" s="421"/>
      <c r="J155" s="421"/>
      <c r="K155" s="421"/>
      <c r="L155" s="421"/>
      <c r="M155" s="461"/>
      <c r="N155" s="462"/>
      <c r="O155" s="462"/>
      <c r="P155" s="462"/>
      <c r="Q155" s="463"/>
      <c r="R155" s="220"/>
      <c r="S155" s="220"/>
      <c r="T155" s="220"/>
      <c r="U155" s="220"/>
      <c r="V155" s="227"/>
      <c r="W155" s="220"/>
      <c r="X155" s="220"/>
      <c r="Y155" s="220"/>
      <c r="Z155" s="231"/>
      <c r="AA155" s="231"/>
      <c r="AB155" s="231"/>
      <c r="AC155" s="231"/>
      <c r="AD155" s="220"/>
      <c r="AE155" s="220"/>
      <c r="AF155" s="220"/>
      <c r="AG155" s="220"/>
      <c r="AH155" s="220"/>
      <c r="AI155" s="220"/>
      <c r="AJ155" s="220"/>
      <c r="AK155" s="420" t="s">
        <v>189</v>
      </c>
      <c r="AL155" s="421"/>
      <c r="AM155" s="421"/>
      <c r="AN155" s="421"/>
      <c r="AO155" s="421"/>
      <c r="AP155" s="424">
        <f>AL144</f>
        <v>0</v>
      </c>
      <c r="AQ155" s="424"/>
      <c r="AR155" s="424"/>
      <c r="AS155" s="424"/>
      <c r="AT155" s="425"/>
      <c r="AU155" s="220"/>
      <c r="AV155" s="413"/>
      <c r="AW155" s="414"/>
      <c r="AX155" s="414"/>
      <c r="AY155" s="414"/>
      <c r="AZ155" s="414"/>
      <c r="BA155" s="415"/>
    </row>
    <row r="156" spans="1:53">
      <c r="A156" s="223"/>
      <c r="I156" s="219"/>
      <c r="O156" s="220"/>
      <c r="V156" s="228"/>
      <c r="AA156" s="229"/>
      <c r="AB156" s="229"/>
      <c r="AC156" s="229"/>
      <c r="AK156" s="420"/>
      <c r="AL156" s="421"/>
      <c r="AM156" s="421"/>
      <c r="AN156" s="421"/>
      <c r="AO156" s="421"/>
      <c r="AP156" s="424"/>
      <c r="AQ156" s="424"/>
      <c r="AR156" s="424"/>
      <c r="AS156" s="424"/>
      <c r="AT156" s="425"/>
      <c r="AV156" s="413"/>
      <c r="AW156" s="414"/>
      <c r="AX156" s="414"/>
      <c r="AY156" s="414"/>
      <c r="AZ156" s="414"/>
      <c r="BA156" s="415"/>
    </row>
    <row r="157" spans="1:53">
      <c r="A157" s="223"/>
      <c r="H157" s="419" t="s">
        <v>202</v>
      </c>
      <c r="I157" s="419"/>
      <c r="J157" s="419"/>
      <c r="K157" s="419"/>
      <c r="L157" s="419"/>
      <c r="M157" s="419"/>
      <c r="N157" s="419"/>
      <c r="O157" s="419"/>
      <c r="P157" s="419"/>
      <c r="Q157" s="419"/>
      <c r="V157" s="227"/>
      <c r="AA157" s="229"/>
      <c r="AB157" s="229"/>
      <c r="AC157" s="229"/>
      <c r="AK157" s="420" t="s">
        <v>201</v>
      </c>
      <c r="AL157" s="421"/>
      <c r="AM157" s="421"/>
      <c r="AN157" s="421"/>
      <c r="AO157" s="421"/>
      <c r="AP157" s="424">
        <f>M154</f>
        <v>0</v>
      </c>
      <c r="AQ157" s="424"/>
      <c r="AR157" s="424"/>
      <c r="AS157" s="424"/>
      <c r="AT157" s="425"/>
      <c r="AV157" s="413"/>
      <c r="AW157" s="414"/>
      <c r="AX157" s="414"/>
      <c r="AY157" s="414"/>
      <c r="AZ157" s="414"/>
      <c r="BA157" s="415"/>
    </row>
    <row r="158" spans="1:53" ht="15.5" thickBot="1">
      <c r="A158" s="223"/>
      <c r="H158" s="421" t="s">
        <v>196</v>
      </c>
      <c r="I158" s="421"/>
      <c r="J158" s="421"/>
      <c r="K158" s="421"/>
      <c r="L158" s="421"/>
      <c r="M158" s="428" t="str">
        <f>IF(M148="","",ROUNDDOWN(L144/AX138*AR138,0))</f>
        <v/>
      </c>
      <c r="N158" s="428"/>
      <c r="O158" s="428"/>
      <c r="P158" s="428"/>
      <c r="Q158" s="428"/>
      <c r="V158" s="228"/>
      <c r="AA158" s="229"/>
      <c r="AB158" s="229"/>
      <c r="AC158" s="229"/>
      <c r="AK158" s="422"/>
      <c r="AL158" s="423"/>
      <c r="AM158" s="423"/>
      <c r="AN158" s="423"/>
      <c r="AO158" s="423"/>
      <c r="AP158" s="426"/>
      <c r="AQ158" s="426"/>
      <c r="AR158" s="426"/>
      <c r="AS158" s="426"/>
      <c r="AT158" s="427"/>
      <c r="AV158" s="416"/>
      <c r="AW158" s="417"/>
      <c r="AX158" s="417"/>
      <c r="AY158" s="417"/>
      <c r="AZ158" s="417"/>
      <c r="BA158" s="418"/>
    </row>
    <row r="159" spans="1:53">
      <c r="A159" s="223"/>
      <c r="H159" s="421"/>
      <c r="I159" s="421"/>
      <c r="J159" s="421"/>
      <c r="K159" s="421"/>
      <c r="L159" s="421"/>
      <c r="M159" s="428"/>
      <c r="N159" s="428"/>
      <c r="O159" s="428"/>
      <c r="P159" s="428"/>
      <c r="Q159" s="428"/>
      <c r="V159" s="227"/>
      <c r="AA159" s="229"/>
      <c r="AB159" s="229"/>
      <c r="AC159" s="229"/>
      <c r="AK159" s="429" t="s">
        <v>203</v>
      </c>
      <c r="AL159" s="430"/>
      <c r="AM159" s="430"/>
      <c r="AN159" s="430"/>
      <c r="AO159" s="430"/>
      <c r="AP159" s="432">
        <f>SUM(AP151:AT156)-AP157</f>
        <v>0</v>
      </c>
      <c r="AQ159" s="432"/>
      <c r="AR159" s="432"/>
      <c r="AS159" s="432"/>
      <c r="AT159" s="432"/>
    </row>
    <row r="160" spans="1:53">
      <c r="A160" s="223"/>
      <c r="H160" s="421" t="s">
        <v>192</v>
      </c>
      <c r="I160" s="421"/>
      <c r="J160" s="421"/>
      <c r="K160" s="421"/>
      <c r="L160" s="421"/>
      <c r="M160" s="428" t="str">
        <f>IF(M150="","",ROUNDDOWN(Q144/AX138*AR138,0))</f>
        <v/>
      </c>
      <c r="N160" s="428"/>
      <c r="O160" s="428"/>
      <c r="P160" s="428"/>
      <c r="Q160" s="428"/>
      <c r="V160" s="228"/>
      <c r="AA160" s="229"/>
      <c r="AB160" s="229"/>
      <c r="AC160" s="229"/>
      <c r="AK160" s="431"/>
      <c r="AL160" s="431"/>
      <c r="AM160" s="431"/>
      <c r="AN160" s="431"/>
      <c r="AO160" s="431"/>
      <c r="AP160" s="433"/>
      <c r="AQ160" s="433"/>
      <c r="AR160" s="433"/>
      <c r="AS160" s="433"/>
      <c r="AT160" s="433"/>
    </row>
    <row r="161" spans="2:53">
      <c r="H161" s="421"/>
      <c r="I161" s="421"/>
      <c r="J161" s="421"/>
      <c r="K161" s="421"/>
      <c r="L161" s="421"/>
      <c r="M161" s="428"/>
      <c r="N161" s="428"/>
      <c r="O161" s="428"/>
      <c r="P161" s="428"/>
      <c r="Q161" s="428"/>
      <c r="V161" s="227"/>
      <c r="AA161" s="229"/>
      <c r="AB161" s="229"/>
      <c r="AC161" s="229"/>
      <c r="AK161" s="434"/>
      <c r="AL161" s="435"/>
      <c r="AM161" s="435"/>
      <c r="AN161" s="435"/>
      <c r="AO161" s="435"/>
      <c r="AP161" s="436"/>
      <c r="AQ161" s="436"/>
      <c r="AR161" s="436"/>
      <c r="AS161" s="436"/>
      <c r="AT161" s="436"/>
    </row>
    <row r="162" spans="2:53">
      <c r="H162" s="421" t="s">
        <v>189</v>
      </c>
      <c r="I162" s="421"/>
      <c r="J162" s="421"/>
      <c r="K162" s="421"/>
      <c r="L162" s="421"/>
      <c r="M162" s="437"/>
      <c r="N162" s="437"/>
      <c r="O162" s="437"/>
      <c r="P162" s="437"/>
      <c r="Q162" s="437"/>
      <c r="V162" s="228"/>
      <c r="AA162" s="229"/>
      <c r="AB162" s="229"/>
      <c r="AC162" s="229"/>
      <c r="AK162" s="435"/>
      <c r="AL162" s="435"/>
      <c r="AM162" s="435"/>
      <c r="AN162" s="435"/>
      <c r="AO162" s="435"/>
      <c r="AP162" s="436"/>
      <c r="AQ162" s="436"/>
      <c r="AR162" s="436"/>
      <c r="AS162" s="436"/>
      <c r="AT162" s="436"/>
    </row>
    <row r="163" spans="2:53">
      <c r="B163" s="212"/>
      <c r="C163" s="212"/>
      <c r="D163" s="212"/>
      <c r="E163" s="212"/>
      <c r="F163" s="212"/>
      <c r="G163" s="212"/>
      <c r="H163" s="421"/>
      <c r="I163" s="421"/>
      <c r="J163" s="421"/>
      <c r="K163" s="421"/>
      <c r="L163" s="421"/>
      <c r="M163" s="437"/>
      <c r="N163" s="437"/>
      <c r="O163" s="437"/>
      <c r="P163" s="437"/>
      <c r="Q163" s="437"/>
      <c r="R163" s="212"/>
      <c r="S163" s="212"/>
      <c r="T163" s="212"/>
      <c r="U163" s="212"/>
      <c r="V163" s="227"/>
      <c r="W163" s="212"/>
      <c r="X163" s="212"/>
      <c r="Y163" s="212"/>
      <c r="Z163" s="212"/>
      <c r="AA163" s="232"/>
      <c r="AB163" s="232"/>
      <c r="AC163" s="232"/>
      <c r="AD163" s="212"/>
      <c r="AE163" s="212"/>
      <c r="AF163" s="212"/>
      <c r="AG163" s="212"/>
      <c r="AH163" s="212"/>
      <c r="AI163" s="212"/>
      <c r="AJ163" s="212"/>
      <c r="AK163" s="434"/>
      <c r="AL163" s="435"/>
      <c r="AM163" s="435"/>
      <c r="AN163" s="435"/>
      <c r="AO163" s="435"/>
      <c r="AP163" s="436"/>
      <c r="AQ163" s="436"/>
      <c r="AR163" s="436"/>
      <c r="AS163" s="436"/>
      <c r="AT163" s="436"/>
      <c r="AU163" s="212"/>
      <c r="AV163" s="212"/>
      <c r="AW163" s="212"/>
      <c r="AX163" s="212"/>
      <c r="AY163" s="212"/>
      <c r="AZ163" s="212"/>
      <c r="BA163" s="212"/>
    </row>
    <row r="164" spans="2:53">
      <c r="H164" s="421" t="s">
        <v>201</v>
      </c>
      <c r="I164" s="421"/>
      <c r="J164" s="421"/>
      <c r="K164" s="421"/>
      <c r="L164" s="421"/>
      <c r="M164" s="438" t="s">
        <v>204</v>
      </c>
      <c r="N164" s="439"/>
      <c r="O164" s="439"/>
      <c r="P164" s="439"/>
      <c r="Q164" s="440"/>
      <c r="V164" s="228"/>
      <c r="AA164" s="229"/>
      <c r="AB164" s="229"/>
      <c r="AC164" s="229"/>
      <c r="AK164" s="435"/>
      <c r="AL164" s="435"/>
      <c r="AM164" s="435"/>
      <c r="AN164" s="435"/>
      <c r="AO164" s="435"/>
      <c r="AP164" s="436"/>
      <c r="AQ164" s="436"/>
      <c r="AR164" s="436"/>
      <c r="AS164" s="436"/>
      <c r="AT164" s="436"/>
    </row>
    <row r="165" spans="2:53">
      <c r="H165" s="421"/>
      <c r="I165" s="421"/>
      <c r="J165" s="421"/>
      <c r="K165" s="421"/>
      <c r="L165" s="421"/>
      <c r="M165" s="441"/>
      <c r="N165" s="442"/>
      <c r="O165" s="442"/>
      <c r="P165" s="442"/>
      <c r="Q165" s="443"/>
      <c r="V165" s="227"/>
      <c r="X165" s="229"/>
      <c r="Y165" s="229"/>
      <c r="Z165" s="229"/>
      <c r="AA165" s="229"/>
      <c r="AB165" s="229"/>
      <c r="AC165" s="229"/>
    </row>
  </sheetData>
  <sheetProtection sheet="1" objects="1" scenarios="1" selectLockedCells="1"/>
  <mergeCells count="407">
    <mergeCell ref="B6:H7"/>
    <mergeCell ref="I6:V7"/>
    <mergeCell ref="W6:AB7"/>
    <mergeCell ref="AC6:AD7"/>
    <mergeCell ref="AE6:AE7"/>
    <mergeCell ref="AF6:AG7"/>
    <mergeCell ref="A1:J2"/>
    <mergeCell ref="K1:L2"/>
    <mergeCell ref="M1:O2"/>
    <mergeCell ref="P1:BA2"/>
    <mergeCell ref="A3:BA3"/>
    <mergeCell ref="B4:H5"/>
    <mergeCell ref="I4:V5"/>
    <mergeCell ref="AP6:AQ7"/>
    <mergeCell ref="AR6:AS7"/>
    <mergeCell ref="AT6:AT7"/>
    <mergeCell ref="AV6:AW7"/>
    <mergeCell ref="AX6:AZ7"/>
    <mergeCell ref="BF8:BG8"/>
    <mergeCell ref="AH6:AH7"/>
    <mergeCell ref="AI6:AI7"/>
    <mergeCell ref="AJ6:AK7"/>
    <mergeCell ref="AL6:AL7"/>
    <mergeCell ref="AM6:AN7"/>
    <mergeCell ref="AO6:AO7"/>
    <mergeCell ref="L9:U9"/>
    <mergeCell ref="V9:AA11"/>
    <mergeCell ref="AB9:AP9"/>
    <mergeCell ref="BD9:BG9"/>
    <mergeCell ref="L10:P11"/>
    <mergeCell ref="Q10:U11"/>
    <mergeCell ref="AB10:AF11"/>
    <mergeCell ref="AG10:AK11"/>
    <mergeCell ref="AL10:AP11"/>
    <mergeCell ref="BD10:BE10"/>
    <mergeCell ref="BF12:BG12"/>
    <mergeCell ref="BD13:BE13"/>
    <mergeCell ref="BF13:BG13"/>
    <mergeCell ref="BD14:BE14"/>
    <mergeCell ref="BF14:BG14"/>
    <mergeCell ref="H15:Q15"/>
    <mergeCell ref="BD15:BE15"/>
    <mergeCell ref="BF15:BG15"/>
    <mergeCell ref="BF10:BG10"/>
    <mergeCell ref="BD11:BE11"/>
    <mergeCell ref="BF11:BG11"/>
    <mergeCell ref="L12:P13"/>
    <mergeCell ref="Q12:U13"/>
    <mergeCell ref="V12:AA13"/>
    <mergeCell ref="AB12:AF13"/>
    <mergeCell ref="AG12:AK13"/>
    <mergeCell ref="AL12:AP13"/>
    <mergeCell ref="BD12:BE12"/>
    <mergeCell ref="BF16:BG16"/>
    <mergeCell ref="BD17:BE17"/>
    <mergeCell ref="BF17:BG17"/>
    <mergeCell ref="H18:L19"/>
    <mergeCell ref="M18:Q19"/>
    <mergeCell ref="AK18:AO18"/>
    <mergeCell ref="AP18:AT18"/>
    <mergeCell ref="BD18:BE18"/>
    <mergeCell ref="BF18:BG18"/>
    <mergeCell ref="AK19:AO20"/>
    <mergeCell ref="H16:L17"/>
    <mergeCell ref="M16:Q17"/>
    <mergeCell ref="AK16:AN17"/>
    <mergeCell ref="AO16:AP17"/>
    <mergeCell ref="AQ16:AT17"/>
    <mergeCell ref="BD16:BE16"/>
    <mergeCell ref="BF21:BG21"/>
    <mergeCell ref="H22:L23"/>
    <mergeCell ref="M22:Q23"/>
    <mergeCell ref="BD22:BG23"/>
    <mergeCell ref="AK23:AO24"/>
    <mergeCell ref="AP23:AT24"/>
    <mergeCell ref="AP19:AT20"/>
    <mergeCell ref="BD19:BE19"/>
    <mergeCell ref="BF19:BG19"/>
    <mergeCell ref="H20:L21"/>
    <mergeCell ref="M20:Q21"/>
    <mergeCell ref="BD20:BE20"/>
    <mergeCell ref="BF20:BG20"/>
    <mergeCell ref="AK21:AO22"/>
    <mergeCell ref="AP21:AT22"/>
    <mergeCell ref="BD21:BE21"/>
    <mergeCell ref="AV19:BA26"/>
    <mergeCell ref="H30:L31"/>
    <mergeCell ref="M30:Q31"/>
    <mergeCell ref="AK31:AO32"/>
    <mergeCell ref="AP31:AT32"/>
    <mergeCell ref="H32:L33"/>
    <mergeCell ref="M32:Q33"/>
    <mergeCell ref="H25:Q25"/>
    <mergeCell ref="AK25:AO26"/>
    <mergeCell ref="AP25:AT26"/>
    <mergeCell ref="H26:L27"/>
    <mergeCell ref="M26:Q27"/>
    <mergeCell ref="AK27:AO28"/>
    <mergeCell ref="AP27:AT28"/>
    <mergeCell ref="H28:L29"/>
    <mergeCell ref="M28:Q29"/>
    <mergeCell ref="AK29:AO30"/>
    <mergeCell ref="AL39:AL40"/>
    <mergeCell ref="AM39:AN40"/>
    <mergeCell ref="AO39:AO40"/>
    <mergeCell ref="AP39:AQ40"/>
    <mergeCell ref="AR39:AS40"/>
    <mergeCell ref="AT39:AT40"/>
    <mergeCell ref="AV39:AW40"/>
    <mergeCell ref="AX39:AZ40"/>
    <mergeCell ref="AP29:AT30"/>
    <mergeCell ref="L42:U42"/>
    <mergeCell ref="V42:AA44"/>
    <mergeCell ref="AB42:AP42"/>
    <mergeCell ref="L43:P44"/>
    <mergeCell ref="Q43:U44"/>
    <mergeCell ref="AB43:AF44"/>
    <mergeCell ref="AG43:AK44"/>
    <mergeCell ref="AL43:AP44"/>
    <mergeCell ref="A34:J35"/>
    <mergeCell ref="K34:L35"/>
    <mergeCell ref="M34:O35"/>
    <mergeCell ref="P34:BA35"/>
    <mergeCell ref="A36:BA36"/>
    <mergeCell ref="B37:H38"/>
    <mergeCell ref="I37:V38"/>
    <mergeCell ref="B39:H40"/>
    <mergeCell ref="I39:V40"/>
    <mergeCell ref="W39:AB40"/>
    <mergeCell ref="AC39:AD40"/>
    <mergeCell ref="AE39:AE40"/>
    <mergeCell ref="AF39:AG40"/>
    <mergeCell ref="AH39:AH40"/>
    <mergeCell ref="AI39:AI40"/>
    <mergeCell ref="AJ39:AK40"/>
    <mergeCell ref="H48:Q48"/>
    <mergeCell ref="H49:L50"/>
    <mergeCell ref="M49:Q50"/>
    <mergeCell ref="AK49:AN50"/>
    <mergeCell ref="AO49:AP50"/>
    <mergeCell ref="AQ49:AT50"/>
    <mergeCell ref="L45:P46"/>
    <mergeCell ref="Q45:U46"/>
    <mergeCell ref="V45:AA46"/>
    <mergeCell ref="AB45:AF46"/>
    <mergeCell ref="AG45:AK46"/>
    <mergeCell ref="AL45:AP46"/>
    <mergeCell ref="M65:Q66"/>
    <mergeCell ref="H51:L52"/>
    <mergeCell ref="M51:Q52"/>
    <mergeCell ref="AK51:AO51"/>
    <mergeCell ref="AP51:AT51"/>
    <mergeCell ref="AK52:AO53"/>
    <mergeCell ref="AP52:AT53"/>
    <mergeCell ref="H53:L54"/>
    <mergeCell ref="M53:Q54"/>
    <mergeCell ref="AK54:AO55"/>
    <mergeCell ref="AP54:AT55"/>
    <mergeCell ref="H55:L56"/>
    <mergeCell ref="M55:Q56"/>
    <mergeCell ref="AK56:AO57"/>
    <mergeCell ref="AP56:AT57"/>
    <mergeCell ref="AL72:AL73"/>
    <mergeCell ref="AM72:AN73"/>
    <mergeCell ref="AO72:AO73"/>
    <mergeCell ref="AP72:AQ73"/>
    <mergeCell ref="AR72:AS73"/>
    <mergeCell ref="AT72:AT73"/>
    <mergeCell ref="AV72:AW73"/>
    <mergeCell ref="AX72:AZ73"/>
    <mergeCell ref="H58:Q58"/>
    <mergeCell ref="AK58:AO59"/>
    <mergeCell ref="AP58:AT59"/>
    <mergeCell ref="H59:L60"/>
    <mergeCell ref="M59:Q60"/>
    <mergeCell ref="AK60:AO61"/>
    <mergeCell ref="AP60:AT61"/>
    <mergeCell ref="H61:L62"/>
    <mergeCell ref="M61:Q62"/>
    <mergeCell ref="AK62:AO63"/>
    <mergeCell ref="AP62:AT63"/>
    <mergeCell ref="H63:L64"/>
    <mergeCell ref="M63:Q64"/>
    <mergeCell ref="AK64:AO65"/>
    <mergeCell ref="AP64:AT65"/>
    <mergeCell ref="H65:L66"/>
    <mergeCell ref="L75:U75"/>
    <mergeCell ref="V75:AA77"/>
    <mergeCell ref="AB75:AP75"/>
    <mergeCell ref="L76:P77"/>
    <mergeCell ref="Q76:U77"/>
    <mergeCell ref="AB76:AF77"/>
    <mergeCell ref="AG76:AK77"/>
    <mergeCell ref="AL76:AP77"/>
    <mergeCell ref="A67:J68"/>
    <mergeCell ref="K67:L68"/>
    <mergeCell ref="M67:O68"/>
    <mergeCell ref="P67:BA68"/>
    <mergeCell ref="A69:BA69"/>
    <mergeCell ref="B70:H71"/>
    <mergeCell ref="I70:V71"/>
    <mergeCell ref="B72:H73"/>
    <mergeCell ref="I72:V73"/>
    <mergeCell ref="W72:AB73"/>
    <mergeCell ref="AC72:AD73"/>
    <mergeCell ref="AE72:AE73"/>
    <mergeCell ref="AF72:AG73"/>
    <mergeCell ref="AH72:AH73"/>
    <mergeCell ref="AI72:AI73"/>
    <mergeCell ref="AJ72:AK73"/>
    <mergeCell ref="H81:Q81"/>
    <mergeCell ref="H82:L83"/>
    <mergeCell ref="M82:Q83"/>
    <mergeCell ref="AK82:AN83"/>
    <mergeCell ref="AO82:AP83"/>
    <mergeCell ref="AQ82:AT83"/>
    <mergeCell ref="L78:P79"/>
    <mergeCell ref="Q78:U79"/>
    <mergeCell ref="V78:AA79"/>
    <mergeCell ref="AB78:AF79"/>
    <mergeCell ref="AG78:AK79"/>
    <mergeCell ref="AL78:AP79"/>
    <mergeCell ref="H84:L85"/>
    <mergeCell ref="M84:Q85"/>
    <mergeCell ref="AK84:AO84"/>
    <mergeCell ref="AP84:AT84"/>
    <mergeCell ref="AK85:AO86"/>
    <mergeCell ref="AP85:AT86"/>
    <mergeCell ref="H86:L87"/>
    <mergeCell ref="M86:Q87"/>
    <mergeCell ref="AK87:AO88"/>
    <mergeCell ref="AP87:AT88"/>
    <mergeCell ref="H88:L89"/>
    <mergeCell ref="M88:Q89"/>
    <mergeCell ref="AK89:AO90"/>
    <mergeCell ref="AP89:AT90"/>
    <mergeCell ref="H91:Q91"/>
    <mergeCell ref="AK91:AO92"/>
    <mergeCell ref="AP91:AT92"/>
    <mergeCell ref="H92:L93"/>
    <mergeCell ref="M92:Q93"/>
    <mergeCell ref="AK93:AO94"/>
    <mergeCell ref="AP93:AT94"/>
    <mergeCell ref="H94:L95"/>
    <mergeCell ref="M94:Q95"/>
    <mergeCell ref="AK95:AO96"/>
    <mergeCell ref="AP95:AT96"/>
    <mergeCell ref="H96:L97"/>
    <mergeCell ref="M96:Q97"/>
    <mergeCell ref="AK97:AO98"/>
    <mergeCell ref="AP97:AT98"/>
    <mergeCell ref="H98:L99"/>
    <mergeCell ref="M98:Q99"/>
    <mergeCell ref="L108:U108"/>
    <mergeCell ref="V108:AA110"/>
    <mergeCell ref="AB108:AP108"/>
    <mergeCell ref="L109:P110"/>
    <mergeCell ref="Q109:U110"/>
    <mergeCell ref="AB109:AF110"/>
    <mergeCell ref="AG109:AK110"/>
    <mergeCell ref="AL109:AP110"/>
    <mergeCell ref="L111:P112"/>
    <mergeCell ref="Q111:U112"/>
    <mergeCell ref="V111:AA112"/>
    <mergeCell ref="AB111:AF112"/>
    <mergeCell ref="AG111:AK112"/>
    <mergeCell ref="AL111:AP112"/>
    <mergeCell ref="H124:Q124"/>
    <mergeCell ref="AK124:AO125"/>
    <mergeCell ref="AP124:AT125"/>
    <mergeCell ref="H125:L126"/>
    <mergeCell ref="M125:Q126"/>
    <mergeCell ref="AK126:AO127"/>
    <mergeCell ref="AP126:AT127"/>
    <mergeCell ref="AQ115:AT116"/>
    <mergeCell ref="H117:L118"/>
    <mergeCell ref="M117:Q118"/>
    <mergeCell ref="AK117:AO117"/>
    <mergeCell ref="H127:L128"/>
    <mergeCell ref="M127:Q128"/>
    <mergeCell ref="AK128:AO129"/>
    <mergeCell ref="AP128:AT129"/>
    <mergeCell ref="H129:L130"/>
    <mergeCell ref="M129:Q130"/>
    <mergeCell ref="AK130:AO131"/>
    <mergeCell ref="AP130:AT131"/>
    <mergeCell ref="H131:L132"/>
    <mergeCell ref="M131:Q132"/>
    <mergeCell ref="A100:J101"/>
    <mergeCell ref="K100:L101"/>
    <mergeCell ref="M100:O101"/>
    <mergeCell ref="P100:BA101"/>
    <mergeCell ref="A102:BA102"/>
    <mergeCell ref="B103:H104"/>
    <mergeCell ref="I103:V104"/>
    <mergeCell ref="B105:H106"/>
    <mergeCell ref="I105:V106"/>
    <mergeCell ref="W105:AB106"/>
    <mergeCell ref="AC105:AD106"/>
    <mergeCell ref="AE105:AE106"/>
    <mergeCell ref="AF105:AG106"/>
    <mergeCell ref="AH105:AH106"/>
    <mergeCell ref="AJ105:AK106"/>
    <mergeCell ref="AL105:AL106"/>
    <mergeCell ref="AM105:AN106"/>
    <mergeCell ref="AO105:AO106"/>
    <mergeCell ref="AP105:AQ106"/>
    <mergeCell ref="AR105:AS106"/>
    <mergeCell ref="AT105:AT106"/>
    <mergeCell ref="AV105:AW106"/>
    <mergeCell ref="AX105:AZ106"/>
    <mergeCell ref="AI105:AI106"/>
    <mergeCell ref="H114:Q114"/>
    <mergeCell ref="H115:L116"/>
    <mergeCell ref="M115:Q116"/>
    <mergeCell ref="AK115:AN116"/>
    <mergeCell ref="AO115:AP116"/>
    <mergeCell ref="AP117:AT117"/>
    <mergeCell ref="AK118:AO119"/>
    <mergeCell ref="AP118:AT119"/>
    <mergeCell ref="H119:L120"/>
    <mergeCell ref="M119:Q120"/>
    <mergeCell ref="AK120:AO121"/>
    <mergeCell ref="AP120:AT121"/>
    <mergeCell ref="H121:L122"/>
    <mergeCell ref="M121:Q122"/>
    <mergeCell ref="AK122:AO123"/>
    <mergeCell ref="AP122:AT123"/>
    <mergeCell ref="A133:J134"/>
    <mergeCell ref="K133:L134"/>
    <mergeCell ref="M133:O134"/>
    <mergeCell ref="P133:BA134"/>
    <mergeCell ref="A135:BA135"/>
    <mergeCell ref="B136:H137"/>
    <mergeCell ref="I136:V137"/>
    <mergeCell ref="B138:H139"/>
    <mergeCell ref="I138:V139"/>
    <mergeCell ref="W138:AB139"/>
    <mergeCell ref="AC138:AD139"/>
    <mergeCell ref="AE138:AE139"/>
    <mergeCell ref="AF138:AG139"/>
    <mergeCell ref="AH138:AH139"/>
    <mergeCell ref="AI138:AI139"/>
    <mergeCell ref="AJ138:AK139"/>
    <mergeCell ref="AL138:AL139"/>
    <mergeCell ref="AM138:AN139"/>
    <mergeCell ref="AO138:AO139"/>
    <mergeCell ref="AP138:AQ139"/>
    <mergeCell ref="AR138:AS139"/>
    <mergeCell ref="AT138:AT139"/>
    <mergeCell ref="AV138:AW139"/>
    <mergeCell ref="AX138:AZ139"/>
    <mergeCell ref="L141:U141"/>
    <mergeCell ref="V141:AA143"/>
    <mergeCell ref="AB141:AP141"/>
    <mergeCell ref="L142:P143"/>
    <mergeCell ref="Q142:U143"/>
    <mergeCell ref="AB142:AF143"/>
    <mergeCell ref="AG142:AK143"/>
    <mergeCell ref="AL142:AP143"/>
    <mergeCell ref="L144:P145"/>
    <mergeCell ref="Q144:U145"/>
    <mergeCell ref="V144:AA145"/>
    <mergeCell ref="AB144:AF145"/>
    <mergeCell ref="AG144:AK145"/>
    <mergeCell ref="AL144:AP145"/>
    <mergeCell ref="AK148:AN149"/>
    <mergeCell ref="AO148:AP149"/>
    <mergeCell ref="AQ148:AT149"/>
    <mergeCell ref="H150:L151"/>
    <mergeCell ref="M150:Q151"/>
    <mergeCell ref="AK150:AO150"/>
    <mergeCell ref="AP150:AT150"/>
    <mergeCell ref="AK151:AO152"/>
    <mergeCell ref="AP151:AT152"/>
    <mergeCell ref="H152:L153"/>
    <mergeCell ref="M152:Q153"/>
    <mergeCell ref="AK153:AO154"/>
    <mergeCell ref="AP153:AT154"/>
    <mergeCell ref="H154:L155"/>
    <mergeCell ref="M154:Q155"/>
    <mergeCell ref="AK155:AO156"/>
    <mergeCell ref="AP155:AT156"/>
    <mergeCell ref="AV52:BA59"/>
    <mergeCell ref="AV85:BA92"/>
    <mergeCell ref="AV118:BA125"/>
    <mergeCell ref="AV151:BA158"/>
    <mergeCell ref="H157:Q157"/>
    <mergeCell ref="AK157:AO158"/>
    <mergeCell ref="AP157:AT158"/>
    <mergeCell ref="H158:L159"/>
    <mergeCell ref="M158:Q159"/>
    <mergeCell ref="AK159:AO160"/>
    <mergeCell ref="AP159:AT160"/>
    <mergeCell ref="H160:L161"/>
    <mergeCell ref="M160:Q161"/>
    <mergeCell ref="AK161:AO162"/>
    <mergeCell ref="AP161:AT162"/>
    <mergeCell ref="H162:L163"/>
    <mergeCell ref="M162:Q163"/>
    <mergeCell ref="AK163:AO164"/>
    <mergeCell ref="AP163:AT164"/>
    <mergeCell ref="H164:L165"/>
    <mergeCell ref="M164:Q165"/>
    <mergeCell ref="H147:Q147"/>
    <mergeCell ref="H148:L149"/>
    <mergeCell ref="M148:Q149"/>
  </mergeCells>
  <phoneticPr fontId="3"/>
  <pageMargins left="0.7" right="0.7" top="0.75" bottom="0.75" header="0.3" footer="0.3"/>
  <pageSetup paperSize="9" scale="98" orientation="landscape" r:id="rId1"/>
  <rowBreaks count="4" manualBreakCount="4">
    <brk id="33" max="53" man="1"/>
    <brk id="66" max="53" man="1"/>
    <brk id="99" max="53" man="1"/>
    <brk id="132" max="53"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3F13C-F9DA-449F-941E-8646561CBEB0}">
  <sheetPr codeName="Sheet3"/>
  <dimension ref="A1:BH165"/>
  <sheetViews>
    <sheetView view="pageBreakPreview" topLeftCell="A110" zoomScale="85" zoomScaleNormal="100" zoomScaleSheetLayoutView="85" workbookViewId="0">
      <selection activeCell="B4" sqref="B4:F5"/>
    </sheetView>
  </sheetViews>
  <sheetFormatPr defaultColWidth="2.453125" defaultRowHeight="15"/>
  <cols>
    <col min="1" max="27" width="2.453125" style="128"/>
    <col min="28" max="28" width="2.453125" style="128" customWidth="1"/>
    <col min="29" max="48" width="2.453125" style="128"/>
    <col min="49" max="49" width="6" style="128" customWidth="1"/>
    <col min="50" max="51" width="2.453125" style="128"/>
    <col min="52" max="52" width="3.6328125" style="128" customWidth="1"/>
    <col min="53" max="56" width="2.453125" style="128"/>
    <col min="57" max="57" width="3" style="128" bestFit="1" customWidth="1"/>
    <col min="58" max="283" width="2.453125" style="128"/>
    <col min="284" max="284" width="2.453125" style="128" customWidth="1"/>
    <col min="285" max="312" width="2.453125" style="128"/>
    <col min="313" max="313" width="3" style="128" bestFit="1" customWidth="1"/>
    <col min="314" max="539" width="2.453125" style="128"/>
    <col min="540" max="540" width="2.453125" style="128" customWidth="1"/>
    <col min="541" max="568" width="2.453125" style="128"/>
    <col min="569" max="569" width="3" style="128" bestFit="1" customWidth="1"/>
    <col min="570" max="795" width="2.453125" style="128"/>
    <col min="796" max="796" width="2.453125" style="128" customWidth="1"/>
    <col min="797" max="824" width="2.453125" style="128"/>
    <col min="825" max="825" width="3" style="128" bestFit="1" customWidth="1"/>
    <col min="826" max="1051" width="2.453125" style="128"/>
    <col min="1052" max="1052" width="2.453125" style="128" customWidth="1"/>
    <col min="1053" max="1080" width="2.453125" style="128"/>
    <col min="1081" max="1081" width="3" style="128" bestFit="1" customWidth="1"/>
    <col min="1082" max="1307" width="2.453125" style="128"/>
    <col min="1308" max="1308" width="2.453125" style="128" customWidth="1"/>
    <col min="1309" max="1336" width="2.453125" style="128"/>
    <col min="1337" max="1337" width="3" style="128" bestFit="1" customWidth="1"/>
    <col min="1338" max="1563" width="2.453125" style="128"/>
    <col min="1564" max="1564" width="2.453125" style="128" customWidth="1"/>
    <col min="1565" max="1592" width="2.453125" style="128"/>
    <col min="1593" max="1593" width="3" style="128" bestFit="1" customWidth="1"/>
    <col min="1594" max="1819" width="2.453125" style="128"/>
    <col min="1820" max="1820" width="2.453125" style="128" customWidth="1"/>
    <col min="1821" max="1848" width="2.453125" style="128"/>
    <col min="1849" max="1849" width="3" style="128" bestFit="1" customWidth="1"/>
    <col min="1850" max="2075" width="2.453125" style="128"/>
    <col min="2076" max="2076" width="2.453125" style="128" customWidth="1"/>
    <col min="2077" max="2104" width="2.453125" style="128"/>
    <col min="2105" max="2105" width="3" style="128" bestFit="1" customWidth="1"/>
    <col min="2106" max="2331" width="2.453125" style="128"/>
    <col min="2332" max="2332" width="2.453125" style="128" customWidth="1"/>
    <col min="2333" max="2360" width="2.453125" style="128"/>
    <col min="2361" max="2361" width="3" style="128" bestFit="1" customWidth="1"/>
    <col min="2362" max="2587" width="2.453125" style="128"/>
    <col min="2588" max="2588" width="2.453125" style="128" customWidth="1"/>
    <col min="2589" max="2616" width="2.453125" style="128"/>
    <col min="2617" max="2617" width="3" style="128" bestFit="1" customWidth="1"/>
    <col min="2618" max="2843" width="2.453125" style="128"/>
    <col min="2844" max="2844" width="2.453125" style="128" customWidth="1"/>
    <col min="2845" max="2872" width="2.453125" style="128"/>
    <col min="2873" max="2873" width="3" style="128" bestFit="1" customWidth="1"/>
    <col min="2874" max="3099" width="2.453125" style="128"/>
    <col min="3100" max="3100" width="2.453125" style="128" customWidth="1"/>
    <col min="3101" max="3128" width="2.453125" style="128"/>
    <col min="3129" max="3129" width="3" style="128" bestFit="1" customWidth="1"/>
    <col min="3130" max="3355" width="2.453125" style="128"/>
    <col min="3356" max="3356" width="2.453125" style="128" customWidth="1"/>
    <col min="3357" max="3384" width="2.453125" style="128"/>
    <col min="3385" max="3385" width="3" style="128" bestFit="1" customWidth="1"/>
    <col min="3386" max="3611" width="2.453125" style="128"/>
    <col min="3612" max="3612" width="2.453125" style="128" customWidth="1"/>
    <col min="3613" max="3640" width="2.453125" style="128"/>
    <col min="3641" max="3641" width="3" style="128" bestFit="1" customWidth="1"/>
    <col min="3642" max="3867" width="2.453125" style="128"/>
    <col min="3868" max="3868" width="2.453125" style="128" customWidth="1"/>
    <col min="3869" max="3896" width="2.453125" style="128"/>
    <col min="3897" max="3897" width="3" style="128" bestFit="1" customWidth="1"/>
    <col min="3898" max="4123" width="2.453125" style="128"/>
    <col min="4124" max="4124" width="2.453125" style="128" customWidth="1"/>
    <col min="4125" max="4152" width="2.453125" style="128"/>
    <col min="4153" max="4153" width="3" style="128" bestFit="1" customWidth="1"/>
    <col min="4154" max="4379" width="2.453125" style="128"/>
    <col min="4380" max="4380" width="2.453125" style="128" customWidth="1"/>
    <col min="4381" max="4408" width="2.453125" style="128"/>
    <col min="4409" max="4409" width="3" style="128" bestFit="1" customWidth="1"/>
    <col min="4410" max="4635" width="2.453125" style="128"/>
    <col min="4636" max="4636" width="2.453125" style="128" customWidth="1"/>
    <col min="4637" max="4664" width="2.453125" style="128"/>
    <col min="4665" max="4665" width="3" style="128" bestFit="1" customWidth="1"/>
    <col min="4666" max="4891" width="2.453125" style="128"/>
    <col min="4892" max="4892" width="2.453125" style="128" customWidth="1"/>
    <col min="4893" max="4920" width="2.453125" style="128"/>
    <col min="4921" max="4921" width="3" style="128" bestFit="1" customWidth="1"/>
    <col min="4922" max="5147" width="2.453125" style="128"/>
    <col min="5148" max="5148" width="2.453125" style="128" customWidth="1"/>
    <col min="5149" max="5176" width="2.453125" style="128"/>
    <col min="5177" max="5177" width="3" style="128" bestFit="1" customWidth="1"/>
    <col min="5178" max="5403" width="2.453125" style="128"/>
    <col min="5404" max="5404" width="2.453125" style="128" customWidth="1"/>
    <col min="5405" max="5432" width="2.453125" style="128"/>
    <col min="5433" max="5433" width="3" style="128" bestFit="1" customWidth="1"/>
    <col min="5434" max="5659" width="2.453125" style="128"/>
    <col min="5660" max="5660" width="2.453125" style="128" customWidth="1"/>
    <col min="5661" max="5688" width="2.453125" style="128"/>
    <col min="5689" max="5689" width="3" style="128" bestFit="1" customWidth="1"/>
    <col min="5690" max="5915" width="2.453125" style="128"/>
    <col min="5916" max="5916" width="2.453125" style="128" customWidth="1"/>
    <col min="5917" max="5944" width="2.453125" style="128"/>
    <col min="5945" max="5945" width="3" style="128" bestFit="1" customWidth="1"/>
    <col min="5946" max="6171" width="2.453125" style="128"/>
    <col min="6172" max="6172" width="2.453125" style="128" customWidth="1"/>
    <col min="6173" max="6200" width="2.453125" style="128"/>
    <col min="6201" max="6201" width="3" style="128" bestFit="1" customWidth="1"/>
    <col min="6202" max="6427" width="2.453125" style="128"/>
    <col min="6428" max="6428" width="2.453125" style="128" customWidth="1"/>
    <col min="6429" max="6456" width="2.453125" style="128"/>
    <col min="6457" max="6457" width="3" style="128" bestFit="1" customWidth="1"/>
    <col min="6458" max="6683" width="2.453125" style="128"/>
    <col min="6684" max="6684" width="2.453125" style="128" customWidth="1"/>
    <col min="6685" max="6712" width="2.453125" style="128"/>
    <col min="6713" max="6713" width="3" style="128" bestFit="1" customWidth="1"/>
    <col min="6714" max="6939" width="2.453125" style="128"/>
    <col min="6940" max="6940" width="2.453125" style="128" customWidth="1"/>
    <col min="6941" max="6968" width="2.453125" style="128"/>
    <col min="6969" max="6969" width="3" style="128" bestFit="1" customWidth="1"/>
    <col min="6970" max="7195" width="2.453125" style="128"/>
    <col min="7196" max="7196" width="2.453125" style="128" customWidth="1"/>
    <col min="7197" max="7224" width="2.453125" style="128"/>
    <col min="7225" max="7225" width="3" style="128" bestFit="1" customWidth="1"/>
    <col min="7226" max="7451" width="2.453125" style="128"/>
    <col min="7452" max="7452" width="2.453125" style="128" customWidth="1"/>
    <col min="7453" max="7480" width="2.453125" style="128"/>
    <col min="7481" max="7481" width="3" style="128" bestFit="1" customWidth="1"/>
    <col min="7482" max="7707" width="2.453125" style="128"/>
    <col min="7708" max="7708" width="2.453125" style="128" customWidth="1"/>
    <col min="7709" max="7736" width="2.453125" style="128"/>
    <col min="7737" max="7737" width="3" style="128" bestFit="1" customWidth="1"/>
    <col min="7738" max="7963" width="2.453125" style="128"/>
    <col min="7964" max="7964" width="2.453125" style="128" customWidth="1"/>
    <col min="7965" max="7992" width="2.453125" style="128"/>
    <col min="7993" max="7993" width="3" style="128" bestFit="1" customWidth="1"/>
    <col min="7994" max="8219" width="2.453125" style="128"/>
    <col min="8220" max="8220" width="2.453125" style="128" customWidth="1"/>
    <col min="8221" max="8248" width="2.453125" style="128"/>
    <col min="8249" max="8249" width="3" style="128" bestFit="1" customWidth="1"/>
    <col min="8250" max="8475" width="2.453125" style="128"/>
    <col min="8476" max="8476" width="2.453125" style="128" customWidth="1"/>
    <col min="8477" max="8504" width="2.453125" style="128"/>
    <col min="8505" max="8505" width="3" style="128" bestFit="1" customWidth="1"/>
    <col min="8506" max="8731" width="2.453125" style="128"/>
    <col min="8732" max="8732" width="2.453125" style="128" customWidth="1"/>
    <col min="8733" max="8760" width="2.453125" style="128"/>
    <col min="8761" max="8761" width="3" style="128" bestFit="1" customWidth="1"/>
    <col min="8762" max="8987" width="2.453125" style="128"/>
    <col min="8988" max="8988" width="2.453125" style="128" customWidth="1"/>
    <col min="8989" max="9016" width="2.453125" style="128"/>
    <col min="9017" max="9017" width="3" style="128" bestFit="1" customWidth="1"/>
    <col min="9018" max="9243" width="2.453125" style="128"/>
    <col min="9244" max="9244" width="2.453125" style="128" customWidth="1"/>
    <col min="9245" max="9272" width="2.453125" style="128"/>
    <col min="9273" max="9273" width="3" style="128" bestFit="1" customWidth="1"/>
    <col min="9274" max="9499" width="2.453125" style="128"/>
    <col min="9500" max="9500" width="2.453125" style="128" customWidth="1"/>
    <col min="9501" max="9528" width="2.453125" style="128"/>
    <col min="9529" max="9529" width="3" style="128" bestFit="1" customWidth="1"/>
    <col min="9530" max="9755" width="2.453125" style="128"/>
    <col min="9756" max="9756" width="2.453125" style="128" customWidth="1"/>
    <col min="9757" max="9784" width="2.453125" style="128"/>
    <col min="9785" max="9785" width="3" style="128" bestFit="1" customWidth="1"/>
    <col min="9786" max="10011" width="2.453125" style="128"/>
    <col min="10012" max="10012" width="2.453125" style="128" customWidth="1"/>
    <col min="10013" max="10040" width="2.453125" style="128"/>
    <col min="10041" max="10041" width="3" style="128" bestFit="1" customWidth="1"/>
    <col min="10042" max="10267" width="2.453125" style="128"/>
    <col min="10268" max="10268" width="2.453125" style="128" customWidth="1"/>
    <col min="10269" max="10296" width="2.453125" style="128"/>
    <col min="10297" max="10297" width="3" style="128" bestFit="1" customWidth="1"/>
    <col min="10298" max="10523" width="2.453125" style="128"/>
    <col min="10524" max="10524" width="2.453125" style="128" customWidth="1"/>
    <col min="10525" max="10552" width="2.453125" style="128"/>
    <col min="10553" max="10553" width="3" style="128" bestFit="1" customWidth="1"/>
    <col min="10554" max="10779" width="2.453125" style="128"/>
    <col min="10780" max="10780" width="2.453125" style="128" customWidth="1"/>
    <col min="10781" max="10808" width="2.453125" style="128"/>
    <col min="10809" max="10809" width="3" style="128" bestFit="1" customWidth="1"/>
    <col min="10810" max="11035" width="2.453125" style="128"/>
    <col min="11036" max="11036" width="2.453125" style="128" customWidth="1"/>
    <col min="11037" max="11064" width="2.453125" style="128"/>
    <col min="11065" max="11065" width="3" style="128" bestFit="1" customWidth="1"/>
    <col min="11066" max="11291" width="2.453125" style="128"/>
    <col min="11292" max="11292" width="2.453125" style="128" customWidth="1"/>
    <col min="11293" max="11320" width="2.453125" style="128"/>
    <col min="11321" max="11321" width="3" style="128" bestFit="1" customWidth="1"/>
    <col min="11322" max="11547" width="2.453125" style="128"/>
    <col min="11548" max="11548" width="2.453125" style="128" customWidth="1"/>
    <col min="11549" max="11576" width="2.453125" style="128"/>
    <col min="11577" max="11577" width="3" style="128" bestFit="1" customWidth="1"/>
    <col min="11578" max="11803" width="2.453125" style="128"/>
    <col min="11804" max="11804" width="2.453125" style="128" customWidth="1"/>
    <col min="11805" max="11832" width="2.453125" style="128"/>
    <col min="11833" max="11833" width="3" style="128" bestFit="1" customWidth="1"/>
    <col min="11834" max="12059" width="2.453125" style="128"/>
    <col min="12060" max="12060" width="2.453125" style="128" customWidth="1"/>
    <col min="12061" max="12088" width="2.453125" style="128"/>
    <col min="12089" max="12089" width="3" style="128" bestFit="1" customWidth="1"/>
    <col min="12090" max="12315" width="2.453125" style="128"/>
    <col min="12316" max="12316" width="2.453125" style="128" customWidth="1"/>
    <col min="12317" max="12344" width="2.453125" style="128"/>
    <col min="12345" max="12345" width="3" style="128" bestFit="1" customWidth="1"/>
    <col min="12346" max="12571" width="2.453125" style="128"/>
    <col min="12572" max="12572" width="2.453125" style="128" customWidth="1"/>
    <col min="12573" max="12600" width="2.453125" style="128"/>
    <col min="12601" max="12601" width="3" style="128" bestFit="1" customWidth="1"/>
    <col min="12602" max="12827" width="2.453125" style="128"/>
    <col min="12828" max="12828" width="2.453125" style="128" customWidth="1"/>
    <col min="12829" max="12856" width="2.453125" style="128"/>
    <col min="12857" max="12857" width="3" style="128" bestFit="1" customWidth="1"/>
    <col min="12858" max="13083" width="2.453125" style="128"/>
    <col min="13084" max="13084" width="2.453125" style="128" customWidth="1"/>
    <col min="13085" max="13112" width="2.453125" style="128"/>
    <col min="13113" max="13113" width="3" style="128" bestFit="1" customWidth="1"/>
    <col min="13114" max="13339" width="2.453125" style="128"/>
    <col min="13340" max="13340" width="2.453125" style="128" customWidth="1"/>
    <col min="13341" max="13368" width="2.453125" style="128"/>
    <col min="13369" max="13369" width="3" style="128" bestFit="1" customWidth="1"/>
    <col min="13370" max="13595" width="2.453125" style="128"/>
    <col min="13596" max="13596" width="2.453125" style="128" customWidth="1"/>
    <col min="13597" max="13624" width="2.453125" style="128"/>
    <col min="13625" max="13625" width="3" style="128" bestFit="1" customWidth="1"/>
    <col min="13626" max="13851" width="2.453125" style="128"/>
    <col min="13852" max="13852" width="2.453125" style="128" customWidth="1"/>
    <col min="13853" max="13880" width="2.453125" style="128"/>
    <col min="13881" max="13881" width="3" style="128" bestFit="1" customWidth="1"/>
    <col min="13882" max="14107" width="2.453125" style="128"/>
    <col min="14108" max="14108" width="2.453125" style="128" customWidth="1"/>
    <col min="14109" max="14136" width="2.453125" style="128"/>
    <col min="14137" max="14137" width="3" style="128" bestFit="1" customWidth="1"/>
    <col min="14138" max="14363" width="2.453125" style="128"/>
    <col min="14364" max="14364" width="2.453125" style="128" customWidth="1"/>
    <col min="14365" max="14392" width="2.453125" style="128"/>
    <col min="14393" max="14393" width="3" style="128" bestFit="1" customWidth="1"/>
    <col min="14394" max="14619" width="2.453125" style="128"/>
    <col min="14620" max="14620" width="2.453125" style="128" customWidth="1"/>
    <col min="14621" max="14648" width="2.453125" style="128"/>
    <col min="14649" max="14649" width="3" style="128" bestFit="1" customWidth="1"/>
    <col min="14650" max="14875" width="2.453125" style="128"/>
    <col min="14876" max="14876" width="2.453125" style="128" customWidth="1"/>
    <col min="14877" max="14904" width="2.453125" style="128"/>
    <col min="14905" max="14905" width="3" style="128" bestFit="1" customWidth="1"/>
    <col min="14906" max="15131" width="2.453125" style="128"/>
    <col min="15132" max="15132" width="2.453125" style="128" customWidth="1"/>
    <col min="15133" max="15160" width="2.453125" style="128"/>
    <col min="15161" max="15161" width="3" style="128" bestFit="1" customWidth="1"/>
    <col min="15162" max="15387" width="2.453125" style="128"/>
    <col min="15388" max="15388" width="2.453125" style="128" customWidth="1"/>
    <col min="15389" max="15416" width="2.453125" style="128"/>
    <col min="15417" max="15417" width="3" style="128" bestFit="1" customWidth="1"/>
    <col min="15418" max="15643" width="2.453125" style="128"/>
    <col min="15644" max="15644" width="2.453125" style="128" customWidth="1"/>
    <col min="15645" max="15672" width="2.453125" style="128"/>
    <col min="15673" max="15673" width="3" style="128" bestFit="1" customWidth="1"/>
    <col min="15674" max="15899" width="2.453125" style="128"/>
    <col min="15900" max="15900" width="2.453125" style="128" customWidth="1"/>
    <col min="15901" max="15928" width="2.453125" style="128"/>
    <col min="15929" max="15929" width="3" style="128" bestFit="1" customWidth="1"/>
    <col min="15930" max="16155" width="2.453125" style="128"/>
    <col min="16156" max="16156" width="2.453125" style="128" customWidth="1"/>
    <col min="16157" max="16184" width="2.453125" style="128"/>
    <col min="16185" max="16185" width="3" style="128" bestFit="1" customWidth="1"/>
    <col min="16186" max="16384" width="2.453125" style="128"/>
  </cols>
  <sheetData>
    <row r="1" spans="1:60" ht="13.5" customHeight="1">
      <c r="A1" s="497" t="s">
        <v>398</v>
      </c>
      <c r="B1" s="497"/>
      <c r="C1" s="497"/>
      <c r="D1" s="497"/>
      <c r="E1" s="497"/>
      <c r="F1" s="497"/>
      <c r="G1" s="497"/>
      <c r="H1" s="497"/>
      <c r="I1" s="497"/>
      <c r="J1" s="497"/>
      <c r="K1" s="498">
        <f>日割計算表パターン①!K1</f>
        <v>7</v>
      </c>
      <c r="L1" s="498"/>
      <c r="M1" s="499" t="s">
        <v>175</v>
      </c>
      <c r="N1" s="499"/>
      <c r="O1" s="499"/>
      <c r="P1" s="500" t="s">
        <v>176</v>
      </c>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row>
    <row r="2" spans="1:60" ht="13.5" customHeight="1">
      <c r="A2" s="497"/>
      <c r="B2" s="497"/>
      <c r="C2" s="497"/>
      <c r="D2" s="497"/>
      <c r="E2" s="497"/>
      <c r="F2" s="497"/>
      <c r="G2" s="497"/>
      <c r="H2" s="497"/>
      <c r="I2" s="497"/>
      <c r="J2" s="497"/>
      <c r="K2" s="498"/>
      <c r="L2" s="498"/>
      <c r="M2" s="499"/>
      <c r="N2" s="499"/>
      <c r="O2" s="499"/>
      <c r="P2" s="500"/>
      <c r="Q2" s="500"/>
      <c r="R2" s="500"/>
      <c r="S2" s="500"/>
      <c r="T2" s="500"/>
      <c r="U2" s="500"/>
      <c r="V2" s="500"/>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H2" s="234"/>
    </row>
    <row r="3" spans="1:60" ht="28.5" customHeight="1">
      <c r="A3" s="754" t="s">
        <v>205</v>
      </c>
      <c r="B3" s="754"/>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H3" s="234"/>
    </row>
    <row r="4" spans="1:60">
      <c r="A4" s="211"/>
      <c r="B4" s="609" t="s">
        <v>178</v>
      </c>
      <c r="C4" s="519"/>
      <c r="D4" s="519"/>
      <c r="E4" s="519"/>
      <c r="F4" s="519"/>
      <c r="G4" s="755"/>
      <c r="H4" s="755"/>
      <c r="I4" s="755"/>
      <c r="J4" s="755"/>
      <c r="K4" s="755"/>
      <c r="L4" s="755"/>
      <c r="M4" s="755"/>
      <c r="N4" s="755"/>
      <c r="O4" s="755"/>
      <c r="P4" s="755"/>
      <c r="Q4" s="755"/>
      <c r="R4" s="755"/>
      <c r="S4" s="755"/>
      <c r="T4" s="755"/>
      <c r="U4" s="755"/>
      <c r="V4" s="755"/>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row>
    <row r="5" spans="1:60" ht="13.5" customHeight="1">
      <c r="A5" s="211"/>
      <c r="B5" s="610"/>
      <c r="C5" s="520"/>
      <c r="D5" s="520"/>
      <c r="E5" s="520"/>
      <c r="F5" s="520"/>
      <c r="G5" s="755"/>
      <c r="H5" s="755"/>
      <c r="I5" s="755"/>
      <c r="J5" s="755"/>
      <c r="K5" s="755"/>
      <c r="L5" s="755"/>
      <c r="M5" s="755"/>
      <c r="N5" s="755"/>
      <c r="O5" s="755"/>
      <c r="P5" s="755"/>
      <c r="Q5" s="755"/>
      <c r="R5" s="755"/>
      <c r="S5" s="755"/>
      <c r="T5" s="755"/>
      <c r="U5" s="755"/>
      <c r="V5" s="755"/>
      <c r="W5" s="211"/>
      <c r="X5" s="211"/>
      <c r="Y5" s="211"/>
      <c r="Z5" s="211"/>
      <c r="AA5" s="211"/>
      <c r="AB5" s="211"/>
      <c r="AC5" s="211"/>
      <c r="AD5" s="211"/>
      <c r="AE5" s="211"/>
      <c r="AF5" s="211"/>
      <c r="AG5" s="211"/>
      <c r="AH5" s="211"/>
      <c r="AI5" s="211"/>
      <c r="AJ5" s="211"/>
      <c r="AK5" s="211"/>
      <c r="AL5" s="211"/>
      <c r="AM5" s="211"/>
      <c r="AN5" s="211"/>
      <c r="AO5" s="211"/>
      <c r="AP5" s="211"/>
      <c r="AQ5" s="211"/>
      <c r="AR5" s="211"/>
      <c r="AS5" s="211"/>
      <c r="AT5" s="211"/>
      <c r="AU5" s="211"/>
      <c r="AV5" s="211"/>
      <c r="AW5" s="211"/>
      <c r="AX5" s="211"/>
      <c r="AY5" s="211"/>
      <c r="AZ5" s="211"/>
      <c r="BA5" s="211"/>
    </row>
    <row r="6" spans="1:60" ht="13.5" customHeight="1">
      <c r="A6" s="211"/>
      <c r="B6" s="739" t="s">
        <v>403</v>
      </c>
      <c r="C6" s="740"/>
      <c r="D6" s="740"/>
      <c r="E6" s="740"/>
      <c r="F6" s="741"/>
      <c r="G6" s="745"/>
      <c r="H6" s="746"/>
      <c r="I6" s="746"/>
      <c r="J6" s="746"/>
      <c r="K6" s="746"/>
      <c r="L6" s="746"/>
      <c r="M6" s="746"/>
      <c r="N6" s="746"/>
      <c r="O6" s="746"/>
      <c r="P6" s="746"/>
      <c r="Q6" s="746"/>
      <c r="R6" s="746"/>
      <c r="S6" s="746"/>
      <c r="T6" s="746"/>
      <c r="U6" s="746"/>
      <c r="V6" s="747"/>
      <c r="W6" s="626" t="s">
        <v>206</v>
      </c>
      <c r="X6" s="627"/>
      <c r="Y6" s="627"/>
      <c r="Z6" s="627"/>
      <c r="AA6" s="628"/>
      <c r="AB6" s="756"/>
      <c r="AC6" s="517"/>
      <c r="AD6" s="519" t="s">
        <v>181</v>
      </c>
      <c r="AE6" s="517"/>
      <c r="AF6" s="517"/>
      <c r="AG6" s="519" t="s">
        <v>182</v>
      </c>
      <c r="AH6" s="519" t="s">
        <v>183</v>
      </c>
      <c r="AI6" s="519">
        <f>AB6</f>
        <v>0</v>
      </c>
      <c r="AJ6" s="519"/>
      <c r="AK6" s="519" t="s">
        <v>181</v>
      </c>
      <c r="AL6" s="517"/>
      <c r="AM6" s="517"/>
      <c r="AN6" s="521" t="s">
        <v>182</v>
      </c>
      <c r="AO6" s="707" t="s">
        <v>184</v>
      </c>
      <c r="AP6" s="708"/>
      <c r="AQ6" s="709"/>
      <c r="AR6" s="523">
        <f>DATEDIF(AE6,AL6,"d")+1</f>
        <v>1</v>
      </c>
      <c r="AS6" s="524"/>
      <c r="AT6" s="521" t="s">
        <v>182</v>
      </c>
      <c r="AU6" s="211"/>
      <c r="AV6" s="211"/>
      <c r="AW6" s="211"/>
      <c r="AX6" s="211"/>
      <c r="AY6" s="211"/>
      <c r="AZ6" s="211"/>
      <c r="BA6" s="211"/>
    </row>
    <row r="7" spans="1:60" ht="13.5" customHeight="1">
      <c r="A7" s="235"/>
      <c r="B7" s="742"/>
      <c r="C7" s="743"/>
      <c r="D7" s="743"/>
      <c r="E7" s="743"/>
      <c r="F7" s="744"/>
      <c r="G7" s="748"/>
      <c r="H7" s="749"/>
      <c r="I7" s="749"/>
      <c r="J7" s="749"/>
      <c r="K7" s="749"/>
      <c r="L7" s="749"/>
      <c r="M7" s="749"/>
      <c r="N7" s="749"/>
      <c r="O7" s="749"/>
      <c r="P7" s="749"/>
      <c r="Q7" s="749"/>
      <c r="R7" s="749"/>
      <c r="S7" s="749"/>
      <c r="T7" s="749"/>
      <c r="U7" s="749"/>
      <c r="V7" s="750"/>
      <c r="W7" s="751"/>
      <c r="X7" s="752"/>
      <c r="Y7" s="752"/>
      <c r="Z7" s="752"/>
      <c r="AA7" s="753"/>
      <c r="AB7" s="757"/>
      <c r="AC7" s="518"/>
      <c r="AD7" s="520"/>
      <c r="AE7" s="518"/>
      <c r="AF7" s="518"/>
      <c r="AG7" s="520"/>
      <c r="AH7" s="520"/>
      <c r="AI7" s="520"/>
      <c r="AJ7" s="520"/>
      <c r="AK7" s="520"/>
      <c r="AL7" s="518"/>
      <c r="AM7" s="518"/>
      <c r="AN7" s="522"/>
      <c r="AO7" s="710"/>
      <c r="AP7" s="711"/>
      <c r="AQ7" s="712"/>
      <c r="AR7" s="525"/>
      <c r="AS7" s="526"/>
      <c r="AT7" s="522"/>
      <c r="AU7" s="211"/>
      <c r="AV7" s="215"/>
      <c r="AW7" s="215"/>
      <c r="AX7" s="215"/>
      <c r="AY7" s="215"/>
      <c r="AZ7" s="215"/>
      <c r="BA7" s="215"/>
    </row>
    <row r="8" spans="1:60" ht="14.25" customHeight="1" thickBot="1">
      <c r="A8" s="235"/>
      <c r="B8" s="739" t="s">
        <v>404</v>
      </c>
      <c r="C8" s="740"/>
      <c r="D8" s="740"/>
      <c r="E8" s="740"/>
      <c r="F8" s="741"/>
      <c r="G8" s="745"/>
      <c r="H8" s="746"/>
      <c r="I8" s="746"/>
      <c r="J8" s="746"/>
      <c r="K8" s="746"/>
      <c r="L8" s="746"/>
      <c r="M8" s="746"/>
      <c r="N8" s="746"/>
      <c r="O8" s="746"/>
      <c r="P8" s="746"/>
      <c r="Q8" s="746"/>
      <c r="R8" s="746"/>
      <c r="S8" s="746"/>
      <c r="T8" s="746"/>
      <c r="U8" s="746"/>
      <c r="V8" s="747"/>
      <c r="W8" s="626" t="s">
        <v>206</v>
      </c>
      <c r="X8" s="627"/>
      <c r="Y8" s="627"/>
      <c r="Z8" s="627"/>
      <c r="AA8" s="628"/>
      <c r="AB8" s="609">
        <f>AB6</f>
        <v>0</v>
      </c>
      <c r="AC8" s="519"/>
      <c r="AD8" s="519" t="s">
        <v>181</v>
      </c>
      <c r="AE8" s="517"/>
      <c r="AF8" s="517"/>
      <c r="AG8" s="519" t="s">
        <v>182</v>
      </c>
      <c r="AH8" s="519" t="s">
        <v>183</v>
      </c>
      <c r="AI8" s="519">
        <f>AB6</f>
        <v>0</v>
      </c>
      <c r="AJ8" s="519"/>
      <c r="AK8" s="519" t="s">
        <v>181</v>
      </c>
      <c r="AL8" s="517"/>
      <c r="AM8" s="517"/>
      <c r="AN8" s="521" t="s">
        <v>182</v>
      </c>
      <c r="AO8" s="707" t="s">
        <v>184</v>
      </c>
      <c r="AP8" s="708"/>
      <c r="AQ8" s="709"/>
      <c r="AR8" s="523">
        <f>DATEDIF(AE8,AL8,"d")+1</f>
        <v>1</v>
      </c>
      <c r="AS8" s="524"/>
      <c r="AT8" s="521" t="s">
        <v>182</v>
      </c>
      <c r="AU8" s="211"/>
      <c r="AV8" s="215" t="s">
        <v>386</v>
      </c>
      <c r="AW8" s="215"/>
      <c r="AX8" s="215"/>
      <c r="AY8" s="215"/>
      <c r="AZ8" s="215"/>
      <c r="BA8" s="215"/>
    </row>
    <row r="9" spans="1:60" ht="19.5" customHeight="1" thickBot="1">
      <c r="A9" s="235"/>
      <c r="B9" s="742"/>
      <c r="C9" s="743"/>
      <c r="D9" s="743"/>
      <c r="E9" s="743"/>
      <c r="F9" s="744"/>
      <c r="G9" s="748"/>
      <c r="H9" s="749"/>
      <c r="I9" s="749"/>
      <c r="J9" s="749"/>
      <c r="K9" s="749"/>
      <c r="L9" s="749"/>
      <c r="M9" s="749"/>
      <c r="N9" s="749"/>
      <c r="O9" s="749"/>
      <c r="P9" s="749"/>
      <c r="Q9" s="749"/>
      <c r="R9" s="749"/>
      <c r="S9" s="749"/>
      <c r="T9" s="749"/>
      <c r="U9" s="749"/>
      <c r="V9" s="750"/>
      <c r="W9" s="751"/>
      <c r="X9" s="752"/>
      <c r="Y9" s="752"/>
      <c r="Z9" s="752"/>
      <c r="AA9" s="753"/>
      <c r="AB9" s="610"/>
      <c r="AC9" s="520"/>
      <c r="AD9" s="520"/>
      <c r="AE9" s="518"/>
      <c r="AF9" s="518"/>
      <c r="AG9" s="520"/>
      <c r="AH9" s="520"/>
      <c r="AI9" s="520"/>
      <c r="AJ9" s="520"/>
      <c r="AK9" s="520"/>
      <c r="AL9" s="518"/>
      <c r="AM9" s="518"/>
      <c r="AN9" s="522"/>
      <c r="AO9" s="710"/>
      <c r="AP9" s="711"/>
      <c r="AQ9" s="712"/>
      <c r="AR9" s="525"/>
      <c r="AS9" s="526"/>
      <c r="AT9" s="522"/>
      <c r="AU9" s="211"/>
      <c r="AV9" s="713">
        <f>AB6</f>
        <v>0</v>
      </c>
      <c r="AW9" s="714"/>
      <c r="AX9" s="715" t="e">
        <f>VLOOKUP(AV9,$BC$13:$BF$24,3,FALSE)</f>
        <v>#N/A</v>
      </c>
      <c r="AY9" s="716"/>
      <c r="AZ9" s="717"/>
      <c r="BA9" s="211"/>
    </row>
    <row r="10" spans="1:60" ht="13.5" customHeight="1" thickBot="1">
      <c r="A10" s="235"/>
      <c r="B10" s="236"/>
      <c r="C10" s="237"/>
      <c r="D10" s="237"/>
      <c r="E10" s="237"/>
      <c r="F10" s="237"/>
      <c r="G10" s="237"/>
      <c r="H10" s="237"/>
      <c r="I10" s="215" t="s">
        <v>185</v>
      </c>
      <c r="J10" s="215" t="s">
        <v>186</v>
      </c>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5"/>
      <c r="AJ10" s="215"/>
      <c r="AK10" s="215"/>
      <c r="AL10" s="215"/>
      <c r="AM10" s="215"/>
      <c r="AN10" s="215"/>
      <c r="AO10" s="215"/>
      <c r="AP10" s="215"/>
      <c r="AQ10" s="215"/>
      <c r="AR10" s="215"/>
      <c r="AS10" s="215"/>
      <c r="AT10" s="215"/>
      <c r="AU10" s="215"/>
      <c r="AV10" s="215"/>
      <c r="AW10" s="215"/>
      <c r="AX10" s="215"/>
      <c r="AY10" s="215"/>
      <c r="AZ10" s="215"/>
      <c r="BA10" s="215"/>
    </row>
    <row r="11" spans="1:60" ht="13.5" customHeight="1">
      <c r="A11" s="235"/>
      <c r="B11" s="718"/>
      <c r="C11" s="719"/>
      <c r="D11" s="719"/>
      <c r="E11" s="719"/>
      <c r="F11" s="719"/>
      <c r="G11" s="719"/>
      <c r="H11" s="720"/>
      <c r="I11" s="724" t="s">
        <v>207</v>
      </c>
      <c r="J11" s="725"/>
      <c r="K11" s="725"/>
      <c r="L11" s="725"/>
      <c r="M11" s="725"/>
      <c r="N11" s="726"/>
      <c r="O11" s="727" t="s">
        <v>208</v>
      </c>
      <c r="P11" s="729" t="s">
        <v>209</v>
      </c>
      <c r="Q11" s="729"/>
      <c r="R11" s="729"/>
      <c r="S11" s="729"/>
      <c r="T11" s="730"/>
      <c r="U11" s="733" t="s">
        <v>210</v>
      </c>
      <c r="V11" s="725" t="s">
        <v>211</v>
      </c>
      <c r="W11" s="725"/>
      <c r="X11" s="725"/>
      <c r="Y11" s="725"/>
      <c r="Z11" s="726"/>
      <c r="AA11" s="735" t="s">
        <v>392</v>
      </c>
      <c r="AB11" s="729"/>
      <c r="AC11" s="729"/>
      <c r="AD11" s="729"/>
      <c r="AE11" s="729"/>
      <c r="AF11" s="730"/>
      <c r="AG11" s="735" t="s">
        <v>212</v>
      </c>
      <c r="AH11" s="729"/>
      <c r="AI11" s="729"/>
      <c r="AJ11" s="729"/>
      <c r="AK11" s="729"/>
      <c r="AL11" s="737"/>
      <c r="AM11" s="215"/>
      <c r="AN11" s="215"/>
      <c r="AO11" s="215"/>
      <c r="AP11" s="215"/>
      <c r="AQ11" s="215"/>
      <c r="AR11" s="215"/>
      <c r="AS11" s="215"/>
      <c r="AT11" s="215"/>
      <c r="AU11" s="215"/>
      <c r="AV11" s="215"/>
      <c r="AW11" s="215"/>
      <c r="AX11" s="215"/>
      <c r="AY11" s="215"/>
      <c r="AZ11" s="215"/>
      <c r="BA11" s="215"/>
      <c r="BC11" s="238" t="s">
        <v>174</v>
      </c>
      <c r="BD11" s="239">
        <f>日割計算表パターン①!BE8</f>
        <v>7</v>
      </c>
      <c r="BE11" s="764" t="s">
        <v>175</v>
      </c>
      <c r="BF11" s="764"/>
    </row>
    <row r="12" spans="1:60" ht="13.5" customHeight="1" thickBot="1">
      <c r="A12" s="235"/>
      <c r="B12" s="721"/>
      <c r="C12" s="722"/>
      <c r="D12" s="722"/>
      <c r="E12" s="722"/>
      <c r="F12" s="722"/>
      <c r="G12" s="722"/>
      <c r="H12" s="723"/>
      <c r="I12" s="610"/>
      <c r="J12" s="520"/>
      <c r="K12" s="520"/>
      <c r="L12" s="520"/>
      <c r="M12" s="520"/>
      <c r="N12" s="522"/>
      <c r="O12" s="728"/>
      <c r="P12" s="731"/>
      <c r="Q12" s="731"/>
      <c r="R12" s="731"/>
      <c r="S12" s="731"/>
      <c r="T12" s="732"/>
      <c r="U12" s="734"/>
      <c r="V12" s="520"/>
      <c r="W12" s="520"/>
      <c r="X12" s="520"/>
      <c r="Y12" s="520"/>
      <c r="Z12" s="522"/>
      <c r="AA12" s="736"/>
      <c r="AB12" s="731"/>
      <c r="AC12" s="731"/>
      <c r="AD12" s="731"/>
      <c r="AE12" s="731"/>
      <c r="AF12" s="732"/>
      <c r="AG12" s="736"/>
      <c r="AH12" s="731"/>
      <c r="AI12" s="731"/>
      <c r="AJ12" s="731"/>
      <c r="AK12" s="731"/>
      <c r="AL12" s="738"/>
      <c r="AM12" s="215"/>
      <c r="AN12" s="215"/>
      <c r="AO12" s="215"/>
      <c r="AP12" s="215"/>
      <c r="AQ12" s="215"/>
      <c r="AR12" s="215"/>
      <c r="AS12" s="215"/>
      <c r="AT12" s="215"/>
      <c r="AU12" s="240"/>
      <c r="AV12" s="240"/>
      <c r="AW12" s="240"/>
      <c r="AX12" s="240"/>
      <c r="AY12" s="240"/>
      <c r="AZ12" s="240"/>
      <c r="BA12" s="215"/>
      <c r="BC12" s="765" t="s">
        <v>190</v>
      </c>
      <c r="BD12" s="765"/>
      <c r="BE12" s="765"/>
      <c r="BF12" s="765"/>
    </row>
    <row r="13" spans="1:60" ht="13.5" customHeight="1">
      <c r="A13" s="233"/>
      <c r="B13" s="677" t="s">
        <v>213</v>
      </c>
      <c r="C13" s="609" t="s">
        <v>196</v>
      </c>
      <c r="D13" s="519"/>
      <c r="E13" s="519"/>
      <c r="F13" s="519"/>
      <c r="G13" s="519"/>
      <c r="H13" s="521"/>
      <c r="I13" s="611"/>
      <c r="J13" s="612"/>
      <c r="K13" s="612"/>
      <c r="L13" s="612"/>
      <c r="M13" s="612"/>
      <c r="N13" s="613"/>
      <c r="O13" s="611"/>
      <c r="P13" s="612"/>
      <c r="Q13" s="612"/>
      <c r="R13" s="612"/>
      <c r="S13" s="612"/>
      <c r="T13" s="613"/>
      <c r="U13" s="617" t="e">
        <f>ROUNDDOWN(I13/AX9*AR6,0)</f>
        <v>#N/A</v>
      </c>
      <c r="V13" s="618"/>
      <c r="W13" s="618"/>
      <c r="X13" s="618"/>
      <c r="Y13" s="618"/>
      <c r="Z13" s="619"/>
      <c r="AA13" s="584" t="s">
        <v>214</v>
      </c>
      <c r="AB13" s="586" t="e">
        <f>MIN(O13,U13)</f>
        <v>#N/A</v>
      </c>
      <c r="AC13" s="586"/>
      <c r="AD13" s="586"/>
      <c r="AE13" s="586"/>
      <c r="AF13" s="587"/>
      <c r="AG13" s="584" t="s">
        <v>215</v>
      </c>
      <c r="AH13" s="681"/>
      <c r="AI13" s="681"/>
      <c r="AJ13" s="681"/>
      <c r="AK13" s="681"/>
      <c r="AL13" s="682"/>
      <c r="AM13" s="241"/>
      <c r="AN13" s="626" t="s">
        <v>216</v>
      </c>
      <c r="AO13" s="627"/>
      <c r="AP13" s="627"/>
      <c r="AQ13" s="627"/>
      <c r="AR13" s="627"/>
      <c r="AS13" s="627"/>
      <c r="AT13" s="628"/>
      <c r="AU13" s="635" t="str">
        <f>IF(AND(I17&gt;0,I27&gt;0),"重複あり","重複なし")</f>
        <v>重複なし</v>
      </c>
      <c r="AV13" s="636"/>
      <c r="AW13" s="636"/>
      <c r="AX13" s="636"/>
      <c r="AY13" s="636"/>
      <c r="AZ13" s="637"/>
      <c r="BA13" s="215"/>
      <c r="BC13" s="549">
        <v>4</v>
      </c>
      <c r="BD13" s="550"/>
      <c r="BE13" s="766">
        <f>日割計算表パターン①!BF10</f>
        <v>30</v>
      </c>
      <c r="BF13" s="767"/>
    </row>
    <row r="14" spans="1:60" ht="13.5" customHeight="1">
      <c r="A14" s="233"/>
      <c r="B14" s="678"/>
      <c r="C14" s="610"/>
      <c r="D14" s="520"/>
      <c r="E14" s="520"/>
      <c r="F14" s="520"/>
      <c r="G14" s="520"/>
      <c r="H14" s="522"/>
      <c r="I14" s="614"/>
      <c r="J14" s="615"/>
      <c r="K14" s="615"/>
      <c r="L14" s="615"/>
      <c r="M14" s="615"/>
      <c r="N14" s="616"/>
      <c r="O14" s="614"/>
      <c r="P14" s="615"/>
      <c r="Q14" s="615"/>
      <c r="R14" s="615"/>
      <c r="S14" s="615"/>
      <c r="T14" s="616"/>
      <c r="U14" s="620"/>
      <c r="V14" s="621"/>
      <c r="W14" s="621"/>
      <c r="X14" s="621"/>
      <c r="Y14" s="621"/>
      <c r="Z14" s="622"/>
      <c r="AA14" s="623"/>
      <c r="AB14" s="624"/>
      <c r="AC14" s="624"/>
      <c r="AD14" s="624"/>
      <c r="AE14" s="624"/>
      <c r="AF14" s="625"/>
      <c r="AG14" s="680"/>
      <c r="AH14" s="683"/>
      <c r="AI14" s="683"/>
      <c r="AJ14" s="683"/>
      <c r="AK14" s="683"/>
      <c r="AL14" s="684"/>
      <c r="AM14" s="241"/>
      <c r="AN14" s="629"/>
      <c r="AO14" s="630"/>
      <c r="AP14" s="630"/>
      <c r="AQ14" s="630"/>
      <c r="AR14" s="630"/>
      <c r="AS14" s="630"/>
      <c r="AT14" s="631"/>
      <c r="AU14" s="638"/>
      <c r="AV14" s="639"/>
      <c r="AW14" s="639"/>
      <c r="AX14" s="639"/>
      <c r="AY14" s="639"/>
      <c r="AZ14" s="640"/>
      <c r="BA14" s="215"/>
      <c r="BC14" s="539">
        <v>5</v>
      </c>
      <c r="BD14" s="540"/>
      <c r="BE14" s="758">
        <f>日割計算表パターン①!BF11</f>
        <v>31</v>
      </c>
      <c r="BF14" s="759"/>
    </row>
    <row r="15" spans="1:60" ht="13.5" customHeight="1">
      <c r="A15" s="233"/>
      <c r="B15" s="678"/>
      <c r="C15" s="609" t="s">
        <v>397</v>
      </c>
      <c r="D15" s="519"/>
      <c r="E15" s="519"/>
      <c r="F15" s="519"/>
      <c r="G15" s="519"/>
      <c r="H15" s="521"/>
      <c r="I15" s="611"/>
      <c r="J15" s="612"/>
      <c r="K15" s="612"/>
      <c r="L15" s="612"/>
      <c r="M15" s="612"/>
      <c r="N15" s="613"/>
      <c r="O15" s="611"/>
      <c r="P15" s="612"/>
      <c r="Q15" s="612"/>
      <c r="R15" s="612"/>
      <c r="S15" s="612"/>
      <c r="T15" s="613"/>
      <c r="U15" s="617" t="e">
        <f>ROUNDDOWN(I15/AX9*AR6,0)</f>
        <v>#N/A</v>
      </c>
      <c r="V15" s="618"/>
      <c r="W15" s="618"/>
      <c r="X15" s="618"/>
      <c r="Y15" s="618"/>
      <c r="Z15" s="619"/>
      <c r="AA15" s="584" t="s">
        <v>217</v>
      </c>
      <c r="AB15" s="586" t="e">
        <f>MIN(O15,U15)</f>
        <v>#N/A</v>
      </c>
      <c r="AC15" s="586"/>
      <c r="AD15" s="586"/>
      <c r="AE15" s="586"/>
      <c r="AF15" s="587"/>
      <c r="AG15" s="680"/>
      <c r="AH15" s="683"/>
      <c r="AI15" s="683"/>
      <c r="AJ15" s="683"/>
      <c r="AK15" s="683"/>
      <c r="AL15" s="684"/>
      <c r="AM15" s="241"/>
      <c r="AN15" s="629"/>
      <c r="AO15" s="630"/>
      <c r="AP15" s="630"/>
      <c r="AQ15" s="630"/>
      <c r="AR15" s="630"/>
      <c r="AS15" s="630"/>
      <c r="AT15" s="631"/>
      <c r="AU15" s="638"/>
      <c r="AV15" s="639"/>
      <c r="AW15" s="639"/>
      <c r="AX15" s="639"/>
      <c r="AY15" s="639"/>
      <c r="AZ15" s="640"/>
      <c r="BA15" s="215"/>
      <c r="BC15" s="539">
        <v>6</v>
      </c>
      <c r="BD15" s="540"/>
      <c r="BE15" s="758">
        <f>日割計算表パターン①!BF12</f>
        <v>30</v>
      </c>
      <c r="BF15" s="759"/>
    </row>
    <row r="16" spans="1:60" ht="13.5" customHeight="1" thickBot="1">
      <c r="A16" s="233"/>
      <c r="B16" s="678"/>
      <c r="C16" s="610"/>
      <c r="D16" s="520"/>
      <c r="E16" s="520"/>
      <c r="F16" s="520"/>
      <c r="G16" s="520"/>
      <c r="H16" s="522"/>
      <c r="I16" s="614"/>
      <c r="J16" s="615"/>
      <c r="K16" s="615"/>
      <c r="L16" s="615"/>
      <c r="M16" s="615"/>
      <c r="N16" s="616"/>
      <c r="O16" s="614"/>
      <c r="P16" s="615"/>
      <c r="Q16" s="615"/>
      <c r="R16" s="615"/>
      <c r="S16" s="615"/>
      <c r="T16" s="616"/>
      <c r="U16" s="620"/>
      <c r="V16" s="621"/>
      <c r="W16" s="621"/>
      <c r="X16" s="621"/>
      <c r="Y16" s="621"/>
      <c r="Z16" s="622"/>
      <c r="AA16" s="623"/>
      <c r="AB16" s="624"/>
      <c r="AC16" s="624"/>
      <c r="AD16" s="624"/>
      <c r="AE16" s="624"/>
      <c r="AF16" s="625"/>
      <c r="AG16" s="680"/>
      <c r="AH16" s="683"/>
      <c r="AI16" s="683"/>
      <c r="AJ16" s="683"/>
      <c r="AK16" s="683"/>
      <c r="AL16" s="684"/>
      <c r="AM16" s="242"/>
      <c r="AN16" s="632"/>
      <c r="AO16" s="633"/>
      <c r="AP16" s="633"/>
      <c r="AQ16" s="633"/>
      <c r="AR16" s="633"/>
      <c r="AS16" s="633"/>
      <c r="AT16" s="634"/>
      <c r="AU16" s="641"/>
      <c r="AV16" s="642"/>
      <c r="AW16" s="642"/>
      <c r="AX16" s="642"/>
      <c r="AY16" s="642"/>
      <c r="AZ16" s="643"/>
      <c r="BA16" s="215"/>
      <c r="BC16" s="539">
        <v>7</v>
      </c>
      <c r="BD16" s="540"/>
      <c r="BE16" s="758">
        <f>日割計算表パターン①!BF13</f>
        <v>31</v>
      </c>
      <c r="BF16" s="759"/>
    </row>
    <row r="17" spans="1:60" ht="13.5" customHeight="1" thickTop="1">
      <c r="A17" s="233"/>
      <c r="B17" s="678"/>
      <c r="C17" s="609" t="s">
        <v>189</v>
      </c>
      <c r="D17" s="519"/>
      <c r="E17" s="519"/>
      <c r="F17" s="519"/>
      <c r="G17" s="519"/>
      <c r="H17" s="521"/>
      <c r="I17" s="611"/>
      <c r="J17" s="612"/>
      <c r="K17" s="612"/>
      <c r="L17" s="612"/>
      <c r="M17" s="612"/>
      <c r="N17" s="613"/>
      <c r="O17" s="551"/>
      <c r="P17" s="552"/>
      <c r="Q17" s="552"/>
      <c r="R17" s="552"/>
      <c r="S17" s="552"/>
      <c r="T17" s="553"/>
      <c r="U17" s="551"/>
      <c r="V17" s="552"/>
      <c r="W17" s="552"/>
      <c r="X17" s="552"/>
      <c r="Y17" s="552"/>
      <c r="Z17" s="553"/>
      <c r="AA17" s="551"/>
      <c r="AB17" s="552"/>
      <c r="AC17" s="552"/>
      <c r="AD17" s="552"/>
      <c r="AE17" s="552"/>
      <c r="AF17" s="553"/>
      <c r="AG17" s="680"/>
      <c r="AH17" s="683"/>
      <c r="AI17" s="683"/>
      <c r="AJ17" s="683"/>
      <c r="AK17" s="683"/>
      <c r="AL17" s="684"/>
      <c r="AM17" s="215"/>
      <c r="AN17" s="644" t="s">
        <v>219</v>
      </c>
      <c r="AO17" s="645"/>
      <c r="AP17" s="645"/>
      <c r="AQ17" s="645"/>
      <c r="AR17" s="645"/>
      <c r="AS17" s="645"/>
      <c r="AT17" s="645"/>
      <c r="AU17" s="645"/>
      <c r="AV17" s="645"/>
      <c r="AW17" s="645"/>
      <c r="AX17" s="645"/>
      <c r="AY17" s="645"/>
      <c r="AZ17" s="646"/>
      <c r="BA17" s="215"/>
      <c r="BC17" s="539">
        <v>8</v>
      </c>
      <c r="BD17" s="540"/>
      <c r="BE17" s="758">
        <f>日割計算表パターン①!BF14</f>
        <v>31</v>
      </c>
      <c r="BF17" s="759"/>
    </row>
    <row r="18" spans="1:60" ht="13.5" customHeight="1">
      <c r="A18" s="233"/>
      <c r="B18" s="678"/>
      <c r="C18" s="610"/>
      <c r="D18" s="520"/>
      <c r="E18" s="520"/>
      <c r="F18" s="520"/>
      <c r="G18" s="520"/>
      <c r="H18" s="522"/>
      <c r="I18" s="614"/>
      <c r="J18" s="615"/>
      <c r="K18" s="615"/>
      <c r="L18" s="615"/>
      <c r="M18" s="615"/>
      <c r="N18" s="616"/>
      <c r="O18" s="554"/>
      <c r="P18" s="555"/>
      <c r="Q18" s="555"/>
      <c r="R18" s="555"/>
      <c r="S18" s="555"/>
      <c r="T18" s="556"/>
      <c r="U18" s="554"/>
      <c r="V18" s="555"/>
      <c r="W18" s="555"/>
      <c r="X18" s="555"/>
      <c r="Y18" s="555"/>
      <c r="Z18" s="556"/>
      <c r="AA18" s="554"/>
      <c r="AB18" s="555"/>
      <c r="AC18" s="555"/>
      <c r="AD18" s="555"/>
      <c r="AE18" s="555"/>
      <c r="AF18" s="556"/>
      <c r="AG18" s="680"/>
      <c r="AH18" s="683"/>
      <c r="AI18" s="683"/>
      <c r="AJ18" s="683"/>
      <c r="AK18" s="683"/>
      <c r="AL18" s="684"/>
      <c r="AM18" s="211"/>
      <c r="AN18" s="647"/>
      <c r="AO18" s="648"/>
      <c r="AP18" s="648"/>
      <c r="AQ18" s="648"/>
      <c r="AR18" s="648"/>
      <c r="AS18" s="648"/>
      <c r="AT18" s="648"/>
      <c r="AU18" s="648"/>
      <c r="AV18" s="648"/>
      <c r="AW18" s="648"/>
      <c r="AX18" s="648"/>
      <c r="AY18" s="648"/>
      <c r="AZ18" s="649"/>
      <c r="BA18" s="215"/>
      <c r="BC18" s="539">
        <v>9</v>
      </c>
      <c r="BD18" s="540"/>
      <c r="BE18" s="758">
        <f>日割計算表パターン①!BF15</f>
        <v>30</v>
      </c>
      <c r="BF18" s="759"/>
      <c r="BG18" s="243"/>
    </row>
    <row r="19" spans="1:60" ht="13.5" customHeight="1">
      <c r="A19" s="233"/>
      <c r="B19" s="678"/>
      <c r="C19" s="609" t="s">
        <v>220</v>
      </c>
      <c r="D19" s="519"/>
      <c r="E19" s="519"/>
      <c r="F19" s="519"/>
      <c r="G19" s="519"/>
      <c r="H19" s="521"/>
      <c r="I19" s="687">
        <v>24</v>
      </c>
      <c r="J19" s="688"/>
      <c r="K19" s="688"/>
      <c r="L19" s="688"/>
      <c r="M19" s="688"/>
      <c r="N19" s="689"/>
      <c r="O19" s="551"/>
      <c r="P19" s="552"/>
      <c r="Q19" s="552"/>
      <c r="R19" s="552"/>
      <c r="S19" s="552"/>
      <c r="T19" s="553"/>
      <c r="U19" s="551"/>
      <c r="V19" s="552"/>
      <c r="W19" s="552"/>
      <c r="X19" s="552"/>
      <c r="Y19" s="552"/>
      <c r="Z19" s="553"/>
      <c r="AA19" s="551"/>
      <c r="AB19" s="552"/>
      <c r="AC19" s="552"/>
      <c r="AD19" s="552"/>
      <c r="AE19" s="552"/>
      <c r="AF19" s="553"/>
      <c r="AG19" s="680"/>
      <c r="AH19" s="683"/>
      <c r="AI19" s="683"/>
      <c r="AJ19" s="683"/>
      <c r="AK19" s="683"/>
      <c r="AL19" s="684"/>
      <c r="AM19" s="211"/>
      <c r="AN19" s="650" t="s">
        <v>393</v>
      </c>
      <c r="AO19" s="651"/>
      <c r="AP19" s="651"/>
      <c r="AQ19" s="651"/>
      <c r="AR19" s="651"/>
      <c r="AS19" s="651"/>
      <c r="AT19" s="651"/>
      <c r="AU19" s="652"/>
      <c r="AV19" s="656" t="e">
        <f>AB13+AB23</f>
        <v>#N/A</v>
      </c>
      <c r="AW19" s="657"/>
      <c r="AX19" s="657"/>
      <c r="AY19" s="657"/>
      <c r="AZ19" s="658"/>
      <c r="BA19" s="215"/>
      <c r="BC19" s="539">
        <v>10</v>
      </c>
      <c r="BD19" s="540"/>
      <c r="BE19" s="758">
        <f>日割計算表パターン①!BF16</f>
        <v>31</v>
      </c>
      <c r="BF19" s="759"/>
      <c r="BG19" s="243"/>
    </row>
    <row r="20" spans="1:60" ht="13.5" customHeight="1">
      <c r="A20" s="233"/>
      <c r="B20" s="678"/>
      <c r="C20" s="610"/>
      <c r="D20" s="520"/>
      <c r="E20" s="520"/>
      <c r="F20" s="520"/>
      <c r="G20" s="520"/>
      <c r="H20" s="522"/>
      <c r="I20" s="690"/>
      <c r="J20" s="691"/>
      <c r="K20" s="691"/>
      <c r="L20" s="691"/>
      <c r="M20" s="691"/>
      <c r="N20" s="692"/>
      <c r="O20" s="554"/>
      <c r="P20" s="555"/>
      <c r="Q20" s="555"/>
      <c r="R20" s="555"/>
      <c r="S20" s="555"/>
      <c r="T20" s="556"/>
      <c r="U20" s="554"/>
      <c r="V20" s="555"/>
      <c r="W20" s="555"/>
      <c r="X20" s="555"/>
      <c r="Y20" s="555"/>
      <c r="Z20" s="556"/>
      <c r="AA20" s="554"/>
      <c r="AB20" s="555"/>
      <c r="AC20" s="555"/>
      <c r="AD20" s="555"/>
      <c r="AE20" s="555"/>
      <c r="AF20" s="556"/>
      <c r="AG20" s="680"/>
      <c r="AH20" s="683"/>
      <c r="AI20" s="683"/>
      <c r="AJ20" s="683"/>
      <c r="AK20" s="683"/>
      <c r="AL20" s="684"/>
      <c r="AM20" s="211"/>
      <c r="AN20" s="653"/>
      <c r="AO20" s="654"/>
      <c r="AP20" s="654"/>
      <c r="AQ20" s="654"/>
      <c r="AR20" s="654"/>
      <c r="AS20" s="654"/>
      <c r="AT20" s="654"/>
      <c r="AU20" s="655"/>
      <c r="AV20" s="566"/>
      <c r="AW20" s="567"/>
      <c r="AX20" s="567"/>
      <c r="AY20" s="567"/>
      <c r="AZ20" s="568"/>
      <c r="BA20" s="215"/>
      <c r="BC20" s="539">
        <v>11</v>
      </c>
      <c r="BD20" s="540"/>
      <c r="BE20" s="758">
        <f>日割計算表パターン①!BF17</f>
        <v>30</v>
      </c>
      <c r="BF20" s="759"/>
    </row>
    <row r="21" spans="1:60" ht="13.5" customHeight="1">
      <c r="A21" s="233"/>
      <c r="B21" s="678"/>
      <c r="C21" s="569" t="s">
        <v>221</v>
      </c>
      <c r="D21" s="570"/>
      <c r="E21" s="570"/>
      <c r="F21" s="570"/>
      <c r="G21" s="570"/>
      <c r="H21" s="571"/>
      <c r="I21" s="662">
        <f>ROUNDDOWN(I17/I19,0)</f>
        <v>0</v>
      </c>
      <c r="J21" s="663"/>
      <c r="K21" s="663"/>
      <c r="L21" s="663"/>
      <c r="M21" s="663"/>
      <c r="N21" s="664"/>
      <c r="O21" s="551"/>
      <c r="P21" s="552"/>
      <c r="Q21" s="552"/>
      <c r="R21" s="552"/>
      <c r="S21" s="552"/>
      <c r="T21" s="553"/>
      <c r="U21" s="551"/>
      <c r="V21" s="552"/>
      <c r="W21" s="552"/>
      <c r="X21" s="552"/>
      <c r="Y21" s="552"/>
      <c r="Z21" s="553"/>
      <c r="AA21" s="584" t="s">
        <v>222</v>
      </c>
      <c r="AB21" s="586">
        <f>I21</f>
        <v>0</v>
      </c>
      <c r="AC21" s="586"/>
      <c r="AD21" s="586"/>
      <c r="AE21" s="586"/>
      <c r="AF21" s="587"/>
      <c r="AG21" s="680"/>
      <c r="AH21" s="683"/>
      <c r="AI21" s="683"/>
      <c r="AJ21" s="683"/>
      <c r="AK21" s="683"/>
      <c r="AL21" s="684"/>
      <c r="AM21" s="211"/>
      <c r="AN21" s="674" t="s">
        <v>394</v>
      </c>
      <c r="AO21" s="675"/>
      <c r="AP21" s="675"/>
      <c r="AQ21" s="675"/>
      <c r="AR21" s="675"/>
      <c r="AS21" s="675"/>
      <c r="AT21" s="675"/>
      <c r="AU21" s="676"/>
      <c r="AV21" s="563" t="e">
        <f>AB15+AB25</f>
        <v>#N/A</v>
      </c>
      <c r="AW21" s="564"/>
      <c r="AX21" s="564"/>
      <c r="AY21" s="564"/>
      <c r="AZ21" s="565"/>
      <c r="BA21" s="215"/>
      <c r="BC21" s="539">
        <v>12</v>
      </c>
      <c r="BD21" s="540"/>
      <c r="BE21" s="758">
        <f>日割計算表パターン①!BF18</f>
        <v>31</v>
      </c>
      <c r="BF21" s="759"/>
    </row>
    <row r="22" spans="1:60" ht="13.5" customHeight="1" thickBot="1">
      <c r="A22" s="233"/>
      <c r="B22" s="679"/>
      <c r="C22" s="659"/>
      <c r="D22" s="660"/>
      <c r="E22" s="660"/>
      <c r="F22" s="660"/>
      <c r="G22" s="660"/>
      <c r="H22" s="661"/>
      <c r="I22" s="665"/>
      <c r="J22" s="666"/>
      <c r="K22" s="666"/>
      <c r="L22" s="666"/>
      <c r="M22" s="666"/>
      <c r="N22" s="667"/>
      <c r="O22" s="668"/>
      <c r="P22" s="669"/>
      <c r="Q22" s="669"/>
      <c r="R22" s="669"/>
      <c r="S22" s="669"/>
      <c r="T22" s="670"/>
      <c r="U22" s="668"/>
      <c r="V22" s="669"/>
      <c r="W22" s="669"/>
      <c r="X22" s="669"/>
      <c r="Y22" s="669"/>
      <c r="Z22" s="670"/>
      <c r="AA22" s="671"/>
      <c r="AB22" s="672"/>
      <c r="AC22" s="672"/>
      <c r="AD22" s="672"/>
      <c r="AE22" s="672"/>
      <c r="AF22" s="673"/>
      <c r="AG22" s="680"/>
      <c r="AH22" s="683"/>
      <c r="AI22" s="683"/>
      <c r="AJ22" s="683"/>
      <c r="AK22" s="683"/>
      <c r="AL22" s="684"/>
      <c r="AM22" s="211"/>
      <c r="AN22" s="653"/>
      <c r="AO22" s="654"/>
      <c r="AP22" s="654"/>
      <c r="AQ22" s="654"/>
      <c r="AR22" s="654"/>
      <c r="AS22" s="654"/>
      <c r="AT22" s="654"/>
      <c r="AU22" s="655"/>
      <c r="AV22" s="566"/>
      <c r="AW22" s="567"/>
      <c r="AX22" s="567"/>
      <c r="AY22" s="567"/>
      <c r="AZ22" s="568"/>
      <c r="BA22" s="215"/>
      <c r="BC22" s="539">
        <v>1</v>
      </c>
      <c r="BD22" s="540"/>
      <c r="BE22" s="758">
        <f>日割計算表パターン①!BF19</f>
        <v>31</v>
      </c>
      <c r="BF22" s="759"/>
    </row>
    <row r="23" spans="1:60" ht="13.5" customHeight="1" thickTop="1">
      <c r="A23" s="233"/>
      <c r="B23" s="693" t="s">
        <v>223</v>
      </c>
      <c r="C23" s="695" t="s">
        <v>196</v>
      </c>
      <c r="D23" s="696"/>
      <c r="E23" s="696"/>
      <c r="F23" s="696"/>
      <c r="G23" s="696"/>
      <c r="H23" s="697"/>
      <c r="I23" s="698"/>
      <c r="J23" s="699"/>
      <c r="K23" s="699"/>
      <c r="L23" s="699"/>
      <c r="M23" s="699"/>
      <c r="N23" s="700"/>
      <c r="O23" s="698"/>
      <c r="P23" s="699"/>
      <c r="Q23" s="699"/>
      <c r="R23" s="699"/>
      <c r="S23" s="699"/>
      <c r="T23" s="700"/>
      <c r="U23" s="701" t="e">
        <f>ROUNDDOWN(I23/AX9*AR8,0)</f>
        <v>#N/A</v>
      </c>
      <c r="V23" s="702"/>
      <c r="W23" s="702"/>
      <c r="X23" s="702"/>
      <c r="Y23" s="702"/>
      <c r="Z23" s="703"/>
      <c r="AA23" s="704" t="s">
        <v>224</v>
      </c>
      <c r="AB23" s="705" t="e">
        <f>MIN(O23,U23)</f>
        <v>#N/A</v>
      </c>
      <c r="AC23" s="705"/>
      <c r="AD23" s="705"/>
      <c r="AE23" s="705"/>
      <c r="AF23" s="706"/>
      <c r="AG23" s="680"/>
      <c r="AH23" s="683"/>
      <c r="AI23" s="683"/>
      <c r="AJ23" s="683"/>
      <c r="AK23" s="683"/>
      <c r="AL23" s="684"/>
      <c r="AM23" s="211"/>
      <c r="AN23" s="597" t="s">
        <v>218</v>
      </c>
      <c r="AO23" s="598"/>
      <c r="AP23" s="598"/>
      <c r="AQ23" s="598"/>
      <c r="AR23" s="598"/>
      <c r="AS23" s="598"/>
      <c r="AT23" s="598"/>
      <c r="AU23" s="599"/>
      <c r="AV23" s="563">
        <f>IF(AU13="重複あり",ROUNDDOWN(I31/$AX$9*$AR$8,0)+ROUNDDOWN(I21/$AX$9*$AR$6,0),MAX(I21,I31))</f>
        <v>0</v>
      </c>
      <c r="AW23" s="564"/>
      <c r="AX23" s="564"/>
      <c r="AY23" s="564"/>
      <c r="AZ23" s="565"/>
      <c r="BA23" s="215"/>
      <c r="BC23" s="539">
        <v>2</v>
      </c>
      <c r="BD23" s="540"/>
      <c r="BE23" s="758">
        <f>日割計算表パターン①!BF20</f>
        <v>28</v>
      </c>
      <c r="BF23" s="759"/>
      <c r="BG23" s="244"/>
      <c r="BH23" s="244"/>
    </row>
    <row r="24" spans="1:60" ht="13.5" customHeight="1" thickBot="1">
      <c r="A24" s="233"/>
      <c r="B24" s="678"/>
      <c r="C24" s="610"/>
      <c r="D24" s="520"/>
      <c r="E24" s="520"/>
      <c r="F24" s="520"/>
      <c r="G24" s="520"/>
      <c r="H24" s="522"/>
      <c r="I24" s="614"/>
      <c r="J24" s="615"/>
      <c r="K24" s="615"/>
      <c r="L24" s="615"/>
      <c r="M24" s="615"/>
      <c r="N24" s="616"/>
      <c r="O24" s="614"/>
      <c r="P24" s="615"/>
      <c r="Q24" s="615"/>
      <c r="R24" s="615"/>
      <c r="S24" s="615"/>
      <c r="T24" s="616"/>
      <c r="U24" s="620"/>
      <c r="V24" s="621"/>
      <c r="W24" s="621"/>
      <c r="X24" s="621"/>
      <c r="Y24" s="621"/>
      <c r="Z24" s="622"/>
      <c r="AA24" s="623"/>
      <c r="AB24" s="624"/>
      <c r="AC24" s="624"/>
      <c r="AD24" s="624"/>
      <c r="AE24" s="624"/>
      <c r="AF24" s="625"/>
      <c r="AG24" s="680"/>
      <c r="AH24" s="683"/>
      <c r="AI24" s="683"/>
      <c r="AJ24" s="683"/>
      <c r="AK24" s="683"/>
      <c r="AL24" s="684"/>
      <c r="AM24" s="245"/>
      <c r="AN24" s="603" t="s">
        <v>395</v>
      </c>
      <c r="AO24" s="604"/>
      <c r="AP24" s="604"/>
      <c r="AQ24" s="604"/>
      <c r="AR24" s="604"/>
      <c r="AS24" s="604"/>
      <c r="AT24" s="604"/>
      <c r="AU24" s="605"/>
      <c r="AV24" s="600"/>
      <c r="AW24" s="601"/>
      <c r="AX24" s="601"/>
      <c r="AY24" s="601"/>
      <c r="AZ24" s="602"/>
      <c r="BA24" s="215"/>
      <c r="BC24" s="543">
        <v>3</v>
      </c>
      <c r="BD24" s="544"/>
      <c r="BE24" s="760">
        <f>日割計算表パターン①!BF21</f>
        <v>31</v>
      </c>
      <c r="BF24" s="761"/>
      <c r="BG24" s="244"/>
      <c r="BH24" s="244"/>
    </row>
    <row r="25" spans="1:60" ht="13.5" customHeight="1">
      <c r="A25" s="233"/>
      <c r="B25" s="678"/>
      <c r="C25" s="609" t="s">
        <v>397</v>
      </c>
      <c r="D25" s="519"/>
      <c r="E25" s="519"/>
      <c r="F25" s="519"/>
      <c r="G25" s="519"/>
      <c r="H25" s="521"/>
      <c r="I25" s="611"/>
      <c r="J25" s="612"/>
      <c r="K25" s="612"/>
      <c r="L25" s="612"/>
      <c r="M25" s="612"/>
      <c r="N25" s="613"/>
      <c r="O25" s="611"/>
      <c r="P25" s="612"/>
      <c r="Q25" s="612"/>
      <c r="R25" s="612"/>
      <c r="S25" s="612"/>
      <c r="T25" s="613"/>
      <c r="U25" s="617" t="e">
        <f>ROUNDDOWN(I25/AX9*AR8,0)</f>
        <v>#N/A</v>
      </c>
      <c r="V25" s="618"/>
      <c r="W25" s="618"/>
      <c r="X25" s="618"/>
      <c r="Y25" s="618"/>
      <c r="Z25" s="619"/>
      <c r="AA25" s="584" t="s">
        <v>225</v>
      </c>
      <c r="AB25" s="586" t="e">
        <f>MIN(O25,U25)</f>
        <v>#N/A</v>
      </c>
      <c r="AC25" s="586"/>
      <c r="AD25" s="586"/>
      <c r="AE25" s="586"/>
      <c r="AF25" s="587"/>
      <c r="AG25" s="680"/>
      <c r="AH25" s="683"/>
      <c r="AI25" s="683"/>
      <c r="AJ25" s="683"/>
      <c r="AK25" s="683"/>
      <c r="AL25" s="684"/>
      <c r="AM25" s="245"/>
      <c r="AN25" s="603"/>
      <c r="AO25" s="604"/>
      <c r="AP25" s="604"/>
      <c r="AQ25" s="604"/>
      <c r="AR25" s="604"/>
      <c r="AS25" s="604"/>
      <c r="AT25" s="604"/>
      <c r="AU25" s="605"/>
      <c r="AV25" s="600"/>
      <c r="AW25" s="601"/>
      <c r="AX25" s="601"/>
      <c r="AY25" s="601"/>
      <c r="AZ25" s="602"/>
      <c r="BA25" s="215"/>
      <c r="BC25" s="762"/>
      <c r="BD25" s="762"/>
      <c r="BE25" s="762"/>
      <c r="BF25" s="762"/>
      <c r="BG25" s="244"/>
      <c r="BH25" s="244"/>
    </row>
    <row r="26" spans="1:60" ht="13.5" customHeight="1">
      <c r="A26" s="233"/>
      <c r="B26" s="678"/>
      <c r="C26" s="610"/>
      <c r="D26" s="520"/>
      <c r="E26" s="520"/>
      <c r="F26" s="520"/>
      <c r="G26" s="520"/>
      <c r="H26" s="522"/>
      <c r="I26" s="614"/>
      <c r="J26" s="615"/>
      <c r="K26" s="615"/>
      <c r="L26" s="615"/>
      <c r="M26" s="615"/>
      <c r="N26" s="616"/>
      <c r="O26" s="614"/>
      <c r="P26" s="615"/>
      <c r="Q26" s="615"/>
      <c r="R26" s="615"/>
      <c r="S26" s="615"/>
      <c r="T26" s="616"/>
      <c r="U26" s="620"/>
      <c r="V26" s="621"/>
      <c r="W26" s="621"/>
      <c r="X26" s="621"/>
      <c r="Y26" s="621"/>
      <c r="Z26" s="622"/>
      <c r="AA26" s="623"/>
      <c r="AB26" s="624"/>
      <c r="AC26" s="624"/>
      <c r="AD26" s="624"/>
      <c r="AE26" s="624"/>
      <c r="AF26" s="625"/>
      <c r="AG26" s="680"/>
      <c r="AH26" s="683"/>
      <c r="AI26" s="683"/>
      <c r="AJ26" s="683"/>
      <c r="AK26" s="683"/>
      <c r="AL26" s="684"/>
      <c r="AM26" s="245"/>
      <c r="AN26" s="603"/>
      <c r="AO26" s="604"/>
      <c r="AP26" s="604"/>
      <c r="AQ26" s="604"/>
      <c r="AR26" s="604"/>
      <c r="AS26" s="604"/>
      <c r="AT26" s="604"/>
      <c r="AU26" s="605"/>
      <c r="AV26" s="600"/>
      <c r="AW26" s="601"/>
      <c r="AX26" s="601"/>
      <c r="AY26" s="601"/>
      <c r="AZ26" s="602"/>
      <c r="BA26" s="215"/>
      <c r="BC26" s="763"/>
      <c r="BD26" s="763"/>
      <c r="BE26" s="763"/>
      <c r="BF26" s="763"/>
      <c r="BG26" s="244"/>
      <c r="BH26" s="244"/>
    </row>
    <row r="27" spans="1:60" ht="13.5" customHeight="1">
      <c r="A27" s="233"/>
      <c r="B27" s="678"/>
      <c r="C27" s="609" t="s">
        <v>189</v>
      </c>
      <c r="D27" s="519"/>
      <c r="E27" s="519"/>
      <c r="F27" s="519"/>
      <c r="G27" s="519"/>
      <c r="H27" s="521"/>
      <c r="I27" s="611"/>
      <c r="J27" s="612"/>
      <c r="K27" s="612"/>
      <c r="L27" s="612"/>
      <c r="M27" s="612"/>
      <c r="N27" s="613"/>
      <c r="O27" s="551"/>
      <c r="P27" s="552"/>
      <c r="Q27" s="552"/>
      <c r="R27" s="552"/>
      <c r="S27" s="552"/>
      <c r="T27" s="553"/>
      <c r="U27" s="551"/>
      <c r="V27" s="552"/>
      <c r="W27" s="552"/>
      <c r="X27" s="552"/>
      <c r="Y27" s="552"/>
      <c r="Z27" s="553"/>
      <c r="AA27" s="551"/>
      <c r="AB27" s="552"/>
      <c r="AC27" s="552"/>
      <c r="AD27" s="552"/>
      <c r="AE27" s="552"/>
      <c r="AF27" s="553"/>
      <c r="AG27" s="680"/>
      <c r="AH27" s="683"/>
      <c r="AI27" s="683"/>
      <c r="AJ27" s="683"/>
      <c r="AK27" s="683"/>
      <c r="AL27" s="684"/>
      <c r="AM27" s="245"/>
      <c r="AN27" s="603"/>
      <c r="AO27" s="604"/>
      <c r="AP27" s="604"/>
      <c r="AQ27" s="604"/>
      <c r="AR27" s="604"/>
      <c r="AS27" s="604"/>
      <c r="AT27" s="604"/>
      <c r="AU27" s="605"/>
      <c r="AV27" s="600"/>
      <c r="AW27" s="601"/>
      <c r="AX27" s="601"/>
      <c r="AY27" s="601"/>
      <c r="AZ27" s="602"/>
      <c r="BA27" s="215"/>
      <c r="BD27" s="244"/>
      <c r="BE27" s="244"/>
      <c r="BF27" s="244"/>
      <c r="BG27" s="244"/>
      <c r="BH27" s="244"/>
    </row>
    <row r="28" spans="1:60" ht="13.5" customHeight="1">
      <c r="A28" s="233"/>
      <c r="B28" s="678"/>
      <c r="C28" s="610"/>
      <c r="D28" s="520"/>
      <c r="E28" s="520"/>
      <c r="F28" s="520"/>
      <c r="G28" s="520"/>
      <c r="H28" s="522"/>
      <c r="I28" s="614"/>
      <c r="J28" s="615"/>
      <c r="K28" s="615"/>
      <c r="L28" s="615"/>
      <c r="M28" s="615"/>
      <c r="N28" s="616"/>
      <c r="O28" s="554"/>
      <c r="P28" s="555"/>
      <c r="Q28" s="555"/>
      <c r="R28" s="555"/>
      <c r="S28" s="555"/>
      <c r="T28" s="556"/>
      <c r="U28" s="554"/>
      <c r="V28" s="555"/>
      <c r="W28" s="555"/>
      <c r="X28" s="555"/>
      <c r="Y28" s="555"/>
      <c r="Z28" s="556"/>
      <c r="AA28" s="554"/>
      <c r="AB28" s="555"/>
      <c r="AC28" s="555"/>
      <c r="AD28" s="555"/>
      <c r="AE28" s="555"/>
      <c r="AF28" s="556"/>
      <c r="AG28" s="680"/>
      <c r="AH28" s="683"/>
      <c r="AI28" s="683"/>
      <c r="AJ28" s="683"/>
      <c r="AK28" s="683"/>
      <c r="AL28" s="684"/>
      <c r="AM28" s="246"/>
      <c r="AN28" s="606"/>
      <c r="AO28" s="607"/>
      <c r="AP28" s="607"/>
      <c r="AQ28" s="607"/>
      <c r="AR28" s="607"/>
      <c r="AS28" s="607"/>
      <c r="AT28" s="607"/>
      <c r="AU28" s="608"/>
      <c r="AV28" s="566"/>
      <c r="AW28" s="567"/>
      <c r="AX28" s="567"/>
      <c r="AY28" s="567"/>
      <c r="AZ28" s="568"/>
      <c r="BA28" s="215"/>
      <c r="BD28" s="244"/>
      <c r="BE28" s="244"/>
      <c r="BF28" s="244"/>
      <c r="BG28" s="244"/>
      <c r="BH28" s="244"/>
    </row>
    <row r="29" spans="1:60" ht="13.5" customHeight="1">
      <c r="A29" s="233"/>
      <c r="B29" s="678"/>
      <c r="C29" s="609" t="s">
        <v>220</v>
      </c>
      <c r="D29" s="519"/>
      <c r="E29" s="519"/>
      <c r="F29" s="519"/>
      <c r="G29" s="519"/>
      <c r="H29" s="521"/>
      <c r="I29" s="687">
        <v>24</v>
      </c>
      <c r="J29" s="688"/>
      <c r="K29" s="688"/>
      <c r="L29" s="688"/>
      <c r="M29" s="688"/>
      <c r="N29" s="689"/>
      <c r="O29" s="551"/>
      <c r="P29" s="552"/>
      <c r="Q29" s="552"/>
      <c r="R29" s="552"/>
      <c r="S29" s="552"/>
      <c r="T29" s="553"/>
      <c r="U29" s="551"/>
      <c r="V29" s="552"/>
      <c r="W29" s="552"/>
      <c r="X29" s="552"/>
      <c r="Y29" s="552"/>
      <c r="Z29" s="553"/>
      <c r="AA29" s="551"/>
      <c r="AB29" s="552"/>
      <c r="AC29" s="552"/>
      <c r="AD29" s="552"/>
      <c r="AE29" s="552"/>
      <c r="AF29" s="553"/>
      <c r="AG29" s="680"/>
      <c r="AH29" s="683"/>
      <c r="AI29" s="683"/>
      <c r="AJ29" s="683"/>
      <c r="AK29" s="683"/>
      <c r="AL29" s="684"/>
      <c r="AM29" s="247"/>
      <c r="AN29" s="557" t="s">
        <v>396</v>
      </c>
      <c r="AO29" s="558"/>
      <c r="AP29" s="558"/>
      <c r="AQ29" s="558"/>
      <c r="AR29" s="558"/>
      <c r="AS29" s="558"/>
      <c r="AT29" s="558"/>
      <c r="AU29" s="559"/>
      <c r="AV29" s="563">
        <f>AH13</f>
        <v>0</v>
      </c>
      <c r="AW29" s="564"/>
      <c r="AX29" s="564"/>
      <c r="AY29" s="564"/>
      <c r="AZ29" s="565"/>
      <c r="BA29" s="215"/>
      <c r="BD29" s="244"/>
      <c r="BE29" s="244"/>
      <c r="BF29" s="244"/>
      <c r="BG29" s="244"/>
      <c r="BH29" s="244"/>
    </row>
    <row r="30" spans="1:60" ht="13.5" customHeight="1">
      <c r="A30" s="233"/>
      <c r="B30" s="678"/>
      <c r="C30" s="610"/>
      <c r="D30" s="520"/>
      <c r="E30" s="520"/>
      <c r="F30" s="520"/>
      <c r="G30" s="520"/>
      <c r="H30" s="522"/>
      <c r="I30" s="690"/>
      <c r="J30" s="691"/>
      <c r="K30" s="691"/>
      <c r="L30" s="691"/>
      <c r="M30" s="691"/>
      <c r="N30" s="692"/>
      <c r="O30" s="554"/>
      <c r="P30" s="555"/>
      <c r="Q30" s="555"/>
      <c r="R30" s="555"/>
      <c r="S30" s="555"/>
      <c r="T30" s="556"/>
      <c r="U30" s="554"/>
      <c r="V30" s="555"/>
      <c r="W30" s="555"/>
      <c r="X30" s="555"/>
      <c r="Y30" s="555"/>
      <c r="Z30" s="556"/>
      <c r="AA30" s="554"/>
      <c r="AB30" s="555"/>
      <c r="AC30" s="555"/>
      <c r="AD30" s="555"/>
      <c r="AE30" s="555"/>
      <c r="AF30" s="556"/>
      <c r="AG30" s="680"/>
      <c r="AH30" s="683"/>
      <c r="AI30" s="683"/>
      <c r="AJ30" s="683"/>
      <c r="AK30" s="683"/>
      <c r="AL30" s="684"/>
      <c r="AM30" s="215"/>
      <c r="AN30" s="560"/>
      <c r="AO30" s="561"/>
      <c r="AP30" s="561"/>
      <c r="AQ30" s="561"/>
      <c r="AR30" s="561"/>
      <c r="AS30" s="561"/>
      <c r="AT30" s="561"/>
      <c r="AU30" s="562"/>
      <c r="AV30" s="566"/>
      <c r="AW30" s="567"/>
      <c r="AX30" s="567"/>
      <c r="AY30" s="567"/>
      <c r="AZ30" s="568"/>
      <c r="BA30" s="215"/>
      <c r="BD30" s="244"/>
      <c r="BE30" s="244"/>
      <c r="BF30" s="244"/>
      <c r="BG30" s="244"/>
      <c r="BH30" s="244"/>
    </row>
    <row r="31" spans="1:60" ht="13.5" customHeight="1">
      <c r="A31" s="233"/>
      <c r="B31" s="678"/>
      <c r="C31" s="569" t="s">
        <v>221</v>
      </c>
      <c r="D31" s="570"/>
      <c r="E31" s="570"/>
      <c r="F31" s="570"/>
      <c r="G31" s="570"/>
      <c r="H31" s="571"/>
      <c r="I31" s="575">
        <f>ROUNDDOWN(I27/I29,0)</f>
        <v>0</v>
      </c>
      <c r="J31" s="576"/>
      <c r="K31" s="576"/>
      <c r="L31" s="576"/>
      <c r="M31" s="576"/>
      <c r="N31" s="577"/>
      <c r="O31" s="551"/>
      <c r="P31" s="552"/>
      <c r="Q31" s="552"/>
      <c r="R31" s="552"/>
      <c r="S31" s="552"/>
      <c r="T31" s="553"/>
      <c r="U31" s="551"/>
      <c r="V31" s="552"/>
      <c r="W31" s="552"/>
      <c r="X31" s="552"/>
      <c r="Y31" s="552"/>
      <c r="Z31" s="553"/>
      <c r="AA31" s="584" t="s">
        <v>226</v>
      </c>
      <c r="AB31" s="586">
        <f>I31</f>
        <v>0</v>
      </c>
      <c r="AC31" s="586"/>
      <c r="AD31" s="586"/>
      <c r="AE31" s="586"/>
      <c r="AF31" s="587"/>
      <c r="AG31" s="680"/>
      <c r="AH31" s="683"/>
      <c r="AI31" s="683"/>
      <c r="AJ31" s="683"/>
      <c r="AK31" s="683"/>
      <c r="AL31" s="684"/>
      <c r="AM31" s="215"/>
      <c r="AN31" s="590" t="s">
        <v>227</v>
      </c>
      <c r="AO31" s="519"/>
      <c r="AP31" s="519"/>
      <c r="AQ31" s="519"/>
      <c r="AR31" s="519"/>
      <c r="AS31" s="519"/>
      <c r="AT31" s="519"/>
      <c r="AU31" s="521"/>
      <c r="AV31" s="563" t="e">
        <f>SUM(AV19:AZ28)-AV29</f>
        <v>#N/A</v>
      </c>
      <c r="AW31" s="564"/>
      <c r="AX31" s="564"/>
      <c r="AY31" s="564"/>
      <c r="AZ31" s="565"/>
      <c r="BA31" s="215"/>
    </row>
    <row r="32" spans="1:60" ht="13.5" customHeight="1" thickBot="1">
      <c r="A32" s="233"/>
      <c r="B32" s="694"/>
      <c r="C32" s="572"/>
      <c r="D32" s="573"/>
      <c r="E32" s="573"/>
      <c r="F32" s="573"/>
      <c r="G32" s="573"/>
      <c r="H32" s="574"/>
      <c r="I32" s="578"/>
      <c r="J32" s="579"/>
      <c r="K32" s="579"/>
      <c r="L32" s="579"/>
      <c r="M32" s="579"/>
      <c r="N32" s="580"/>
      <c r="O32" s="581"/>
      <c r="P32" s="582"/>
      <c r="Q32" s="582"/>
      <c r="R32" s="582"/>
      <c r="S32" s="582"/>
      <c r="T32" s="583"/>
      <c r="U32" s="581"/>
      <c r="V32" s="582"/>
      <c r="W32" s="582"/>
      <c r="X32" s="582"/>
      <c r="Y32" s="582"/>
      <c r="Z32" s="583"/>
      <c r="AA32" s="585"/>
      <c r="AB32" s="588"/>
      <c r="AC32" s="588"/>
      <c r="AD32" s="588"/>
      <c r="AE32" s="588"/>
      <c r="AF32" s="589"/>
      <c r="AG32" s="585"/>
      <c r="AH32" s="685"/>
      <c r="AI32" s="685"/>
      <c r="AJ32" s="685"/>
      <c r="AK32" s="685"/>
      <c r="AL32" s="686"/>
      <c r="AM32" s="215"/>
      <c r="AN32" s="591"/>
      <c r="AO32" s="592"/>
      <c r="AP32" s="592"/>
      <c r="AQ32" s="592"/>
      <c r="AR32" s="592"/>
      <c r="AS32" s="592"/>
      <c r="AT32" s="592"/>
      <c r="AU32" s="593"/>
      <c r="AV32" s="594"/>
      <c r="AW32" s="595"/>
      <c r="AX32" s="595"/>
      <c r="AY32" s="595"/>
      <c r="AZ32" s="596"/>
      <c r="BA32" s="215"/>
    </row>
    <row r="33" spans="1:53" ht="13.5" customHeight="1" thickTop="1">
      <c r="A33" s="215"/>
      <c r="B33" s="236"/>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5"/>
      <c r="AG33" s="215"/>
      <c r="AH33" s="215"/>
      <c r="AI33" s="215"/>
      <c r="AJ33" s="215"/>
      <c r="AK33" s="215"/>
      <c r="AL33" s="215"/>
      <c r="AM33" s="215"/>
      <c r="AN33" s="211"/>
      <c r="AO33" s="211"/>
      <c r="AP33" s="211"/>
      <c r="AQ33" s="211"/>
      <c r="AR33" s="211"/>
      <c r="AS33" s="211"/>
      <c r="AT33" s="248"/>
      <c r="AU33" s="211"/>
      <c r="AV33" s="211"/>
      <c r="AW33" s="211"/>
      <c r="AX33" s="211"/>
      <c r="AY33" s="211"/>
      <c r="AZ33" s="211"/>
      <c r="BA33" s="215"/>
    </row>
    <row r="34" spans="1:53" ht="13.5" customHeight="1">
      <c r="A34" s="497" t="s">
        <v>399</v>
      </c>
      <c r="B34" s="497"/>
      <c r="C34" s="497"/>
      <c r="D34" s="497"/>
      <c r="E34" s="497"/>
      <c r="F34" s="497"/>
      <c r="G34" s="497"/>
      <c r="H34" s="497"/>
      <c r="I34" s="497"/>
      <c r="J34" s="497"/>
      <c r="K34" s="498">
        <f>日割計算表パターン①!K34</f>
        <v>7</v>
      </c>
      <c r="L34" s="498"/>
      <c r="M34" s="499" t="s">
        <v>175</v>
      </c>
      <c r="N34" s="499"/>
      <c r="O34" s="499"/>
      <c r="P34" s="500" t="s">
        <v>176</v>
      </c>
      <c r="Q34" s="500"/>
      <c r="R34" s="500"/>
      <c r="S34" s="500"/>
      <c r="T34" s="500"/>
      <c r="U34" s="500"/>
      <c r="V34" s="500"/>
      <c r="W34" s="500"/>
      <c r="X34" s="500"/>
      <c r="Y34" s="500"/>
      <c r="Z34" s="500"/>
      <c r="AA34" s="500"/>
      <c r="AB34" s="500"/>
      <c r="AC34" s="500"/>
      <c r="AD34" s="500"/>
      <c r="AE34" s="500"/>
      <c r="AF34" s="500"/>
      <c r="AG34" s="500"/>
      <c r="AH34" s="500"/>
      <c r="AI34" s="500"/>
      <c r="AJ34" s="500"/>
      <c r="AK34" s="500"/>
      <c r="AL34" s="500"/>
      <c r="AM34" s="500"/>
      <c r="AN34" s="500"/>
      <c r="AO34" s="500"/>
      <c r="AP34" s="500"/>
      <c r="AQ34" s="500"/>
      <c r="AR34" s="500"/>
      <c r="AS34" s="500"/>
      <c r="AT34" s="500"/>
      <c r="AU34" s="500"/>
      <c r="AV34" s="500"/>
      <c r="AW34" s="500"/>
      <c r="AX34" s="500"/>
      <c r="AY34" s="500"/>
      <c r="AZ34" s="500"/>
      <c r="BA34" s="500"/>
    </row>
    <row r="35" spans="1:53" ht="13.5" customHeight="1">
      <c r="A35" s="497"/>
      <c r="B35" s="497"/>
      <c r="C35" s="497"/>
      <c r="D35" s="497"/>
      <c r="E35" s="497"/>
      <c r="F35" s="497"/>
      <c r="G35" s="497"/>
      <c r="H35" s="497"/>
      <c r="I35" s="497"/>
      <c r="J35" s="497"/>
      <c r="K35" s="498"/>
      <c r="L35" s="498"/>
      <c r="M35" s="499"/>
      <c r="N35" s="499"/>
      <c r="O35" s="499"/>
      <c r="P35" s="500"/>
      <c r="Q35" s="500"/>
      <c r="R35" s="500"/>
      <c r="S35" s="500"/>
      <c r="T35" s="500"/>
      <c r="U35" s="500"/>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row>
    <row r="36" spans="1:53" ht="13.5" customHeight="1">
      <c r="A36" s="754" t="s">
        <v>205</v>
      </c>
      <c r="B36" s="754"/>
      <c r="C36" s="754"/>
      <c r="D36" s="754"/>
      <c r="E36" s="754"/>
      <c r="F36" s="754"/>
      <c r="G36" s="754"/>
      <c r="H36" s="754"/>
      <c r="I36" s="754"/>
      <c r="J36" s="754"/>
      <c r="K36" s="754"/>
      <c r="L36" s="754"/>
      <c r="M36" s="754"/>
      <c r="N36" s="754"/>
      <c r="O36" s="754"/>
      <c r="P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row>
    <row r="37" spans="1:53" ht="13.5" customHeight="1">
      <c r="A37" s="211"/>
      <c r="B37" s="609" t="s">
        <v>178</v>
      </c>
      <c r="C37" s="519"/>
      <c r="D37" s="519"/>
      <c r="E37" s="519"/>
      <c r="F37" s="519"/>
      <c r="G37" s="755"/>
      <c r="H37" s="755"/>
      <c r="I37" s="755"/>
      <c r="J37" s="755"/>
      <c r="K37" s="755"/>
      <c r="L37" s="755"/>
      <c r="M37" s="755"/>
      <c r="N37" s="755"/>
      <c r="O37" s="755"/>
      <c r="P37" s="755"/>
      <c r="Q37" s="755"/>
      <c r="R37" s="755"/>
      <c r="S37" s="755"/>
      <c r="T37" s="755"/>
      <c r="U37" s="755"/>
      <c r="V37" s="755"/>
      <c r="W37" s="211"/>
      <c r="X37" s="211"/>
      <c r="Y37" s="211"/>
      <c r="Z37" s="211"/>
      <c r="AA37" s="211"/>
      <c r="AB37" s="211"/>
      <c r="AC37" s="211"/>
      <c r="AD37" s="211"/>
      <c r="AE37" s="211"/>
      <c r="AF37" s="211"/>
      <c r="AG37" s="211"/>
      <c r="AH37" s="211"/>
      <c r="AI37" s="211"/>
      <c r="AJ37" s="211"/>
      <c r="AK37" s="211"/>
      <c r="AL37" s="211"/>
      <c r="AM37" s="211"/>
      <c r="AN37" s="211"/>
      <c r="AO37" s="211"/>
      <c r="AP37" s="211"/>
      <c r="AQ37" s="211"/>
      <c r="AR37" s="211"/>
      <c r="AS37" s="211"/>
      <c r="AT37" s="211"/>
      <c r="AU37" s="211"/>
      <c r="AV37" s="211"/>
      <c r="AW37" s="211"/>
      <c r="AX37" s="211"/>
      <c r="AY37" s="211"/>
      <c r="AZ37" s="211"/>
      <c r="BA37" s="211"/>
    </row>
    <row r="38" spans="1:53" ht="13.5" customHeight="1">
      <c r="A38" s="211"/>
      <c r="B38" s="610"/>
      <c r="C38" s="520"/>
      <c r="D38" s="520"/>
      <c r="E38" s="520"/>
      <c r="F38" s="520"/>
      <c r="G38" s="755"/>
      <c r="H38" s="755"/>
      <c r="I38" s="755"/>
      <c r="J38" s="755"/>
      <c r="K38" s="755"/>
      <c r="L38" s="755"/>
      <c r="M38" s="755"/>
      <c r="N38" s="755"/>
      <c r="O38" s="755"/>
      <c r="P38" s="755"/>
      <c r="Q38" s="755"/>
      <c r="R38" s="755"/>
      <c r="S38" s="755"/>
      <c r="T38" s="755"/>
      <c r="U38" s="755"/>
      <c r="V38" s="755"/>
      <c r="W38" s="211"/>
      <c r="X38" s="211"/>
      <c r="Y38" s="211"/>
      <c r="Z38" s="211"/>
      <c r="AA38" s="211"/>
      <c r="AB38" s="211"/>
      <c r="AC38" s="211"/>
      <c r="AD38" s="211"/>
      <c r="AE38" s="211"/>
      <c r="AF38" s="211"/>
      <c r="AG38" s="211"/>
      <c r="AH38" s="211"/>
      <c r="AI38" s="211"/>
      <c r="AJ38" s="211"/>
      <c r="AK38" s="211"/>
      <c r="AL38" s="211"/>
      <c r="AM38" s="211"/>
      <c r="AN38" s="211"/>
      <c r="AO38" s="211"/>
      <c r="AP38" s="211"/>
      <c r="AQ38" s="211"/>
      <c r="AR38" s="211"/>
      <c r="AS38" s="211"/>
      <c r="AT38" s="211"/>
      <c r="AU38" s="211"/>
      <c r="AV38" s="211"/>
      <c r="AW38" s="211"/>
      <c r="AX38" s="211"/>
      <c r="AY38" s="211"/>
      <c r="AZ38" s="211"/>
      <c r="BA38" s="211"/>
    </row>
    <row r="39" spans="1:53" ht="15" customHeight="1">
      <c r="A39" s="211"/>
      <c r="B39" s="739" t="s">
        <v>403</v>
      </c>
      <c r="C39" s="740"/>
      <c r="D39" s="740"/>
      <c r="E39" s="740"/>
      <c r="F39" s="741"/>
      <c r="G39" s="745"/>
      <c r="H39" s="746"/>
      <c r="I39" s="746"/>
      <c r="J39" s="746"/>
      <c r="K39" s="746"/>
      <c r="L39" s="746"/>
      <c r="M39" s="746"/>
      <c r="N39" s="746"/>
      <c r="O39" s="746"/>
      <c r="P39" s="746"/>
      <c r="Q39" s="746"/>
      <c r="R39" s="746"/>
      <c r="S39" s="746"/>
      <c r="T39" s="746"/>
      <c r="U39" s="746"/>
      <c r="V39" s="747"/>
      <c r="W39" s="626" t="s">
        <v>206</v>
      </c>
      <c r="X39" s="627"/>
      <c r="Y39" s="627"/>
      <c r="Z39" s="627"/>
      <c r="AA39" s="628"/>
      <c r="AB39" s="756"/>
      <c r="AC39" s="517"/>
      <c r="AD39" s="519" t="s">
        <v>181</v>
      </c>
      <c r="AE39" s="517"/>
      <c r="AF39" s="517"/>
      <c r="AG39" s="519" t="s">
        <v>182</v>
      </c>
      <c r="AH39" s="519" t="s">
        <v>183</v>
      </c>
      <c r="AI39" s="519">
        <f>AB39</f>
        <v>0</v>
      </c>
      <c r="AJ39" s="519"/>
      <c r="AK39" s="519" t="s">
        <v>181</v>
      </c>
      <c r="AL39" s="517"/>
      <c r="AM39" s="517"/>
      <c r="AN39" s="521" t="s">
        <v>182</v>
      </c>
      <c r="AO39" s="707" t="s">
        <v>184</v>
      </c>
      <c r="AP39" s="708"/>
      <c r="AQ39" s="709"/>
      <c r="AR39" s="523">
        <f>DATEDIF(AE39,AL39,"d")+1</f>
        <v>1</v>
      </c>
      <c r="AS39" s="524"/>
      <c r="AT39" s="521" t="s">
        <v>182</v>
      </c>
      <c r="AU39" s="211"/>
      <c r="AV39" s="211"/>
      <c r="AW39" s="211"/>
      <c r="AX39" s="211"/>
      <c r="AY39" s="211"/>
      <c r="AZ39" s="211"/>
      <c r="BA39" s="211"/>
    </row>
    <row r="40" spans="1:53">
      <c r="A40" s="235"/>
      <c r="B40" s="742"/>
      <c r="C40" s="743"/>
      <c r="D40" s="743"/>
      <c r="E40" s="743"/>
      <c r="F40" s="744"/>
      <c r="G40" s="748"/>
      <c r="H40" s="749"/>
      <c r="I40" s="749"/>
      <c r="J40" s="749"/>
      <c r="K40" s="749"/>
      <c r="L40" s="749"/>
      <c r="M40" s="749"/>
      <c r="N40" s="749"/>
      <c r="O40" s="749"/>
      <c r="P40" s="749"/>
      <c r="Q40" s="749"/>
      <c r="R40" s="749"/>
      <c r="S40" s="749"/>
      <c r="T40" s="749"/>
      <c r="U40" s="749"/>
      <c r="V40" s="750"/>
      <c r="W40" s="751"/>
      <c r="X40" s="752"/>
      <c r="Y40" s="752"/>
      <c r="Z40" s="752"/>
      <c r="AA40" s="753"/>
      <c r="AB40" s="757"/>
      <c r="AC40" s="518"/>
      <c r="AD40" s="520"/>
      <c r="AE40" s="518"/>
      <c r="AF40" s="518"/>
      <c r="AG40" s="520"/>
      <c r="AH40" s="520"/>
      <c r="AI40" s="520"/>
      <c r="AJ40" s="520"/>
      <c r="AK40" s="520"/>
      <c r="AL40" s="518"/>
      <c r="AM40" s="518"/>
      <c r="AN40" s="522"/>
      <c r="AO40" s="710"/>
      <c r="AP40" s="711"/>
      <c r="AQ40" s="712"/>
      <c r="AR40" s="525"/>
      <c r="AS40" s="526"/>
      <c r="AT40" s="522"/>
      <c r="AU40" s="211"/>
      <c r="AV40" s="215"/>
      <c r="AW40" s="215"/>
      <c r="AX40" s="215"/>
      <c r="AY40" s="215"/>
      <c r="AZ40" s="215"/>
      <c r="BA40" s="215"/>
    </row>
    <row r="41" spans="1:53" ht="15.5" customHeight="1" thickBot="1">
      <c r="A41" s="235"/>
      <c r="B41" s="739" t="s">
        <v>404</v>
      </c>
      <c r="C41" s="740"/>
      <c r="D41" s="740"/>
      <c r="E41" s="740"/>
      <c r="F41" s="741"/>
      <c r="G41" s="745"/>
      <c r="H41" s="746"/>
      <c r="I41" s="746"/>
      <c r="J41" s="746"/>
      <c r="K41" s="746"/>
      <c r="L41" s="746"/>
      <c r="M41" s="746"/>
      <c r="N41" s="746"/>
      <c r="O41" s="746"/>
      <c r="P41" s="746"/>
      <c r="Q41" s="746"/>
      <c r="R41" s="746"/>
      <c r="S41" s="746"/>
      <c r="T41" s="746"/>
      <c r="U41" s="746"/>
      <c r="V41" s="747"/>
      <c r="W41" s="626" t="s">
        <v>206</v>
      </c>
      <c r="X41" s="627"/>
      <c r="Y41" s="627"/>
      <c r="Z41" s="627"/>
      <c r="AA41" s="628"/>
      <c r="AB41" s="609">
        <f>AB39</f>
        <v>0</v>
      </c>
      <c r="AC41" s="519"/>
      <c r="AD41" s="519" t="s">
        <v>181</v>
      </c>
      <c r="AE41" s="517"/>
      <c r="AF41" s="517"/>
      <c r="AG41" s="519" t="s">
        <v>182</v>
      </c>
      <c r="AH41" s="519" t="s">
        <v>183</v>
      </c>
      <c r="AI41" s="519">
        <f>AB39</f>
        <v>0</v>
      </c>
      <c r="AJ41" s="519"/>
      <c r="AK41" s="519" t="s">
        <v>181</v>
      </c>
      <c r="AL41" s="517"/>
      <c r="AM41" s="517"/>
      <c r="AN41" s="521" t="s">
        <v>182</v>
      </c>
      <c r="AO41" s="707" t="s">
        <v>184</v>
      </c>
      <c r="AP41" s="708"/>
      <c r="AQ41" s="709"/>
      <c r="AR41" s="523">
        <f>DATEDIF(AE41,AL41,"d")+1</f>
        <v>1</v>
      </c>
      <c r="AS41" s="524"/>
      <c r="AT41" s="521" t="s">
        <v>182</v>
      </c>
      <c r="AU41" s="211"/>
      <c r="AV41" s="215" t="s">
        <v>386</v>
      </c>
      <c r="AW41" s="215"/>
      <c r="AX41" s="215"/>
      <c r="AY41" s="215"/>
      <c r="AZ41" s="215"/>
      <c r="BA41" s="215"/>
    </row>
    <row r="42" spans="1:53" ht="19.5" customHeight="1" thickBot="1">
      <c r="A42" s="235"/>
      <c r="B42" s="742"/>
      <c r="C42" s="743"/>
      <c r="D42" s="743"/>
      <c r="E42" s="743"/>
      <c r="F42" s="744"/>
      <c r="G42" s="748"/>
      <c r="H42" s="749"/>
      <c r="I42" s="749"/>
      <c r="J42" s="749"/>
      <c r="K42" s="749"/>
      <c r="L42" s="749"/>
      <c r="M42" s="749"/>
      <c r="N42" s="749"/>
      <c r="O42" s="749"/>
      <c r="P42" s="749"/>
      <c r="Q42" s="749"/>
      <c r="R42" s="749"/>
      <c r="S42" s="749"/>
      <c r="T42" s="749"/>
      <c r="U42" s="749"/>
      <c r="V42" s="750"/>
      <c r="W42" s="751"/>
      <c r="X42" s="752"/>
      <c r="Y42" s="752"/>
      <c r="Z42" s="752"/>
      <c r="AA42" s="753"/>
      <c r="AB42" s="610"/>
      <c r="AC42" s="520"/>
      <c r="AD42" s="520"/>
      <c r="AE42" s="518"/>
      <c r="AF42" s="518"/>
      <c r="AG42" s="520"/>
      <c r="AH42" s="520"/>
      <c r="AI42" s="520"/>
      <c r="AJ42" s="520"/>
      <c r="AK42" s="520"/>
      <c r="AL42" s="518"/>
      <c r="AM42" s="518"/>
      <c r="AN42" s="522"/>
      <c r="AO42" s="710"/>
      <c r="AP42" s="711"/>
      <c r="AQ42" s="712"/>
      <c r="AR42" s="525"/>
      <c r="AS42" s="526"/>
      <c r="AT42" s="522"/>
      <c r="AU42" s="211"/>
      <c r="AV42" s="713">
        <f>AB39</f>
        <v>0</v>
      </c>
      <c r="AW42" s="714"/>
      <c r="AX42" s="715" t="e">
        <f>VLOOKUP(AV42,$BC$13:$BF$24,3,FALSE)</f>
        <v>#N/A</v>
      </c>
      <c r="AY42" s="716"/>
      <c r="AZ42" s="717"/>
      <c r="BA42" s="211"/>
    </row>
    <row r="43" spans="1:53" ht="15.5" thickBot="1">
      <c r="A43" s="235"/>
      <c r="B43" s="236"/>
      <c r="C43" s="237"/>
      <c r="D43" s="237"/>
      <c r="E43" s="237"/>
      <c r="F43" s="237"/>
      <c r="G43" s="237"/>
      <c r="H43" s="237"/>
      <c r="I43" s="215" t="s">
        <v>185</v>
      </c>
      <c r="J43" s="215" t="s">
        <v>186</v>
      </c>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5"/>
      <c r="AY43" s="215"/>
      <c r="AZ43" s="215"/>
      <c r="BA43" s="215"/>
    </row>
    <row r="44" spans="1:53">
      <c r="A44" s="235"/>
      <c r="B44" s="718"/>
      <c r="C44" s="719"/>
      <c r="D44" s="719"/>
      <c r="E44" s="719"/>
      <c r="F44" s="719"/>
      <c r="G44" s="719"/>
      <c r="H44" s="720"/>
      <c r="I44" s="724" t="s">
        <v>207</v>
      </c>
      <c r="J44" s="725"/>
      <c r="K44" s="725"/>
      <c r="L44" s="725"/>
      <c r="M44" s="725"/>
      <c r="N44" s="726"/>
      <c r="O44" s="727" t="s">
        <v>208</v>
      </c>
      <c r="P44" s="729" t="s">
        <v>209</v>
      </c>
      <c r="Q44" s="729"/>
      <c r="R44" s="729"/>
      <c r="S44" s="729"/>
      <c r="T44" s="730"/>
      <c r="U44" s="733" t="s">
        <v>210</v>
      </c>
      <c r="V44" s="725" t="s">
        <v>211</v>
      </c>
      <c r="W44" s="725"/>
      <c r="X44" s="725"/>
      <c r="Y44" s="725"/>
      <c r="Z44" s="726"/>
      <c r="AA44" s="735" t="s">
        <v>392</v>
      </c>
      <c r="AB44" s="729"/>
      <c r="AC44" s="729"/>
      <c r="AD44" s="729"/>
      <c r="AE44" s="729"/>
      <c r="AF44" s="730"/>
      <c r="AG44" s="735" t="s">
        <v>212</v>
      </c>
      <c r="AH44" s="729"/>
      <c r="AI44" s="729"/>
      <c r="AJ44" s="729"/>
      <c r="AK44" s="729"/>
      <c r="AL44" s="737"/>
      <c r="AM44" s="215"/>
      <c r="AN44" s="215"/>
      <c r="AO44" s="215"/>
      <c r="AP44" s="215"/>
      <c r="AQ44" s="215"/>
      <c r="AR44" s="215"/>
      <c r="AS44" s="215"/>
      <c r="AT44" s="215"/>
      <c r="AU44" s="215"/>
      <c r="AV44" s="215"/>
      <c r="AW44" s="215"/>
      <c r="AX44" s="215"/>
      <c r="AY44" s="215"/>
      <c r="AZ44" s="215"/>
      <c r="BA44" s="215"/>
    </row>
    <row r="45" spans="1:53">
      <c r="A45" s="235"/>
      <c r="B45" s="721"/>
      <c r="C45" s="722"/>
      <c r="D45" s="722"/>
      <c r="E45" s="722"/>
      <c r="F45" s="722"/>
      <c r="G45" s="722"/>
      <c r="H45" s="723"/>
      <c r="I45" s="610"/>
      <c r="J45" s="520"/>
      <c r="K45" s="520"/>
      <c r="L45" s="520"/>
      <c r="M45" s="520"/>
      <c r="N45" s="522"/>
      <c r="O45" s="728"/>
      <c r="P45" s="731"/>
      <c r="Q45" s="731"/>
      <c r="R45" s="731"/>
      <c r="S45" s="731"/>
      <c r="T45" s="732"/>
      <c r="U45" s="734"/>
      <c r="V45" s="520"/>
      <c r="W45" s="520"/>
      <c r="X45" s="520"/>
      <c r="Y45" s="520"/>
      <c r="Z45" s="522"/>
      <c r="AA45" s="736"/>
      <c r="AB45" s="731"/>
      <c r="AC45" s="731"/>
      <c r="AD45" s="731"/>
      <c r="AE45" s="731"/>
      <c r="AF45" s="732"/>
      <c r="AG45" s="736"/>
      <c r="AH45" s="731"/>
      <c r="AI45" s="731"/>
      <c r="AJ45" s="731"/>
      <c r="AK45" s="731"/>
      <c r="AL45" s="738"/>
      <c r="AM45" s="215"/>
      <c r="AN45" s="215"/>
      <c r="AO45" s="215"/>
      <c r="AP45" s="215"/>
      <c r="AQ45" s="215"/>
      <c r="AR45" s="215"/>
      <c r="AS45" s="215"/>
      <c r="AT45" s="215"/>
      <c r="AU45" s="240"/>
      <c r="AV45" s="240"/>
      <c r="AW45" s="240"/>
      <c r="AX45" s="240"/>
      <c r="AY45" s="240"/>
      <c r="AZ45" s="240"/>
      <c r="BA45" s="215"/>
    </row>
    <row r="46" spans="1:53">
      <c r="A46" s="233"/>
      <c r="B46" s="677" t="s">
        <v>213</v>
      </c>
      <c r="C46" s="609" t="s">
        <v>196</v>
      </c>
      <c r="D46" s="519"/>
      <c r="E46" s="519"/>
      <c r="F46" s="519"/>
      <c r="G46" s="519"/>
      <c r="H46" s="521"/>
      <c r="I46" s="611"/>
      <c r="J46" s="612"/>
      <c r="K46" s="612"/>
      <c r="L46" s="612"/>
      <c r="M46" s="612"/>
      <c r="N46" s="613"/>
      <c r="O46" s="611"/>
      <c r="P46" s="612"/>
      <c r="Q46" s="612"/>
      <c r="R46" s="612"/>
      <c r="S46" s="612"/>
      <c r="T46" s="613"/>
      <c r="U46" s="617" t="e">
        <f>ROUNDDOWN(I46/AX42*AR39,0)</f>
        <v>#N/A</v>
      </c>
      <c r="V46" s="618"/>
      <c r="W46" s="618"/>
      <c r="X46" s="618"/>
      <c r="Y46" s="618"/>
      <c r="Z46" s="619"/>
      <c r="AA46" s="584" t="s">
        <v>214</v>
      </c>
      <c r="AB46" s="586" t="e">
        <f>MIN(O46,U46)</f>
        <v>#N/A</v>
      </c>
      <c r="AC46" s="586"/>
      <c r="AD46" s="586"/>
      <c r="AE46" s="586"/>
      <c r="AF46" s="587"/>
      <c r="AG46" s="584" t="s">
        <v>215</v>
      </c>
      <c r="AH46" s="681"/>
      <c r="AI46" s="681"/>
      <c r="AJ46" s="681"/>
      <c r="AK46" s="681"/>
      <c r="AL46" s="682"/>
      <c r="AM46" s="241"/>
      <c r="AN46" s="626" t="s">
        <v>216</v>
      </c>
      <c r="AO46" s="627"/>
      <c r="AP46" s="627"/>
      <c r="AQ46" s="627"/>
      <c r="AR46" s="627"/>
      <c r="AS46" s="627"/>
      <c r="AT46" s="628"/>
      <c r="AU46" s="635" t="str">
        <f>IF(AND(I50&gt;0,I60&gt;0),"重複あり","重複なし")</f>
        <v>重複なし</v>
      </c>
      <c r="AV46" s="636"/>
      <c r="AW46" s="636"/>
      <c r="AX46" s="636"/>
      <c r="AY46" s="636"/>
      <c r="AZ46" s="637"/>
      <c r="BA46" s="215"/>
    </row>
    <row r="47" spans="1:53">
      <c r="A47" s="233"/>
      <c r="B47" s="678"/>
      <c r="C47" s="610"/>
      <c r="D47" s="520"/>
      <c r="E47" s="520"/>
      <c r="F47" s="520"/>
      <c r="G47" s="520"/>
      <c r="H47" s="522"/>
      <c r="I47" s="614"/>
      <c r="J47" s="615"/>
      <c r="K47" s="615"/>
      <c r="L47" s="615"/>
      <c r="M47" s="615"/>
      <c r="N47" s="616"/>
      <c r="O47" s="614"/>
      <c r="P47" s="615"/>
      <c r="Q47" s="615"/>
      <c r="R47" s="615"/>
      <c r="S47" s="615"/>
      <c r="T47" s="616"/>
      <c r="U47" s="620"/>
      <c r="V47" s="621"/>
      <c r="W47" s="621"/>
      <c r="X47" s="621"/>
      <c r="Y47" s="621"/>
      <c r="Z47" s="622"/>
      <c r="AA47" s="623"/>
      <c r="AB47" s="624"/>
      <c r="AC47" s="624"/>
      <c r="AD47" s="624"/>
      <c r="AE47" s="624"/>
      <c r="AF47" s="625"/>
      <c r="AG47" s="680"/>
      <c r="AH47" s="683"/>
      <c r="AI47" s="683"/>
      <c r="AJ47" s="683"/>
      <c r="AK47" s="683"/>
      <c r="AL47" s="684"/>
      <c r="AM47" s="241"/>
      <c r="AN47" s="629"/>
      <c r="AO47" s="630"/>
      <c r="AP47" s="630"/>
      <c r="AQ47" s="630"/>
      <c r="AR47" s="630"/>
      <c r="AS47" s="630"/>
      <c r="AT47" s="631"/>
      <c r="AU47" s="638"/>
      <c r="AV47" s="639"/>
      <c r="AW47" s="639"/>
      <c r="AX47" s="639"/>
      <c r="AY47" s="639"/>
      <c r="AZ47" s="640"/>
      <c r="BA47" s="215"/>
    </row>
    <row r="48" spans="1:53">
      <c r="A48" s="233"/>
      <c r="B48" s="678"/>
      <c r="C48" s="609" t="s">
        <v>397</v>
      </c>
      <c r="D48" s="519"/>
      <c r="E48" s="519"/>
      <c r="F48" s="519"/>
      <c r="G48" s="519"/>
      <c r="H48" s="521"/>
      <c r="I48" s="611"/>
      <c r="J48" s="612"/>
      <c r="K48" s="612"/>
      <c r="L48" s="612"/>
      <c r="M48" s="612"/>
      <c r="N48" s="613"/>
      <c r="O48" s="611"/>
      <c r="P48" s="612"/>
      <c r="Q48" s="612"/>
      <c r="R48" s="612"/>
      <c r="S48" s="612"/>
      <c r="T48" s="613"/>
      <c r="U48" s="617" t="e">
        <f>ROUNDDOWN(I48/AX42*AR39,0)</f>
        <v>#N/A</v>
      </c>
      <c r="V48" s="618"/>
      <c r="W48" s="618"/>
      <c r="X48" s="618"/>
      <c r="Y48" s="618"/>
      <c r="Z48" s="619"/>
      <c r="AA48" s="584" t="s">
        <v>217</v>
      </c>
      <c r="AB48" s="586" t="e">
        <f>MIN(O48,U48)</f>
        <v>#N/A</v>
      </c>
      <c r="AC48" s="586"/>
      <c r="AD48" s="586"/>
      <c r="AE48" s="586"/>
      <c r="AF48" s="587"/>
      <c r="AG48" s="680"/>
      <c r="AH48" s="683"/>
      <c r="AI48" s="683"/>
      <c r="AJ48" s="683"/>
      <c r="AK48" s="683"/>
      <c r="AL48" s="684"/>
      <c r="AM48" s="241"/>
      <c r="AN48" s="629"/>
      <c r="AO48" s="630"/>
      <c r="AP48" s="630"/>
      <c r="AQ48" s="630"/>
      <c r="AR48" s="630"/>
      <c r="AS48" s="630"/>
      <c r="AT48" s="631"/>
      <c r="AU48" s="638"/>
      <c r="AV48" s="639"/>
      <c r="AW48" s="639"/>
      <c r="AX48" s="639"/>
      <c r="AY48" s="639"/>
      <c r="AZ48" s="640"/>
      <c r="BA48" s="215"/>
    </row>
    <row r="49" spans="1:53" ht="15.5" thickBot="1">
      <c r="A49" s="233"/>
      <c r="B49" s="678"/>
      <c r="C49" s="610"/>
      <c r="D49" s="520"/>
      <c r="E49" s="520"/>
      <c r="F49" s="520"/>
      <c r="G49" s="520"/>
      <c r="H49" s="522"/>
      <c r="I49" s="614"/>
      <c r="J49" s="615"/>
      <c r="K49" s="615"/>
      <c r="L49" s="615"/>
      <c r="M49" s="615"/>
      <c r="N49" s="616"/>
      <c r="O49" s="614"/>
      <c r="P49" s="615"/>
      <c r="Q49" s="615"/>
      <c r="R49" s="615"/>
      <c r="S49" s="615"/>
      <c r="T49" s="616"/>
      <c r="U49" s="620"/>
      <c r="V49" s="621"/>
      <c r="W49" s="621"/>
      <c r="X49" s="621"/>
      <c r="Y49" s="621"/>
      <c r="Z49" s="622"/>
      <c r="AA49" s="623"/>
      <c r="AB49" s="624"/>
      <c r="AC49" s="624"/>
      <c r="AD49" s="624"/>
      <c r="AE49" s="624"/>
      <c r="AF49" s="625"/>
      <c r="AG49" s="680"/>
      <c r="AH49" s="683"/>
      <c r="AI49" s="683"/>
      <c r="AJ49" s="683"/>
      <c r="AK49" s="683"/>
      <c r="AL49" s="684"/>
      <c r="AM49" s="242"/>
      <c r="AN49" s="632"/>
      <c r="AO49" s="633"/>
      <c r="AP49" s="633"/>
      <c r="AQ49" s="633"/>
      <c r="AR49" s="633"/>
      <c r="AS49" s="633"/>
      <c r="AT49" s="634"/>
      <c r="AU49" s="641"/>
      <c r="AV49" s="642"/>
      <c r="AW49" s="642"/>
      <c r="AX49" s="642"/>
      <c r="AY49" s="642"/>
      <c r="AZ49" s="643"/>
      <c r="BA49" s="215"/>
    </row>
    <row r="50" spans="1:53" ht="15.5" thickTop="1">
      <c r="A50" s="233"/>
      <c r="B50" s="678"/>
      <c r="C50" s="609" t="s">
        <v>189</v>
      </c>
      <c r="D50" s="519"/>
      <c r="E50" s="519"/>
      <c r="F50" s="519"/>
      <c r="G50" s="519"/>
      <c r="H50" s="521"/>
      <c r="I50" s="611"/>
      <c r="J50" s="612"/>
      <c r="K50" s="612"/>
      <c r="L50" s="612"/>
      <c r="M50" s="612"/>
      <c r="N50" s="613"/>
      <c r="O50" s="551"/>
      <c r="P50" s="552"/>
      <c r="Q50" s="552"/>
      <c r="R50" s="552"/>
      <c r="S50" s="552"/>
      <c r="T50" s="553"/>
      <c r="U50" s="551"/>
      <c r="V50" s="552"/>
      <c r="W50" s="552"/>
      <c r="X50" s="552"/>
      <c r="Y50" s="552"/>
      <c r="Z50" s="553"/>
      <c r="AA50" s="551"/>
      <c r="AB50" s="552"/>
      <c r="AC50" s="552"/>
      <c r="AD50" s="552"/>
      <c r="AE50" s="552"/>
      <c r="AF50" s="553"/>
      <c r="AG50" s="680"/>
      <c r="AH50" s="683"/>
      <c r="AI50" s="683"/>
      <c r="AJ50" s="683"/>
      <c r="AK50" s="683"/>
      <c r="AL50" s="684"/>
      <c r="AM50" s="215"/>
      <c r="AN50" s="644" t="s">
        <v>219</v>
      </c>
      <c r="AO50" s="645"/>
      <c r="AP50" s="645"/>
      <c r="AQ50" s="645"/>
      <c r="AR50" s="645"/>
      <c r="AS50" s="645"/>
      <c r="AT50" s="645"/>
      <c r="AU50" s="645"/>
      <c r="AV50" s="645"/>
      <c r="AW50" s="645"/>
      <c r="AX50" s="645"/>
      <c r="AY50" s="645"/>
      <c r="AZ50" s="646"/>
      <c r="BA50" s="215"/>
    </row>
    <row r="51" spans="1:53">
      <c r="A51" s="233"/>
      <c r="B51" s="678"/>
      <c r="C51" s="610"/>
      <c r="D51" s="520"/>
      <c r="E51" s="520"/>
      <c r="F51" s="520"/>
      <c r="G51" s="520"/>
      <c r="H51" s="522"/>
      <c r="I51" s="614"/>
      <c r="J51" s="615"/>
      <c r="K51" s="615"/>
      <c r="L51" s="615"/>
      <c r="M51" s="615"/>
      <c r="N51" s="616"/>
      <c r="O51" s="554"/>
      <c r="P51" s="555"/>
      <c r="Q51" s="555"/>
      <c r="R51" s="555"/>
      <c r="S51" s="555"/>
      <c r="T51" s="556"/>
      <c r="U51" s="554"/>
      <c r="V51" s="555"/>
      <c r="W51" s="555"/>
      <c r="X51" s="555"/>
      <c r="Y51" s="555"/>
      <c r="Z51" s="556"/>
      <c r="AA51" s="554"/>
      <c r="AB51" s="555"/>
      <c r="AC51" s="555"/>
      <c r="AD51" s="555"/>
      <c r="AE51" s="555"/>
      <c r="AF51" s="556"/>
      <c r="AG51" s="680"/>
      <c r="AH51" s="683"/>
      <c r="AI51" s="683"/>
      <c r="AJ51" s="683"/>
      <c r="AK51" s="683"/>
      <c r="AL51" s="684"/>
      <c r="AM51" s="211"/>
      <c r="AN51" s="647"/>
      <c r="AO51" s="648"/>
      <c r="AP51" s="648"/>
      <c r="AQ51" s="648"/>
      <c r="AR51" s="648"/>
      <c r="AS51" s="648"/>
      <c r="AT51" s="648"/>
      <c r="AU51" s="648"/>
      <c r="AV51" s="648"/>
      <c r="AW51" s="648"/>
      <c r="AX51" s="648"/>
      <c r="AY51" s="648"/>
      <c r="AZ51" s="649"/>
      <c r="BA51" s="215"/>
    </row>
    <row r="52" spans="1:53">
      <c r="A52" s="233"/>
      <c r="B52" s="678"/>
      <c r="C52" s="609" t="s">
        <v>220</v>
      </c>
      <c r="D52" s="519"/>
      <c r="E52" s="519"/>
      <c r="F52" s="519"/>
      <c r="G52" s="519"/>
      <c r="H52" s="521"/>
      <c r="I52" s="687">
        <v>24</v>
      </c>
      <c r="J52" s="688"/>
      <c r="K52" s="688"/>
      <c r="L52" s="688"/>
      <c r="M52" s="688"/>
      <c r="N52" s="689"/>
      <c r="O52" s="551"/>
      <c r="P52" s="552"/>
      <c r="Q52" s="552"/>
      <c r="R52" s="552"/>
      <c r="S52" s="552"/>
      <c r="T52" s="553"/>
      <c r="U52" s="551"/>
      <c r="V52" s="552"/>
      <c r="W52" s="552"/>
      <c r="X52" s="552"/>
      <c r="Y52" s="552"/>
      <c r="Z52" s="553"/>
      <c r="AA52" s="551"/>
      <c r="AB52" s="552"/>
      <c r="AC52" s="552"/>
      <c r="AD52" s="552"/>
      <c r="AE52" s="552"/>
      <c r="AF52" s="553"/>
      <c r="AG52" s="680"/>
      <c r="AH52" s="683"/>
      <c r="AI52" s="683"/>
      <c r="AJ52" s="683"/>
      <c r="AK52" s="683"/>
      <c r="AL52" s="684"/>
      <c r="AM52" s="211"/>
      <c r="AN52" s="650" t="s">
        <v>393</v>
      </c>
      <c r="AO52" s="651"/>
      <c r="AP52" s="651"/>
      <c r="AQ52" s="651"/>
      <c r="AR52" s="651"/>
      <c r="AS52" s="651"/>
      <c r="AT52" s="651"/>
      <c r="AU52" s="652"/>
      <c r="AV52" s="656" t="e">
        <f>AB46+AB56</f>
        <v>#N/A</v>
      </c>
      <c r="AW52" s="657"/>
      <c r="AX52" s="657"/>
      <c r="AY52" s="657"/>
      <c r="AZ52" s="658"/>
      <c r="BA52" s="215"/>
    </row>
    <row r="53" spans="1:53">
      <c r="A53" s="233"/>
      <c r="B53" s="678"/>
      <c r="C53" s="610"/>
      <c r="D53" s="520"/>
      <c r="E53" s="520"/>
      <c r="F53" s="520"/>
      <c r="G53" s="520"/>
      <c r="H53" s="522"/>
      <c r="I53" s="690"/>
      <c r="J53" s="691"/>
      <c r="K53" s="691"/>
      <c r="L53" s="691"/>
      <c r="M53" s="691"/>
      <c r="N53" s="692"/>
      <c r="O53" s="554"/>
      <c r="P53" s="555"/>
      <c r="Q53" s="555"/>
      <c r="R53" s="555"/>
      <c r="S53" s="555"/>
      <c r="T53" s="556"/>
      <c r="U53" s="554"/>
      <c r="V53" s="555"/>
      <c r="W53" s="555"/>
      <c r="X53" s="555"/>
      <c r="Y53" s="555"/>
      <c r="Z53" s="556"/>
      <c r="AA53" s="554"/>
      <c r="AB53" s="555"/>
      <c r="AC53" s="555"/>
      <c r="AD53" s="555"/>
      <c r="AE53" s="555"/>
      <c r="AF53" s="556"/>
      <c r="AG53" s="680"/>
      <c r="AH53" s="683"/>
      <c r="AI53" s="683"/>
      <c r="AJ53" s="683"/>
      <c r="AK53" s="683"/>
      <c r="AL53" s="684"/>
      <c r="AM53" s="211"/>
      <c r="AN53" s="653"/>
      <c r="AO53" s="654"/>
      <c r="AP53" s="654"/>
      <c r="AQ53" s="654"/>
      <c r="AR53" s="654"/>
      <c r="AS53" s="654"/>
      <c r="AT53" s="654"/>
      <c r="AU53" s="655"/>
      <c r="AV53" s="566"/>
      <c r="AW53" s="567"/>
      <c r="AX53" s="567"/>
      <c r="AY53" s="567"/>
      <c r="AZ53" s="568"/>
      <c r="BA53" s="215"/>
    </row>
    <row r="54" spans="1:53">
      <c r="A54" s="233"/>
      <c r="B54" s="678"/>
      <c r="C54" s="569" t="s">
        <v>221</v>
      </c>
      <c r="D54" s="570"/>
      <c r="E54" s="570"/>
      <c r="F54" s="570"/>
      <c r="G54" s="570"/>
      <c r="H54" s="571"/>
      <c r="I54" s="662">
        <f>ROUNDDOWN(I50/I52,0)</f>
        <v>0</v>
      </c>
      <c r="J54" s="663"/>
      <c r="K54" s="663"/>
      <c r="L54" s="663"/>
      <c r="M54" s="663"/>
      <c r="N54" s="664"/>
      <c r="O54" s="551"/>
      <c r="P54" s="552"/>
      <c r="Q54" s="552"/>
      <c r="R54" s="552"/>
      <c r="S54" s="552"/>
      <c r="T54" s="553"/>
      <c r="U54" s="551"/>
      <c r="V54" s="552"/>
      <c r="W54" s="552"/>
      <c r="X54" s="552"/>
      <c r="Y54" s="552"/>
      <c r="Z54" s="553"/>
      <c r="AA54" s="584" t="s">
        <v>222</v>
      </c>
      <c r="AB54" s="586">
        <f>I54</f>
        <v>0</v>
      </c>
      <c r="AC54" s="586"/>
      <c r="AD54" s="586"/>
      <c r="AE54" s="586"/>
      <c r="AF54" s="587"/>
      <c r="AG54" s="680"/>
      <c r="AH54" s="683"/>
      <c r="AI54" s="683"/>
      <c r="AJ54" s="683"/>
      <c r="AK54" s="683"/>
      <c r="AL54" s="684"/>
      <c r="AM54" s="211"/>
      <c r="AN54" s="674" t="s">
        <v>394</v>
      </c>
      <c r="AO54" s="675"/>
      <c r="AP54" s="675"/>
      <c r="AQ54" s="675"/>
      <c r="AR54" s="675"/>
      <c r="AS54" s="675"/>
      <c r="AT54" s="675"/>
      <c r="AU54" s="676"/>
      <c r="AV54" s="563" t="e">
        <f>AB48+AB58</f>
        <v>#N/A</v>
      </c>
      <c r="AW54" s="564"/>
      <c r="AX54" s="564"/>
      <c r="AY54" s="564"/>
      <c r="AZ54" s="565"/>
      <c r="BA54" s="215"/>
    </row>
    <row r="55" spans="1:53" ht="15.5" thickBot="1">
      <c r="A55" s="233"/>
      <c r="B55" s="679"/>
      <c r="C55" s="659"/>
      <c r="D55" s="660"/>
      <c r="E55" s="660"/>
      <c r="F55" s="660"/>
      <c r="G55" s="660"/>
      <c r="H55" s="661"/>
      <c r="I55" s="665"/>
      <c r="J55" s="666"/>
      <c r="K55" s="666"/>
      <c r="L55" s="666"/>
      <c r="M55" s="666"/>
      <c r="N55" s="667"/>
      <c r="O55" s="668"/>
      <c r="P55" s="669"/>
      <c r="Q55" s="669"/>
      <c r="R55" s="669"/>
      <c r="S55" s="669"/>
      <c r="T55" s="670"/>
      <c r="U55" s="668"/>
      <c r="V55" s="669"/>
      <c r="W55" s="669"/>
      <c r="X55" s="669"/>
      <c r="Y55" s="669"/>
      <c r="Z55" s="670"/>
      <c r="AA55" s="671"/>
      <c r="AB55" s="672"/>
      <c r="AC55" s="672"/>
      <c r="AD55" s="672"/>
      <c r="AE55" s="672"/>
      <c r="AF55" s="673"/>
      <c r="AG55" s="680"/>
      <c r="AH55" s="683"/>
      <c r="AI55" s="683"/>
      <c r="AJ55" s="683"/>
      <c r="AK55" s="683"/>
      <c r="AL55" s="684"/>
      <c r="AM55" s="211"/>
      <c r="AN55" s="653"/>
      <c r="AO55" s="654"/>
      <c r="AP55" s="654"/>
      <c r="AQ55" s="654"/>
      <c r="AR55" s="654"/>
      <c r="AS55" s="654"/>
      <c r="AT55" s="654"/>
      <c r="AU55" s="655"/>
      <c r="AV55" s="566"/>
      <c r="AW55" s="567"/>
      <c r="AX55" s="567"/>
      <c r="AY55" s="567"/>
      <c r="AZ55" s="568"/>
      <c r="BA55" s="215"/>
    </row>
    <row r="56" spans="1:53" ht="15.5" thickTop="1">
      <c r="A56" s="233"/>
      <c r="B56" s="693" t="s">
        <v>223</v>
      </c>
      <c r="C56" s="695" t="s">
        <v>196</v>
      </c>
      <c r="D56" s="696"/>
      <c r="E56" s="696"/>
      <c r="F56" s="696"/>
      <c r="G56" s="696"/>
      <c r="H56" s="697"/>
      <c r="I56" s="698"/>
      <c r="J56" s="699"/>
      <c r="K56" s="699"/>
      <c r="L56" s="699"/>
      <c r="M56" s="699"/>
      <c r="N56" s="700"/>
      <c r="O56" s="698"/>
      <c r="P56" s="699"/>
      <c r="Q56" s="699"/>
      <c r="R56" s="699"/>
      <c r="S56" s="699"/>
      <c r="T56" s="700"/>
      <c r="U56" s="701" t="e">
        <f>ROUNDDOWN(I56/AX42*AR41,0)</f>
        <v>#N/A</v>
      </c>
      <c r="V56" s="702"/>
      <c r="W56" s="702"/>
      <c r="X56" s="702"/>
      <c r="Y56" s="702"/>
      <c r="Z56" s="703"/>
      <c r="AA56" s="704" t="s">
        <v>224</v>
      </c>
      <c r="AB56" s="705" t="e">
        <f>MIN(O56,U56)</f>
        <v>#N/A</v>
      </c>
      <c r="AC56" s="705"/>
      <c r="AD56" s="705"/>
      <c r="AE56" s="705"/>
      <c r="AF56" s="706"/>
      <c r="AG56" s="680"/>
      <c r="AH56" s="683"/>
      <c r="AI56" s="683"/>
      <c r="AJ56" s="683"/>
      <c r="AK56" s="683"/>
      <c r="AL56" s="684"/>
      <c r="AM56" s="211"/>
      <c r="AN56" s="597" t="s">
        <v>218</v>
      </c>
      <c r="AO56" s="598"/>
      <c r="AP56" s="598"/>
      <c r="AQ56" s="598"/>
      <c r="AR56" s="598"/>
      <c r="AS56" s="598"/>
      <c r="AT56" s="598"/>
      <c r="AU56" s="599"/>
      <c r="AV56" s="563">
        <f>IF(AU46="重複あり",ROUNDDOWN(I64/$AX$9*$AR$8,0)+ROUNDDOWN(I54/$AX$9*$AR$6,0),MAX(I54,I64))</f>
        <v>0</v>
      </c>
      <c r="AW56" s="564"/>
      <c r="AX56" s="564"/>
      <c r="AY56" s="564"/>
      <c r="AZ56" s="565"/>
      <c r="BA56" s="215"/>
    </row>
    <row r="57" spans="1:53">
      <c r="A57" s="233"/>
      <c r="B57" s="678"/>
      <c r="C57" s="610"/>
      <c r="D57" s="520"/>
      <c r="E57" s="520"/>
      <c r="F57" s="520"/>
      <c r="G57" s="520"/>
      <c r="H57" s="522"/>
      <c r="I57" s="614"/>
      <c r="J57" s="615"/>
      <c r="K57" s="615"/>
      <c r="L57" s="615"/>
      <c r="M57" s="615"/>
      <c r="N57" s="616"/>
      <c r="O57" s="614"/>
      <c r="P57" s="615"/>
      <c r="Q57" s="615"/>
      <c r="R57" s="615"/>
      <c r="S57" s="615"/>
      <c r="T57" s="616"/>
      <c r="U57" s="620"/>
      <c r="V57" s="621"/>
      <c r="W57" s="621"/>
      <c r="X57" s="621"/>
      <c r="Y57" s="621"/>
      <c r="Z57" s="622"/>
      <c r="AA57" s="623"/>
      <c r="AB57" s="624"/>
      <c r="AC57" s="624"/>
      <c r="AD57" s="624"/>
      <c r="AE57" s="624"/>
      <c r="AF57" s="625"/>
      <c r="AG57" s="680"/>
      <c r="AH57" s="683"/>
      <c r="AI57" s="683"/>
      <c r="AJ57" s="683"/>
      <c r="AK57" s="683"/>
      <c r="AL57" s="684"/>
      <c r="AM57" s="245"/>
      <c r="AN57" s="603" t="s">
        <v>395</v>
      </c>
      <c r="AO57" s="604"/>
      <c r="AP57" s="604"/>
      <c r="AQ57" s="604"/>
      <c r="AR57" s="604"/>
      <c r="AS57" s="604"/>
      <c r="AT57" s="604"/>
      <c r="AU57" s="605"/>
      <c r="AV57" s="600"/>
      <c r="AW57" s="601"/>
      <c r="AX57" s="601"/>
      <c r="AY57" s="601"/>
      <c r="AZ57" s="602"/>
      <c r="BA57" s="215"/>
    </row>
    <row r="58" spans="1:53">
      <c r="A58" s="233"/>
      <c r="B58" s="678"/>
      <c r="C58" s="609" t="s">
        <v>397</v>
      </c>
      <c r="D58" s="519"/>
      <c r="E58" s="519"/>
      <c r="F58" s="519"/>
      <c r="G58" s="519"/>
      <c r="H58" s="521"/>
      <c r="I58" s="611"/>
      <c r="J58" s="612"/>
      <c r="K58" s="612"/>
      <c r="L58" s="612"/>
      <c r="M58" s="612"/>
      <c r="N58" s="613"/>
      <c r="O58" s="611"/>
      <c r="P58" s="612"/>
      <c r="Q58" s="612"/>
      <c r="R58" s="612"/>
      <c r="S58" s="612"/>
      <c r="T58" s="613"/>
      <c r="U58" s="617" t="e">
        <f>ROUNDDOWN(I58/AX42*AR41,0)</f>
        <v>#N/A</v>
      </c>
      <c r="V58" s="618"/>
      <c r="W58" s="618"/>
      <c r="X58" s="618"/>
      <c r="Y58" s="618"/>
      <c r="Z58" s="619"/>
      <c r="AA58" s="584" t="s">
        <v>225</v>
      </c>
      <c r="AB58" s="586" t="e">
        <f>MIN(O58,U58)</f>
        <v>#N/A</v>
      </c>
      <c r="AC58" s="586"/>
      <c r="AD58" s="586"/>
      <c r="AE58" s="586"/>
      <c r="AF58" s="587"/>
      <c r="AG58" s="680"/>
      <c r="AH58" s="683"/>
      <c r="AI58" s="683"/>
      <c r="AJ58" s="683"/>
      <c r="AK58" s="683"/>
      <c r="AL58" s="684"/>
      <c r="AM58" s="245"/>
      <c r="AN58" s="603"/>
      <c r="AO58" s="604"/>
      <c r="AP58" s="604"/>
      <c r="AQ58" s="604"/>
      <c r="AR58" s="604"/>
      <c r="AS58" s="604"/>
      <c r="AT58" s="604"/>
      <c r="AU58" s="605"/>
      <c r="AV58" s="600"/>
      <c r="AW58" s="601"/>
      <c r="AX58" s="601"/>
      <c r="AY58" s="601"/>
      <c r="AZ58" s="602"/>
      <c r="BA58" s="215"/>
    </row>
    <row r="59" spans="1:53">
      <c r="A59" s="233"/>
      <c r="B59" s="678"/>
      <c r="C59" s="610"/>
      <c r="D59" s="520"/>
      <c r="E59" s="520"/>
      <c r="F59" s="520"/>
      <c r="G59" s="520"/>
      <c r="H59" s="522"/>
      <c r="I59" s="614"/>
      <c r="J59" s="615"/>
      <c r="K59" s="615"/>
      <c r="L59" s="615"/>
      <c r="M59" s="615"/>
      <c r="N59" s="616"/>
      <c r="O59" s="614"/>
      <c r="P59" s="615"/>
      <c r="Q59" s="615"/>
      <c r="R59" s="615"/>
      <c r="S59" s="615"/>
      <c r="T59" s="616"/>
      <c r="U59" s="620"/>
      <c r="V59" s="621"/>
      <c r="W59" s="621"/>
      <c r="X59" s="621"/>
      <c r="Y59" s="621"/>
      <c r="Z59" s="622"/>
      <c r="AA59" s="623"/>
      <c r="AB59" s="624"/>
      <c r="AC59" s="624"/>
      <c r="AD59" s="624"/>
      <c r="AE59" s="624"/>
      <c r="AF59" s="625"/>
      <c r="AG59" s="680"/>
      <c r="AH59" s="683"/>
      <c r="AI59" s="683"/>
      <c r="AJ59" s="683"/>
      <c r="AK59" s="683"/>
      <c r="AL59" s="684"/>
      <c r="AM59" s="245"/>
      <c r="AN59" s="603"/>
      <c r="AO59" s="604"/>
      <c r="AP59" s="604"/>
      <c r="AQ59" s="604"/>
      <c r="AR59" s="604"/>
      <c r="AS59" s="604"/>
      <c r="AT59" s="604"/>
      <c r="AU59" s="605"/>
      <c r="AV59" s="600"/>
      <c r="AW59" s="601"/>
      <c r="AX59" s="601"/>
      <c r="AY59" s="601"/>
      <c r="AZ59" s="602"/>
      <c r="BA59" s="215"/>
    </row>
    <row r="60" spans="1:53">
      <c r="A60" s="233"/>
      <c r="B60" s="678"/>
      <c r="C60" s="609" t="s">
        <v>189</v>
      </c>
      <c r="D60" s="519"/>
      <c r="E60" s="519"/>
      <c r="F60" s="519"/>
      <c r="G60" s="519"/>
      <c r="H60" s="521"/>
      <c r="I60" s="611"/>
      <c r="J60" s="612"/>
      <c r="K60" s="612"/>
      <c r="L60" s="612"/>
      <c r="M60" s="612"/>
      <c r="N60" s="613"/>
      <c r="O60" s="551"/>
      <c r="P60" s="552"/>
      <c r="Q60" s="552"/>
      <c r="R60" s="552"/>
      <c r="S60" s="552"/>
      <c r="T60" s="553"/>
      <c r="U60" s="551"/>
      <c r="V60" s="552"/>
      <c r="W60" s="552"/>
      <c r="X60" s="552"/>
      <c r="Y60" s="552"/>
      <c r="Z60" s="553"/>
      <c r="AA60" s="551"/>
      <c r="AB60" s="552"/>
      <c r="AC60" s="552"/>
      <c r="AD60" s="552"/>
      <c r="AE60" s="552"/>
      <c r="AF60" s="553"/>
      <c r="AG60" s="680"/>
      <c r="AH60" s="683"/>
      <c r="AI60" s="683"/>
      <c r="AJ60" s="683"/>
      <c r="AK60" s="683"/>
      <c r="AL60" s="684"/>
      <c r="AM60" s="245"/>
      <c r="AN60" s="603"/>
      <c r="AO60" s="604"/>
      <c r="AP60" s="604"/>
      <c r="AQ60" s="604"/>
      <c r="AR60" s="604"/>
      <c r="AS60" s="604"/>
      <c r="AT60" s="604"/>
      <c r="AU60" s="605"/>
      <c r="AV60" s="600"/>
      <c r="AW60" s="601"/>
      <c r="AX60" s="601"/>
      <c r="AY60" s="601"/>
      <c r="AZ60" s="602"/>
      <c r="BA60" s="215"/>
    </row>
    <row r="61" spans="1:53">
      <c r="A61" s="233"/>
      <c r="B61" s="678"/>
      <c r="C61" s="610"/>
      <c r="D61" s="520"/>
      <c r="E61" s="520"/>
      <c r="F61" s="520"/>
      <c r="G61" s="520"/>
      <c r="H61" s="522"/>
      <c r="I61" s="614"/>
      <c r="J61" s="615"/>
      <c r="K61" s="615"/>
      <c r="L61" s="615"/>
      <c r="M61" s="615"/>
      <c r="N61" s="616"/>
      <c r="O61" s="554"/>
      <c r="P61" s="555"/>
      <c r="Q61" s="555"/>
      <c r="R61" s="555"/>
      <c r="S61" s="555"/>
      <c r="T61" s="556"/>
      <c r="U61" s="554"/>
      <c r="V61" s="555"/>
      <c r="W61" s="555"/>
      <c r="X61" s="555"/>
      <c r="Y61" s="555"/>
      <c r="Z61" s="556"/>
      <c r="AA61" s="554"/>
      <c r="AB61" s="555"/>
      <c r="AC61" s="555"/>
      <c r="AD61" s="555"/>
      <c r="AE61" s="555"/>
      <c r="AF61" s="556"/>
      <c r="AG61" s="680"/>
      <c r="AH61" s="683"/>
      <c r="AI61" s="683"/>
      <c r="AJ61" s="683"/>
      <c r="AK61" s="683"/>
      <c r="AL61" s="684"/>
      <c r="AM61" s="246"/>
      <c r="AN61" s="606"/>
      <c r="AO61" s="607"/>
      <c r="AP61" s="607"/>
      <c r="AQ61" s="607"/>
      <c r="AR61" s="607"/>
      <c r="AS61" s="607"/>
      <c r="AT61" s="607"/>
      <c r="AU61" s="608"/>
      <c r="AV61" s="566"/>
      <c r="AW61" s="567"/>
      <c r="AX61" s="567"/>
      <c r="AY61" s="567"/>
      <c r="AZ61" s="568"/>
      <c r="BA61" s="215"/>
    </row>
    <row r="62" spans="1:53">
      <c r="A62" s="233"/>
      <c r="B62" s="678"/>
      <c r="C62" s="609" t="s">
        <v>220</v>
      </c>
      <c r="D62" s="519"/>
      <c r="E62" s="519"/>
      <c r="F62" s="519"/>
      <c r="G62" s="519"/>
      <c r="H62" s="521"/>
      <c r="I62" s="687">
        <v>24</v>
      </c>
      <c r="J62" s="688"/>
      <c r="K62" s="688"/>
      <c r="L62" s="688"/>
      <c r="M62" s="688"/>
      <c r="N62" s="689"/>
      <c r="O62" s="551"/>
      <c r="P62" s="552"/>
      <c r="Q62" s="552"/>
      <c r="R62" s="552"/>
      <c r="S62" s="552"/>
      <c r="T62" s="553"/>
      <c r="U62" s="551"/>
      <c r="V62" s="552"/>
      <c r="W62" s="552"/>
      <c r="X62" s="552"/>
      <c r="Y62" s="552"/>
      <c r="Z62" s="553"/>
      <c r="AA62" s="551"/>
      <c r="AB62" s="552"/>
      <c r="AC62" s="552"/>
      <c r="AD62" s="552"/>
      <c r="AE62" s="552"/>
      <c r="AF62" s="553"/>
      <c r="AG62" s="680"/>
      <c r="AH62" s="683"/>
      <c r="AI62" s="683"/>
      <c r="AJ62" s="683"/>
      <c r="AK62" s="683"/>
      <c r="AL62" s="684"/>
      <c r="AM62" s="247"/>
      <c r="AN62" s="557" t="s">
        <v>396</v>
      </c>
      <c r="AO62" s="558"/>
      <c r="AP62" s="558"/>
      <c r="AQ62" s="558"/>
      <c r="AR62" s="558"/>
      <c r="AS62" s="558"/>
      <c r="AT62" s="558"/>
      <c r="AU62" s="559"/>
      <c r="AV62" s="563">
        <f>AH46</f>
        <v>0</v>
      </c>
      <c r="AW62" s="564"/>
      <c r="AX62" s="564"/>
      <c r="AY62" s="564"/>
      <c r="AZ62" s="565"/>
      <c r="BA62" s="215"/>
    </row>
    <row r="63" spans="1:53">
      <c r="A63" s="233"/>
      <c r="B63" s="678"/>
      <c r="C63" s="610"/>
      <c r="D63" s="520"/>
      <c r="E63" s="520"/>
      <c r="F63" s="520"/>
      <c r="G63" s="520"/>
      <c r="H63" s="522"/>
      <c r="I63" s="690"/>
      <c r="J63" s="691"/>
      <c r="K63" s="691"/>
      <c r="L63" s="691"/>
      <c r="M63" s="691"/>
      <c r="N63" s="692"/>
      <c r="O63" s="554"/>
      <c r="P63" s="555"/>
      <c r="Q63" s="555"/>
      <c r="R63" s="555"/>
      <c r="S63" s="555"/>
      <c r="T63" s="556"/>
      <c r="U63" s="554"/>
      <c r="V63" s="555"/>
      <c r="W63" s="555"/>
      <c r="X63" s="555"/>
      <c r="Y63" s="555"/>
      <c r="Z63" s="556"/>
      <c r="AA63" s="554"/>
      <c r="AB63" s="555"/>
      <c r="AC63" s="555"/>
      <c r="AD63" s="555"/>
      <c r="AE63" s="555"/>
      <c r="AF63" s="556"/>
      <c r="AG63" s="680"/>
      <c r="AH63" s="683"/>
      <c r="AI63" s="683"/>
      <c r="AJ63" s="683"/>
      <c r="AK63" s="683"/>
      <c r="AL63" s="684"/>
      <c r="AM63" s="215"/>
      <c r="AN63" s="560"/>
      <c r="AO63" s="561"/>
      <c r="AP63" s="561"/>
      <c r="AQ63" s="561"/>
      <c r="AR63" s="561"/>
      <c r="AS63" s="561"/>
      <c r="AT63" s="561"/>
      <c r="AU63" s="562"/>
      <c r="AV63" s="566"/>
      <c r="AW63" s="567"/>
      <c r="AX63" s="567"/>
      <c r="AY63" s="567"/>
      <c r="AZ63" s="568"/>
      <c r="BA63" s="215"/>
    </row>
    <row r="64" spans="1:53">
      <c r="A64" s="233"/>
      <c r="B64" s="678"/>
      <c r="C64" s="569" t="s">
        <v>221</v>
      </c>
      <c r="D64" s="570"/>
      <c r="E64" s="570"/>
      <c r="F64" s="570"/>
      <c r="G64" s="570"/>
      <c r="H64" s="571"/>
      <c r="I64" s="575">
        <f>ROUNDDOWN(I60/I62,0)</f>
        <v>0</v>
      </c>
      <c r="J64" s="576"/>
      <c r="K64" s="576"/>
      <c r="L64" s="576"/>
      <c r="M64" s="576"/>
      <c r="N64" s="577"/>
      <c r="O64" s="551"/>
      <c r="P64" s="552"/>
      <c r="Q64" s="552"/>
      <c r="R64" s="552"/>
      <c r="S64" s="552"/>
      <c r="T64" s="553"/>
      <c r="U64" s="551"/>
      <c r="V64" s="552"/>
      <c r="W64" s="552"/>
      <c r="X64" s="552"/>
      <c r="Y64" s="552"/>
      <c r="Z64" s="553"/>
      <c r="AA64" s="584" t="s">
        <v>226</v>
      </c>
      <c r="AB64" s="586">
        <f>I64</f>
        <v>0</v>
      </c>
      <c r="AC64" s="586"/>
      <c r="AD64" s="586"/>
      <c r="AE64" s="586"/>
      <c r="AF64" s="587"/>
      <c r="AG64" s="680"/>
      <c r="AH64" s="683"/>
      <c r="AI64" s="683"/>
      <c r="AJ64" s="683"/>
      <c r="AK64" s="683"/>
      <c r="AL64" s="684"/>
      <c r="AM64" s="215"/>
      <c r="AN64" s="590" t="s">
        <v>227</v>
      </c>
      <c r="AO64" s="519"/>
      <c r="AP64" s="519"/>
      <c r="AQ64" s="519"/>
      <c r="AR64" s="519"/>
      <c r="AS64" s="519"/>
      <c r="AT64" s="519"/>
      <c r="AU64" s="521"/>
      <c r="AV64" s="563" t="e">
        <f>SUM(AV52:AZ61)-AV62</f>
        <v>#N/A</v>
      </c>
      <c r="AW64" s="564"/>
      <c r="AX64" s="564"/>
      <c r="AY64" s="564"/>
      <c r="AZ64" s="565"/>
      <c r="BA64" s="215"/>
    </row>
    <row r="65" spans="1:53" ht="15.5" thickBot="1">
      <c r="A65" s="233"/>
      <c r="B65" s="694"/>
      <c r="C65" s="572"/>
      <c r="D65" s="573"/>
      <c r="E65" s="573"/>
      <c r="F65" s="573"/>
      <c r="G65" s="573"/>
      <c r="H65" s="574"/>
      <c r="I65" s="578"/>
      <c r="J65" s="579"/>
      <c r="K65" s="579"/>
      <c r="L65" s="579"/>
      <c r="M65" s="579"/>
      <c r="N65" s="580"/>
      <c r="O65" s="581"/>
      <c r="P65" s="582"/>
      <c r="Q65" s="582"/>
      <c r="R65" s="582"/>
      <c r="S65" s="582"/>
      <c r="T65" s="583"/>
      <c r="U65" s="581"/>
      <c r="V65" s="582"/>
      <c r="W65" s="582"/>
      <c r="X65" s="582"/>
      <c r="Y65" s="582"/>
      <c r="Z65" s="583"/>
      <c r="AA65" s="585"/>
      <c r="AB65" s="588"/>
      <c r="AC65" s="588"/>
      <c r="AD65" s="588"/>
      <c r="AE65" s="588"/>
      <c r="AF65" s="589"/>
      <c r="AG65" s="585"/>
      <c r="AH65" s="685"/>
      <c r="AI65" s="685"/>
      <c r="AJ65" s="685"/>
      <c r="AK65" s="685"/>
      <c r="AL65" s="686"/>
      <c r="AM65" s="215"/>
      <c r="AN65" s="591"/>
      <c r="AO65" s="592"/>
      <c r="AP65" s="592"/>
      <c r="AQ65" s="592"/>
      <c r="AR65" s="592"/>
      <c r="AS65" s="592"/>
      <c r="AT65" s="592"/>
      <c r="AU65" s="593"/>
      <c r="AV65" s="594"/>
      <c r="AW65" s="595"/>
      <c r="AX65" s="595"/>
      <c r="AY65" s="595"/>
      <c r="AZ65" s="596"/>
      <c r="BA65" s="215"/>
    </row>
    <row r="66" spans="1:53" ht="15.5" thickTop="1">
      <c r="A66" s="215"/>
      <c r="B66" s="236"/>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1"/>
      <c r="AO66" s="211"/>
      <c r="AP66" s="211"/>
      <c r="AQ66" s="211"/>
      <c r="AR66" s="211"/>
      <c r="AS66" s="211"/>
      <c r="AT66" s="248"/>
      <c r="AU66" s="211"/>
      <c r="AV66" s="211"/>
      <c r="AW66" s="211"/>
      <c r="AX66" s="211"/>
      <c r="AY66" s="211"/>
      <c r="AZ66" s="211"/>
      <c r="BA66" s="215"/>
    </row>
    <row r="67" spans="1:53">
      <c r="A67" s="497" t="s">
        <v>400</v>
      </c>
      <c r="B67" s="497"/>
      <c r="C67" s="497"/>
      <c r="D67" s="497"/>
      <c r="E67" s="497"/>
      <c r="F67" s="497"/>
      <c r="G67" s="497"/>
      <c r="H67" s="497"/>
      <c r="I67" s="497"/>
      <c r="J67" s="497"/>
      <c r="K67" s="498">
        <f>日割計算表パターン①!K67</f>
        <v>7</v>
      </c>
      <c r="L67" s="498"/>
      <c r="M67" s="499" t="s">
        <v>175</v>
      </c>
      <c r="N67" s="499"/>
      <c r="O67" s="499"/>
      <c r="P67" s="500" t="s">
        <v>176</v>
      </c>
      <c r="Q67" s="500"/>
      <c r="R67" s="500"/>
      <c r="S67" s="500"/>
      <c r="T67" s="500"/>
      <c r="U67" s="500"/>
      <c r="V67" s="500"/>
      <c r="W67" s="500"/>
      <c r="X67" s="500"/>
      <c r="Y67" s="500"/>
      <c r="Z67" s="500"/>
      <c r="AA67" s="500"/>
      <c r="AB67" s="500"/>
      <c r="AC67" s="500"/>
      <c r="AD67" s="500"/>
      <c r="AE67" s="500"/>
      <c r="AF67" s="500"/>
      <c r="AG67" s="500"/>
      <c r="AH67" s="500"/>
      <c r="AI67" s="500"/>
      <c r="AJ67" s="500"/>
      <c r="AK67" s="500"/>
      <c r="AL67" s="500"/>
      <c r="AM67" s="500"/>
      <c r="AN67" s="500"/>
      <c r="AO67" s="500"/>
      <c r="AP67" s="500"/>
      <c r="AQ67" s="500"/>
      <c r="AR67" s="500"/>
      <c r="AS67" s="500"/>
      <c r="AT67" s="500"/>
      <c r="AU67" s="500"/>
      <c r="AV67" s="500"/>
      <c r="AW67" s="500"/>
      <c r="AX67" s="500"/>
      <c r="AY67" s="500"/>
      <c r="AZ67" s="500"/>
      <c r="BA67" s="500"/>
    </row>
    <row r="68" spans="1:53">
      <c r="A68" s="497"/>
      <c r="B68" s="497"/>
      <c r="C68" s="497"/>
      <c r="D68" s="497"/>
      <c r="E68" s="497"/>
      <c r="F68" s="497"/>
      <c r="G68" s="497"/>
      <c r="H68" s="497"/>
      <c r="I68" s="497"/>
      <c r="J68" s="497"/>
      <c r="K68" s="498"/>
      <c r="L68" s="498"/>
      <c r="M68" s="499"/>
      <c r="N68" s="499"/>
      <c r="O68" s="499"/>
      <c r="P68" s="500"/>
      <c r="Q68" s="500"/>
      <c r="R68" s="500"/>
      <c r="S68" s="500"/>
      <c r="T68" s="500"/>
      <c r="U68" s="500"/>
      <c r="V68" s="500"/>
      <c r="W68" s="500"/>
      <c r="X68" s="500"/>
      <c r="Y68" s="500"/>
      <c r="Z68" s="500"/>
      <c r="AA68" s="500"/>
      <c r="AB68" s="500"/>
      <c r="AC68" s="500"/>
      <c r="AD68" s="500"/>
      <c r="AE68" s="500"/>
      <c r="AF68" s="500"/>
      <c r="AG68" s="500"/>
      <c r="AH68" s="500"/>
      <c r="AI68" s="500"/>
      <c r="AJ68" s="500"/>
      <c r="AK68" s="500"/>
      <c r="AL68" s="500"/>
      <c r="AM68" s="500"/>
      <c r="AN68" s="500"/>
      <c r="AO68" s="500"/>
      <c r="AP68" s="500"/>
      <c r="AQ68" s="500"/>
      <c r="AR68" s="500"/>
      <c r="AS68" s="500"/>
      <c r="AT68" s="500"/>
      <c r="AU68" s="500"/>
      <c r="AV68" s="500"/>
      <c r="AW68" s="500"/>
      <c r="AX68" s="500"/>
      <c r="AY68" s="500"/>
      <c r="AZ68" s="500"/>
      <c r="BA68" s="500"/>
    </row>
    <row r="69" spans="1:53" ht="16">
      <c r="A69" s="754" t="s">
        <v>205</v>
      </c>
      <c r="B69" s="754"/>
      <c r="C69" s="754"/>
      <c r="D69" s="754"/>
      <c r="E69" s="754"/>
      <c r="F69" s="754"/>
      <c r="G69" s="754"/>
      <c r="H69" s="754"/>
      <c r="I69" s="754"/>
      <c r="J69" s="754"/>
      <c r="K69" s="754"/>
      <c r="L69" s="754"/>
      <c r="M69" s="754"/>
      <c r="N69" s="754"/>
      <c r="O69" s="754"/>
      <c r="P69" s="754"/>
      <c r="Q69" s="754"/>
      <c r="R69" s="754"/>
      <c r="S69" s="754"/>
      <c r="T69" s="754"/>
      <c r="U69" s="754"/>
      <c r="V69" s="754"/>
      <c r="W69" s="754"/>
      <c r="X69" s="754"/>
      <c r="Y69" s="754"/>
      <c r="Z69" s="754"/>
      <c r="AA69" s="754"/>
      <c r="AB69" s="754"/>
      <c r="AC69" s="754"/>
      <c r="AD69" s="754"/>
      <c r="AE69" s="754"/>
      <c r="AF69" s="754"/>
      <c r="AG69" s="754"/>
      <c r="AH69" s="754"/>
      <c r="AI69" s="754"/>
      <c r="AJ69" s="754"/>
      <c r="AK69" s="754"/>
      <c r="AL69" s="754"/>
      <c r="AM69" s="754"/>
      <c r="AN69" s="754"/>
      <c r="AO69" s="754"/>
      <c r="AP69" s="754"/>
      <c r="AQ69" s="754"/>
      <c r="AR69" s="754"/>
      <c r="AS69" s="754"/>
      <c r="AT69" s="754"/>
      <c r="AU69" s="754"/>
      <c r="AV69" s="754"/>
      <c r="AW69" s="754"/>
      <c r="AX69" s="754"/>
      <c r="AY69" s="754"/>
      <c r="AZ69" s="754"/>
      <c r="BA69" s="754"/>
    </row>
    <row r="70" spans="1:53">
      <c r="A70" s="211"/>
      <c r="B70" s="609" t="s">
        <v>178</v>
      </c>
      <c r="C70" s="519"/>
      <c r="D70" s="519"/>
      <c r="E70" s="519"/>
      <c r="F70" s="519"/>
      <c r="G70" s="755"/>
      <c r="H70" s="755"/>
      <c r="I70" s="755"/>
      <c r="J70" s="755"/>
      <c r="K70" s="755"/>
      <c r="L70" s="755"/>
      <c r="M70" s="755"/>
      <c r="N70" s="755"/>
      <c r="O70" s="755"/>
      <c r="P70" s="755"/>
      <c r="Q70" s="755"/>
      <c r="R70" s="755"/>
      <c r="S70" s="755"/>
      <c r="T70" s="755"/>
      <c r="U70" s="755"/>
      <c r="V70" s="755"/>
      <c r="W70" s="211"/>
      <c r="X70" s="211"/>
      <c r="Y70" s="211"/>
      <c r="Z70" s="211"/>
      <c r="AA70" s="211"/>
      <c r="AB70" s="211"/>
      <c r="AC70" s="211"/>
      <c r="AD70" s="211"/>
      <c r="AE70" s="211"/>
      <c r="AF70" s="211"/>
      <c r="AG70" s="211"/>
      <c r="AH70" s="211"/>
      <c r="AI70" s="211"/>
      <c r="AJ70" s="211"/>
      <c r="AK70" s="211"/>
      <c r="AL70" s="211"/>
      <c r="AM70" s="211"/>
      <c r="AN70" s="211"/>
      <c r="AO70" s="211"/>
      <c r="AP70" s="211"/>
      <c r="AQ70" s="211"/>
      <c r="AR70" s="211"/>
      <c r="AS70" s="211"/>
      <c r="AT70" s="211"/>
      <c r="AU70" s="211"/>
      <c r="AV70" s="211"/>
      <c r="AW70" s="211"/>
      <c r="AX70" s="211"/>
      <c r="AY70" s="211"/>
      <c r="AZ70" s="211"/>
      <c r="BA70" s="211"/>
    </row>
    <row r="71" spans="1:53">
      <c r="A71" s="211"/>
      <c r="B71" s="610"/>
      <c r="C71" s="520"/>
      <c r="D71" s="520"/>
      <c r="E71" s="520"/>
      <c r="F71" s="520"/>
      <c r="G71" s="755"/>
      <c r="H71" s="755"/>
      <c r="I71" s="755"/>
      <c r="J71" s="755"/>
      <c r="K71" s="755"/>
      <c r="L71" s="755"/>
      <c r="M71" s="755"/>
      <c r="N71" s="755"/>
      <c r="O71" s="755"/>
      <c r="P71" s="755"/>
      <c r="Q71" s="755"/>
      <c r="R71" s="755"/>
      <c r="S71" s="755"/>
      <c r="T71" s="755"/>
      <c r="U71" s="755"/>
      <c r="V71" s="755"/>
      <c r="W71" s="211"/>
      <c r="X71" s="211"/>
      <c r="Y71" s="211"/>
      <c r="Z71" s="211"/>
      <c r="AA71" s="211"/>
      <c r="AB71" s="211"/>
      <c r="AC71" s="211"/>
      <c r="AD71" s="211"/>
      <c r="AE71" s="211"/>
      <c r="AF71" s="211"/>
      <c r="AG71" s="211"/>
      <c r="AH71" s="211"/>
      <c r="AI71" s="211"/>
      <c r="AJ71" s="211"/>
      <c r="AK71" s="211"/>
      <c r="AL71" s="211"/>
      <c r="AM71" s="211"/>
      <c r="AN71" s="211"/>
      <c r="AO71" s="211"/>
      <c r="AP71" s="211"/>
      <c r="AQ71" s="211"/>
      <c r="AR71" s="211"/>
      <c r="AS71" s="211"/>
      <c r="AT71" s="211"/>
      <c r="AU71" s="211"/>
      <c r="AV71" s="211"/>
      <c r="AW71" s="211"/>
      <c r="AX71" s="211"/>
      <c r="AY71" s="211"/>
      <c r="AZ71" s="211"/>
      <c r="BA71" s="211"/>
    </row>
    <row r="72" spans="1:53" ht="15" customHeight="1">
      <c r="A72" s="211"/>
      <c r="B72" s="739" t="s">
        <v>403</v>
      </c>
      <c r="C72" s="740"/>
      <c r="D72" s="740"/>
      <c r="E72" s="740"/>
      <c r="F72" s="741"/>
      <c r="G72" s="745"/>
      <c r="H72" s="746"/>
      <c r="I72" s="746"/>
      <c r="J72" s="746"/>
      <c r="K72" s="746"/>
      <c r="L72" s="746"/>
      <c r="M72" s="746"/>
      <c r="N72" s="746"/>
      <c r="O72" s="746"/>
      <c r="P72" s="746"/>
      <c r="Q72" s="746"/>
      <c r="R72" s="746"/>
      <c r="S72" s="746"/>
      <c r="T72" s="746"/>
      <c r="U72" s="746"/>
      <c r="V72" s="747"/>
      <c r="W72" s="626" t="s">
        <v>206</v>
      </c>
      <c r="X72" s="627"/>
      <c r="Y72" s="627"/>
      <c r="Z72" s="627"/>
      <c r="AA72" s="628"/>
      <c r="AB72" s="756"/>
      <c r="AC72" s="517"/>
      <c r="AD72" s="519" t="s">
        <v>181</v>
      </c>
      <c r="AE72" s="517"/>
      <c r="AF72" s="517"/>
      <c r="AG72" s="519" t="s">
        <v>182</v>
      </c>
      <c r="AH72" s="519" t="s">
        <v>183</v>
      </c>
      <c r="AI72" s="519">
        <f>AB72</f>
        <v>0</v>
      </c>
      <c r="AJ72" s="519"/>
      <c r="AK72" s="519" t="s">
        <v>181</v>
      </c>
      <c r="AL72" s="517"/>
      <c r="AM72" s="517"/>
      <c r="AN72" s="521" t="s">
        <v>182</v>
      </c>
      <c r="AO72" s="707" t="s">
        <v>184</v>
      </c>
      <c r="AP72" s="708"/>
      <c r="AQ72" s="709"/>
      <c r="AR72" s="523">
        <f>DATEDIF(AE72,AL72,"d")+1</f>
        <v>1</v>
      </c>
      <c r="AS72" s="524"/>
      <c r="AT72" s="521" t="s">
        <v>182</v>
      </c>
      <c r="AU72" s="211"/>
      <c r="AV72" s="211"/>
      <c r="AW72" s="211"/>
      <c r="AX72" s="211"/>
      <c r="AY72" s="211"/>
      <c r="AZ72" s="211"/>
      <c r="BA72" s="211"/>
    </row>
    <row r="73" spans="1:53">
      <c r="A73" s="235"/>
      <c r="B73" s="742"/>
      <c r="C73" s="743"/>
      <c r="D73" s="743"/>
      <c r="E73" s="743"/>
      <c r="F73" s="744"/>
      <c r="G73" s="748"/>
      <c r="H73" s="749"/>
      <c r="I73" s="749"/>
      <c r="J73" s="749"/>
      <c r="K73" s="749"/>
      <c r="L73" s="749"/>
      <c r="M73" s="749"/>
      <c r="N73" s="749"/>
      <c r="O73" s="749"/>
      <c r="P73" s="749"/>
      <c r="Q73" s="749"/>
      <c r="R73" s="749"/>
      <c r="S73" s="749"/>
      <c r="T73" s="749"/>
      <c r="U73" s="749"/>
      <c r="V73" s="750"/>
      <c r="W73" s="751"/>
      <c r="X73" s="752"/>
      <c r="Y73" s="752"/>
      <c r="Z73" s="752"/>
      <c r="AA73" s="753"/>
      <c r="AB73" s="757"/>
      <c r="AC73" s="518"/>
      <c r="AD73" s="520"/>
      <c r="AE73" s="518"/>
      <c r="AF73" s="518"/>
      <c r="AG73" s="520"/>
      <c r="AH73" s="520"/>
      <c r="AI73" s="520"/>
      <c r="AJ73" s="520"/>
      <c r="AK73" s="520"/>
      <c r="AL73" s="518"/>
      <c r="AM73" s="518"/>
      <c r="AN73" s="522"/>
      <c r="AO73" s="710"/>
      <c r="AP73" s="711"/>
      <c r="AQ73" s="712"/>
      <c r="AR73" s="525"/>
      <c r="AS73" s="526"/>
      <c r="AT73" s="522"/>
      <c r="AU73" s="211"/>
      <c r="AV73" s="215"/>
      <c r="AW73" s="215"/>
      <c r="AX73" s="215"/>
      <c r="AY73" s="215"/>
      <c r="AZ73" s="215"/>
      <c r="BA73" s="215"/>
    </row>
    <row r="74" spans="1:53" ht="15.5" customHeight="1" thickBot="1">
      <c r="A74" s="235"/>
      <c r="B74" s="739" t="s">
        <v>404</v>
      </c>
      <c r="C74" s="740"/>
      <c r="D74" s="740"/>
      <c r="E74" s="740"/>
      <c r="F74" s="741"/>
      <c r="G74" s="745"/>
      <c r="H74" s="746"/>
      <c r="I74" s="746"/>
      <c r="J74" s="746"/>
      <c r="K74" s="746"/>
      <c r="L74" s="746"/>
      <c r="M74" s="746"/>
      <c r="N74" s="746"/>
      <c r="O74" s="746"/>
      <c r="P74" s="746"/>
      <c r="Q74" s="746"/>
      <c r="R74" s="746"/>
      <c r="S74" s="746"/>
      <c r="T74" s="746"/>
      <c r="U74" s="746"/>
      <c r="V74" s="747"/>
      <c r="W74" s="626" t="s">
        <v>206</v>
      </c>
      <c r="X74" s="627"/>
      <c r="Y74" s="627"/>
      <c r="Z74" s="627"/>
      <c r="AA74" s="628"/>
      <c r="AB74" s="609">
        <f>AB72</f>
        <v>0</v>
      </c>
      <c r="AC74" s="519"/>
      <c r="AD74" s="519" t="s">
        <v>181</v>
      </c>
      <c r="AE74" s="517"/>
      <c r="AF74" s="517"/>
      <c r="AG74" s="519" t="s">
        <v>182</v>
      </c>
      <c r="AH74" s="519" t="s">
        <v>183</v>
      </c>
      <c r="AI74" s="519">
        <f>AB72</f>
        <v>0</v>
      </c>
      <c r="AJ74" s="519"/>
      <c r="AK74" s="519" t="s">
        <v>181</v>
      </c>
      <c r="AL74" s="517"/>
      <c r="AM74" s="517"/>
      <c r="AN74" s="521" t="s">
        <v>182</v>
      </c>
      <c r="AO74" s="707" t="s">
        <v>184</v>
      </c>
      <c r="AP74" s="708"/>
      <c r="AQ74" s="709"/>
      <c r="AR74" s="523">
        <f>DATEDIF(AE74,AL74,"d")+1</f>
        <v>1</v>
      </c>
      <c r="AS74" s="524"/>
      <c r="AT74" s="521" t="s">
        <v>182</v>
      </c>
      <c r="AU74" s="211"/>
      <c r="AV74" s="215" t="s">
        <v>386</v>
      </c>
      <c r="AW74" s="215"/>
      <c r="AX74" s="215"/>
      <c r="AY74" s="215"/>
      <c r="AZ74" s="215"/>
      <c r="BA74" s="215"/>
    </row>
    <row r="75" spans="1:53" ht="22" customHeight="1" thickBot="1">
      <c r="A75" s="235"/>
      <c r="B75" s="742"/>
      <c r="C75" s="743"/>
      <c r="D75" s="743"/>
      <c r="E75" s="743"/>
      <c r="F75" s="744"/>
      <c r="G75" s="748"/>
      <c r="H75" s="749"/>
      <c r="I75" s="749"/>
      <c r="J75" s="749"/>
      <c r="K75" s="749"/>
      <c r="L75" s="749"/>
      <c r="M75" s="749"/>
      <c r="N75" s="749"/>
      <c r="O75" s="749"/>
      <c r="P75" s="749"/>
      <c r="Q75" s="749"/>
      <c r="R75" s="749"/>
      <c r="S75" s="749"/>
      <c r="T75" s="749"/>
      <c r="U75" s="749"/>
      <c r="V75" s="750"/>
      <c r="W75" s="751"/>
      <c r="X75" s="752"/>
      <c r="Y75" s="752"/>
      <c r="Z75" s="752"/>
      <c r="AA75" s="753"/>
      <c r="AB75" s="610"/>
      <c r="AC75" s="520"/>
      <c r="AD75" s="520"/>
      <c r="AE75" s="518"/>
      <c r="AF75" s="518"/>
      <c r="AG75" s="520"/>
      <c r="AH75" s="520"/>
      <c r="AI75" s="520"/>
      <c r="AJ75" s="520"/>
      <c r="AK75" s="520"/>
      <c r="AL75" s="518"/>
      <c r="AM75" s="518"/>
      <c r="AN75" s="522"/>
      <c r="AO75" s="710"/>
      <c r="AP75" s="711"/>
      <c r="AQ75" s="712"/>
      <c r="AR75" s="525"/>
      <c r="AS75" s="526"/>
      <c r="AT75" s="522"/>
      <c r="AU75" s="211"/>
      <c r="AV75" s="713">
        <f>AB72</f>
        <v>0</v>
      </c>
      <c r="AW75" s="714"/>
      <c r="AX75" s="715" t="e">
        <f>VLOOKUP(AV75,$BC$13:$BF$24,3,FALSE)</f>
        <v>#N/A</v>
      </c>
      <c r="AY75" s="716"/>
      <c r="AZ75" s="717"/>
      <c r="BA75" s="211"/>
    </row>
    <row r="76" spans="1:53" ht="15.5" thickBot="1">
      <c r="A76" s="235"/>
      <c r="B76" s="236"/>
      <c r="C76" s="237"/>
      <c r="D76" s="237"/>
      <c r="E76" s="237"/>
      <c r="F76" s="237"/>
      <c r="G76" s="237"/>
      <c r="H76" s="237"/>
      <c r="I76" s="215" t="s">
        <v>185</v>
      </c>
      <c r="J76" s="215" t="s">
        <v>186</v>
      </c>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5"/>
      <c r="AR76" s="215"/>
      <c r="AS76" s="215"/>
      <c r="AT76" s="215"/>
      <c r="AU76" s="215"/>
      <c r="AV76" s="215"/>
      <c r="AW76" s="215"/>
      <c r="AX76" s="215"/>
      <c r="AY76" s="215"/>
      <c r="AZ76" s="215"/>
      <c r="BA76" s="215"/>
    </row>
    <row r="77" spans="1:53">
      <c r="A77" s="235"/>
      <c r="B77" s="718"/>
      <c r="C77" s="719"/>
      <c r="D77" s="719"/>
      <c r="E77" s="719"/>
      <c r="F77" s="719"/>
      <c r="G77" s="719"/>
      <c r="H77" s="720"/>
      <c r="I77" s="724" t="s">
        <v>207</v>
      </c>
      <c r="J77" s="725"/>
      <c r="K77" s="725"/>
      <c r="L77" s="725"/>
      <c r="M77" s="725"/>
      <c r="N77" s="726"/>
      <c r="O77" s="727" t="s">
        <v>208</v>
      </c>
      <c r="P77" s="729" t="s">
        <v>209</v>
      </c>
      <c r="Q77" s="729"/>
      <c r="R77" s="729"/>
      <c r="S77" s="729"/>
      <c r="T77" s="730"/>
      <c r="U77" s="733" t="s">
        <v>210</v>
      </c>
      <c r="V77" s="725" t="s">
        <v>211</v>
      </c>
      <c r="W77" s="725"/>
      <c r="X77" s="725"/>
      <c r="Y77" s="725"/>
      <c r="Z77" s="726"/>
      <c r="AA77" s="735" t="s">
        <v>392</v>
      </c>
      <c r="AB77" s="729"/>
      <c r="AC77" s="729"/>
      <c r="AD77" s="729"/>
      <c r="AE77" s="729"/>
      <c r="AF77" s="730"/>
      <c r="AG77" s="735" t="s">
        <v>212</v>
      </c>
      <c r="AH77" s="729"/>
      <c r="AI77" s="729"/>
      <c r="AJ77" s="729"/>
      <c r="AK77" s="729"/>
      <c r="AL77" s="737"/>
      <c r="AM77" s="215"/>
      <c r="AN77" s="215"/>
      <c r="AO77" s="215"/>
      <c r="AP77" s="215"/>
      <c r="AQ77" s="215"/>
      <c r="AR77" s="215"/>
      <c r="AS77" s="215"/>
      <c r="AT77" s="215"/>
      <c r="AU77" s="215"/>
      <c r="AV77" s="215"/>
      <c r="AW77" s="215"/>
      <c r="AX77" s="215"/>
      <c r="AY77" s="215"/>
      <c r="AZ77" s="215"/>
      <c r="BA77" s="215"/>
    </row>
    <row r="78" spans="1:53">
      <c r="A78" s="235"/>
      <c r="B78" s="721"/>
      <c r="C78" s="722"/>
      <c r="D78" s="722"/>
      <c r="E78" s="722"/>
      <c r="F78" s="722"/>
      <c r="G78" s="722"/>
      <c r="H78" s="723"/>
      <c r="I78" s="610"/>
      <c r="J78" s="520"/>
      <c r="K78" s="520"/>
      <c r="L78" s="520"/>
      <c r="M78" s="520"/>
      <c r="N78" s="522"/>
      <c r="O78" s="728"/>
      <c r="P78" s="731"/>
      <c r="Q78" s="731"/>
      <c r="R78" s="731"/>
      <c r="S78" s="731"/>
      <c r="T78" s="732"/>
      <c r="U78" s="734"/>
      <c r="V78" s="520"/>
      <c r="W78" s="520"/>
      <c r="X78" s="520"/>
      <c r="Y78" s="520"/>
      <c r="Z78" s="522"/>
      <c r="AA78" s="736"/>
      <c r="AB78" s="731"/>
      <c r="AC78" s="731"/>
      <c r="AD78" s="731"/>
      <c r="AE78" s="731"/>
      <c r="AF78" s="732"/>
      <c r="AG78" s="736"/>
      <c r="AH78" s="731"/>
      <c r="AI78" s="731"/>
      <c r="AJ78" s="731"/>
      <c r="AK78" s="731"/>
      <c r="AL78" s="738"/>
      <c r="AM78" s="215"/>
      <c r="AN78" s="215"/>
      <c r="AO78" s="215"/>
      <c r="AP78" s="215"/>
      <c r="AQ78" s="215"/>
      <c r="AR78" s="215"/>
      <c r="AS78" s="215"/>
      <c r="AT78" s="215"/>
      <c r="AU78" s="240"/>
      <c r="AV78" s="240"/>
      <c r="AW78" s="240"/>
      <c r="AX78" s="240"/>
      <c r="AY78" s="240"/>
      <c r="AZ78" s="240"/>
      <c r="BA78" s="215"/>
    </row>
    <row r="79" spans="1:53">
      <c r="A79" s="233"/>
      <c r="B79" s="677" t="s">
        <v>213</v>
      </c>
      <c r="C79" s="609" t="s">
        <v>196</v>
      </c>
      <c r="D79" s="519"/>
      <c r="E79" s="519"/>
      <c r="F79" s="519"/>
      <c r="G79" s="519"/>
      <c r="H79" s="521"/>
      <c r="I79" s="611"/>
      <c r="J79" s="612"/>
      <c r="K79" s="612"/>
      <c r="L79" s="612"/>
      <c r="M79" s="612"/>
      <c r="N79" s="613"/>
      <c r="O79" s="611"/>
      <c r="P79" s="612"/>
      <c r="Q79" s="612"/>
      <c r="R79" s="612"/>
      <c r="S79" s="612"/>
      <c r="T79" s="613"/>
      <c r="U79" s="617" t="e">
        <f>ROUNDDOWN(I79/AX75*AR72,0)</f>
        <v>#N/A</v>
      </c>
      <c r="V79" s="618"/>
      <c r="W79" s="618"/>
      <c r="X79" s="618"/>
      <c r="Y79" s="618"/>
      <c r="Z79" s="619"/>
      <c r="AA79" s="584" t="s">
        <v>214</v>
      </c>
      <c r="AB79" s="586" t="e">
        <f>MIN(O79,U79)</f>
        <v>#N/A</v>
      </c>
      <c r="AC79" s="586"/>
      <c r="AD79" s="586"/>
      <c r="AE79" s="586"/>
      <c r="AF79" s="587"/>
      <c r="AG79" s="584" t="s">
        <v>215</v>
      </c>
      <c r="AH79" s="681"/>
      <c r="AI79" s="681"/>
      <c r="AJ79" s="681"/>
      <c r="AK79" s="681"/>
      <c r="AL79" s="682"/>
      <c r="AM79" s="241"/>
      <c r="AN79" s="626" t="s">
        <v>216</v>
      </c>
      <c r="AO79" s="627"/>
      <c r="AP79" s="627"/>
      <c r="AQ79" s="627"/>
      <c r="AR79" s="627"/>
      <c r="AS79" s="627"/>
      <c r="AT79" s="628"/>
      <c r="AU79" s="635" t="str">
        <f>IF(AND(I83&gt;0,I93&gt;0),"重複あり","重複なし")</f>
        <v>重複なし</v>
      </c>
      <c r="AV79" s="636"/>
      <c r="AW79" s="636"/>
      <c r="AX79" s="636"/>
      <c r="AY79" s="636"/>
      <c r="AZ79" s="637"/>
      <c r="BA79" s="215"/>
    </row>
    <row r="80" spans="1:53">
      <c r="A80" s="233"/>
      <c r="B80" s="678"/>
      <c r="C80" s="610"/>
      <c r="D80" s="520"/>
      <c r="E80" s="520"/>
      <c r="F80" s="520"/>
      <c r="G80" s="520"/>
      <c r="H80" s="522"/>
      <c r="I80" s="614"/>
      <c r="J80" s="615"/>
      <c r="K80" s="615"/>
      <c r="L80" s="615"/>
      <c r="M80" s="615"/>
      <c r="N80" s="616"/>
      <c r="O80" s="614"/>
      <c r="P80" s="615"/>
      <c r="Q80" s="615"/>
      <c r="R80" s="615"/>
      <c r="S80" s="615"/>
      <c r="T80" s="616"/>
      <c r="U80" s="620"/>
      <c r="V80" s="621"/>
      <c r="W80" s="621"/>
      <c r="X80" s="621"/>
      <c r="Y80" s="621"/>
      <c r="Z80" s="622"/>
      <c r="AA80" s="623"/>
      <c r="AB80" s="624"/>
      <c r="AC80" s="624"/>
      <c r="AD80" s="624"/>
      <c r="AE80" s="624"/>
      <c r="AF80" s="625"/>
      <c r="AG80" s="680"/>
      <c r="AH80" s="683"/>
      <c r="AI80" s="683"/>
      <c r="AJ80" s="683"/>
      <c r="AK80" s="683"/>
      <c r="AL80" s="684"/>
      <c r="AM80" s="241"/>
      <c r="AN80" s="629"/>
      <c r="AO80" s="630"/>
      <c r="AP80" s="630"/>
      <c r="AQ80" s="630"/>
      <c r="AR80" s="630"/>
      <c r="AS80" s="630"/>
      <c r="AT80" s="631"/>
      <c r="AU80" s="638"/>
      <c r="AV80" s="639"/>
      <c r="AW80" s="639"/>
      <c r="AX80" s="639"/>
      <c r="AY80" s="639"/>
      <c r="AZ80" s="640"/>
      <c r="BA80" s="215"/>
    </row>
    <row r="81" spans="1:53">
      <c r="A81" s="233"/>
      <c r="B81" s="678"/>
      <c r="C81" s="609" t="s">
        <v>397</v>
      </c>
      <c r="D81" s="519"/>
      <c r="E81" s="519"/>
      <c r="F81" s="519"/>
      <c r="G81" s="519"/>
      <c r="H81" s="521"/>
      <c r="I81" s="611"/>
      <c r="J81" s="612"/>
      <c r="K81" s="612"/>
      <c r="L81" s="612"/>
      <c r="M81" s="612"/>
      <c r="N81" s="613"/>
      <c r="O81" s="611"/>
      <c r="P81" s="612"/>
      <c r="Q81" s="612"/>
      <c r="R81" s="612"/>
      <c r="S81" s="612"/>
      <c r="T81" s="613"/>
      <c r="U81" s="617" t="e">
        <f>ROUNDDOWN(I81/AX75*AR72,0)</f>
        <v>#N/A</v>
      </c>
      <c r="V81" s="618"/>
      <c r="W81" s="618"/>
      <c r="X81" s="618"/>
      <c r="Y81" s="618"/>
      <c r="Z81" s="619"/>
      <c r="AA81" s="584" t="s">
        <v>217</v>
      </c>
      <c r="AB81" s="586" t="e">
        <f>MIN(O81,U81)</f>
        <v>#N/A</v>
      </c>
      <c r="AC81" s="586"/>
      <c r="AD81" s="586"/>
      <c r="AE81" s="586"/>
      <c r="AF81" s="587"/>
      <c r="AG81" s="680"/>
      <c r="AH81" s="683"/>
      <c r="AI81" s="683"/>
      <c r="AJ81" s="683"/>
      <c r="AK81" s="683"/>
      <c r="AL81" s="684"/>
      <c r="AM81" s="241"/>
      <c r="AN81" s="629"/>
      <c r="AO81" s="630"/>
      <c r="AP81" s="630"/>
      <c r="AQ81" s="630"/>
      <c r="AR81" s="630"/>
      <c r="AS81" s="630"/>
      <c r="AT81" s="631"/>
      <c r="AU81" s="638"/>
      <c r="AV81" s="639"/>
      <c r="AW81" s="639"/>
      <c r="AX81" s="639"/>
      <c r="AY81" s="639"/>
      <c r="AZ81" s="640"/>
      <c r="BA81" s="215"/>
    </row>
    <row r="82" spans="1:53" ht="15.5" thickBot="1">
      <c r="A82" s="233"/>
      <c r="B82" s="678"/>
      <c r="C82" s="610"/>
      <c r="D82" s="520"/>
      <c r="E82" s="520"/>
      <c r="F82" s="520"/>
      <c r="G82" s="520"/>
      <c r="H82" s="522"/>
      <c r="I82" s="614"/>
      <c r="J82" s="615"/>
      <c r="K82" s="615"/>
      <c r="L82" s="615"/>
      <c r="M82" s="615"/>
      <c r="N82" s="616"/>
      <c r="O82" s="614"/>
      <c r="P82" s="615"/>
      <c r="Q82" s="615"/>
      <c r="R82" s="615"/>
      <c r="S82" s="615"/>
      <c r="T82" s="616"/>
      <c r="U82" s="620"/>
      <c r="V82" s="621"/>
      <c r="W82" s="621"/>
      <c r="X82" s="621"/>
      <c r="Y82" s="621"/>
      <c r="Z82" s="622"/>
      <c r="AA82" s="623"/>
      <c r="AB82" s="624"/>
      <c r="AC82" s="624"/>
      <c r="AD82" s="624"/>
      <c r="AE82" s="624"/>
      <c r="AF82" s="625"/>
      <c r="AG82" s="680"/>
      <c r="AH82" s="683"/>
      <c r="AI82" s="683"/>
      <c r="AJ82" s="683"/>
      <c r="AK82" s="683"/>
      <c r="AL82" s="684"/>
      <c r="AM82" s="242"/>
      <c r="AN82" s="632"/>
      <c r="AO82" s="633"/>
      <c r="AP82" s="633"/>
      <c r="AQ82" s="633"/>
      <c r="AR82" s="633"/>
      <c r="AS82" s="633"/>
      <c r="AT82" s="634"/>
      <c r="AU82" s="641"/>
      <c r="AV82" s="642"/>
      <c r="AW82" s="642"/>
      <c r="AX82" s="642"/>
      <c r="AY82" s="642"/>
      <c r="AZ82" s="643"/>
      <c r="BA82" s="215"/>
    </row>
    <row r="83" spans="1:53" ht="15.5" thickTop="1">
      <c r="A83" s="233"/>
      <c r="B83" s="678"/>
      <c r="C83" s="609" t="s">
        <v>189</v>
      </c>
      <c r="D83" s="519"/>
      <c r="E83" s="519"/>
      <c r="F83" s="519"/>
      <c r="G83" s="519"/>
      <c r="H83" s="521"/>
      <c r="I83" s="611"/>
      <c r="J83" s="612"/>
      <c r="K83" s="612"/>
      <c r="L83" s="612"/>
      <c r="M83" s="612"/>
      <c r="N83" s="613"/>
      <c r="O83" s="551"/>
      <c r="P83" s="552"/>
      <c r="Q83" s="552"/>
      <c r="R83" s="552"/>
      <c r="S83" s="552"/>
      <c r="T83" s="553"/>
      <c r="U83" s="551"/>
      <c r="V83" s="552"/>
      <c r="W83" s="552"/>
      <c r="X83" s="552"/>
      <c r="Y83" s="552"/>
      <c r="Z83" s="553"/>
      <c r="AA83" s="551"/>
      <c r="AB83" s="552"/>
      <c r="AC83" s="552"/>
      <c r="AD83" s="552"/>
      <c r="AE83" s="552"/>
      <c r="AF83" s="553"/>
      <c r="AG83" s="680"/>
      <c r="AH83" s="683"/>
      <c r="AI83" s="683"/>
      <c r="AJ83" s="683"/>
      <c r="AK83" s="683"/>
      <c r="AL83" s="684"/>
      <c r="AM83" s="215"/>
      <c r="AN83" s="644" t="s">
        <v>219</v>
      </c>
      <c r="AO83" s="645"/>
      <c r="AP83" s="645"/>
      <c r="AQ83" s="645"/>
      <c r="AR83" s="645"/>
      <c r="AS83" s="645"/>
      <c r="AT83" s="645"/>
      <c r="AU83" s="645"/>
      <c r="AV83" s="645"/>
      <c r="AW83" s="645"/>
      <c r="AX83" s="645"/>
      <c r="AY83" s="645"/>
      <c r="AZ83" s="646"/>
      <c r="BA83" s="215"/>
    </row>
    <row r="84" spans="1:53">
      <c r="A84" s="233"/>
      <c r="B84" s="678"/>
      <c r="C84" s="610"/>
      <c r="D84" s="520"/>
      <c r="E84" s="520"/>
      <c r="F84" s="520"/>
      <c r="G84" s="520"/>
      <c r="H84" s="522"/>
      <c r="I84" s="614"/>
      <c r="J84" s="615"/>
      <c r="K84" s="615"/>
      <c r="L84" s="615"/>
      <c r="M84" s="615"/>
      <c r="N84" s="616"/>
      <c r="O84" s="554"/>
      <c r="P84" s="555"/>
      <c r="Q84" s="555"/>
      <c r="R84" s="555"/>
      <c r="S84" s="555"/>
      <c r="T84" s="556"/>
      <c r="U84" s="554"/>
      <c r="V84" s="555"/>
      <c r="W84" s="555"/>
      <c r="X84" s="555"/>
      <c r="Y84" s="555"/>
      <c r="Z84" s="556"/>
      <c r="AA84" s="554"/>
      <c r="AB84" s="555"/>
      <c r="AC84" s="555"/>
      <c r="AD84" s="555"/>
      <c r="AE84" s="555"/>
      <c r="AF84" s="556"/>
      <c r="AG84" s="680"/>
      <c r="AH84" s="683"/>
      <c r="AI84" s="683"/>
      <c r="AJ84" s="683"/>
      <c r="AK84" s="683"/>
      <c r="AL84" s="684"/>
      <c r="AM84" s="211"/>
      <c r="AN84" s="647"/>
      <c r="AO84" s="648"/>
      <c r="AP84" s="648"/>
      <c r="AQ84" s="648"/>
      <c r="AR84" s="648"/>
      <c r="AS84" s="648"/>
      <c r="AT84" s="648"/>
      <c r="AU84" s="648"/>
      <c r="AV84" s="648"/>
      <c r="AW84" s="648"/>
      <c r="AX84" s="648"/>
      <c r="AY84" s="648"/>
      <c r="AZ84" s="649"/>
      <c r="BA84" s="215"/>
    </row>
    <row r="85" spans="1:53">
      <c r="A85" s="233"/>
      <c r="B85" s="678"/>
      <c r="C85" s="609" t="s">
        <v>220</v>
      </c>
      <c r="D85" s="519"/>
      <c r="E85" s="519"/>
      <c r="F85" s="519"/>
      <c r="G85" s="519"/>
      <c r="H85" s="521"/>
      <c r="I85" s="687">
        <v>24</v>
      </c>
      <c r="J85" s="688"/>
      <c r="K85" s="688"/>
      <c r="L85" s="688"/>
      <c r="M85" s="688"/>
      <c r="N85" s="689"/>
      <c r="O85" s="551"/>
      <c r="P85" s="552"/>
      <c r="Q85" s="552"/>
      <c r="R85" s="552"/>
      <c r="S85" s="552"/>
      <c r="T85" s="553"/>
      <c r="U85" s="551"/>
      <c r="V85" s="552"/>
      <c r="W85" s="552"/>
      <c r="X85" s="552"/>
      <c r="Y85" s="552"/>
      <c r="Z85" s="553"/>
      <c r="AA85" s="551"/>
      <c r="AB85" s="552"/>
      <c r="AC85" s="552"/>
      <c r="AD85" s="552"/>
      <c r="AE85" s="552"/>
      <c r="AF85" s="553"/>
      <c r="AG85" s="680"/>
      <c r="AH85" s="683"/>
      <c r="AI85" s="683"/>
      <c r="AJ85" s="683"/>
      <c r="AK85" s="683"/>
      <c r="AL85" s="684"/>
      <c r="AM85" s="211"/>
      <c r="AN85" s="650" t="s">
        <v>393</v>
      </c>
      <c r="AO85" s="651"/>
      <c r="AP85" s="651"/>
      <c r="AQ85" s="651"/>
      <c r="AR85" s="651"/>
      <c r="AS85" s="651"/>
      <c r="AT85" s="651"/>
      <c r="AU85" s="652"/>
      <c r="AV85" s="656" t="e">
        <f>AB79+AB89</f>
        <v>#N/A</v>
      </c>
      <c r="AW85" s="657"/>
      <c r="AX85" s="657"/>
      <c r="AY85" s="657"/>
      <c r="AZ85" s="658"/>
      <c r="BA85" s="215"/>
    </row>
    <row r="86" spans="1:53">
      <c r="A86" s="233"/>
      <c r="B86" s="678"/>
      <c r="C86" s="610"/>
      <c r="D86" s="520"/>
      <c r="E86" s="520"/>
      <c r="F86" s="520"/>
      <c r="G86" s="520"/>
      <c r="H86" s="522"/>
      <c r="I86" s="690"/>
      <c r="J86" s="691"/>
      <c r="K86" s="691"/>
      <c r="L86" s="691"/>
      <c r="M86" s="691"/>
      <c r="N86" s="692"/>
      <c r="O86" s="554"/>
      <c r="P86" s="555"/>
      <c r="Q86" s="555"/>
      <c r="R86" s="555"/>
      <c r="S86" s="555"/>
      <c r="T86" s="556"/>
      <c r="U86" s="554"/>
      <c r="V86" s="555"/>
      <c r="W86" s="555"/>
      <c r="X86" s="555"/>
      <c r="Y86" s="555"/>
      <c r="Z86" s="556"/>
      <c r="AA86" s="554"/>
      <c r="AB86" s="555"/>
      <c r="AC86" s="555"/>
      <c r="AD86" s="555"/>
      <c r="AE86" s="555"/>
      <c r="AF86" s="556"/>
      <c r="AG86" s="680"/>
      <c r="AH86" s="683"/>
      <c r="AI86" s="683"/>
      <c r="AJ86" s="683"/>
      <c r="AK86" s="683"/>
      <c r="AL86" s="684"/>
      <c r="AM86" s="211"/>
      <c r="AN86" s="653"/>
      <c r="AO86" s="654"/>
      <c r="AP86" s="654"/>
      <c r="AQ86" s="654"/>
      <c r="AR86" s="654"/>
      <c r="AS86" s="654"/>
      <c r="AT86" s="654"/>
      <c r="AU86" s="655"/>
      <c r="AV86" s="566"/>
      <c r="AW86" s="567"/>
      <c r="AX86" s="567"/>
      <c r="AY86" s="567"/>
      <c r="AZ86" s="568"/>
      <c r="BA86" s="215"/>
    </row>
    <row r="87" spans="1:53">
      <c r="A87" s="233"/>
      <c r="B87" s="678"/>
      <c r="C87" s="569" t="s">
        <v>221</v>
      </c>
      <c r="D87" s="570"/>
      <c r="E87" s="570"/>
      <c r="F87" s="570"/>
      <c r="G87" s="570"/>
      <c r="H87" s="571"/>
      <c r="I87" s="662">
        <f>ROUNDDOWN(I83/I85,0)</f>
        <v>0</v>
      </c>
      <c r="J87" s="663"/>
      <c r="K87" s="663"/>
      <c r="L87" s="663"/>
      <c r="M87" s="663"/>
      <c r="N87" s="664"/>
      <c r="O87" s="551"/>
      <c r="P87" s="552"/>
      <c r="Q87" s="552"/>
      <c r="R87" s="552"/>
      <c r="S87" s="552"/>
      <c r="T87" s="553"/>
      <c r="U87" s="551"/>
      <c r="V87" s="552"/>
      <c r="W87" s="552"/>
      <c r="X87" s="552"/>
      <c r="Y87" s="552"/>
      <c r="Z87" s="553"/>
      <c r="AA87" s="584" t="s">
        <v>222</v>
      </c>
      <c r="AB87" s="586">
        <f>I87</f>
        <v>0</v>
      </c>
      <c r="AC87" s="586"/>
      <c r="AD87" s="586"/>
      <c r="AE87" s="586"/>
      <c r="AF87" s="587"/>
      <c r="AG87" s="680"/>
      <c r="AH87" s="683"/>
      <c r="AI87" s="683"/>
      <c r="AJ87" s="683"/>
      <c r="AK87" s="683"/>
      <c r="AL87" s="684"/>
      <c r="AM87" s="211"/>
      <c r="AN87" s="674" t="s">
        <v>394</v>
      </c>
      <c r="AO87" s="675"/>
      <c r="AP87" s="675"/>
      <c r="AQ87" s="675"/>
      <c r="AR87" s="675"/>
      <c r="AS87" s="675"/>
      <c r="AT87" s="675"/>
      <c r="AU87" s="676"/>
      <c r="AV87" s="563" t="e">
        <f>AB81+AB91</f>
        <v>#N/A</v>
      </c>
      <c r="AW87" s="564"/>
      <c r="AX87" s="564"/>
      <c r="AY87" s="564"/>
      <c r="AZ87" s="565"/>
      <c r="BA87" s="215"/>
    </row>
    <row r="88" spans="1:53" ht="15.5" thickBot="1">
      <c r="A88" s="233"/>
      <c r="B88" s="679"/>
      <c r="C88" s="659"/>
      <c r="D88" s="660"/>
      <c r="E88" s="660"/>
      <c r="F88" s="660"/>
      <c r="G88" s="660"/>
      <c r="H88" s="661"/>
      <c r="I88" s="665"/>
      <c r="J88" s="666"/>
      <c r="K88" s="666"/>
      <c r="L88" s="666"/>
      <c r="M88" s="666"/>
      <c r="N88" s="667"/>
      <c r="O88" s="668"/>
      <c r="P88" s="669"/>
      <c r="Q88" s="669"/>
      <c r="R88" s="669"/>
      <c r="S88" s="669"/>
      <c r="T88" s="670"/>
      <c r="U88" s="668"/>
      <c r="V88" s="669"/>
      <c r="W88" s="669"/>
      <c r="X88" s="669"/>
      <c r="Y88" s="669"/>
      <c r="Z88" s="670"/>
      <c r="AA88" s="671"/>
      <c r="AB88" s="672"/>
      <c r="AC88" s="672"/>
      <c r="AD88" s="672"/>
      <c r="AE88" s="672"/>
      <c r="AF88" s="673"/>
      <c r="AG88" s="680"/>
      <c r="AH88" s="683"/>
      <c r="AI88" s="683"/>
      <c r="AJ88" s="683"/>
      <c r="AK88" s="683"/>
      <c r="AL88" s="684"/>
      <c r="AM88" s="211"/>
      <c r="AN88" s="653"/>
      <c r="AO88" s="654"/>
      <c r="AP88" s="654"/>
      <c r="AQ88" s="654"/>
      <c r="AR88" s="654"/>
      <c r="AS88" s="654"/>
      <c r="AT88" s="654"/>
      <c r="AU88" s="655"/>
      <c r="AV88" s="566"/>
      <c r="AW88" s="567"/>
      <c r="AX88" s="567"/>
      <c r="AY88" s="567"/>
      <c r="AZ88" s="568"/>
      <c r="BA88" s="215"/>
    </row>
    <row r="89" spans="1:53" ht="15.5" thickTop="1">
      <c r="A89" s="233"/>
      <c r="B89" s="693" t="s">
        <v>223</v>
      </c>
      <c r="C89" s="695" t="s">
        <v>196</v>
      </c>
      <c r="D89" s="696"/>
      <c r="E89" s="696"/>
      <c r="F89" s="696"/>
      <c r="G89" s="696"/>
      <c r="H89" s="697"/>
      <c r="I89" s="698"/>
      <c r="J89" s="699"/>
      <c r="K89" s="699"/>
      <c r="L89" s="699"/>
      <c r="M89" s="699"/>
      <c r="N89" s="700"/>
      <c r="O89" s="698"/>
      <c r="P89" s="699"/>
      <c r="Q89" s="699"/>
      <c r="R89" s="699"/>
      <c r="S89" s="699"/>
      <c r="T89" s="700"/>
      <c r="U89" s="701" t="e">
        <f>ROUNDDOWN(I89/AX75*AR74,0)</f>
        <v>#N/A</v>
      </c>
      <c r="V89" s="702"/>
      <c r="W89" s="702"/>
      <c r="X89" s="702"/>
      <c r="Y89" s="702"/>
      <c r="Z89" s="703"/>
      <c r="AA89" s="704" t="s">
        <v>224</v>
      </c>
      <c r="AB89" s="705" t="e">
        <f>MIN(O89,U89)</f>
        <v>#N/A</v>
      </c>
      <c r="AC89" s="705"/>
      <c r="AD89" s="705"/>
      <c r="AE89" s="705"/>
      <c r="AF89" s="706"/>
      <c r="AG89" s="680"/>
      <c r="AH89" s="683"/>
      <c r="AI89" s="683"/>
      <c r="AJ89" s="683"/>
      <c r="AK89" s="683"/>
      <c r="AL89" s="684"/>
      <c r="AM89" s="211"/>
      <c r="AN89" s="597" t="s">
        <v>218</v>
      </c>
      <c r="AO89" s="598"/>
      <c r="AP89" s="598"/>
      <c r="AQ89" s="598"/>
      <c r="AR89" s="598"/>
      <c r="AS89" s="598"/>
      <c r="AT89" s="598"/>
      <c r="AU89" s="599"/>
      <c r="AV89" s="563">
        <f>IF(AU79="重複あり",ROUNDDOWN(I97/$AX$9*$AR$8,0)+ROUNDDOWN(I87/$AX$9*$AR$6,0),MAX(I87,I97))</f>
        <v>0</v>
      </c>
      <c r="AW89" s="564"/>
      <c r="AX89" s="564"/>
      <c r="AY89" s="564"/>
      <c r="AZ89" s="565"/>
      <c r="BA89" s="215"/>
    </row>
    <row r="90" spans="1:53">
      <c r="A90" s="233"/>
      <c r="B90" s="678"/>
      <c r="C90" s="610"/>
      <c r="D90" s="520"/>
      <c r="E90" s="520"/>
      <c r="F90" s="520"/>
      <c r="G90" s="520"/>
      <c r="H90" s="522"/>
      <c r="I90" s="614"/>
      <c r="J90" s="615"/>
      <c r="K90" s="615"/>
      <c r="L90" s="615"/>
      <c r="M90" s="615"/>
      <c r="N90" s="616"/>
      <c r="O90" s="614"/>
      <c r="P90" s="615"/>
      <c r="Q90" s="615"/>
      <c r="R90" s="615"/>
      <c r="S90" s="615"/>
      <c r="T90" s="616"/>
      <c r="U90" s="620"/>
      <c r="V90" s="621"/>
      <c r="W90" s="621"/>
      <c r="X90" s="621"/>
      <c r="Y90" s="621"/>
      <c r="Z90" s="622"/>
      <c r="AA90" s="623"/>
      <c r="AB90" s="624"/>
      <c r="AC90" s="624"/>
      <c r="AD90" s="624"/>
      <c r="AE90" s="624"/>
      <c r="AF90" s="625"/>
      <c r="AG90" s="680"/>
      <c r="AH90" s="683"/>
      <c r="AI90" s="683"/>
      <c r="AJ90" s="683"/>
      <c r="AK90" s="683"/>
      <c r="AL90" s="684"/>
      <c r="AM90" s="245"/>
      <c r="AN90" s="603" t="s">
        <v>395</v>
      </c>
      <c r="AO90" s="604"/>
      <c r="AP90" s="604"/>
      <c r="AQ90" s="604"/>
      <c r="AR90" s="604"/>
      <c r="AS90" s="604"/>
      <c r="AT90" s="604"/>
      <c r="AU90" s="605"/>
      <c r="AV90" s="600"/>
      <c r="AW90" s="601"/>
      <c r="AX90" s="601"/>
      <c r="AY90" s="601"/>
      <c r="AZ90" s="602"/>
      <c r="BA90" s="215"/>
    </row>
    <row r="91" spans="1:53">
      <c r="A91" s="233"/>
      <c r="B91" s="678"/>
      <c r="C91" s="609" t="s">
        <v>397</v>
      </c>
      <c r="D91" s="519"/>
      <c r="E91" s="519"/>
      <c r="F91" s="519"/>
      <c r="G91" s="519"/>
      <c r="H91" s="521"/>
      <c r="I91" s="611"/>
      <c r="J91" s="612"/>
      <c r="K91" s="612"/>
      <c r="L91" s="612"/>
      <c r="M91" s="612"/>
      <c r="N91" s="613"/>
      <c r="O91" s="611"/>
      <c r="P91" s="612"/>
      <c r="Q91" s="612"/>
      <c r="R91" s="612"/>
      <c r="S91" s="612"/>
      <c r="T91" s="613"/>
      <c r="U91" s="617" t="e">
        <f>ROUNDDOWN(I91/AX75*AR74,0)</f>
        <v>#N/A</v>
      </c>
      <c r="V91" s="618"/>
      <c r="W91" s="618"/>
      <c r="X91" s="618"/>
      <c r="Y91" s="618"/>
      <c r="Z91" s="619"/>
      <c r="AA91" s="584" t="s">
        <v>225</v>
      </c>
      <c r="AB91" s="586" t="e">
        <f>MIN(O91,U91)</f>
        <v>#N/A</v>
      </c>
      <c r="AC91" s="586"/>
      <c r="AD91" s="586"/>
      <c r="AE91" s="586"/>
      <c r="AF91" s="587"/>
      <c r="AG91" s="680"/>
      <c r="AH91" s="683"/>
      <c r="AI91" s="683"/>
      <c r="AJ91" s="683"/>
      <c r="AK91" s="683"/>
      <c r="AL91" s="684"/>
      <c r="AM91" s="245"/>
      <c r="AN91" s="603"/>
      <c r="AO91" s="604"/>
      <c r="AP91" s="604"/>
      <c r="AQ91" s="604"/>
      <c r="AR91" s="604"/>
      <c r="AS91" s="604"/>
      <c r="AT91" s="604"/>
      <c r="AU91" s="605"/>
      <c r="AV91" s="600"/>
      <c r="AW91" s="601"/>
      <c r="AX91" s="601"/>
      <c r="AY91" s="601"/>
      <c r="AZ91" s="602"/>
      <c r="BA91" s="215"/>
    </row>
    <row r="92" spans="1:53">
      <c r="A92" s="233"/>
      <c r="B92" s="678"/>
      <c r="C92" s="610"/>
      <c r="D92" s="520"/>
      <c r="E92" s="520"/>
      <c r="F92" s="520"/>
      <c r="G92" s="520"/>
      <c r="H92" s="522"/>
      <c r="I92" s="614"/>
      <c r="J92" s="615"/>
      <c r="K92" s="615"/>
      <c r="L92" s="615"/>
      <c r="M92" s="615"/>
      <c r="N92" s="616"/>
      <c r="O92" s="614"/>
      <c r="P92" s="615"/>
      <c r="Q92" s="615"/>
      <c r="R92" s="615"/>
      <c r="S92" s="615"/>
      <c r="T92" s="616"/>
      <c r="U92" s="620"/>
      <c r="V92" s="621"/>
      <c r="W92" s="621"/>
      <c r="X92" s="621"/>
      <c r="Y92" s="621"/>
      <c r="Z92" s="622"/>
      <c r="AA92" s="623"/>
      <c r="AB92" s="624"/>
      <c r="AC92" s="624"/>
      <c r="AD92" s="624"/>
      <c r="AE92" s="624"/>
      <c r="AF92" s="625"/>
      <c r="AG92" s="680"/>
      <c r="AH92" s="683"/>
      <c r="AI92" s="683"/>
      <c r="AJ92" s="683"/>
      <c r="AK92" s="683"/>
      <c r="AL92" s="684"/>
      <c r="AM92" s="245"/>
      <c r="AN92" s="603"/>
      <c r="AO92" s="604"/>
      <c r="AP92" s="604"/>
      <c r="AQ92" s="604"/>
      <c r="AR92" s="604"/>
      <c r="AS92" s="604"/>
      <c r="AT92" s="604"/>
      <c r="AU92" s="605"/>
      <c r="AV92" s="600"/>
      <c r="AW92" s="601"/>
      <c r="AX92" s="601"/>
      <c r="AY92" s="601"/>
      <c r="AZ92" s="602"/>
      <c r="BA92" s="215"/>
    </row>
    <row r="93" spans="1:53">
      <c r="A93" s="233"/>
      <c r="B93" s="678"/>
      <c r="C93" s="609" t="s">
        <v>189</v>
      </c>
      <c r="D93" s="519"/>
      <c r="E93" s="519"/>
      <c r="F93" s="519"/>
      <c r="G93" s="519"/>
      <c r="H93" s="521"/>
      <c r="I93" s="611"/>
      <c r="J93" s="612"/>
      <c r="K93" s="612"/>
      <c r="L93" s="612"/>
      <c r="M93" s="612"/>
      <c r="N93" s="613"/>
      <c r="O93" s="551"/>
      <c r="P93" s="552"/>
      <c r="Q93" s="552"/>
      <c r="R93" s="552"/>
      <c r="S93" s="552"/>
      <c r="T93" s="553"/>
      <c r="U93" s="551"/>
      <c r="V93" s="552"/>
      <c r="W93" s="552"/>
      <c r="X93" s="552"/>
      <c r="Y93" s="552"/>
      <c r="Z93" s="553"/>
      <c r="AA93" s="551"/>
      <c r="AB93" s="552"/>
      <c r="AC93" s="552"/>
      <c r="AD93" s="552"/>
      <c r="AE93" s="552"/>
      <c r="AF93" s="553"/>
      <c r="AG93" s="680"/>
      <c r="AH93" s="683"/>
      <c r="AI93" s="683"/>
      <c r="AJ93" s="683"/>
      <c r="AK93" s="683"/>
      <c r="AL93" s="684"/>
      <c r="AM93" s="245"/>
      <c r="AN93" s="603"/>
      <c r="AO93" s="604"/>
      <c r="AP93" s="604"/>
      <c r="AQ93" s="604"/>
      <c r="AR93" s="604"/>
      <c r="AS93" s="604"/>
      <c r="AT93" s="604"/>
      <c r="AU93" s="605"/>
      <c r="AV93" s="600"/>
      <c r="AW93" s="601"/>
      <c r="AX93" s="601"/>
      <c r="AY93" s="601"/>
      <c r="AZ93" s="602"/>
      <c r="BA93" s="215"/>
    </row>
    <row r="94" spans="1:53">
      <c r="A94" s="233"/>
      <c r="B94" s="678"/>
      <c r="C94" s="610"/>
      <c r="D94" s="520"/>
      <c r="E94" s="520"/>
      <c r="F94" s="520"/>
      <c r="G94" s="520"/>
      <c r="H94" s="522"/>
      <c r="I94" s="614"/>
      <c r="J94" s="615"/>
      <c r="K94" s="615"/>
      <c r="L94" s="615"/>
      <c r="M94" s="615"/>
      <c r="N94" s="616"/>
      <c r="O94" s="554"/>
      <c r="P94" s="555"/>
      <c r="Q94" s="555"/>
      <c r="R94" s="555"/>
      <c r="S94" s="555"/>
      <c r="T94" s="556"/>
      <c r="U94" s="554"/>
      <c r="V94" s="555"/>
      <c r="W94" s="555"/>
      <c r="X94" s="555"/>
      <c r="Y94" s="555"/>
      <c r="Z94" s="556"/>
      <c r="AA94" s="554"/>
      <c r="AB94" s="555"/>
      <c r="AC94" s="555"/>
      <c r="AD94" s="555"/>
      <c r="AE94" s="555"/>
      <c r="AF94" s="556"/>
      <c r="AG94" s="680"/>
      <c r="AH94" s="683"/>
      <c r="AI94" s="683"/>
      <c r="AJ94" s="683"/>
      <c r="AK94" s="683"/>
      <c r="AL94" s="684"/>
      <c r="AM94" s="246"/>
      <c r="AN94" s="606"/>
      <c r="AO94" s="607"/>
      <c r="AP94" s="607"/>
      <c r="AQ94" s="607"/>
      <c r="AR94" s="607"/>
      <c r="AS94" s="607"/>
      <c r="AT94" s="607"/>
      <c r="AU94" s="608"/>
      <c r="AV94" s="566"/>
      <c r="AW94" s="567"/>
      <c r="AX94" s="567"/>
      <c r="AY94" s="567"/>
      <c r="AZ94" s="568"/>
      <c r="BA94" s="215"/>
    </row>
    <row r="95" spans="1:53">
      <c r="A95" s="233"/>
      <c r="B95" s="678"/>
      <c r="C95" s="609" t="s">
        <v>220</v>
      </c>
      <c r="D95" s="519"/>
      <c r="E95" s="519"/>
      <c r="F95" s="519"/>
      <c r="G95" s="519"/>
      <c r="H95" s="521"/>
      <c r="I95" s="687">
        <v>24</v>
      </c>
      <c r="J95" s="688"/>
      <c r="K95" s="688"/>
      <c r="L95" s="688"/>
      <c r="M95" s="688"/>
      <c r="N95" s="689"/>
      <c r="O95" s="551"/>
      <c r="P95" s="552"/>
      <c r="Q95" s="552"/>
      <c r="R95" s="552"/>
      <c r="S95" s="552"/>
      <c r="T95" s="553"/>
      <c r="U95" s="551"/>
      <c r="V95" s="552"/>
      <c r="W95" s="552"/>
      <c r="X95" s="552"/>
      <c r="Y95" s="552"/>
      <c r="Z95" s="553"/>
      <c r="AA95" s="551"/>
      <c r="AB95" s="552"/>
      <c r="AC95" s="552"/>
      <c r="AD95" s="552"/>
      <c r="AE95" s="552"/>
      <c r="AF95" s="553"/>
      <c r="AG95" s="680"/>
      <c r="AH95" s="683"/>
      <c r="AI95" s="683"/>
      <c r="AJ95" s="683"/>
      <c r="AK95" s="683"/>
      <c r="AL95" s="684"/>
      <c r="AM95" s="247"/>
      <c r="AN95" s="557" t="s">
        <v>396</v>
      </c>
      <c r="AO95" s="558"/>
      <c r="AP95" s="558"/>
      <c r="AQ95" s="558"/>
      <c r="AR95" s="558"/>
      <c r="AS95" s="558"/>
      <c r="AT95" s="558"/>
      <c r="AU95" s="559"/>
      <c r="AV95" s="563">
        <f>AH79</f>
        <v>0</v>
      </c>
      <c r="AW95" s="564"/>
      <c r="AX95" s="564"/>
      <c r="AY95" s="564"/>
      <c r="AZ95" s="565"/>
      <c r="BA95" s="215"/>
    </row>
    <row r="96" spans="1:53">
      <c r="A96" s="233"/>
      <c r="B96" s="678"/>
      <c r="C96" s="610"/>
      <c r="D96" s="520"/>
      <c r="E96" s="520"/>
      <c r="F96" s="520"/>
      <c r="G96" s="520"/>
      <c r="H96" s="522"/>
      <c r="I96" s="690"/>
      <c r="J96" s="691"/>
      <c r="K96" s="691"/>
      <c r="L96" s="691"/>
      <c r="M96" s="691"/>
      <c r="N96" s="692"/>
      <c r="O96" s="554"/>
      <c r="P96" s="555"/>
      <c r="Q96" s="555"/>
      <c r="R96" s="555"/>
      <c r="S96" s="555"/>
      <c r="T96" s="556"/>
      <c r="U96" s="554"/>
      <c r="V96" s="555"/>
      <c r="W96" s="555"/>
      <c r="X96" s="555"/>
      <c r="Y96" s="555"/>
      <c r="Z96" s="556"/>
      <c r="AA96" s="554"/>
      <c r="AB96" s="555"/>
      <c r="AC96" s="555"/>
      <c r="AD96" s="555"/>
      <c r="AE96" s="555"/>
      <c r="AF96" s="556"/>
      <c r="AG96" s="680"/>
      <c r="AH96" s="683"/>
      <c r="AI96" s="683"/>
      <c r="AJ96" s="683"/>
      <c r="AK96" s="683"/>
      <c r="AL96" s="684"/>
      <c r="AM96" s="215"/>
      <c r="AN96" s="560"/>
      <c r="AO96" s="561"/>
      <c r="AP96" s="561"/>
      <c r="AQ96" s="561"/>
      <c r="AR96" s="561"/>
      <c r="AS96" s="561"/>
      <c r="AT96" s="561"/>
      <c r="AU96" s="562"/>
      <c r="AV96" s="566"/>
      <c r="AW96" s="567"/>
      <c r="AX96" s="567"/>
      <c r="AY96" s="567"/>
      <c r="AZ96" s="568"/>
      <c r="BA96" s="215"/>
    </row>
    <row r="97" spans="1:53">
      <c r="A97" s="233"/>
      <c r="B97" s="678"/>
      <c r="C97" s="569" t="s">
        <v>221</v>
      </c>
      <c r="D97" s="570"/>
      <c r="E97" s="570"/>
      <c r="F97" s="570"/>
      <c r="G97" s="570"/>
      <c r="H97" s="571"/>
      <c r="I97" s="575">
        <f>ROUNDDOWN(I93/I95,0)</f>
        <v>0</v>
      </c>
      <c r="J97" s="576"/>
      <c r="K97" s="576"/>
      <c r="L97" s="576"/>
      <c r="M97" s="576"/>
      <c r="N97" s="577"/>
      <c r="O97" s="551"/>
      <c r="P97" s="552"/>
      <c r="Q97" s="552"/>
      <c r="R97" s="552"/>
      <c r="S97" s="552"/>
      <c r="T97" s="553"/>
      <c r="U97" s="551"/>
      <c r="V97" s="552"/>
      <c r="W97" s="552"/>
      <c r="X97" s="552"/>
      <c r="Y97" s="552"/>
      <c r="Z97" s="553"/>
      <c r="AA97" s="584" t="s">
        <v>226</v>
      </c>
      <c r="AB97" s="586">
        <f>I97</f>
        <v>0</v>
      </c>
      <c r="AC97" s="586"/>
      <c r="AD97" s="586"/>
      <c r="AE97" s="586"/>
      <c r="AF97" s="587"/>
      <c r="AG97" s="680"/>
      <c r="AH97" s="683"/>
      <c r="AI97" s="683"/>
      <c r="AJ97" s="683"/>
      <c r="AK97" s="683"/>
      <c r="AL97" s="684"/>
      <c r="AM97" s="215"/>
      <c r="AN97" s="590" t="s">
        <v>227</v>
      </c>
      <c r="AO97" s="519"/>
      <c r="AP97" s="519"/>
      <c r="AQ97" s="519"/>
      <c r="AR97" s="519"/>
      <c r="AS97" s="519"/>
      <c r="AT97" s="519"/>
      <c r="AU97" s="521"/>
      <c r="AV97" s="563" t="e">
        <f>SUM(AV85:AZ94)-AV95</f>
        <v>#N/A</v>
      </c>
      <c r="AW97" s="564"/>
      <c r="AX97" s="564"/>
      <c r="AY97" s="564"/>
      <c r="AZ97" s="565"/>
      <c r="BA97" s="215"/>
    </row>
    <row r="98" spans="1:53" ht="15.5" thickBot="1">
      <c r="A98" s="233"/>
      <c r="B98" s="694"/>
      <c r="C98" s="572"/>
      <c r="D98" s="573"/>
      <c r="E98" s="573"/>
      <c r="F98" s="573"/>
      <c r="G98" s="573"/>
      <c r="H98" s="574"/>
      <c r="I98" s="578"/>
      <c r="J98" s="579"/>
      <c r="K98" s="579"/>
      <c r="L98" s="579"/>
      <c r="M98" s="579"/>
      <c r="N98" s="580"/>
      <c r="O98" s="581"/>
      <c r="P98" s="582"/>
      <c r="Q98" s="582"/>
      <c r="R98" s="582"/>
      <c r="S98" s="582"/>
      <c r="T98" s="583"/>
      <c r="U98" s="581"/>
      <c r="V98" s="582"/>
      <c r="W98" s="582"/>
      <c r="X98" s="582"/>
      <c r="Y98" s="582"/>
      <c r="Z98" s="583"/>
      <c r="AA98" s="585"/>
      <c r="AB98" s="588"/>
      <c r="AC98" s="588"/>
      <c r="AD98" s="588"/>
      <c r="AE98" s="588"/>
      <c r="AF98" s="589"/>
      <c r="AG98" s="585"/>
      <c r="AH98" s="685"/>
      <c r="AI98" s="685"/>
      <c r="AJ98" s="685"/>
      <c r="AK98" s="685"/>
      <c r="AL98" s="686"/>
      <c r="AM98" s="215"/>
      <c r="AN98" s="591"/>
      <c r="AO98" s="592"/>
      <c r="AP98" s="592"/>
      <c r="AQ98" s="592"/>
      <c r="AR98" s="592"/>
      <c r="AS98" s="592"/>
      <c r="AT98" s="592"/>
      <c r="AU98" s="593"/>
      <c r="AV98" s="594"/>
      <c r="AW98" s="595"/>
      <c r="AX98" s="595"/>
      <c r="AY98" s="595"/>
      <c r="AZ98" s="596"/>
      <c r="BA98" s="215"/>
    </row>
    <row r="99" spans="1:53" ht="15.5" thickTop="1">
      <c r="A99" s="215"/>
      <c r="B99" s="236"/>
      <c r="C99" s="215"/>
      <c r="D99" s="215"/>
      <c r="E99" s="215"/>
      <c r="F99" s="215"/>
      <c r="G99" s="215"/>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1"/>
      <c r="AO99" s="211"/>
      <c r="AP99" s="211"/>
      <c r="AQ99" s="211"/>
      <c r="AR99" s="211"/>
      <c r="AS99" s="211"/>
      <c r="AT99" s="248"/>
      <c r="AU99" s="211"/>
      <c r="AV99" s="211"/>
      <c r="AW99" s="211"/>
      <c r="AX99" s="211"/>
      <c r="AY99" s="211"/>
      <c r="AZ99" s="211"/>
      <c r="BA99" s="215"/>
    </row>
    <row r="100" spans="1:53">
      <c r="A100" s="497" t="s">
        <v>401</v>
      </c>
      <c r="B100" s="497"/>
      <c r="C100" s="497"/>
      <c r="D100" s="497"/>
      <c r="E100" s="497"/>
      <c r="F100" s="497"/>
      <c r="G100" s="497"/>
      <c r="H100" s="497"/>
      <c r="I100" s="497"/>
      <c r="J100" s="497"/>
      <c r="K100" s="498">
        <f>日割計算表パターン①!K100</f>
        <v>7</v>
      </c>
      <c r="L100" s="498"/>
      <c r="M100" s="499" t="s">
        <v>175</v>
      </c>
      <c r="N100" s="499"/>
      <c r="O100" s="499"/>
      <c r="P100" s="500" t="s">
        <v>176</v>
      </c>
      <c r="Q100" s="500"/>
      <c r="R100" s="500"/>
      <c r="S100" s="500"/>
      <c r="T100" s="500"/>
      <c r="U100" s="500"/>
      <c r="V100" s="500"/>
      <c r="W100" s="500"/>
      <c r="X100" s="500"/>
      <c r="Y100" s="500"/>
      <c r="Z100" s="500"/>
      <c r="AA100" s="500"/>
      <c r="AB100" s="500"/>
      <c r="AC100" s="500"/>
      <c r="AD100" s="500"/>
      <c r="AE100" s="500"/>
      <c r="AF100" s="500"/>
      <c r="AG100" s="500"/>
      <c r="AH100" s="500"/>
      <c r="AI100" s="500"/>
      <c r="AJ100" s="500"/>
      <c r="AK100" s="500"/>
      <c r="AL100" s="500"/>
      <c r="AM100" s="500"/>
      <c r="AN100" s="500"/>
      <c r="AO100" s="500"/>
      <c r="AP100" s="500"/>
      <c r="AQ100" s="500"/>
      <c r="AR100" s="500"/>
      <c r="AS100" s="500"/>
      <c r="AT100" s="500"/>
      <c r="AU100" s="500"/>
      <c r="AV100" s="500"/>
      <c r="AW100" s="500"/>
      <c r="AX100" s="500"/>
      <c r="AY100" s="500"/>
      <c r="AZ100" s="500"/>
      <c r="BA100" s="500"/>
    </row>
    <row r="101" spans="1:53">
      <c r="A101" s="497"/>
      <c r="B101" s="497"/>
      <c r="C101" s="497"/>
      <c r="D101" s="497"/>
      <c r="E101" s="497"/>
      <c r="F101" s="497"/>
      <c r="G101" s="497"/>
      <c r="H101" s="497"/>
      <c r="I101" s="497"/>
      <c r="J101" s="497"/>
      <c r="K101" s="498"/>
      <c r="L101" s="498"/>
      <c r="M101" s="499"/>
      <c r="N101" s="499"/>
      <c r="O101" s="499"/>
      <c r="P101" s="500"/>
      <c r="Q101" s="500"/>
      <c r="R101" s="500"/>
      <c r="S101" s="500"/>
      <c r="T101" s="500"/>
      <c r="U101" s="500"/>
      <c r="V101" s="500"/>
      <c r="W101" s="500"/>
      <c r="X101" s="500"/>
      <c r="Y101" s="500"/>
      <c r="Z101" s="500"/>
      <c r="AA101" s="500"/>
      <c r="AB101" s="500"/>
      <c r="AC101" s="500"/>
      <c r="AD101" s="500"/>
      <c r="AE101" s="500"/>
      <c r="AF101" s="500"/>
      <c r="AG101" s="500"/>
      <c r="AH101" s="500"/>
      <c r="AI101" s="500"/>
      <c r="AJ101" s="500"/>
      <c r="AK101" s="500"/>
      <c r="AL101" s="500"/>
      <c r="AM101" s="500"/>
      <c r="AN101" s="500"/>
      <c r="AO101" s="500"/>
      <c r="AP101" s="500"/>
      <c r="AQ101" s="500"/>
      <c r="AR101" s="500"/>
      <c r="AS101" s="500"/>
      <c r="AT101" s="500"/>
      <c r="AU101" s="500"/>
      <c r="AV101" s="500"/>
      <c r="AW101" s="500"/>
      <c r="AX101" s="500"/>
      <c r="AY101" s="500"/>
      <c r="AZ101" s="500"/>
      <c r="BA101" s="500"/>
    </row>
    <row r="102" spans="1:53" ht="16">
      <c r="A102" s="754" t="s">
        <v>205</v>
      </c>
      <c r="B102" s="754"/>
      <c r="C102" s="754"/>
      <c r="D102" s="754"/>
      <c r="E102" s="754"/>
      <c r="F102" s="754"/>
      <c r="G102" s="754"/>
      <c r="H102" s="754"/>
      <c r="I102" s="754"/>
      <c r="J102" s="754"/>
      <c r="K102" s="754"/>
      <c r="L102" s="754"/>
      <c r="M102" s="754"/>
      <c r="N102" s="754"/>
      <c r="O102" s="754"/>
      <c r="P102" s="754"/>
      <c r="Q102" s="754"/>
      <c r="R102" s="754"/>
      <c r="S102" s="754"/>
      <c r="T102" s="754"/>
      <c r="U102" s="754"/>
      <c r="V102" s="754"/>
      <c r="W102" s="754"/>
      <c r="X102" s="754"/>
      <c r="Y102" s="754"/>
      <c r="Z102" s="754"/>
      <c r="AA102" s="754"/>
      <c r="AB102" s="754"/>
      <c r="AC102" s="754"/>
      <c r="AD102" s="754"/>
      <c r="AE102" s="754"/>
      <c r="AF102" s="754"/>
      <c r="AG102" s="754"/>
      <c r="AH102" s="754"/>
      <c r="AI102" s="754"/>
      <c r="AJ102" s="754"/>
      <c r="AK102" s="754"/>
      <c r="AL102" s="754"/>
      <c r="AM102" s="754"/>
      <c r="AN102" s="754"/>
      <c r="AO102" s="754"/>
      <c r="AP102" s="754"/>
      <c r="AQ102" s="754"/>
      <c r="AR102" s="754"/>
      <c r="AS102" s="754"/>
      <c r="AT102" s="754"/>
      <c r="AU102" s="754"/>
      <c r="AV102" s="754"/>
      <c r="AW102" s="754"/>
      <c r="AX102" s="754"/>
      <c r="AY102" s="754"/>
      <c r="AZ102" s="754"/>
      <c r="BA102" s="754"/>
    </row>
    <row r="103" spans="1:53">
      <c r="A103" s="211"/>
      <c r="B103" s="609" t="s">
        <v>178</v>
      </c>
      <c r="C103" s="519"/>
      <c r="D103" s="519"/>
      <c r="E103" s="519"/>
      <c r="F103" s="519"/>
      <c r="G103" s="755"/>
      <c r="H103" s="755"/>
      <c r="I103" s="755"/>
      <c r="J103" s="755"/>
      <c r="K103" s="755"/>
      <c r="L103" s="755"/>
      <c r="M103" s="755"/>
      <c r="N103" s="755"/>
      <c r="O103" s="755"/>
      <c r="P103" s="755"/>
      <c r="Q103" s="755"/>
      <c r="R103" s="755"/>
      <c r="S103" s="755"/>
      <c r="T103" s="755"/>
      <c r="U103" s="755"/>
      <c r="V103" s="755"/>
      <c r="W103" s="211"/>
      <c r="X103" s="211"/>
      <c r="Y103" s="211"/>
      <c r="Z103" s="211"/>
      <c r="AA103" s="211"/>
      <c r="AB103" s="211"/>
      <c r="AC103" s="211"/>
      <c r="AD103" s="211"/>
      <c r="AE103" s="211"/>
      <c r="AF103" s="211"/>
      <c r="AG103" s="211"/>
      <c r="AH103" s="211"/>
      <c r="AI103" s="211"/>
      <c r="AJ103" s="211"/>
      <c r="AK103" s="211"/>
      <c r="AL103" s="211"/>
      <c r="AM103" s="211"/>
      <c r="AN103" s="211"/>
      <c r="AO103" s="211"/>
      <c r="AP103" s="211"/>
      <c r="AQ103" s="211"/>
      <c r="AR103" s="211"/>
      <c r="AS103" s="211"/>
      <c r="AT103" s="211"/>
      <c r="AU103" s="211"/>
      <c r="AV103" s="211"/>
      <c r="AW103" s="211"/>
      <c r="AX103" s="211"/>
      <c r="AY103" s="211"/>
      <c r="AZ103" s="211"/>
      <c r="BA103" s="211"/>
    </row>
    <row r="104" spans="1:53">
      <c r="A104" s="211"/>
      <c r="B104" s="610"/>
      <c r="C104" s="520"/>
      <c r="D104" s="520"/>
      <c r="E104" s="520"/>
      <c r="F104" s="520"/>
      <c r="G104" s="755"/>
      <c r="H104" s="755"/>
      <c r="I104" s="755"/>
      <c r="J104" s="755"/>
      <c r="K104" s="755"/>
      <c r="L104" s="755"/>
      <c r="M104" s="755"/>
      <c r="N104" s="755"/>
      <c r="O104" s="755"/>
      <c r="P104" s="755"/>
      <c r="Q104" s="755"/>
      <c r="R104" s="755"/>
      <c r="S104" s="755"/>
      <c r="T104" s="755"/>
      <c r="U104" s="755"/>
      <c r="V104" s="755"/>
      <c r="W104" s="211"/>
      <c r="X104" s="211"/>
      <c r="Y104" s="211"/>
      <c r="Z104" s="211"/>
      <c r="AA104" s="211"/>
      <c r="AB104" s="211"/>
      <c r="AC104" s="211"/>
      <c r="AD104" s="211"/>
      <c r="AE104" s="211"/>
      <c r="AF104" s="211"/>
      <c r="AG104" s="211"/>
      <c r="AH104" s="211"/>
      <c r="AI104" s="211"/>
      <c r="AJ104" s="211"/>
      <c r="AK104" s="211"/>
      <c r="AL104" s="211"/>
      <c r="AM104" s="211"/>
      <c r="AN104" s="211"/>
      <c r="AO104" s="211"/>
      <c r="AP104" s="211"/>
      <c r="AQ104" s="211"/>
      <c r="AR104" s="211"/>
      <c r="AS104" s="211"/>
      <c r="AT104" s="211"/>
      <c r="AU104" s="211"/>
      <c r="AV104" s="211"/>
      <c r="AW104" s="211"/>
      <c r="AX104" s="211"/>
      <c r="AY104" s="211"/>
      <c r="AZ104" s="211"/>
      <c r="BA104" s="211"/>
    </row>
    <row r="105" spans="1:53" ht="15" customHeight="1">
      <c r="A105" s="211"/>
      <c r="B105" s="739" t="s">
        <v>403</v>
      </c>
      <c r="C105" s="740"/>
      <c r="D105" s="740"/>
      <c r="E105" s="740"/>
      <c r="F105" s="741"/>
      <c r="G105" s="745"/>
      <c r="H105" s="746"/>
      <c r="I105" s="746"/>
      <c r="J105" s="746"/>
      <c r="K105" s="746"/>
      <c r="L105" s="746"/>
      <c r="M105" s="746"/>
      <c r="N105" s="746"/>
      <c r="O105" s="746"/>
      <c r="P105" s="746"/>
      <c r="Q105" s="746"/>
      <c r="R105" s="746"/>
      <c r="S105" s="746"/>
      <c r="T105" s="746"/>
      <c r="U105" s="746"/>
      <c r="V105" s="747"/>
      <c r="W105" s="626" t="s">
        <v>206</v>
      </c>
      <c r="X105" s="627"/>
      <c r="Y105" s="627"/>
      <c r="Z105" s="627"/>
      <c r="AA105" s="628"/>
      <c r="AB105" s="756"/>
      <c r="AC105" s="517"/>
      <c r="AD105" s="519" t="s">
        <v>181</v>
      </c>
      <c r="AE105" s="517"/>
      <c r="AF105" s="517"/>
      <c r="AG105" s="519" t="s">
        <v>182</v>
      </c>
      <c r="AH105" s="519" t="s">
        <v>183</v>
      </c>
      <c r="AI105" s="519">
        <f>AB105</f>
        <v>0</v>
      </c>
      <c r="AJ105" s="519"/>
      <c r="AK105" s="519" t="s">
        <v>181</v>
      </c>
      <c r="AL105" s="517"/>
      <c r="AM105" s="517"/>
      <c r="AN105" s="521" t="s">
        <v>182</v>
      </c>
      <c r="AO105" s="707" t="s">
        <v>184</v>
      </c>
      <c r="AP105" s="708"/>
      <c r="AQ105" s="709"/>
      <c r="AR105" s="523">
        <f>DATEDIF(AE105,AL105,"d")+1</f>
        <v>1</v>
      </c>
      <c r="AS105" s="524"/>
      <c r="AT105" s="521" t="s">
        <v>182</v>
      </c>
      <c r="AU105" s="211"/>
      <c r="AV105" s="211"/>
      <c r="AW105" s="211"/>
      <c r="AX105" s="211"/>
      <c r="AY105" s="211"/>
      <c r="AZ105" s="211"/>
      <c r="BA105" s="211"/>
    </row>
    <row r="106" spans="1:53">
      <c r="A106" s="235"/>
      <c r="B106" s="742"/>
      <c r="C106" s="743"/>
      <c r="D106" s="743"/>
      <c r="E106" s="743"/>
      <c r="F106" s="744"/>
      <c r="G106" s="748"/>
      <c r="H106" s="749"/>
      <c r="I106" s="749"/>
      <c r="J106" s="749"/>
      <c r="K106" s="749"/>
      <c r="L106" s="749"/>
      <c r="M106" s="749"/>
      <c r="N106" s="749"/>
      <c r="O106" s="749"/>
      <c r="P106" s="749"/>
      <c r="Q106" s="749"/>
      <c r="R106" s="749"/>
      <c r="S106" s="749"/>
      <c r="T106" s="749"/>
      <c r="U106" s="749"/>
      <c r="V106" s="750"/>
      <c r="W106" s="751"/>
      <c r="X106" s="752"/>
      <c r="Y106" s="752"/>
      <c r="Z106" s="752"/>
      <c r="AA106" s="753"/>
      <c r="AB106" s="757"/>
      <c r="AC106" s="518"/>
      <c r="AD106" s="520"/>
      <c r="AE106" s="518"/>
      <c r="AF106" s="518"/>
      <c r="AG106" s="520"/>
      <c r="AH106" s="520"/>
      <c r="AI106" s="520"/>
      <c r="AJ106" s="520"/>
      <c r="AK106" s="520"/>
      <c r="AL106" s="518"/>
      <c r="AM106" s="518"/>
      <c r="AN106" s="522"/>
      <c r="AO106" s="710"/>
      <c r="AP106" s="711"/>
      <c r="AQ106" s="712"/>
      <c r="AR106" s="525"/>
      <c r="AS106" s="526"/>
      <c r="AT106" s="522"/>
      <c r="AU106" s="211"/>
      <c r="AV106" s="215"/>
      <c r="AW106" s="215"/>
      <c r="AX106" s="215"/>
      <c r="AY106" s="215"/>
      <c r="AZ106" s="215"/>
      <c r="BA106" s="215"/>
    </row>
    <row r="107" spans="1:53" ht="15.5" customHeight="1" thickBot="1">
      <c r="A107" s="235"/>
      <c r="B107" s="739" t="s">
        <v>404</v>
      </c>
      <c r="C107" s="740"/>
      <c r="D107" s="740"/>
      <c r="E107" s="740"/>
      <c r="F107" s="741"/>
      <c r="G107" s="745"/>
      <c r="H107" s="746"/>
      <c r="I107" s="746"/>
      <c r="J107" s="746"/>
      <c r="K107" s="746"/>
      <c r="L107" s="746"/>
      <c r="M107" s="746"/>
      <c r="N107" s="746"/>
      <c r="O107" s="746"/>
      <c r="P107" s="746"/>
      <c r="Q107" s="746"/>
      <c r="R107" s="746"/>
      <c r="S107" s="746"/>
      <c r="T107" s="746"/>
      <c r="U107" s="746"/>
      <c r="V107" s="747"/>
      <c r="W107" s="626" t="s">
        <v>206</v>
      </c>
      <c r="X107" s="627"/>
      <c r="Y107" s="627"/>
      <c r="Z107" s="627"/>
      <c r="AA107" s="628"/>
      <c r="AB107" s="609">
        <f>AB105</f>
        <v>0</v>
      </c>
      <c r="AC107" s="519"/>
      <c r="AD107" s="519" t="s">
        <v>181</v>
      </c>
      <c r="AE107" s="517"/>
      <c r="AF107" s="517"/>
      <c r="AG107" s="519" t="s">
        <v>182</v>
      </c>
      <c r="AH107" s="519" t="s">
        <v>183</v>
      </c>
      <c r="AI107" s="519">
        <f>AB105</f>
        <v>0</v>
      </c>
      <c r="AJ107" s="519"/>
      <c r="AK107" s="519" t="s">
        <v>181</v>
      </c>
      <c r="AL107" s="517"/>
      <c r="AM107" s="517"/>
      <c r="AN107" s="521" t="s">
        <v>182</v>
      </c>
      <c r="AO107" s="707" t="s">
        <v>184</v>
      </c>
      <c r="AP107" s="708"/>
      <c r="AQ107" s="709"/>
      <c r="AR107" s="523">
        <f>DATEDIF(AE107,AL107,"d")+1</f>
        <v>1</v>
      </c>
      <c r="AS107" s="524"/>
      <c r="AT107" s="521" t="s">
        <v>182</v>
      </c>
      <c r="AU107" s="211"/>
      <c r="AV107" s="215" t="s">
        <v>386</v>
      </c>
      <c r="AW107" s="215"/>
      <c r="AX107" s="215"/>
      <c r="AY107" s="215"/>
      <c r="AZ107" s="215"/>
      <c r="BA107" s="215"/>
    </row>
    <row r="108" spans="1:53" ht="24.5" customHeight="1" thickBot="1">
      <c r="A108" s="235"/>
      <c r="B108" s="742"/>
      <c r="C108" s="743"/>
      <c r="D108" s="743"/>
      <c r="E108" s="743"/>
      <c r="F108" s="744"/>
      <c r="G108" s="748"/>
      <c r="H108" s="749"/>
      <c r="I108" s="749"/>
      <c r="J108" s="749"/>
      <c r="K108" s="749"/>
      <c r="L108" s="749"/>
      <c r="M108" s="749"/>
      <c r="N108" s="749"/>
      <c r="O108" s="749"/>
      <c r="P108" s="749"/>
      <c r="Q108" s="749"/>
      <c r="R108" s="749"/>
      <c r="S108" s="749"/>
      <c r="T108" s="749"/>
      <c r="U108" s="749"/>
      <c r="V108" s="750"/>
      <c r="W108" s="751"/>
      <c r="X108" s="752"/>
      <c r="Y108" s="752"/>
      <c r="Z108" s="752"/>
      <c r="AA108" s="753"/>
      <c r="AB108" s="610"/>
      <c r="AC108" s="520"/>
      <c r="AD108" s="520"/>
      <c r="AE108" s="518"/>
      <c r="AF108" s="518"/>
      <c r="AG108" s="520"/>
      <c r="AH108" s="520"/>
      <c r="AI108" s="520"/>
      <c r="AJ108" s="520"/>
      <c r="AK108" s="520"/>
      <c r="AL108" s="518"/>
      <c r="AM108" s="518"/>
      <c r="AN108" s="522"/>
      <c r="AO108" s="710"/>
      <c r="AP108" s="711"/>
      <c r="AQ108" s="712"/>
      <c r="AR108" s="525"/>
      <c r="AS108" s="526"/>
      <c r="AT108" s="522"/>
      <c r="AU108" s="211"/>
      <c r="AV108" s="713">
        <f>AB105</f>
        <v>0</v>
      </c>
      <c r="AW108" s="714"/>
      <c r="AX108" s="715" t="e">
        <f>VLOOKUP(AV108,$BC$13:$BF$24,3,FALSE)</f>
        <v>#N/A</v>
      </c>
      <c r="AY108" s="716"/>
      <c r="AZ108" s="717"/>
      <c r="BA108" s="211"/>
    </row>
    <row r="109" spans="1:53" ht="15.5" thickBot="1">
      <c r="A109" s="235"/>
      <c r="B109" s="236"/>
      <c r="C109" s="237"/>
      <c r="D109" s="237"/>
      <c r="E109" s="237"/>
      <c r="F109" s="237"/>
      <c r="G109" s="237"/>
      <c r="H109" s="237"/>
      <c r="I109" s="215" t="s">
        <v>185</v>
      </c>
      <c r="J109" s="215" t="s">
        <v>186</v>
      </c>
      <c r="K109" s="215"/>
      <c r="L109" s="215"/>
      <c r="M109" s="215"/>
      <c r="N109" s="215"/>
      <c r="O109" s="215"/>
      <c r="P109" s="215"/>
      <c r="Q109" s="215"/>
      <c r="R109" s="215"/>
      <c r="S109" s="215"/>
      <c r="T109" s="215"/>
      <c r="U109" s="215"/>
      <c r="V109" s="215"/>
      <c r="W109" s="215"/>
      <c r="X109" s="215"/>
      <c r="Y109" s="215"/>
      <c r="Z109" s="215"/>
      <c r="AA109" s="215"/>
      <c r="AB109" s="215"/>
      <c r="AC109" s="215"/>
      <c r="AD109" s="215"/>
      <c r="AE109" s="215"/>
      <c r="AF109" s="215"/>
      <c r="AG109" s="215"/>
      <c r="AH109" s="215"/>
      <c r="AI109" s="215"/>
      <c r="AJ109" s="215"/>
      <c r="AK109" s="215"/>
      <c r="AL109" s="215"/>
      <c r="AM109" s="215"/>
      <c r="AN109" s="215"/>
      <c r="AO109" s="215"/>
      <c r="AP109" s="215"/>
      <c r="AQ109" s="215"/>
      <c r="AR109" s="215"/>
      <c r="AS109" s="215"/>
      <c r="AT109" s="215"/>
      <c r="AU109" s="215"/>
      <c r="AV109" s="215"/>
      <c r="AW109" s="215"/>
      <c r="AX109" s="215"/>
      <c r="AY109" s="215"/>
      <c r="AZ109" s="215"/>
      <c r="BA109" s="215"/>
    </row>
    <row r="110" spans="1:53">
      <c r="A110" s="235"/>
      <c r="B110" s="718"/>
      <c r="C110" s="719"/>
      <c r="D110" s="719"/>
      <c r="E110" s="719"/>
      <c r="F110" s="719"/>
      <c r="G110" s="719"/>
      <c r="H110" s="720"/>
      <c r="I110" s="724" t="s">
        <v>207</v>
      </c>
      <c r="J110" s="725"/>
      <c r="K110" s="725"/>
      <c r="L110" s="725"/>
      <c r="M110" s="725"/>
      <c r="N110" s="726"/>
      <c r="O110" s="727" t="s">
        <v>208</v>
      </c>
      <c r="P110" s="729" t="s">
        <v>209</v>
      </c>
      <c r="Q110" s="729"/>
      <c r="R110" s="729"/>
      <c r="S110" s="729"/>
      <c r="T110" s="730"/>
      <c r="U110" s="733" t="s">
        <v>210</v>
      </c>
      <c r="V110" s="725" t="s">
        <v>211</v>
      </c>
      <c r="W110" s="725"/>
      <c r="X110" s="725"/>
      <c r="Y110" s="725"/>
      <c r="Z110" s="726"/>
      <c r="AA110" s="735" t="s">
        <v>392</v>
      </c>
      <c r="AB110" s="729"/>
      <c r="AC110" s="729"/>
      <c r="AD110" s="729"/>
      <c r="AE110" s="729"/>
      <c r="AF110" s="730"/>
      <c r="AG110" s="735" t="s">
        <v>212</v>
      </c>
      <c r="AH110" s="729"/>
      <c r="AI110" s="729"/>
      <c r="AJ110" s="729"/>
      <c r="AK110" s="729"/>
      <c r="AL110" s="737"/>
      <c r="AM110" s="215"/>
      <c r="AN110" s="215"/>
      <c r="AO110" s="215"/>
      <c r="AP110" s="215"/>
      <c r="AQ110" s="215"/>
      <c r="AR110" s="215"/>
      <c r="AS110" s="215"/>
      <c r="AT110" s="215"/>
      <c r="AU110" s="215"/>
      <c r="AV110" s="215"/>
      <c r="AW110" s="215"/>
      <c r="AX110" s="215"/>
      <c r="AY110" s="215"/>
      <c r="AZ110" s="215"/>
      <c r="BA110" s="215"/>
    </row>
    <row r="111" spans="1:53">
      <c r="A111" s="235"/>
      <c r="B111" s="721"/>
      <c r="C111" s="722"/>
      <c r="D111" s="722"/>
      <c r="E111" s="722"/>
      <c r="F111" s="722"/>
      <c r="G111" s="722"/>
      <c r="H111" s="723"/>
      <c r="I111" s="610"/>
      <c r="J111" s="520"/>
      <c r="K111" s="520"/>
      <c r="L111" s="520"/>
      <c r="M111" s="520"/>
      <c r="N111" s="522"/>
      <c r="O111" s="728"/>
      <c r="P111" s="731"/>
      <c r="Q111" s="731"/>
      <c r="R111" s="731"/>
      <c r="S111" s="731"/>
      <c r="T111" s="732"/>
      <c r="U111" s="734"/>
      <c r="V111" s="520"/>
      <c r="W111" s="520"/>
      <c r="X111" s="520"/>
      <c r="Y111" s="520"/>
      <c r="Z111" s="522"/>
      <c r="AA111" s="736"/>
      <c r="AB111" s="731"/>
      <c r="AC111" s="731"/>
      <c r="AD111" s="731"/>
      <c r="AE111" s="731"/>
      <c r="AF111" s="732"/>
      <c r="AG111" s="736"/>
      <c r="AH111" s="731"/>
      <c r="AI111" s="731"/>
      <c r="AJ111" s="731"/>
      <c r="AK111" s="731"/>
      <c r="AL111" s="738"/>
      <c r="AM111" s="215"/>
      <c r="AN111" s="215"/>
      <c r="AO111" s="215"/>
      <c r="AP111" s="215"/>
      <c r="AQ111" s="215"/>
      <c r="AR111" s="215"/>
      <c r="AS111" s="215"/>
      <c r="AT111" s="215"/>
      <c r="AU111" s="240"/>
      <c r="AV111" s="240"/>
      <c r="AW111" s="240"/>
      <c r="AX111" s="240"/>
      <c r="AY111" s="240"/>
      <c r="AZ111" s="240"/>
      <c r="BA111" s="215"/>
    </row>
    <row r="112" spans="1:53">
      <c r="A112" s="233"/>
      <c r="B112" s="677" t="s">
        <v>213</v>
      </c>
      <c r="C112" s="609" t="s">
        <v>196</v>
      </c>
      <c r="D112" s="519"/>
      <c r="E112" s="519"/>
      <c r="F112" s="519"/>
      <c r="G112" s="519"/>
      <c r="H112" s="521"/>
      <c r="I112" s="611"/>
      <c r="J112" s="612"/>
      <c r="K112" s="612"/>
      <c r="L112" s="612"/>
      <c r="M112" s="612"/>
      <c r="N112" s="613"/>
      <c r="O112" s="611"/>
      <c r="P112" s="612"/>
      <c r="Q112" s="612"/>
      <c r="R112" s="612"/>
      <c r="S112" s="612"/>
      <c r="T112" s="613"/>
      <c r="U112" s="617" t="e">
        <f>ROUNDDOWN(I112/AX108*AR105,0)</f>
        <v>#N/A</v>
      </c>
      <c r="V112" s="618"/>
      <c r="W112" s="618"/>
      <c r="X112" s="618"/>
      <c r="Y112" s="618"/>
      <c r="Z112" s="619"/>
      <c r="AA112" s="584" t="s">
        <v>214</v>
      </c>
      <c r="AB112" s="586" t="e">
        <f>MIN(O112,U112)</f>
        <v>#N/A</v>
      </c>
      <c r="AC112" s="586"/>
      <c r="AD112" s="586"/>
      <c r="AE112" s="586"/>
      <c r="AF112" s="587"/>
      <c r="AG112" s="584" t="s">
        <v>215</v>
      </c>
      <c r="AH112" s="681"/>
      <c r="AI112" s="681"/>
      <c r="AJ112" s="681"/>
      <c r="AK112" s="681"/>
      <c r="AL112" s="682"/>
      <c r="AM112" s="241"/>
      <c r="AN112" s="626" t="s">
        <v>216</v>
      </c>
      <c r="AO112" s="627"/>
      <c r="AP112" s="627"/>
      <c r="AQ112" s="627"/>
      <c r="AR112" s="627"/>
      <c r="AS112" s="627"/>
      <c r="AT112" s="628"/>
      <c r="AU112" s="635" t="str">
        <f>IF(AND(I116&gt;0,I126&gt;0),"重複あり","重複なし")</f>
        <v>重複なし</v>
      </c>
      <c r="AV112" s="636"/>
      <c r="AW112" s="636"/>
      <c r="AX112" s="636"/>
      <c r="AY112" s="636"/>
      <c r="AZ112" s="637"/>
      <c r="BA112" s="215"/>
    </row>
    <row r="113" spans="1:53">
      <c r="A113" s="233"/>
      <c r="B113" s="678"/>
      <c r="C113" s="610"/>
      <c r="D113" s="520"/>
      <c r="E113" s="520"/>
      <c r="F113" s="520"/>
      <c r="G113" s="520"/>
      <c r="H113" s="522"/>
      <c r="I113" s="614"/>
      <c r="J113" s="615"/>
      <c r="K113" s="615"/>
      <c r="L113" s="615"/>
      <c r="M113" s="615"/>
      <c r="N113" s="616"/>
      <c r="O113" s="614"/>
      <c r="P113" s="615"/>
      <c r="Q113" s="615"/>
      <c r="R113" s="615"/>
      <c r="S113" s="615"/>
      <c r="T113" s="616"/>
      <c r="U113" s="620"/>
      <c r="V113" s="621"/>
      <c r="W113" s="621"/>
      <c r="X113" s="621"/>
      <c r="Y113" s="621"/>
      <c r="Z113" s="622"/>
      <c r="AA113" s="623"/>
      <c r="AB113" s="624"/>
      <c r="AC113" s="624"/>
      <c r="AD113" s="624"/>
      <c r="AE113" s="624"/>
      <c r="AF113" s="625"/>
      <c r="AG113" s="680"/>
      <c r="AH113" s="683"/>
      <c r="AI113" s="683"/>
      <c r="AJ113" s="683"/>
      <c r="AK113" s="683"/>
      <c r="AL113" s="684"/>
      <c r="AM113" s="241"/>
      <c r="AN113" s="629"/>
      <c r="AO113" s="630"/>
      <c r="AP113" s="630"/>
      <c r="AQ113" s="630"/>
      <c r="AR113" s="630"/>
      <c r="AS113" s="630"/>
      <c r="AT113" s="631"/>
      <c r="AU113" s="638"/>
      <c r="AV113" s="639"/>
      <c r="AW113" s="639"/>
      <c r="AX113" s="639"/>
      <c r="AY113" s="639"/>
      <c r="AZ113" s="640"/>
      <c r="BA113" s="215"/>
    </row>
    <row r="114" spans="1:53">
      <c r="A114" s="233"/>
      <c r="B114" s="678"/>
      <c r="C114" s="609" t="s">
        <v>397</v>
      </c>
      <c r="D114" s="519"/>
      <c r="E114" s="519"/>
      <c r="F114" s="519"/>
      <c r="G114" s="519"/>
      <c r="H114" s="521"/>
      <c r="I114" s="611"/>
      <c r="J114" s="612"/>
      <c r="K114" s="612"/>
      <c r="L114" s="612"/>
      <c r="M114" s="612"/>
      <c r="N114" s="613"/>
      <c r="O114" s="611"/>
      <c r="P114" s="612"/>
      <c r="Q114" s="612"/>
      <c r="R114" s="612"/>
      <c r="S114" s="612"/>
      <c r="T114" s="613"/>
      <c r="U114" s="617" t="e">
        <f>ROUNDDOWN(I114/AX108*AR105,0)</f>
        <v>#N/A</v>
      </c>
      <c r="V114" s="618"/>
      <c r="W114" s="618"/>
      <c r="X114" s="618"/>
      <c r="Y114" s="618"/>
      <c r="Z114" s="619"/>
      <c r="AA114" s="584" t="s">
        <v>217</v>
      </c>
      <c r="AB114" s="586" t="e">
        <f>MIN(O114,U114)</f>
        <v>#N/A</v>
      </c>
      <c r="AC114" s="586"/>
      <c r="AD114" s="586"/>
      <c r="AE114" s="586"/>
      <c r="AF114" s="587"/>
      <c r="AG114" s="680"/>
      <c r="AH114" s="683"/>
      <c r="AI114" s="683"/>
      <c r="AJ114" s="683"/>
      <c r="AK114" s="683"/>
      <c r="AL114" s="684"/>
      <c r="AM114" s="241"/>
      <c r="AN114" s="629"/>
      <c r="AO114" s="630"/>
      <c r="AP114" s="630"/>
      <c r="AQ114" s="630"/>
      <c r="AR114" s="630"/>
      <c r="AS114" s="630"/>
      <c r="AT114" s="631"/>
      <c r="AU114" s="638"/>
      <c r="AV114" s="639"/>
      <c r="AW114" s="639"/>
      <c r="AX114" s="639"/>
      <c r="AY114" s="639"/>
      <c r="AZ114" s="640"/>
      <c r="BA114" s="215"/>
    </row>
    <row r="115" spans="1:53" ht="15.5" thickBot="1">
      <c r="A115" s="233"/>
      <c r="B115" s="678"/>
      <c r="C115" s="610"/>
      <c r="D115" s="520"/>
      <c r="E115" s="520"/>
      <c r="F115" s="520"/>
      <c r="G115" s="520"/>
      <c r="H115" s="522"/>
      <c r="I115" s="614"/>
      <c r="J115" s="615"/>
      <c r="K115" s="615"/>
      <c r="L115" s="615"/>
      <c r="M115" s="615"/>
      <c r="N115" s="616"/>
      <c r="O115" s="614"/>
      <c r="P115" s="615"/>
      <c r="Q115" s="615"/>
      <c r="R115" s="615"/>
      <c r="S115" s="615"/>
      <c r="T115" s="616"/>
      <c r="U115" s="620"/>
      <c r="V115" s="621"/>
      <c r="W115" s="621"/>
      <c r="X115" s="621"/>
      <c r="Y115" s="621"/>
      <c r="Z115" s="622"/>
      <c r="AA115" s="623"/>
      <c r="AB115" s="624"/>
      <c r="AC115" s="624"/>
      <c r="AD115" s="624"/>
      <c r="AE115" s="624"/>
      <c r="AF115" s="625"/>
      <c r="AG115" s="680"/>
      <c r="AH115" s="683"/>
      <c r="AI115" s="683"/>
      <c r="AJ115" s="683"/>
      <c r="AK115" s="683"/>
      <c r="AL115" s="684"/>
      <c r="AM115" s="242"/>
      <c r="AN115" s="632"/>
      <c r="AO115" s="633"/>
      <c r="AP115" s="633"/>
      <c r="AQ115" s="633"/>
      <c r="AR115" s="633"/>
      <c r="AS115" s="633"/>
      <c r="AT115" s="634"/>
      <c r="AU115" s="641"/>
      <c r="AV115" s="642"/>
      <c r="AW115" s="642"/>
      <c r="AX115" s="642"/>
      <c r="AY115" s="642"/>
      <c r="AZ115" s="643"/>
      <c r="BA115" s="215"/>
    </row>
    <row r="116" spans="1:53" ht="15.5" thickTop="1">
      <c r="A116" s="233"/>
      <c r="B116" s="678"/>
      <c r="C116" s="609" t="s">
        <v>189</v>
      </c>
      <c r="D116" s="519"/>
      <c r="E116" s="519"/>
      <c r="F116" s="519"/>
      <c r="G116" s="519"/>
      <c r="H116" s="521"/>
      <c r="I116" s="611"/>
      <c r="J116" s="612"/>
      <c r="K116" s="612"/>
      <c r="L116" s="612"/>
      <c r="M116" s="612"/>
      <c r="N116" s="613"/>
      <c r="O116" s="551"/>
      <c r="P116" s="552"/>
      <c r="Q116" s="552"/>
      <c r="R116" s="552"/>
      <c r="S116" s="552"/>
      <c r="T116" s="553"/>
      <c r="U116" s="551"/>
      <c r="V116" s="552"/>
      <c r="W116" s="552"/>
      <c r="X116" s="552"/>
      <c r="Y116" s="552"/>
      <c r="Z116" s="553"/>
      <c r="AA116" s="551"/>
      <c r="AB116" s="552"/>
      <c r="AC116" s="552"/>
      <c r="AD116" s="552"/>
      <c r="AE116" s="552"/>
      <c r="AF116" s="553"/>
      <c r="AG116" s="680"/>
      <c r="AH116" s="683"/>
      <c r="AI116" s="683"/>
      <c r="AJ116" s="683"/>
      <c r="AK116" s="683"/>
      <c r="AL116" s="684"/>
      <c r="AM116" s="215"/>
      <c r="AN116" s="644" t="s">
        <v>219</v>
      </c>
      <c r="AO116" s="645"/>
      <c r="AP116" s="645"/>
      <c r="AQ116" s="645"/>
      <c r="AR116" s="645"/>
      <c r="AS116" s="645"/>
      <c r="AT116" s="645"/>
      <c r="AU116" s="645"/>
      <c r="AV116" s="645"/>
      <c r="AW116" s="645"/>
      <c r="AX116" s="645"/>
      <c r="AY116" s="645"/>
      <c r="AZ116" s="646"/>
      <c r="BA116" s="215"/>
    </row>
    <row r="117" spans="1:53">
      <c r="A117" s="233"/>
      <c r="B117" s="678"/>
      <c r="C117" s="610"/>
      <c r="D117" s="520"/>
      <c r="E117" s="520"/>
      <c r="F117" s="520"/>
      <c r="G117" s="520"/>
      <c r="H117" s="522"/>
      <c r="I117" s="614"/>
      <c r="J117" s="615"/>
      <c r="K117" s="615"/>
      <c r="L117" s="615"/>
      <c r="M117" s="615"/>
      <c r="N117" s="616"/>
      <c r="O117" s="554"/>
      <c r="P117" s="555"/>
      <c r="Q117" s="555"/>
      <c r="R117" s="555"/>
      <c r="S117" s="555"/>
      <c r="T117" s="556"/>
      <c r="U117" s="554"/>
      <c r="V117" s="555"/>
      <c r="W117" s="555"/>
      <c r="X117" s="555"/>
      <c r="Y117" s="555"/>
      <c r="Z117" s="556"/>
      <c r="AA117" s="554"/>
      <c r="AB117" s="555"/>
      <c r="AC117" s="555"/>
      <c r="AD117" s="555"/>
      <c r="AE117" s="555"/>
      <c r="AF117" s="556"/>
      <c r="AG117" s="680"/>
      <c r="AH117" s="683"/>
      <c r="AI117" s="683"/>
      <c r="AJ117" s="683"/>
      <c r="AK117" s="683"/>
      <c r="AL117" s="684"/>
      <c r="AM117" s="211"/>
      <c r="AN117" s="647"/>
      <c r="AO117" s="648"/>
      <c r="AP117" s="648"/>
      <c r="AQ117" s="648"/>
      <c r="AR117" s="648"/>
      <c r="AS117" s="648"/>
      <c r="AT117" s="648"/>
      <c r="AU117" s="648"/>
      <c r="AV117" s="648"/>
      <c r="AW117" s="648"/>
      <c r="AX117" s="648"/>
      <c r="AY117" s="648"/>
      <c r="AZ117" s="649"/>
      <c r="BA117" s="215"/>
    </row>
    <row r="118" spans="1:53">
      <c r="A118" s="233"/>
      <c r="B118" s="678"/>
      <c r="C118" s="609" t="s">
        <v>220</v>
      </c>
      <c r="D118" s="519"/>
      <c r="E118" s="519"/>
      <c r="F118" s="519"/>
      <c r="G118" s="519"/>
      <c r="H118" s="521"/>
      <c r="I118" s="687">
        <v>24</v>
      </c>
      <c r="J118" s="688"/>
      <c r="K118" s="688"/>
      <c r="L118" s="688"/>
      <c r="M118" s="688"/>
      <c r="N118" s="689"/>
      <c r="O118" s="551"/>
      <c r="P118" s="552"/>
      <c r="Q118" s="552"/>
      <c r="R118" s="552"/>
      <c r="S118" s="552"/>
      <c r="T118" s="553"/>
      <c r="U118" s="551"/>
      <c r="V118" s="552"/>
      <c r="W118" s="552"/>
      <c r="X118" s="552"/>
      <c r="Y118" s="552"/>
      <c r="Z118" s="553"/>
      <c r="AA118" s="551"/>
      <c r="AB118" s="552"/>
      <c r="AC118" s="552"/>
      <c r="AD118" s="552"/>
      <c r="AE118" s="552"/>
      <c r="AF118" s="553"/>
      <c r="AG118" s="680"/>
      <c r="AH118" s="683"/>
      <c r="AI118" s="683"/>
      <c r="AJ118" s="683"/>
      <c r="AK118" s="683"/>
      <c r="AL118" s="684"/>
      <c r="AM118" s="211"/>
      <c r="AN118" s="650" t="s">
        <v>393</v>
      </c>
      <c r="AO118" s="651"/>
      <c r="AP118" s="651"/>
      <c r="AQ118" s="651"/>
      <c r="AR118" s="651"/>
      <c r="AS118" s="651"/>
      <c r="AT118" s="651"/>
      <c r="AU118" s="652"/>
      <c r="AV118" s="656" t="e">
        <f>AB112+AB122</f>
        <v>#N/A</v>
      </c>
      <c r="AW118" s="657"/>
      <c r="AX118" s="657"/>
      <c r="AY118" s="657"/>
      <c r="AZ118" s="658"/>
      <c r="BA118" s="215"/>
    </row>
    <row r="119" spans="1:53">
      <c r="A119" s="233"/>
      <c r="B119" s="678"/>
      <c r="C119" s="610"/>
      <c r="D119" s="520"/>
      <c r="E119" s="520"/>
      <c r="F119" s="520"/>
      <c r="G119" s="520"/>
      <c r="H119" s="522"/>
      <c r="I119" s="690"/>
      <c r="J119" s="691"/>
      <c r="K119" s="691"/>
      <c r="L119" s="691"/>
      <c r="M119" s="691"/>
      <c r="N119" s="692"/>
      <c r="O119" s="554"/>
      <c r="P119" s="555"/>
      <c r="Q119" s="555"/>
      <c r="R119" s="555"/>
      <c r="S119" s="555"/>
      <c r="T119" s="556"/>
      <c r="U119" s="554"/>
      <c r="V119" s="555"/>
      <c r="W119" s="555"/>
      <c r="X119" s="555"/>
      <c r="Y119" s="555"/>
      <c r="Z119" s="556"/>
      <c r="AA119" s="554"/>
      <c r="AB119" s="555"/>
      <c r="AC119" s="555"/>
      <c r="AD119" s="555"/>
      <c r="AE119" s="555"/>
      <c r="AF119" s="556"/>
      <c r="AG119" s="680"/>
      <c r="AH119" s="683"/>
      <c r="AI119" s="683"/>
      <c r="AJ119" s="683"/>
      <c r="AK119" s="683"/>
      <c r="AL119" s="684"/>
      <c r="AM119" s="211"/>
      <c r="AN119" s="653"/>
      <c r="AO119" s="654"/>
      <c r="AP119" s="654"/>
      <c r="AQ119" s="654"/>
      <c r="AR119" s="654"/>
      <c r="AS119" s="654"/>
      <c r="AT119" s="654"/>
      <c r="AU119" s="655"/>
      <c r="AV119" s="566"/>
      <c r="AW119" s="567"/>
      <c r="AX119" s="567"/>
      <c r="AY119" s="567"/>
      <c r="AZ119" s="568"/>
      <c r="BA119" s="215"/>
    </row>
    <row r="120" spans="1:53">
      <c r="A120" s="233"/>
      <c r="B120" s="678"/>
      <c r="C120" s="569" t="s">
        <v>221</v>
      </c>
      <c r="D120" s="570"/>
      <c r="E120" s="570"/>
      <c r="F120" s="570"/>
      <c r="G120" s="570"/>
      <c r="H120" s="571"/>
      <c r="I120" s="662">
        <f>ROUNDDOWN(I116/I118,0)</f>
        <v>0</v>
      </c>
      <c r="J120" s="663"/>
      <c r="K120" s="663"/>
      <c r="L120" s="663"/>
      <c r="M120" s="663"/>
      <c r="N120" s="664"/>
      <c r="O120" s="551"/>
      <c r="P120" s="552"/>
      <c r="Q120" s="552"/>
      <c r="R120" s="552"/>
      <c r="S120" s="552"/>
      <c r="T120" s="553"/>
      <c r="U120" s="551"/>
      <c r="V120" s="552"/>
      <c r="W120" s="552"/>
      <c r="X120" s="552"/>
      <c r="Y120" s="552"/>
      <c r="Z120" s="553"/>
      <c r="AA120" s="584" t="s">
        <v>222</v>
      </c>
      <c r="AB120" s="586">
        <f>I120</f>
        <v>0</v>
      </c>
      <c r="AC120" s="586"/>
      <c r="AD120" s="586"/>
      <c r="AE120" s="586"/>
      <c r="AF120" s="587"/>
      <c r="AG120" s="680"/>
      <c r="AH120" s="683"/>
      <c r="AI120" s="683"/>
      <c r="AJ120" s="683"/>
      <c r="AK120" s="683"/>
      <c r="AL120" s="684"/>
      <c r="AM120" s="211"/>
      <c r="AN120" s="674" t="s">
        <v>394</v>
      </c>
      <c r="AO120" s="675"/>
      <c r="AP120" s="675"/>
      <c r="AQ120" s="675"/>
      <c r="AR120" s="675"/>
      <c r="AS120" s="675"/>
      <c r="AT120" s="675"/>
      <c r="AU120" s="676"/>
      <c r="AV120" s="563" t="e">
        <f>AB114+AB124</f>
        <v>#N/A</v>
      </c>
      <c r="AW120" s="564"/>
      <c r="AX120" s="564"/>
      <c r="AY120" s="564"/>
      <c r="AZ120" s="565"/>
      <c r="BA120" s="215"/>
    </row>
    <row r="121" spans="1:53" ht="15.5" thickBot="1">
      <c r="A121" s="233"/>
      <c r="B121" s="679"/>
      <c r="C121" s="659"/>
      <c r="D121" s="660"/>
      <c r="E121" s="660"/>
      <c r="F121" s="660"/>
      <c r="G121" s="660"/>
      <c r="H121" s="661"/>
      <c r="I121" s="665"/>
      <c r="J121" s="666"/>
      <c r="K121" s="666"/>
      <c r="L121" s="666"/>
      <c r="M121" s="666"/>
      <c r="N121" s="667"/>
      <c r="O121" s="668"/>
      <c r="P121" s="669"/>
      <c r="Q121" s="669"/>
      <c r="R121" s="669"/>
      <c r="S121" s="669"/>
      <c r="T121" s="670"/>
      <c r="U121" s="668"/>
      <c r="V121" s="669"/>
      <c r="W121" s="669"/>
      <c r="X121" s="669"/>
      <c r="Y121" s="669"/>
      <c r="Z121" s="670"/>
      <c r="AA121" s="671"/>
      <c r="AB121" s="672"/>
      <c r="AC121" s="672"/>
      <c r="AD121" s="672"/>
      <c r="AE121" s="672"/>
      <c r="AF121" s="673"/>
      <c r="AG121" s="680"/>
      <c r="AH121" s="683"/>
      <c r="AI121" s="683"/>
      <c r="AJ121" s="683"/>
      <c r="AK121" s="683"/>
      <c r="AL121" s="684"/>
      <c r="AM121" s="211"/>
      <c r="AN121" s="653"/>
      <c r="AO121" s="654"/>
      <c r="AP121" s="654"/>
      <c r="AQ121" s="654"/>
      <c r="AR121" s="654"/>
      <c r="AS121" s="654"/>
      <c r="AT121" s="654"/>
      <c r="AU121" s="655"/>
      <c r="AV121" s="566"/>
      <c r="AW121" s="567"/>
      <c r="AX121" s="567"/>
      <c r="AY121" s="567"/>
      <c r="AZ121" s="568"/>
      <c r="BA121" s="215"/>
    </row>
    <row r="122" spans="1:53" ht="15.5" thickTop="1">
      <c r="A122" s="233"/>
      <c r="B122" s="693" t="s">
        <v>223</v>
      </c>
      <c r="C122" s="695" t="s">
        <v>196</v>
      </c>
      <c r="D122" s="696"/>
      <c r="E122" s="696"/>
      <c r="F122" s="696"/>
      <c r="G122" s="696"/>
      <c r="H122" s="697"/>
      <c r="I122" s="698"/>
      <c r="J122" s="699"/>
      <c r="K122" s="699"/>
      <c r="L122" s="699"/>
      <c r="M122" s="699"/>
      <c r="N122" s="700"/>
      <c r="O122" s="698"/>
      <c r="P122" s="699"/>
      <c r="Q122" s="699"/>
      <c r="R122" s="699"/>
      <c r="S122" s="699"/>
      <c r="T122" s="700"/>
      <c r="U122" s="701" t="e">
        <f>ROUNDDOWN(I122/AX108*AR107,0)</f>
        <v>#N/A</v>
      </c>
      <c r="V122" s="702"/>
      <c r="W122" s="702"/>
      <c r="X122" s="702"/>
      <c r="Y122" s="702"/>
      <c r="Z122" s="703"/>
      <c r="AA122" s="704" t="s">
        <v>224</v>
      </c>
      <c r="AB122" s="705" t="e">
        <f>MIN(O122,U122)</f>
        <v>#N/A</v>
      </c>
      <c r="AC122" s="705"/>
      <c r="AD122" s="705"/>
      <c r="AE122" s="705"/>
      <c r="AF122" s="706"/>
      <c r="AG122" s="680"/>
      <c r="AH122" s="683"/>
      <c r="AI122" s="683"/>
      <c r="AJ122" s="683"/>
      <c r="AK122" s="683"/>
      <c r="AL122" s="684"/>
      <c r="AM122" s="211"/>
      <c r="AN122" s="597" t="s">
        <v>218</v>
      </c>
      <c r="AO122" s="598"/>
      <c r="AP122" s="598"/>
      <c r="AQ122" s="598"/>
      <c r="AR122" s="598"/>
      <c r="AS122" s="598"/>
      <c r="AT122" s="598"/>
      <c r="AU122" s="599"/>
      <c r="AV122" s="563">
        <f>IF(AU112="重複あり",ROUNDDOWN(I130/$AX$9*$AR$8,0)+ROUNDDOWN(I120/$AX$9*$AR$6,0),MAX(I120,I130))</f>
        <v>0</v>
      </c>
      <c r="AW122" s="564"/>
      <c r="AX122" s="564"/>
      <c r="AY122" s="564"/>
      <c r="AZ122" s="565"/>
      <c r="BA122" s="215"/>
    </row>
    <row r="123" spans="1:53">
      <c r="A123" s="233"/>
      <c r="B123" s="678"/>
      <c r="C123" s="610"/>
      <c r="D123" s="520"/>
      <c r="E123" s="520"/>
      <c r="F123" s="520"/>
      <c r="G123" s="520"/>
      <c r="H123" s="522"/>
      <c r="I123" s="614"/>
      <c r="J123" s="615"/>
      <c r="K123" s="615"/>
      <c r="L123" s="615"/>
      <c r="M123" s="615"/>
      <c r="N123" s="616"/>
      <c r="O123" s="614"/>
      <c r="P123" s="615"/>
      <c r="Q123" s="615"/>
      <c r="R123" s="615"/>
      <c r="S123" s="615"/>
      <c r="T123" s="616"/>
      <c r="U123" s="620"/>
      <c r="V123" s="621"/>
      <c r="W123" s="621"/>
      <c r="X123" s="621"/>
      <c r="Y123" s="621"/>
      <c r="Z123" s="622"/>
      <c r="AA123" s="623"/>
      <c r="AB123" s="624"/>
      <c r="AC123" s="624"/>
      <c r="AD123" s="624"/>
      <c r="AE123" s="624"/>
      <c r="AF123" s="625"/>
      <c r="AG123" s="680"/>
      <c r="AH123" s="683"/>
      <c r="AI123" s="683"/>
      <c r="AJ123" s="683"/>
      <c r="AK123" s="683"/>
      <c r="AL123" s="684"/>
      <c r="AM123" s="245"/>
      <c r="AN123" s="603" t="s">
        <v>395</v>
      </c>
      <c r="AO123" s="604"/>
      <c r="AP123" s="604"/>
      <c r="AQ123" s="604"/>
      <c r="AR123" s="604"/>
      <c r="AS123" s="604"/>
      <c r="AT123" s="604"/>
      <c r="AU123" s="605"/>
      <c r="AV123" s="600"/>
      <c r="AW123" s="601"/>
      <c r="AX123" s="601"/>
      <c r="AY123" s="601"/>
      <c r="AZ123" s="602"/>
      <c r="BA123" s="215"/>
    </row>
    <row r="124" spans="1:53">
      <c r="A124" s="233"/>
      <c r="B124" s="678"/>
      <c r="C124" s="609" t="s">
        <v>397</v>
      </c>
      <c r="D124" s="519"/>
      <c r="E124" s="519"/>
      <c r="F124" s="519"/>
      <c r="G124" s="519"/>
      <c r="H124" s="521"/>
      <c r="I124" s="611"/>
      <c r="J124" s="612"/>
      <c r="K124" s="612"/>
      <c r="L124" s="612"/>
      <c r="M124" s="612"/>
      <c r="N124" s="613"/>
      <c r="O124" s="611"/>
      <c r="P124" s="612"/>
      <c r="Q124" s="612"/>
      <c r="R124" s="612"/>
      <c r="S124" s="612"/>
      <c r="T124" s="613"/>
      <c r="U124" s="617" t="e">
        <f>ROUNDDOWN(I124/AX108*AR107,0)</f>
        <v>#N/A</v>
      </c>
      <c r="V124" s="618"/>
      <c r="W124" s="618"/>
      <c r="X124" s="618"/>
      <c r="Y124" s="618"/>
      <c r="Z124" s="619"/>
      <c r="AA124" s="584" t="s">
        <v>225</v>
      </c>
      <c r="AB124" s="586" t="e">
        <f>MIN(O124,U124)</f>
        <v>#N/A</v>
      </c>
      <c r="AC124" s="586"/>
      <c r="AD124" s="586"/>
      <c r="AE124" s="586"/>
      <c r="AF124" s="587"/>
      <c r="AG124" s="680"/>
      <c r="AH124" s="683"/>
      <c r="AI124" s="683"/>
      <c r="AJ124" s="683"/>
      <c r="AK124" s="683"/>
      <c r="AL124" s="684"/>
      <c r="AM124" s="245"/>
      <c r="AN124" s="603"/>
      <c r="AO124" s="604"/>
      <c r="AP124" s="604"/>
      <c r="AQ124" s="604"/>
      <c r="AR124" s="604"/>
      <c r="AS124" s="604"/>
      <c r="AT124" s="604"/>
      <c r="AU124" s="605"/>
      <c r="AV124" s="600"/>
      <c r="AW124" s="601"/>
      <c r="AX124" s="601"/>
      <c r="AY124" s="601"/>
      <c r="AZ124" s="602"/>
      <c r="BA124" s="215"/>
    </row>
    <row r="125" spans="1:53">
      <c r="A125" s="233"/>
      <c r="B125" s="678"/>
      <c r="C125" s="610"/>
      <c r="D125" s="520"/>
      <c r="E125" s="520"/>
      <c r="F125" s="520"/>
      <c r="G125" s="520"/>
      <c r="H125" s="522"/>
      <c r="I125" s="614"/>
      <c r="J125" s="615"/>
      <c r="K125" s="615"/>
      <c r="L125" s="615"/>
      <c r="M125" s="615"/>
      <c r="N125" s="616"/>
      <c r="O125" s="614"/>
      <c r="P125" s="615"/>
      <c r="Q125" s="615"/>
      <c r="R125" s="615"/>
      <c r="S125" s="615"/>
      <c r="T125" s="616"/>
      <c r="U125" s="620"/>
      <c r="V125" s="621"/>
      <c r="W125" s="621"/>
      <c r="X125" s="621"/>
      <c r="Y125" s="621"/>
      <c r="Z125" s="622"/>
      <c r="AA125" s="623"/>
      <c r="AB125" s="624"/>
      <c r="AC125" s="624"/>
      <c r="AD125" s="624"/>
      <c r="AE125" s="624"/>
      <c r="AF125" s="625"/>
      <c r="AG125" s="680"/>
      <c r="AH125" s="683"/>
      <c r="AI125" s="683"/>
      <c r="AJ125" s="683"/>
      <c r="AK125" s="683"/>
      <c r="AL125" s="684"/>
      <c r="AM125" s="245"/>
      <c r="AN125" s="603"/>
      <c r="AO125" s="604"/>
      <c r="AP125" s="604"/>
      <c r="AQ125" s="604"/>
      <c r="AR125" s="604"/>
      <c r="AS125" s="604"/>
      <c r="AT125" s="604"/>
      <c r="AU125" s="605"/>
      <c r="AV125" s="600"/>
      <c r="AW125" s="601"/>
      <c r="AX125" s="601"/>
      <c r="AY125" s="601"/>
      <c r="AZ125" s="602"/>
      <c r="BA125" s="215"/>
    </row>
    <row r="126" spans="1:53">
      <c r="A126" s="233"/>
      <c r="B126" s="678"/>
      <c r="C126" s="609" t="s">
        <v>189</v>
      </c>
      <c r="D126" s="519"/>
      <c r="E126" s="519"/>
      <c r="F126" s="519"/>
      <c r="G126" s="519"/>
      <c r="H126" s="521"/>
      <c r="I126" s="611"/>
      <c r="J126" s="612"/>
      <c r="K126" s="612"/>
      <c r="L126" s="612"/>
      <c r="M126" s="612"/>
      <c r="N126" s="613"/>
      <c r="O126" s="551"/>
      <c r="P126" s="552"/>
      <c r="Q126" s="552"/>
      <c r="R126" s="552"/>
      <c r="S126" s="552"/>
      <c r="T126" s="553"/>
      <c r="U126" s="551"/>
      <c r="V126" s="552"/>
      <c r="W126" s="552"/>
      <c r="X126" s="552"/>
      <c r="Y126" s="552"/>
      <c r="Z126" s="553"/>
      <c r="AA126" s="551"/>
      <c r="AB126" s="552"/>
      <c r="AC126" s="552"/>
      <c r="AD126" s="552"/>
      <c r="AE126" s="552"/>
      <c r="AF126" s="553"/>
      <c r="AG126" s="680"/>
      <c r="AH126" s="683"/>
      <c r="AI126" s="683"/>
      <c r="AJ126" s="683"/>
      <c r="AK126" s="683"/>
      <c r="AL126" s="684"/>
      <c r="AM126" s="245"/>
      <c r="AN126" s="603"/>
      <c r="AO126" s="604"/>
      <c r="AP126" s="604"/>
      <c r="AQ126" s="604"/>
      <c r="AR126" s="604"/>
      <c r="AS126" s="604"/>
      <c r="AT126" s="604"/>
      <c r="AU126" s="605"/>
      <c r="AV126" s="600"/>
      <c r="AW126" s="601"/>
      <c r="AX126" s="601"/>
      <c r="AY126" s="601"/>
      <c r="AZ126" s="602"/>
      <c r="BA126" s="215"/>
    </row>
    <row r="127" spans="1:53">
      <c r="A127" s="233"/>
      <c r="B127" s="678"/>
      <c r="C127" s="610"/>
      <c r="D127" s="520"/>
      <c r="E127" s="520"/>
      <c r="F127" s="520"/>
      <c r="G127" s="520"/>
      <c r="H127" s="522"/>
      <c r="I127" s="614"/>
      <c r="J127" s="615"/>
      <c r="K127" s="615"/>
      <c r="L127" s="615"/>
      <c r="M127" s="615"/>
      <c r="N127" s="616"/>
      <c r="O127" s="554"/>
      <c r="P127" s="555"/>
      <c r="Q127" s="555"/>
      <c r="R127" s="555"/>
      <c r="S127" s="555"/>
      <c r="T127" s="556"/>
      <c r="U127" s="554"/>
      <c r="V127" s="555"/>
      <c r="W127" s="555"/>
      <c r="X127" s="555"/>
      <c r="Y127" s="555"/>
      <c r="Z127" s="556"/>
      <c r="AA127" s="554"/>
      <c r="AB127" s="555"/>
      <c r="AC127" s="555"/>
      <c r="AD127" s="555"/>
      <c r="AE127" s="555"/>
      <c r="AF127" s="556"/>
      <c r="AG127" s="680"/>
      <c r="AH127" s="683"/>
      <c r="AI127" s="683"/>
      <c r="AJ127" s="683"/>
      <c r="AK127" s="683"/>
      <c r="AL127" s="684"/>
      <c r="AM127" s="246"/>
      <c r="AN127" s="606"/>
      <c r="AO127" s="607"/>
      <c r="AP127" s="607"/>
      <c r="AQ127" s="607"/>
      <c r="AR127" s="607"/>
      <c r="AS127" s="607"/>
      <c r="AT127" s="607"/>
      <c r="AU127" s="608"/>
      <c r="AV127" s="566"/>
      <c r="AW127" s="567"/>
      <c r="AX127" s="567"/>
      <c r="AY127" s="567"/>
      <c r="AZ127" s="568"/>
      <c r="BA127" s="215"/>
    </row>
    <row r="128" spans="1:53">
      <c r="A128" s="233"/>
      <c r="B128" s="678"/>
      <c r="C128" s="609" t="s">
        <v>220</v>
      </c>
      <c r="D128" s="519"/>
      <c r="E128" s="519"/>
      <c r="F128" s="519"/>
      <c r="G128" s="519"/>
      <c r="H128" s="521"/>
      <c r="I128" s="687">
        <v>24</v>
      </c>
      <c r="J128" s="688"/>
      <c r="K128" s="688"/>
      <c r="L128" s="688"/>
      <c r="M128" s="688"/>
      <c r="N128" s="689"/>
      <c r="O128" s="551"/>
      <c r="P128" s="552"/>
      <c r="Q128" s="552"/>
      <c r="R128" s="552"/>
      <c r="S128" s="552"/>
      <c r="T128" s="553"/>
      <c r="U128" s="551"/>
      <c r="V128" s="552"/>
      <c r="W128" s="552"/>
      <c r="X128" s="552"/>
      <c r="Y128" s="552"/>
      <c r="Z128" s="553"/>
      <c r="AA128" s="551"/>
      <c r="AB128" s="552"/>
      <c r="AC128" s="552"/>
      <c r="AD128" s="552"/>
      <c r="AE128" s="552"/>
      <c r="AF128" s="553"/>
      <c r="AG128" s="680"/>
      <c r="AH128" s="683"/>
      <c r="AI128" s="683"/>
      <c r="AJ128" s="683"/>
      <c r="AK128" s="683"/>
      <c r="AL128" s="684"/>
      <c r="AM128" s="247"/>
      <c r="AN128" s="557" t="s">
        <v>396</v>
      </c>
      <c r="AO128" s="558"/>
      <c r="AP128" s="558"/>
      <c r="AQ128" s="558"/>
      <c r="AR128" s="558"/>
      <c r="AS128" s="558"/>
      <c r="AT128" s="558"/>
      <c r="AU128" s="559"/>
      <c r="AV128" s="563">
        <f>AH112</f>
        <v>0</v>
      </c>
      <c r="AW128" s="564"/>
      <c r="AX128" s="564"/>
      <c r="AY128" s="564"/>
      <c r="AZ128" s="565"/>
      <c r="BA128" s="215"/>
    </row>
    <row r="129" spans="1:53">
      <c r="A129" s="233"/>
      <c r="B129" s="678"/>
      <c r="C129" s="610"/>
      <c r="D129" s="520"/>
      <c r="E129" s="520"/>
      <c r="F129" s="520"/>
      <c r="G129" s="520"/>
      <c r="H129" s="522"/>
      <c r="I129" s="690"/>
      <c r="J129" s="691"/>
      <c r="K129" s="691"/>
      <c r="L129" s="691"/>
      <c r="M129" s="691"/>
      <c r="N129" s="692"/>
      <c r="O129" s="554"/>
      <c r="P129" s="555"/>
      <c r="Q129" s="555"/>
      <c r="R129" s="555"/>
      <c r="S129" s="555"/>
      <c r="T129" s="556"/>
      <c r="U129" s="554"/>
      <c r="V129" s="555"/>
      <c r="W129" s="555"/>
      <c r="X129" s="555"/>
      <c r="Y129" s="555"/>
      <c r="Z129" s="556"/>
      <c r="AA129" s="554"/>
      <c r="AB129" s="555"/>
      <c r="AC129" s="555"/>
      <c r="AD129" s="555"/>
      <c r="AE129" s="555"/>
      <c r="AF129" s="556"/>
      <c r="AG129" s="680"/>
      <c r="AH129" s="683"/>
      <c r="AI129" s="683"/>
      <c r="AJ129" s="683"/>
      <c r="AK129" s="683"/>
      <c r="AL129" s="684"/>
      <c r="AM129" s="215"/>
      <c r="AN129" s="560"/>
      <c r="AO129" s="561"/>
      <c r="AP129" s="561"/>
      <c r="AQ129" s="561"/>
      <c r="AR129" s="561"/>
      <c r="AS129" s="561"/>
      <c r="AT129" s="561"/>
      <c r="AU129" s="562"/>
      <c r="AV129" s="566"/>
      <c r="AW129" s="567"/>
      <c r="AX129" s="567"/>
      <c r="AY129" s="567"/>
      <c r="AZ129" s="568"/>
      <c r="BA129" s="215"/>
    </row>
    <row r="130" spans="1:53">
      <c r="A130" s="233"/>
      <c r="B130" s="678"/>
      <c r="C130" s="569" t="s">
        <v>221</v>
      </c>
      <c r="D130" s="570"/>
      <c r="E130" s="570"/>
      <c r="F130" s="570"/>
      <c r="G130" s="570"/>
      <c r="H130" s="571"/>
      <c r="I130" s="575">
        <f>ROUNDDOWN(I126/I128,0)</f>
        <v>0</v>
      </c>
      <c r="J130" s="576"/>
      <c r="K130" s="576"/>
      <c r="L130" s="576"/>
      <c r="M130" s="576"/>
      <c r="N130" s="577"/>
      <c r="O130" s="551"/>
      <c r="P130" s="552"/>
      <c r="Q130" s="552"/>
      <c r="R130" s="552"/>
      <c r="S130" s="552"/>
      <c r="T130" s="553"/>
      <c r="U130" s="551"/>
      <c r="V130" s="552"/>
      <c r="W130" s="552"/>
      <c r="X130" s="552"/>
      <c r="Y130" s="552"/>
      <c r="Z130" s="553"/>
      <c r="AA130" s="584" t="s">
        <v>226</v>
      </c>
      <c r="AB130" s="586">
        <f>I130</f>
        <v>0</v>
      </c>
      <c r="AC130" s="586"/>
      <c r="AD130" s="586"/>
      <c r="AE130" s="586"/>
      <c r="AF130" s="587"/>
      <c r="AG130" s="680"/>
      <c r="AH130" s="683"/>
      <c r="AI130" s="683"/>
      <c r="AJ130" s="683"/>
      <c r="AK130" s="683"/>
      <c r="AL130" s="684"/>
      <c r="AM130" s="215"/>
      <c r="AN130" s="590" t="s">
        <v>227</v>
      </c>
      <c r="AO130" s="519"/>
      <c r="AP130" s="519"/>
      <c r="AQ130" s="519"/>
      <c r="AR130" s="519"/>
      <c r="AS130" s="519"/>
      <c r="AT130" s="519"/>
      <c r="AU130" s="521"/>
      <c r="AV130" s="563" t="e">
        <f>SUM(AV118:AZ127)-AV128</f>
        <v>#N/A</v>
      </c>
      <c r="AW130" s="564"/>
      <c r="AX130" s="564"/>
      <c r="AY130" s="564"/>
      <c r="AZ130" s="565"/>
      <c r="BA130" s="215"/>
    </row>
    <row r="131" spans="1:53" ht="15.5" thickBot="1">
      <c r="A131" s="233"/>
      <c r="B131" s="694"/>
      <c r="C131" s="572"/>
      <c r="D131" s="573"/>
      <c r="E131" s="573"/>
      <c r="F131" s="573"/>
      <c r="G131" s="573"/>
      <c r="H131" s="574"/>
      <c r="I131" s="578"/>
      <c r="J131" s="579"/>
      <c r="K131" s="579"/>
      <c r="L131" s="579"/>
      <c r="M131" s="579"/>
      <c r="N131" s="580"/>
      <c r="O131" s="581"/>
      <c r="P131" s="582"/>
      <c r="Q131" s="582"/>
      <c r="R131" s="582"/>
      <c r="S131" s="582"/>
      <c r="T131" s="583"/>
      <c r="U131" s="581"/>
      <c r="V131" s="582"/>
      <c r="W131" s="582"/>
      <c r="X131" s="582"/>
      <c r="Y131" s="582"/>
      <c r="Z131" s="583"/>
      <c r="AA131" s="585"/>
      <c r="AB131" s="588"/>
      <c r="AC131" s="588"/>
      <c r="AD131" s="588"/>
      <c r="AE131" s="588"/>
      <c r="AF131" s="589"/>
      <c r="AG131" s="585"/>
      <c r="AH131" s="685"/>
      <c r="AI131" s="685"/>
      <c r="AJ131" s="685"/>
      <c r="AK131" s="685"/>
      <c r="AL131" s="686"/>
      <c r="AM131" s="215"/>
      <c r="AN131" s="591"/>
      <c r="AO131" s="592"/>
      <c r="AP131" s="592"/>
      <c r="AQ131" s="592"/>
      <c r="AR131" s="592"/>
      <c r="AS131" s="592"/>
      <c r="AT131" s="592"/>
      <c r="AU131" s="593"/>
      <c r="AV131" s="594"/>
      <c r="AW131" s="595"/>
      <c r="AX131" s="595"/>
      <c r="AY131" s="595"/>
      <c r="AZ131" s="596"/>
      <c r="BA131" s="215"/>
    </row>
    <row r="132" spans="1:53" ht="15.5" thickTop="1">
      <c r="A132" s="215"/>
      <c r="B132" s="236"/>
      <c r="C132" s="215"/>
      <c r="D132" s="215"/>
      <c r="E132" s="215"/>
      <c r="F132" s="215"/>
      <c r="G132" s="215"/>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1"/>
      <c r="AO132" s="211"/>
      <c r="AP132" s="211"/>
      <c r="AQ132" s="211"/>
      <c r="AR132" s="211"/>
      <c r="AS132" s="211"/>
      <c r="AT132" s="248"/>
      <c r="AU132" s="211"/>
      <c r="AV132" s="211"/>
      <c r="AW132" s="211"/>
      <c r="AX132" s="211"/>
      <c r="AY132" s="211"/>
      <c r="AZ132" s="211"/>
      <c r="BA132" s="215"/>
    </row>
    <row r="133" spans="1:53">
      <c r="A133" s="497" t="s">
        <v>402</v>
      </c>
      <c r="B133" s="497"/>
      <c r="C133" s="497"/>
      <c r="D133" s="497"/>
      <c r="E133" s="497"/>
      <c r="F133" s="497"/>
      <c r="G133" s="497"/>
      <c r="H133" s="497"/>
      <c r="I133" s="497"/>
      <c r="J133" s="497"/>
      <c r="K133" s="498">
        <f>日割計算表パターン①!K133</f>
        <v>7</v>
      </c>
      <c r="L133" s="498"/>
      <c r="M133" s="499" t="s">
        <v>175</v>
      </c>
      <c r="N133" s="499"/>
      <c r="O133" s="499"/>
      <c r="P133" s="500" t="s">
        <v>176</v>
      </c>
      <c r="Q133" s="500"/>
      <c r="R133" s="500"/>
      <c r="S133" s="500"/>
      <c r="T133" s="500"/>
      <c r="U133" s="500"/>
      <c r="V133" s="500"/>
      <c r="W133" s="500"/>
      <c r="X133" s="500"/>
      <c r="Y133" s="500"/>
      <c r="Z133" s="500"/>
      <c r="AA133" s="500"/>
      <c r="AB133" s="500"/>
      <c r="AC133" s="500"/>
      <c r="AD133" s="500"/>
      <c r="AE133" s="500"/>
      <c r="AF133" s="500"/>
      <c r="AG133" s="500"/>
      <c r="AH133" s="500"/>
      <c r="AI133" s="500"/>
      <c r="AJ133" s="500"/>
      <c r="AK133" s="500"/>
      <c r="AL133" s="500"/>
      <c r="AM133" s="500"/>
      <c r="AN133" s="500"/>
      <c r="AO133" s="500"/>
      <c r="AP133" s="500"/>
      <c r="AQ133" s="500"/>
      <c r="AR133" s="500"/>
      <c r="AS133" s="500"/>
      <c r="AT133" s="500"/>
      <c r="AU133" s="500"/>
      <c r="AV133" s="500"/>
      <c r="AW133" s="500"/>
      <c r="AX133" s="500"/>
      <c r="AY133" s="500"/>
      <c r="AZ133" s="500"/>
      <c r="BA133" s="500"/>
    </row>
    <row r="134" spans="1:53">
      <c r="A134" s="497"/>
      <c r="B134" s="497"/>
      <c r="C134" s="497"/>
      <c r="D134" s="497"/>
      <c r="E134" s="497"/>
      <c r="F134" s="497"/>
      <c r="G134" s="497"/>
      <c r="H134" s="497"/>
      <c r="I134" s="497"/>
      <c r="J134" s="497"/>
      <c r="K134" s="498"/>
      <c r="L134" s="498"/>
      <c r="M134" s="499"/>
      <c r="N134" s="499"/>
      <c r="O134" s="499"/>
      <c r="P134" s="500"/>
      <c r="Q134" s="500"/>
      <c r="R134" s="500"/>
      <c r="S134" s="500"/>
      <c r="T134" s="500"/>
      <c r="U134" s="500"/>
      <c r="V134" s="500"/>
      <c r="W134" s="500"/>
      <c r="X134" s="500"/>
      <c r="Y134" s="500"/>
      <c r="Z134" s="500"/>
      <c r="AA134" s="500"/>
      <c r="AB134" s="500"/>
      <c r="AC134" s="500"/>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500"/>
      <c r="AY134" s="500"/>
      <c r="AZ134" s="500"/>
      <c r="BA134" s="500"/>
    </row>
    <row r="135" spans="1:53" ht="16">
      <c r="A135" s="754" t="s">
        <v>205</v>
      </c>
      <c r="B135" s="754"/>
      <c r="C135" s="754"/>
      <c r="D135" s="754"/>
      <c r="E135" s="754"/>
      <c r="F135" s="754"/>
      <c r="G135" s="754"/>
      <c r="H135" s="754"/>
      <c r="I135" s="754"/>
      <c r="J135" s="754"/>
      <c r="K135" s="754"/>
      <c r="L135" s="754"/>
      <c r="M135" s="754"/>
      <c r="N135" s="754"/>
      <c r="O135" s="754"/>
      <c r="P135" s="754"/>
      <c r="Q135" s="754"/>
      <c r="R135" s="754"/>
      <c r="S135" s="754"/>
      <c r="T135" s="754"/>
      <c r="U135" s="754"/>
      <c r="V135" s="754"/>
      <c r="W135" s="754"/>
      <c r="X135" s="754"/>
      <c r="Y135" s="754"/>
      <c r="Z135" s="754"/>
      <c r="AA135" s="754"/>
      <c r="AB135" s="754"/>
      <c r="AC135" s="754"/>
      <c r="AD135" s="754"/>
      <c r="AE135" s="754"/>
      <c r="AF135" s="754"/>
      <c r="AG135" s="754"/>
      <c r="AH135" s="754"/>
      <c r="AI135" s="754"/>
      <c r="AJ135" s="754"/>
      <c r="AK135" s="754"/>
      <c r="AL135" s="754"/>
      <c r="AM135" s="754"/>
      <c r="AN135" s="754"/>
      <c r="AO135" s="754"/>
      <c r="AP135" s="754"/>
      <c r="AQ135" s="754"/>
      <c r="AR135" s="754"/>
      <c r="AS135" s="754"/>
      <c r="AT135" s="754"/>
      <c r="AU135" s="754"/>
      <c r="AV135" s="754"/>
      <c r="AW135" s="754"/>
      <c r="AX135" s="754"/>
      <c r="AY135" s="754"/>
      <c r="AZ135" s="754"/>
      <c r="BA135" s="754"/>
    </row>
    <row r="136" spans="1:53">
      <c r="A136" s="211"/>
      <c r="B136" s="609" t="s">
        <v>178</v>
      </c>
      <c r="C136" s="519"/>
      <c r="D136" s="519"/>
      <c r="E136" s="519"/>
      <c r="F136" s="519"/>
      <c r="G136" s="755"/>
      <c r="H136" s="755"/>
      <c r="I136" s="755"/>
      <c r="J136" s="755"/>
      <c r="K136" s="755"/>
      <c r="L136" s="755"/>
      <c r="M136" s="755"/>
      <c r="N136" s="755"/>
      <c r="O136" s="755"/>
      <c r="P136" s="755"/>
      <c r="Q136" s="755"/>
      <c r="R136" s="755"/>
      <c r="S136" s="755"/>
      <c r="T136" s="755"/>
      <c r="U136" s="755"/>
      <c r="V136" s="755"/>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row>
    <row r="137" spans="1:53">
      <c r="A137" s="211"/>
      <c r="B137" s="610"/>
      <c r="C137" s="520"/>
      <c r="D137" s="520"/>
      <c r="E137" s="520"/>
      <c r="F137" s="520"/>
      <c r="G137" s="755"/>
      <c r="H137" s="755"/>
      <c r="I137" s="755"/>
      <c r="J137" s="755"/>
      <c r="K137" s="755"/>
      <c r="L137" s="755"/>
      <c r="M137" s="755"/>
      <c r="N137" s="755"/>
      <c r="O137" s="755"/>
      <c r="P137" s="755"/>
      <c r="Q137" s="755"/>
      <c r="R137" s="755"/>
      <c r="S137" s="755"/>
      <c r="T137" s="755"/>
      <c r="U137" s="755"/>
      <c r="V137" s="755"/>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row>
    <row r="138" spans="1:53" ht="15" customHeight="1">
      <c r="A138" s="211"/>
      <c r="B138" s="739" t="s">
        <v>403</v>
      </c>
      <c r="C138" s="740"/>
      <c r="D138" s="740"/>
      <c r="E138" s="740"/>
      <c r="F138" s="741"/>
      <c r="G138" s="745"/>
      <c r="H138" s="746"/>
      <c r="I138" s="746"/>
      <c r="J138" s="746"/>
      <c r="K138" s="746"/>
      <c r="L138" s="746"/>
      <c r="M138" s="746"/>
      <c r="N138" s="746"/>
      <c r="O138" s="746"/>
      <c r="P138" s="746"/>
      <c r="Q138" s="746"/>
      <c r="R138" s="746"/>
      <c r="S138" s="746"/>
      <c r="T138" s="746"/>
      <c r="U138" s="746"/>
      <c r="V138" s="747"/>
      <c r="W138" s="626" t="s">
        <v>206</v>
      </c>
      <c r="X138" s="627"/>
      <c r="Y138" s="627"/>
      <c r="Z138" s="627"/>
      <c r="AA138" s="628"/>
      <c r="AB138" s="756"/>
      <c r="AC138" s="517"/>
      <c r="AD138" s="519" t="s">
        <v>181</v>
      </c>
      <c r="AE138" s="517"/>
      <c r="AF138" s="517"/>
      <c r="AG138" s="519" t="s">
        <v>182</v>
      </c>
      <c r="AH138" s="519" t="s">
        <v>183</v>
      </c>
      <c r="AI138" s="519">
        <f>AB138</f>
        <v>0</v>
      </c>
      <c r="AJ138" s="519"/>
      <c r="AK138" s="519" t="s">
        <v>181</v>
      </c>
      <c r="AL138" s="517"/>
      <c r="AM138" s="517"/>
      <c r="AN138" s="521" t="s">
        <v>182</v>
      </c>
      <c r="AO138" s="707" t="s">
        <v>184</v>
      </c>
      <c r="AP138" s="708"/>
      <c r="AQ138" s="709"/>
      <c r="AR138" s="523">
        <f>DATEDIF(AE138,AL138,"d")+1</f>
        <v>1</v>
      </c>
      <c r="AS138" s="524"/>
      <c r="AT138" s="521" t="s">
        <v>182</v>
      </c>
      <c r="AU138" s="211"/>
      <c r="AV138" s="211"/>
      <c r="AW138" s="211"/>
      <c r="AX138" s="211"/>
      <c r="AY138" s="211"/>
      <c r="AZ138" s="211"/>
      <c r="BA138" s="211"/>
    </row>
    <row r="139" spans="1:53">
      <c r="A139" s="235"/>
      <c r="B139" s="742"/>
      <c r="C139" s="743"/>
      <c r="D139" s="743"/>
      <c r="E139" s="743"/>
      <c r="F139" s="744"/>
      <c r="G139" s="748"/>
      <c r="H139" s="749"/>
      <c r="I139" s="749"/>
      <c r="J139" s="749"/>
      <c r="K139" s="749"/>
      <c r="L139" s="749"/>
      <c r="M139" s="749"/>
      <c r="N139" s="749"/>
      <c r="O139" s="749"/>
      <c r="P139" s="749"/>
      <c r="Q139" s="749"/>
      <c r="R139" s="749"/>
      <c r="S139" s="749"/>
      <c r="T139" s="749"/>
      <c r="U139" s="749"/>
      <c r="V139" s="750"/>
      <c r="W139" s="751"/>
      <c r="X139" s="752"/>
      <c r="Y139" s="752"/>
      <c r="Z139" s="752"/>
      <c r="AA139" s="753"/>
      <c r="AB139" s="757"/>
      <c r="AC139" s="518"/>
      <c r="AD139" s="520"/>
      <c r="AE139" s="518"/>
      <c r="AF139" s="518"/>
      <c r="AG139" s="520"/>
      <c r="AH139" s="520"/>
      <c r="AI139" s="520"/>
      <c r="AJ139" s="520"/>
      <c r="AK139" s="520"/>
      <c r="AL139" s="518"/>
      <c r="AM139" s="518"/>
      <c r="AN139" s="522"/>
      <c r="AO139" s="710"/>
      <c r="AP139" s="711"/>
      <c r="AQ139" s="712"/>
      <c r="AR139" s="525"/>
      <c r="AS139" s="526"/>
      <c r="AT139" s="522"/>
      <c r="AU139" s="211"/>
      <c r="AV139" s="215"/>
      <c r="AW139" s="215"/>
      <c r="AX139" s="215"/>
      <c r="AY139" s="215"/>
      <c r="AZ139" s="215"/>
      <c r="BA139" s="215"/>
    </row>
    <row r="140" spans="1:53" ht="15.5" customHeight="1" thickBot="1">
      <c r="A140" s="235"/>
      <c r="B140" s="739" t="s">
        <v>404</v>
      </c>
      <c r="C140" s="740"/>
      <c r="D140" s="740"/>
      <c r="E140" s="740"/>
      <c r="F140" s="741"/>
      <c r="G140" s="745"/>
      <c r="H140" s="746"/>
      <c r="I140" s="746"/>
      <c r="J140" s="746"/>
      <c r="K140" s="746"/>
      <c r="L140" s="746"/>
      <c r="M140" s="746"/>
      <c r="N140" s="746"/>
      <c r="O140" s="746"/>
      <c r="P140" s="746"/>
      <c r="Q140" s="746"/>
      <c r="R140" s="746"/>
      <c r="S140" s="746"/>
      <c r="T140" s="746"/>
      <c r="U140" s="746"/>
      <c r="V140" s="747"/>
      <c r="W140" s="626" t="s">
        <v>206</v>
      </c>
      <c r="X140" s="627"/>
      <c r="Y140" s="627"/>
      <c r="Z140" s="627"/>
      <c r="AA140" s="628"/>
      <c r="AB140" s="609">
        <f>AB138</f>
        <v>0</v>
      </c>
      <c r="AC140" s="519"/>
      <c r="AD140" s="519" t="s">
        <v>181</v>
      </c>
      <c r="AE140" s="517"/>
      <c r="AF140" s="517"/>
      <c r="AG140" s="519" t="s">
        <v>182</v>
      </c>
      <c r="AH140" s="519" t="s">
        <v>183</v>
      </c>
      <c r="AI140" s="519">
        <f>AB138</f>
        <v>0</v>
      </c>
      <c r="AJ140" s="519"/>
      <c r="AK140" s="519" t="s">
        <v>181</v>
      </c>
      <c r="AL140" s="517"/>
      <c r="AM140" s="517"/>
      <c r="AN140" s="521" t="s">
        <v>182</v>
      </c>
      <c r="AO140" s="707" t="s">
        <v>184</v>
      </c>
      <c r="AP140" s="708"/>
      <c r="AQ140" s="709"/>
      <c r="AR140" s="523">
        <f>DATEDIF(AE140,AL140,"d")+1</f>
        <v>1</v>
      </c>
      <c r="AS140" s="524"/>
      <c r="AT140" s="521" t="s">
        <v>182</v>
      </c>
      <c r="AU140" s="211"/>
      <c r="AV140" s="215" t="s">
        <v>386</v>
      </c>
      <c r="AW140" s="215"/>
      <c r="AX140" s="215"/>
      <c r="AY140" s="215"/>
      <c r="AZ140" s="215"/>
      <c r="BA140" s="215"/>
    </row>
    <row r="141" spans="1:53" ht="22.5" customHeight="1" thickBot="1">
      <c r="A141" s="235"/>
      <c r="B141" s="742"/>
      <c r="C141" s="743"/>
      <c r="D141" s="743"/>
      <c r="E141" s="743"/>
      <c r="F141" s="744"/>
      <c r="G141" s="748"/>
      <c r="H141" s="749"/>
      <c r="I141" s="749"/>
      <c r="J141" s="749"/>
      <c r="K141" s="749"/>
      <c r="L141" s="749"/>
      <c r="M141" s="749"/>
      <c r="N141" s="749"/>
      <c r="O141" s="749"/>
      <c r="P141" s="749"/>
      <c r="Q141" s="749"/>
      <c r="R141" s="749"/>
      <c r="S141" s="749"/>
      <c r="T141" s="749"/>
      <c r="U141" s="749"/>
      <c r="V141" s="750"/>
      <c r="W141" s="751"/>
      <c r="X141" s="752"/>
      <c r="Y141" s="752"/>
      <c r="Z141" s="752"/>
      <c r="AA141" s="753"/>
      <c r="AB141" s="610"/>
      <c r="AC141" s="520"/>
      <c r="AD141" s="520"/>
      <c r="AE141" s="518"/>
      <c r="AF141" s="518"/>
      <c r="AG141" s="520"/>
      <c r="AH141" s="520"/>
      <c r="AI141" s="520"/>
      <c r="AJ141" s="520"/>
      <c r="AK141" s="520"/>
      <c r="AL141" s="518"/>
      <c r="AM141" s="518"/>
      <c r="AN141" s="522"/>
      <c r="AO141" s="710"/>
      <c r="AP141" s="711"/>
      <c r="AQ141" s="712"/>
      <c r="AR141" s="525"/>
      <c r="AS141" s="526"/>
      <c r="AT141" s="522"/>
      <c r="AU141" s="211"/>
      <c r="AV141" s="713">
        <f>AB138</f>
        <v>0</v>
      </c>
      <c r="AW141" s="714"/>
      <c r="AX141" s="715" t="e">
        <f>VLOOKUP(AV141,$BC$13:$BF$24,3,FALSE)</f>
        <v>#N/A</v>
      </c>
      <c r="AY141" s="716"/>
      <c r="AZ141" s="717"/>
      <c r="BA141" s="211"/>
    </row>
    <row r="142" spans="1:53" ht="15.5" thickBot="1">
      <c r="A142" s="235"/>
      <c r="B142" s="236"/>
      <c r="C142" s="237"/>
      <c r="D142" s="237"/>
      <c r="E142" s="237"/>
      <c r="F142" s="237"/>
      <c r="G142" s="237"/>
      <c r="H142" s="237"/>
      <c r="I142" s="215" t="s">
        <v>185</v>
      </c>
      <c r="J142" s="215" t="s">
        <v>186</v>
      </c>
      <c r="K142" s="215"/>
      <c r="L142" s="215"/>
      <c r="M142" s="215"/>
      <c r="N142" s="215"/>
      <c r="O142" s="215"/>
      <c r="P142" s="215"/>
      <c r="Q142" s="215"/>
      <c r="R142" s="215"/>
      <c r="S142" s="215"/>
      <c r="T142" s="215"/>
      <c r="U142" s="215"/>
      <c r="V142" s="215"/>
      <c r="W142" s="215"/>
      <c r="X142" s="215"/>
      <c r="Y142" s="215"/>
      <c r="Z142" s="215"/>
      <c r="AA142" s="215"/>
      <c r="AB142" s="215"/>
      <c r="AC142" s="215"/>
      <c r="AD142" s="215"/>
      <c r="AE142" s="215"/>
      <c r="AF142" s="215"/>
      <c r="AG142" s="215"/>
      <c r="AH142" s="215"/>
      <c r="AI142" s="215"/>
      <c r="AJ142" s="215"/>
      <c r="AK142" s="215"/>
      <c r="AL142" s="215"/>
      <c r="AM142" s="215"/>
      <c r="AN142" s="215"/>
      <c r="AO142" s="215"/>
      <c r="AP142" s="215"/>
      <c r="AQ142" s="215"/>
      <c r="AR142" s="215"/>
      <c r="AS142" s="215"/>
      <c r="AT142" s="215"/>
      <c r="AU142" s="215"/>
      <c r="AV142" s="215"/>
      <c r="AW142" s="215"/>
      <c r="AX142" s="215"/>
      <c r="AY142" s="215"/>
      <c r="AZ142" s="215"/>
      <c r="BA142" s="215"/>
    </row>
    <row r="143" spans="1:53">
      <c r="A143" s="235"/>
      <c r="B143" s="718"/>
      <c r="C143" s="719"/>
      <c r="D143" s="719"/>
      <c r="E143" s="719"/>
      <c r="F143" s="719"/>
      <c r="G143" s="719"/>
      <c r="H143" s="720"/>
      <c r="I143" s="724" t="s">
        <v>207</v>
      </c>
      <c r="J143" s="725"/>
      <c r="K143" s="725"/>
      <c r="L143" s="725"/>
      <c r="M143" s="725"/>
      <c r="N143" s="726"/>
      <c r="O143" s="727" t="s">
        <v>208</v>
      </c>
      <c r="P143" s="729" t="s">
        <v>209</v>
      </c>
      <c r="Q143" s="729"/>
      <c r="R143" s="729"/>
      <c r="S143" s="729"/>
      <c r="T143" s="730"/>
      <c r="U143" s="733" t="s">
        <v>210</v>
      </c>
      <c r="V143" s="725" t="s">
        <v>211</v>
      </c>
      <c r="W143" s="725"/>
      <c r="X143" s="725"/>
      <c r="Y143" s="725"/>
      <c r="Z143" s="726"/>
      <c r="AA143" s="735" t="s">
        <v>392</v>
      </c>
      <c r="AB143" s="729"/>
      <c r="AC143" s="729"/>
      <c r="AD143" s="729"/>
      <c r="AE143" s="729"/>
      <c r="AF143" s="730"/>
      <c r="AG143" s="735" t="s">
        <v>212</v>
      </c>
      <c r="AH143" s="729"/>
      <c r="AI143" s="729"/>
      <c r="AJ143" s="729"/>
      <c r="AK143" s="729"/>
      <c r="AL143" s="737"/>
      <c r="AM143" s="215"/>
      <c r="AN143" s="215"/>
      <c r="AO143" s="215"/>
      <c r="AP143" s="215"/>
      <c r="AQ143" s="215"/>
      <c r="AR143" s="215"/>
      <c r="AS143" s="215"/>
      <c r="AT143" s="215"/>
      <c r="AU143" s="215"/>
      <c r="AV143" s="215"/>
      <c r="AW143" s="215"/>
      <c r="AX143" s="215"/>
      <c r="AY143" s="215"/>
      <c r="AZ143" s="215"/>
      <c r="BA143" s="215"/>
    </row>
    <row r="144" spans="1:53">
      <c r="A144" s="235"/>
      <c r="B144" s="721"/>
      <c r="C144" s="722"/>
      <c r="D144" s="722"/>
      <c r="E144" s="722"/>
      <c r="F144" s="722"/>
      <c r="G144" s="722"/>
      <c r="H144" s="723"/>
      <c r="I144" s="610"/>
      <c r="J144" s="520"/>
      <c r="K144" s="520"/>
      <c r="L144" s="520"/>
      <c r="M144" s="520"/>
      <c r="N144" s="522"/>
      <c r="O144" s="728"/>
      <c r="P144" s="731"/>
      <c r="Q144" s="731"/>
      <c r="R144" s="731"/>
      <c r="S144" s="731"/>
      <c r="T144" s="732"/>
      <c r="U144" s="734"/>
      <c r="V144" s="520"/>
      <c r="W144" s="520"/>
      <c r="X144" s="520"/>
      <c r="Y144" s="520"/>
      <c r="Z144" s="522"/>
      <c r="AA144" s="736"/>
      <c r="AB144" s="731"/>
      <c r="AC144" s="731"/>
      <c r="AD144" s="731"/>
      <c r="AE144" s="731"/>
      <c r="AF144" s="732"/>
      <c r="AG144" s="736"/>
      <c r="AH144" s="731"/>
      <c r="AI144" s="731"/>
      <c r="AJ144" s="731"/>
      <c r="AK144" s="731"/>
      <c r="AL144" s="738"/>
      <c r="AM144" s="215"/>
      <c r="AN144" s="215"/>
      <c r="AO144" s="215"/>
      <c r="AP144" s="215"/>
      <c r="AQ144" s="215"/>
      <c r="AR144" s="215"/>
      <c r="AS144" s="215"/>
      <c r="AT144" s="215"/>
      <c r="AU144" s="240"/>
      <c r="AV144" s="240"/>
      <c r="AW144" s="240"/>
      <c r="AX144" s="240"/>
      <c r="AY144" s="240"/>
      <c r="AZ144" s="240"/>
      <c r="BA144" s="215"/>
    </row>
    <row r="145" spans="1:53">
      <c r="A145" s="233"/>
      <c r="B145" s="677" t="s">
        <v>213</v>
      </c>
      <c r="C145" s="609" t="s">
        <v>196</v>
      </c>
      <c r="D145" s="519"/>
      <c r="E145" s="519"/>
      <c r="F145" s="519"/>
      <c r="G145" s="519"/>
      <c r="H145" s="521"/>
      <c r="I145" s="611"/>
      <c r="J145" s="612"/>
      <c r="K145" s="612"/>
      <c r="L145" s="612"/>
      <c r="M145" s="612"/>
      <c r="N145" s="613"/>
      <c r="O145" s="611"/>
      <c r="P145" s="612"/>
      <c r="Q145" s="612"/>
      <c r="R145" s="612"/>
      <c r="S145" s="612"/>
      <c r="T145" s="613"/>
      <c r="U145" s="617" t="e">
        <f>ROUNDDOWN(I145/AX141*AR138,0)</f>
        <v>#N/A</v>
      </c>
      <c r="V145" s="618"/>
      <c r="W145" s="618"/>
      <c r="X145" s="618"/>
      <c r="Y145" s="618"/>
      <c r="Z145" s="619"/>
      <c r="AA145" s="584" t="s">
        <v>214</v>
      </c>
      <c r="AB145" s="586" t="e">
        <f>MIN(O145,U145)</f>
        <v>#N/A</v>
      </c>
      <c r="AC145" s="586"/>
      <c r="AD145" s="586"/>
      <c r="AE145" s="586"/>
      <c r="AF145" s="587"/>
      <c r="AG145" s="584" t="s">
        <v>215</v>
      </c>
      <c r="AH145" s="681"/>
      <c r="AI145" s="681"/>
      <c r="AJ145" s="681"/>
      <c r="AK145" s="681"/>
      <c r="AL145" s="682"/>
      <c r="AM145" s="241"/>
      <c r="AN145" s="626" t="s">
        <v>216</v>
      </c>
      <c r="AO145" s="627"/>
      <c r="AP145" s="627"/>
      <c r="AQ145" s="627"/>
      <c r="AR145" s="627"/>
      <c r="AS145" s="627"/>
      <c r="AT145" s="628"/>
      <c r="AU145" s="635" t="str">
        <f>IF(AND(I149&gt;0,I159&gt;0),"重複あり","重複なし")</f>
        <v>重複なし</v>
      </c>
      <c r="AV145" s="636"/>
      <c r="AW145" s="636"/>
      <c r="AX145" s="636"/>
      <c r="AY145" s="636"/>
      <c r="AZ145" s="637"/>
      <c r="BA145" s="215"/>
    </row>
    <row r="146" spans="1:53">
      <c r="A146" s="233"/>
      <c r="B146" s="678"/>
      <c r="C146" s="610"/>
      <c r="D146" s="520"/>
      <c r="E146" s="520"/>
      <c r="F146" s="520"/>
      <c r="G146" s="520"/>
      <c r="H146" s="522"/>
      <c r="I146" s="614"/>
      <c r="J146" s="615"/>
      <c r="K146" s="615"/>
      <c r="L146" s="615"/>
      <c r="M146" s="615"/>
      <c r="N146" s="616"/>
      <c r="O146" s="614"/>
      <c r="P146" s="615"/>
      <c r="Q146" s="615"/>
      <c r="R146" s="615"/>
      <c r="S146" s="615"/>
      <c r="T146" s="616"/>
      <c r="U146" s="620"/>
      <c r="V146" s="621"/>
      <c r="W146" s="621"/>
      <c r="X146" s="621"/>
      <c r="Y146" s="621"/>
      <c r="Z146" s="622"/>
      <c r="AA146" s="623"/>
      <c r="AB146" s="624"/>
      <c r="AC146" s="624"/>
      <c r="AD146" s="624"/>
      <c r="AE146" s="624"/>
      <c r="AF146" s="625"/>
      <c r="AG146" s="680"/>
      <c r="AH146" s="683"/>
      <c r="AI146" s="683"/>
      <c r="AJ146" s="683"/>
      <c r="AK146" s="683"/>
      <c r="AL146" s="684"/>
      <c r="AM146" s="241"/>
      <c r="AN146" s="629"/>
      <c r="AO146" s="630"/>
      <c r="AP146" s="630"/>
      <c r="AQ146" s="630"/>
      <c r="AR146" s="630"/>
      <c r="AS146" s="630"/>
      <c r="AT146" s="631"/>
      <c r="AU146" s="638"/>
      <c r="AV146" s="639"/>
      <c r="AW146" s="639"/>
      <c r="AX146" s="639"/>
      <c r="AY146" s="639"/>
      <c r="AZ146" s="640"/>
      <c r="BA146" s="215"/>
    </row>
    <row r="147" spans="1:53">
      <c r="A147" s="233"/>
      <c r="B147" s="678"/>
      <c r="C147" s="609" t="s">
        <v>397</v>
      </c>
      <c r="D147" s="519"/>
      <c r="E147" s="519"/>
      <c r="F147" s="519"/>
      <c r="G147" s="519"/>
      <c r="H147" s="521"/>
      <c r="I147" s="611"/>
      <c r="J147" s="612"/>
      <c r="K147" s="612"/>
      <c r="L147" s="612"/>
      <c r="M147" s="612"/>
      <c r="N147" s="613"/>
      <c r="O147" s="611"/>
      <c r="P147" s="612"/>
      <c r="Q147" s="612"/>
      <c r="R147" s="612"/>
      <c r="S147" s="612"/>
      <c r="T147" s="613"/>
      <c r="U147" s="617" t="e">
        <f>ROUNDDOWN(I147/AX141*AR138,0)</f>
        <v>#N/A</v>
      </c>
      <c r="V147" s="618"/>
      <c r="W147" s="618"/>
      <c r="X147" s="618"/>
      <c r="Y147" s="618"/>
      <c r="Z147" s="619"/>
      <c r="AA147" s="584" t="s">
        <v>217</v>
      </c>
      <c r="AB147" s="586" t="e">
        <f>MIN(O147,U147)</f>
        <v>#N/A</v>
      </c>
      <c r="AC147" s="586"/>
      <c r="AD147" s="586"/>
      <c r="AE147" s="586"/>
      <c r="AF147" s="587"/>
      <c r="AG147" s="680"/>
      <c r="AH147" s="683"/>
      <c r="AI147" s="683"/>
      <c r="AJ147" s="683"/>
      <c r="AK147" s="683"/>
      <c r="AL147" s="684"/>
      <c r="AM147" s="241"/>
      <c r="AN147" s="629"/>
      <c r="AO147" s="630"/>
      <c r="AP147" s="630"/>
      <c r="AQ147" s="630"/>
      <c r="AR147" s="630"/>
      <c r="AS147" s="630"/>
      <c r="AT147" s="631"/>
      <c r="AU147" s="638"/>
      <c r="AV147" s="639"/>
      <c r="AW147" s="639"/>
      <c r="AX147" s="639"/>
      <c r="AY147" s="639"/>
      <c r="AZ147" s="640"/>
      <c r="BA147" s="215"/>
    </row>
    <row r="148" spans="1:53" ht="15.5" thickBot="1">
      <c r="A148" s="233"/>
      <c r="B148" s="678"/>
      <c r="C148" s="610"/>
      <c r="D148" s="520"/>
      <c r="E148" s="520"/>
      <c r="F148" s="520"/>
      <c r="G148" s="520"/>
      <c r="H148" s="522"/>
      <c r="I148" s="614"/>
      <c r="J148" s="615"/>
      <c r="K148" s="615"/>
      <c r="L148" s="615"/>
      <c r="M148" s="615"/>
      <c r="N148" s="616"/>
      <c r="O148" s="614"/>
      <c r="P148" s="615"/>
      <c r="Q148" s="615"/>
      <c r="R148" s="615"/>
      <c r="S148" s="615"/>
      <c r="T148" s="616"/>
      <c r="U148" s="620"/>
      <c r="V148" s="621"/>
      <c r="W148" s="621"/>
      <c r="X148" s="621"/>
      <c r="Y148" s="621"/>
      <c r="Z148" s="622"/>
      <c r="AA148" s="623"/>
      <c r="AB148" s="624"/>
      <c r="AC148" s="624"/>
      <c r="AD148" s="624"/>
      <c r="AE148" s="624"/>
      <c r="AF148" s="625"/>
      <c r="AG148" s="680"/>
      <c r="AH148" s="683"/>
      <c r="AI148" s="683"/>
      <c r="AJ148" s="683"/>
      <c r="AK148" s="683"/>
      <c r="AL148" s="684"/>
      <c r="AM148" s="242"/>
      <c r="AN148" s="632"/>
      <c r="AO148" s="633"/>
      <c r="AP148" s="633"/>
      <c r="AQ148" s="633"/>
      <c r="AR148" s="633"/>
      <c r="AS148" s="633"/>
      <c r="AT148" s="634"/>
      <c r="AU148" s="641"/>
      <c r="AV148" s="642"/>
      <c r="AW148" s="642"/>
      <c r="AX148" s="642"/>
      <c r="AY148" s="642"/>
      <c r="AZ148" s="643"/>
      <c r="BA148" s="215"/>
    </row>
    <row r="149" spans="1:53" ht="15.5" thickTop="1">
      <c r="A149" s="233"/>
      <c r="B149" s="678"/>
      <c r="C149" s="609" t="s">
        <v>189</v>
      </c>
      <c r="D149" s="519"/>
      <c r="E149" s="519"/>
      <c r="F149" s="519"/>
      <c r="G149" s="519"/>
      <c r="H149" s="521"/>
      <c r="I149" s="611"/>
      <c r="J149" s="612"/>
      <c r="K149" s="612"/>
      <c r="L149" s="612"/>
      <c r="M149" s="612"/>
      <c r="N149" s="613"/>
      <c r="O149" s="551"/>
      <c r="P149" s="552"/>
      <c r="Q149" s="552"/>
      <c r="R149" s="552"/>
      <c r="S149" s="552"/>
      <c r="T149" s="553"/>
      <c r="U149" s="551"/>
      <c r="V149" s="552"/>
      <c r="W149" s="552"/>
      <c r="X149" s="552"/>
      <c r="Y149" s="552"/>
      <c r="Z149" s="553"/>
      <c r="AA149" s="551"/>
      <c r="AB149" s="552"/>
      <c r="AC149" s="552"/>
      <c r="AD149" s="552"/>
      <c r="AE149" s="552"/>
      <c r="AF149" s="553"/>
      <c r="AG149" s="680"/>
      <c r="AH149" s="683"/>
      <c r="AI149" s="683"/>
      <c r="AJ149" s="683"/>
      <c r="AK149" s="683"/>
      <c r="AL149" s="684"/>
      <c r="AM149" s="215"/>
      <c r="AN149" s="644" t="s">
        <v>219</v>
      </c>
      <c r="AO149" s="645"/>
      <c r="AP149" s="645"/>
      <c r="AQ149" s="645"/>
      <c r="AR149" s="645"/>
      <c r="AS149" s="645"/>
      <c r="AT149" s="645"/>
      <c r="AU149" s="645"/>
      <c r="AV149" s="645"/>
      <c r="AW149" s="645"/>
      <c r="AX149" s="645"/>
      <c r="AY149" s="645"/>
      <c r="AZ149" s="646"/>
      <c r="BA149" s="215"/>
    </row>
    <row r="150" spans="1:53">
      <c r="A150" s="233"/>
      <c r="B150" s="678"/>
      <c r="C150" s="610"/>
      <c r="D150" s="520"/>
      <c r="E150" s="520"/>
      <c r="F150" s="520"/>
      <c r="G150" s="520"/>
      <c r="H150" s="522"/>
      <c r="I150" s="614"/>
      <c r="J150" s="615"/>
      <c r="K150" s="615"/>
      <c r="L150" s="615"/>
      <c r="M150" s="615"/>
      <c r="N150" s="616"/>
      <c r="O150" s="554"/>
      <c r="P150" s="555"/>
      <c r="Q150" s="555"/>
      <c r="R150" s="555"/>
      <c r="S150" s="555"/>
      <c r="T150" s="556"/>
      <c r="U150" s="554"/>
      <c r="V150" s="555"/>
      <c r="W150" s="555"/>
      <c r="X150" s="555"/>
      <c r="Y150" s="555"/>
      <c r="Z150" s="556"/>
      <c r="AA150" s="554"/>
      <c r="AB150" s="555"/>
      <c r="AC150" s="555"/>
      <c r="AD150" s="555"/>
      <c r="AE150" s="555"/>
      <c r="AF150" s="556"/>
      <c r="AG150" s="680"/>
      <c r="AH150" s="683"/>
      <c r="AI150" s="683"/>
      <c r="AJ150" s="683"/>
      <c r="AK150" s="683"/>
      <c r="AL150" s="684"/>
      <c r="AM150" s="211"/>
      <c r="AN150" s="647"/>
      <c r="AO150" s="648"/>
      <c r="AP150" s="648"/>
      <c r="AQ150" s="648"/>
      <c r="AR150" s="648"/>
      <c r="AS150" s="648"/>
      <c r="AT150" s="648"/>
      <c r="AU150" s="648"/>
      <c r="AV150" s="648"/>
      <c r="AW150" s="648"/>
      <c r="AX150" s="648"/>
      <c r="AY150" s="648"/>
      <c r="AZ150" s="649"/>
      <c r="BA150" s="215"/>
    </row>
    <row r="151" spans="1:53">
      <c r="A151" s="233"/>
      <c r="B151" s="678"/>
      <c r="C151" s="609" t="s">
        <v>220</v>
      </c>
      <c r="D151" s="519"/>
      <c r="E151" s="519"/>
      <c r="F151" s="519"/>
      <c r="G151" s="519"/>
      <c r="H151" s="521"/>
      <c r="I151" s="687">
        <v>24</v>
      </c>
      <c r="J151" s="688"/>
      <c r="K151" s="688"/>
      <c r="L151" s="688"/>
      <c r="M151" s="688"/>
      <c r="N151" s="689"/>
      <c r="O151" s="551"/>
      <c r="P151" s="552"/>
      <c r="Q151" s="552"/>
      <c r="R151" s="552"/>
      <c r="S151" s="552"/>
      <c r="T151" s="553"/>
      <c r="U151" s="551"/>
      <c r="V151" s="552"/>
      <c r="W151" s="552"/>
      <c r="X151" s="552"/>
      <c r="Y151" s="552"/>
      <c r="Z151" s="553"/>
      <c r="AA151" s="551"/>
      <c r="AB151" s="552"/>
      <c r="AC151" s="552"/>
      <c r="AD151" s="552"/>
      <c r="AE151" s="552"/>
      <c r="AF151" s="553"/>
      <c r="AG151" s="680"/>
      <c r="AH151" s="683"/>
      <c r="AI151" s="683"/>
      <c r="AJ151" s="683"/>
      <c r="AK151" s="683"/>
      <c r="AL151" s="684"/>
      <c r="AM151" s="211"/>
      <c r="AN151" s="650" t="s">
        <v>393</v>
      </c>
      <c r="AO151" s="651"/>
      <c r="AP151" s="651"/>
      <c r="AQ151" s="651"/>
      <c r="AR151" s="651"/>
      <c r="AS151" s="651"/>
      <c r="AT151" s="651"/>
      <c r="AU151" s="652"/>
      <c r="AV151" s="656" t="e">
        <f>AB145+AB155</f>
        <v>#N/A</v>
      </c>
      <c r="AW151" s="657"/>
      <c r="AX151" s="657"/>
      <c r="AY151" s="657"/>
      <c r="AZ151" s="658"/>
      <c r="BA151" s="215"/>
    </row>
    <row r="152" spans="1:53">
      <c r="A152" s="233"/>
      <c r="B152" s="678"/>
      <c r="C152" s="610"/>
      <c r="D152" s="520"/>
      <c r="E152" s="520"/>
      <c r="F152" s="520"/>
      <c r="G152" s="520"/>
      <c r="H152" s="522"/>
      <c r="I152" s="690"/>
      <c r="J152" s="691"/>
      <c r="K152" s="691"/>
      <c r="L152" s="691"/>
      <c r="M152" s="691"/>
      <c r="N152" s="692"/>
      <c r="O152" s="554"/>
      <c r="P152" s="555"/>
      <c r="Q152" s="555"/>
      <c r="R152" s="555"/>
      <c r="S152" s="555"/>
      <c r="T152" s="556"/>
      <c r="U152" s="554"/>
      <c r="V152" s="555"/>
      <c r="W152" s="555"/>
      <c r="X152" s="555"/>
      <c r="Y152" s="555"/>
      <c r="Z152" s="556"/>
      <c r="AA152" s="554"/>
      <c r="AB152" s="555"/>
      <c r="AC152" s="555"/>
      <c r="AD152" s="555"/>
      <c r="AE152" s="555"/>
      <c r="AF152" s="556"/>
      <c r="AG152" s="680"/>
      <c r="AH152" s="683"/>
      <c r="AI152" s="683"/>
      <c r="AJ152" s="683"/>
      <c r="AK152" s="683"/>
      <c r="AL152" s="684"/>
      <c r="AM152" s="211"/>
      <c r="AN152" s="653"/>
      <c r="AO152" s="654"/>
      <c r="AP152" s="654"/>
      <c r="AQ152" s="654"/>
      <c r="AR152" s="654"/>
      <c r="AS152" s="654"/>
      <c r="AT152" s="654"/>
      <c r="AU152" s="655"/>
      <c r="AV152" s="566"/>
      <c r="AW152" s="567"/>
      <c r="AX152" s="567"/>
      <c r="AY152" s="567"/>
      <c r="AZ152" s="568"/>
      <c r="BA152" s="215"/>
    </row>
    <row r="153" spans="1:53">
      <c r="A153" s="233"/>
      <c r="B153" s="678"/>
      <c r="C153" s="569" t="s">
        <v>221</v>
      </c>
      <c r="D153" s="570"/>
      <c r="E153" s="570"/>
      <c r="F153" s="570"/>
      <c r="G153" s="570"/>
      <c r="H153" s="571"/>
      <c r="I153" s="662">
        <f>ROUNDDOWN(I149/I151,0)</f>
        <v>0</v>
      </c>
      <c r="J153" s="663"/>
      <c r="K153" s="663"/>
      <c r="L153" s="663"/>
      <c r="M153" s="663"/>
      <c r="N153" s="664"/>
      <c r="O153" s="551"/>
      <c r="P153" s="552"/>
      <c r="Q153" s="552"/>
      <c r="R153" s="552"/>
      <c r="S153" s="552"/>
      <c r="T153" s="553"/>
      <c r="U153" s="551"/>
      <c r="V153" s="552"/>
      <c r="W153" s="552"/>
      <c r="X153" s="552"/>
      <c r="Y153" s="552"/>
      <c r="Z153" s="553"/>
      <c r="AA153" s="584" t="s">
        <v>222</v>
      </c>
      <c r="AB153" s="586">
        <f>I153</f>
        <v>0</v>
      </c>
      <c r="AC153" s="586"/>
      <c r="AD153" s="586"/>
      <c r="AE153" s="586"/>
      <c r="AF153" s="587"/>
      <c r="AG153" s="680"/>
      <c r="AH153" s="683"/>
      <c r="AI153" s="683"/>
      <c r="AJ153" s="683"/>
      <c r="AK153" s="683"/>
      <c r="AL153" s="684"/>
      <c r="AM153" s="211"/>
      <c r="AN153" s="674" t="s">
        <v>394</v>
      </c>
      <c r="AO153" s="675"/>
      <c r="AP153" s="675"/>
      <c r="AQ153" s="675"/>
      <c r="AR153" s="675"/>
      <c r="AS153" s="675"/>
      <c r="AT153" s="675"/>
      <c r="AU153" s="676"/>
      <c r="AV153" s="563" t="e">
        <f>AB147+AB157</f>
        <v>#N/A</v>
      </c>
      <c r="AW153" s="564"/>
      <c r="AX153" s="564"/>
      <c r="AY153" s="564"/>
      <c r="AZ153" s="565"/>
      <c r="BA153" s="215"/>
    </row>
    <row r="154" spans="1:53" ht="15.5" thickBot="1">
      <c r="A154" s="233"/>
      <c r="B154" s="679"/>
      <c r="C154" s="659"/>
      <c r="D154" s="660"/>
      <c r="E154" s="660"/>
      <c r="F154" s="660"/>
      <c r="G154" s="660"/>
      <c r="H154" s="661"/>
      <c r="I154" s="665"/>
      <c r="J154" s="666"/>
      <c r="K154" s="666"/>
      <c r="L154" s="666"/>
      <c r="M154" s="666"/>
      <c r="N154" s="667"/>
      <c r="O154" s="668"/>
      <c r="P154" s="669"/>
      <c r="Q154" s="669"/>
      <c r="R154" s="669"/>
      <c r="S154" s="669"/>
      <c r="T154" s="670"/>
      <c r="U154" s="668"/>
      <c r="V154" s="669"/>
      <c r="W154" s="669"/>
      <c r="X154" s="669"/>
      <c r="Y154" s="669"/>
      <c r="Z154" s="670"/>
      <c r="AA154" s="671"/>
      <c r="AB154" s="672"/>
      <c r="AC154" s="672"/>
      <c r="AD154" s="672"/>
      <c r="AE154" s="672"/>
      <c r="AF154" s="673"/>
      <c r="AG154" s="680"/>
      <c r="AH154" s="683"/>
      <c r="AI154" s="683"/>
      <c r="AJ154" s="683"/>
      <c r="AK154" s="683"/>
      <c r="AL154" s="684"/>
      <c r="AM154" s="211"/>
      <c r="AN154" s="653"/>
      <c r="AO154" s="654"/>
      <c r="AP154" s="654"/>
      <c r="AQ154" s="654"/>
      <c r="AR154" s="654"/>
      <c r="AS154" s="654"/>
      <c r="AT154" s="654"/>
      <c r="AU154" s="655"/>
      <c r="AV154" s="566"/>
      <c r="AW154" s="567"/>
      <c r="AX154" s="567"/>
      <c r="AY154" s="567"/>
      <c r="AZ154" s="568"/>
      <c r="BA154" s="215"/>
    </row>
    <row r="155" spans="1:53" ht="15.5" thickTop="1">
      <c r="A155" s="233"/>
      <c r="B155" s="693" t="s">
        <v>223</v>
      </c>
      <c r="C155" s="695" t="s">
        <v>196</v>
      </c>
      <c r="D155" s="696"/>
      <c r="E155" s="696"/>
      <c r="F155" s="696"/>
      <c r="G155" s="696"/>
      <c r="H155" s="697"/>
      <c r="I155" s="698"/>
      <c r="J155" s="699"/>
      <c r="K155" s="699"/>
      <c r="L155" s="699"/>
      <c r="M155" s="699"/>
      <c r="N155" s="700"/>
      <c r="O155" s="698"/>
      <c r="P155" s="699"/>
      <c r="Q155" s="699"/>
      <c r="R155" s="699"/>
      <c r="S155" s="699"/>
      <c r="T155" s="700"/>
      <c r="U155" s="701" t="e">
        <f>ROUNDDOWN(I155/AX141*AR140,0)</f>
        <v>#N/A</v>
      </c>
      <c r="V155" s="702"/>
      <c r="W155" s="702"/>
      <c r="X155" s="702"/>
      <c r="Y155" s="702"/>
      <c r="Z155" s="703"/>
      <c r="AA155" s="704" t="s">
        <v>224</v>
      </c>
      <c r="AB155" s="705" t="e">
        <f>MIN(O155,U155)</f>
        <v>#N/A</v>
      </c>
      <c r="AC155" s="705"/>
      <c r="AD155" s="705"/>
      <c r="AE155" s="705"/>
      <c r="AF155" s="706"/>
      <c r="AG155" s="680"/>
      <c r="AH155" s="683"/>
      <c r="AI155" s="683"/>
      <c r="AJ155" s="683"/>
      <c r="AK155" s="683"/>
      <c r="AL155" s="684"/>
      <c r="AM155" s="211"/>
      <c r="AN155" s="597" t="s">
        <v>218</v>
      </c>
      <c r="AO155" s="598"/>
      <c r="AP155" s="598"/>
      <c r="AQ155" s="598"/>
      <c r="AR155" s="598"/>
      <c r="AS155" s="598"/>
      <c r="AT155" s="598"/>
      <c r="AU155" s="599"/>
      <c r="AV155" s="563">
        <f>IF(AU145="重複あり",ROUNDDOWN(I163/$AX$9*$AR$8,0)+ROUNDDOWN(I153/$AX$9*$AR$6,0),MAX(I153,I163))</f>
        <v>0</v>
      </c>
      <c r="AW155" s="564"/>
      <c r="AX155" s="564"/>
      <c r="AY155" s="564"/>
      <c r="AZ155" s="565"/>
      <c r="BA155" s="215"/>
    </row>
    <row r="156" spans="1:53">
      <c r="A156" s="233"/>
      <c r="B156" s="678"/>
      <c r="C156" s="610"/>
      <c r="D156" s="520"/>
      <c r="E156" s="520"/>
      <c r="F156" s="520"/>
      <c r="G156" s="520"/>
      <c r="H156" s="522"/>
      <c r="I156" s="614"/>
      <c r="J156" s="615"/>
      <c r="K156" s="615"/>
      <c r="L156" s="615"/>
      <c r="M156" s="615"/>
      <c r="N156" s="616"/>
      <c r="O156" s="614"/>
      <c r="P156" s="615"/>
      <c r="Q156" s="615"/>
      <c r="R156" s="615"/>
      <c r="S156" s="615"/>
      <c r="T156" s="616"/>
      <c r="U156" s="620"/>
      <c r="V156" s="621"/>
      <c r="W156" s="621"/>
      <c r="X156" s="621"/>
      <c r="Y156" s="621"/>
      <c r="Z156" s="622"/>
      <c r="AA156" s="623"/>
      <c r="AB156" s="624"/>
      <c r="AC156" s="624"/>
      <c r="AD156" s="624"/>
      <c r="AE156" s="624"/>
      <c r="AF156" s="625"/>
      <c r="AG156" s="680"/>
      <c r="AH156" s="683"/>
      <c r="AI156" s="683"/>
      <c r="AJ156" s="683"/>
      <c r="AK156" s="683"/>
      <c r="AL156" s="684"/>
      <c r="AM156" s="245"/>
      <c r="AN156" s="603" t="s">
        <v>395</v>
      </c>
      <c r="AO156" s="604"/>
      <c r="AP156" s="604"/>
      <c r="AQ156" s="604"/>
      <c r="AR156" s="604"/>
      <c r="AS156" s="604"/>
      <c r="AT156" s="604"/>
      <c r="AU156" s="605"/>
      <c r="AV156" s="600"/>
      <c r="AW156" s="601"/>
      <c r="AX156" s="601"/>
      <c r="AY156" s="601"/>
      <c r="AZ156" s="602"/>
      <c r="BA156" s="215"/>
    </row>
    <row r="157" spans="1:53">
      <c r="A157" s="233"/>
      <c r="B157" s="678"/>
      <c r="C157" s="609" t="s">
        <v>397</v>
      </c>
      <c r="D157" s="519"/>
      <c r="E157" s="519"/>
      <c r="F157" s="519"/>
      <c r="G157" s="519"/>
      <c r="H157" s="521"/>
      <c r="I157" s="611"/>
      <c r="J157" s="612"/>
      <c r="K157" s="612"/>
      <c r="L157" s="612"/>
      <c r="M157" s="612"/>
      <c r="N157" s="613"/>
      <c r="O157" s="611"/>
      <c r="P157" s="612"/>
      <c r="Q157" s="612"/>
      <c r="R157" s="612"/>
      <c r="S157" s="612"/>
      <c r="T157" s="613"/>
      <c r="U157" s="617" t="e">
        <f>ROUNDDOWN(I157/AX141*AR140,0)</f>
        <v>#N/A</v>
      </c>
      <c r="V157" s="618"/>
      <c r="W157" s="618"/>
      <c r="X157" s="618"/>
      <c r="Y157" s="618"/>
      <c r="Z157" s="619"/>
      <c r="AA157" s="584" t="s">
        <v>225</v>
      </c>
      <c r="AB157" s="586" t="e">
        <f>MIN(O157,U157)</f>
        <v>#N/A</v>
      </c>
      <c r="AC157" s="586"/>
      <c r="AD157" s="586"/>
      <c r="AE157" s="586"/>
      <c r="AF157" s="587"/>
      <c r="AG157" s="680"/>
      <c r="AH157" s="683"/>
      <c r="AI157" s="683"/>
      <c r="AJ157" s="683"/>
      <c r="AK157" s="683"/>
      <c r="AL157" s="684"/>
      <c r="AM157" s="245"/>
      <c r="AN157" s="603"/>
      <c r="AO157" s="604"/>
      <c r="AP157" s="604"/>
      <c r="AQ157" s="604"/>
      <c r="AR157" s="604"/>
      <c r="AS157" s="604"/>
      <c r="AT157" s="604"/>
      <c r="AU157" s="605"/>
      <c r="AV157" s="600"/>
      <c r="AW157" s="601"/>
      <c r="AX157" s="601"/>
      <c r="AY157" s="601"/>
      <c r="AZ157" s="602"/>
      <c r="BA157" s="215"/>
    </row>
    <row r="158" spans="1:53">
      <c r="A158" s="233"/>
      <c r="B158" s="678"/>
      <c r="C158" s="610"/>
      <c r="D158" s="520"/>
      <c r="E158" s="520"/>
      <c r="F158" s="520"/>
      <c r="G158" s="520"/>
      <c r="H158" s="522"/>
      <c r="I158" s="614"/>
      <c r="J158" s="615"/>
      <c r="K158" s="615"/>
      <c r="L158" s="615"/>
      <c r="M158" s="615"/>
      <c r="N158" s="616"/>
      <c r="O158" s="614"/>
      <c r="P158" s="615"/>
      <c r="Q158" s="615"/>
      <c r="R158" s="615"/>
      <c r="S158" s="615"/>
      <c r="T158" s="616"/>
      <c r="U158" s="620"/>
      <c r="V158" s="621"/>
      <c r="W158" s="621"/>
      <c r="X158" s="621"/>
      <c r="Y158" s="621"/>
      <c r="Z158" s="622"/>
      <c r="AA158" s="623"/>
      <c r="AB158" s="624"/>
      <c r="AC158" s="624"/>
      <c r="AD158" s="624"/>
      <c r="AE158" s="624"/>
      <c r="AF158" s="625"/>
      <c r="AG158" s="680"/>
      <c r="AH158" s="683"/>
      <c r="AI158" s="683"/>
      <c r="AJ158" s="683"/>
      <c r="AK158" s="683"/>
      <c r="AL158" s="684"/>
      <c r="AM158" s="245"/>
      <c r="AN158" s="603"/>
      <c r="AO158" s="604"/>
      <c r="AP158" s="604"/>
      <c r="AQ158" s="604"/>
      <c r="AR158" s="604"/>
      <c r="AS158" s="604"/>
      <c r="AT158" s="604"/>
      <c r="AU158" s="605"/>
      <c r="AV158" s="600"/>
      <c r="AW158" s="601"/>
      <c r="AX158" s="601"/>
      <c r="AY158" s="601"/>
      <c r="AZ158" s="602"/>
      <c r="BA158" s="215"/>
    </row>
    <row r="159" spans="1:53">
      <c r="A159" s="233"/>
      <c r="B159" s="678"/>
      <c r="C159" s="609" t="s">
        <v>189</v>
      </c>
      <c r="D159" s="519"/>
      <c r="E159" s="519"/>
      <c r="F159" s="519"/>
      <c r="G159" s="519"/>
      <c r="H159" s="521"/>
      <c r="I159" s="611"/>
      <c r="J159" s="612"/>
      <c r="K159" s="612"/>
      <c r="L159" s="612"/>
      <c r="M159" s="612"/>
      <c r="N159" s="613"/>
      <c r="O159" s="551"/>
      <c r="P159" s="552"/>
      <c r="Q159" s="552"/>
      <c r="R159" s="552"/>
      <c r="S159" s="552"/>
      <c r="T159" s="553"/>
      <c r="U159" s="551"/>
      <c r="V159" s="552"/>
      <c r="W159" s="552"/>
      <c r="X159" s="552"/>
      <c r="Y159" s="552"/>
      <c r="Z159" s="553"/>
      <c r="AA159" s="551"/>
      <c r="AB159" s="552"/>
      <c r="AC159" s="552"/>
      <c r="AD159" s="552"/>
      <c r="AE159" s="552"/>
      <c r="AF159" s="553"/>
      <c r="AG159" s="680"/>
      <c r="AH159" s="683"/>
      <c r="AI159" s="683"/>
      <c r="AJ159" s="683"/>
      <c r="AK159" s="683"/>
      <c r="AL159" s="684"/>
      <c r="AM159" s="245"/>
      <c r="AN159" s="603"/>
      <c r="AO159" s="604"/>
      <c r="AP159" s="604"/>
      <c r="AQ159" s="604"/>
      <c r="AR159" s="604"/>
      <c r="AS159" s="604"/>
      <c r="AT159" s="604"/>
      <c r="AU159" s="605"/>
      <c r="AV159" s="600"/>
      <c r="AW159" s="601"/>
      <c r="AX159" s="601"/>
      <c r="AY159" s="601"/>
      <c r="AZ159" s="602"/>
      <c r="BA159" s="215"/>
    </row>
    <row r="160" spans="1:53">
      <c r="A160" s="233"/>
      <c r="B160" s="678"/>
      <c r="C160" s="610"/>
      <c r="D160" s="520"/>
      <c r="E160" s="520"/>
      <c r="F160" s="520"/>
      <c r="G160" s="520"/>
      <c r="H160" s="522"/>
      <c r="I160" s="614"/>
      <c r="J160" s="615"/>
      <c r="K160" s="615"/>
      <c r="L160" s="615"/>
      <c r="M160" s="615"/>
      <c r="N160" s="616"/>
      <c r="O160" s="554"/>
      <c r="P160" s="555"/>
      <c r="Q160" s="555"/>
      <c r="R160" s="555"/>
      <c r="S160" s="555"/>
      <c r="T160" s="556"/>
      <c r="U160" s="554"/>
      <c r="V160" s="555"/>
      <c r="W160" s="555"/>
      <c r="X160" s="555"/>
      <c r="Y160" s="555"/>
      <c r="Z160" s="556"/>
      <c r="AA160" s="554"/>
      <c r="AB160" s="555"/>
      <c r="AC160" s="555"/>
      <c r="AD160" s="555"/>
      <c r="AE160" s="555"/>
      <c r="AF160" s="556"/>
      <c r="AG160" s="680"/>
      <c r="AH160" s="683"/>
      <c r="AI160" s="683"/>
      <c r="AJ160" s="683"/>
      <c r="AK160" s="683"/>
      <c r="AL160" s="684"/>
      <c r="AM160" s="246"/>
      <c r="AN160" s="606"/>
      <c r="AO160" s="607"/>
      <c r="AP160" s="607"/>
      <c r="AQ160" s="607"/>
      <c r="AR160" s="607"/>
      <c r="AS160" s="607"/>
      <c r="AT160" s="607"/>
      <c r="AU160" s="608"/>
      <c r="AV160" s="566"/>
      <c r="AW160" s="567"/>
      <c r="AX160" s="567"/>
      <c r="AY160" s="567"/>
      <c r="AZ160" s="568"/>
      <c r="BA160" s="215"/>
    </row>
    <row r="161" spans="1:53">
      <c r="A161" s="233"/>
      <c r="B161" s="678"/>
      <c r="C161" s="609" t="s">
        <v>220</v>
      </c>
      <c r="D161" s="519"/>
      <c r="E161" s="519"/>
      <c r="F161" s="519"/>
      <c r="G161" s="519"/>
      <c r="H161" s="521"/>
      <c r="I161" s="687">
        <v>24</v>
      </c>
      <c r="J161" s="688"/>
      <c r="K161" s="688"/>
      <c r="L161" s="688"/>
      <c r="M161" s="688"/>
      <c r="N161" s="689"/>
      <c r="O161" s="551"/>
      <c r="P161" s="552"/>
      <c r="Q161" s="552"/>
      <c r="R161" s="552"/>
      <c r="S161" s="552"/>
      <c r="T161" s="553"/>
      <c r="U161" s="551"/>
      <c r="V161" s="552"/>
      <c r="W161" s="552"/>
      <c r="X161" s="552"/>
      <c r="Y161" s="552"/>
      <c r="Z161" s="553"/>
      <c r="AA161" s="551"/>
      <c r="AB161" s="552"/>
      <c r="AC161" s="552"/>
      <c r="AD161" s="552"/>
      <c r="AE161" s="552"/>
      <c r="AF161" s="553"/>
      <c r="AG161" s="680"/>
      <c r="AH161" s="683"/>
      <c r="AI161" s="683"/>
      <c r="AJ161" s="683"/>
      <c r="AK161" s="683"/>
      <c r="AL161" s="684"/>
      <c r="AM161" s="247"/>
      <c r="AN161" s="557" t="s">
        <v>396</v>
      </c>
      <c r="AO161" s="558"/>
      <c r="AP161" s="558"/>
      <c r="AQ161" s="558"/>
      <c r="AR161" s="558"/>
      <c r="AS161" s="558"/>
      <c r="AT161" s="558"/>
      <c r="AU161" s="559"/>
      <c r="AV161" s="563">
        <f>AH145</f>
        <v>0</v>
      </c>
      <c r="AW161" s="564"/>
      <c r="AX161" s="564"/>
      <c r="AY161" s="564"/>
      <c r="AZ161" s="565"/>
      <c r="BA161" s="215"/>
    </row>
    <row r="162" spans="1:53">
      <c r="A162" s="233"/>
      <c r="B162" s="678"/>
      <c r="C162" s="610"/>
      <c r="D162" s="520"/>
      <c r="E162" s="520"/>
      <c r="F162" s="520"/>
      <c r="G162" s="520"/>
      <c r="H162" s="522"/>
      <c r="I162" s="690"/>
      <c r="J162" s="691"/>
      <c r="K162" s="691"/>
      <c r="L162" s="691"/>
      <c r="M162" s="691"/>
      <c r="N162" s="692"/>
      <c r="O162" s="554"/>
      <c r="P162" s="555"/>
      <c r="Q162" s="555"/>
      <c r="R162" s="555"/>
      <c r="S162" s="555"/>
      <c r="T162" s="556"/>
      <c r="U162" s="554"/>
      <c r="V162" s="555"/>
      <c r="W162" s="555"/>
      <c r="X162" s="555"/>
      <c r="Y162" s="555"/>
      <c r="Z162" s="556"/>
      <c r="AA162" s="554"/>
      <c r="AB162" s="555"/>
      <c r="AC162" s="555"/>
      <c r="AD162" s="555"/>
      <c r="AE162" s="555"/>
      <c r="AF162" s="556"/>
      <c r="AG162" s="680"/>
      <c r="AH162" s="683"/>
      <c r="AI162" s="683"/>
      <c r="AJ162" s="683"/>
      <c r="AK162" s="683"/>
      <c r="AL162" s="684"/>
      <c r="AM162" s="215"/>
      <c r="AN162" s="560"/>
      <c r="AO162" s="561"/>
      <c r="AP162" s="561"/>
      <c r="AQ162" s="561"/>
      <c r="AR162" s="561"/>
      <c r="AS162" s="561"/>
      <c r="AT162" s="561"/>
      <c r="AU162" s="562"/>
      <c r="AV162" s="566"/>
      <c r="AW162" s="567"/>
      <c r="AX162" s="567"/>
      <c r="AY162" s="567"/>
      <c r="AZ162" s="568"/>
      <c r="BA162" s="215"/>
    </row>
    <row r="163" spans="1:53">
      <c r="A163" s="233"/>
      <c r="B163" s="678"/>
      <c r="C163" s="569" t="s">
        <v>221</v>
      </c>
      <c r="D163" s="570"/>
      <c r="E163" s="570"/>
      <c r="F163" s="570"/>
      <c r="G163" s="570"/>
      <c r="H163" s="571"/>
      <c r="I163" s="575">
        <f>ROUNDDOWN(I159/I161,0)</f>
        <v>0</v>
      </c>
      <c r="J163" s="576"/>
      <c r="K163" s="576"/>
      <c r="L163" s="576"/>
      <c r="M163" s="576"/>
      <c r="N163" s="577"/>
      <c r="O163" s="551"/>
      <c r="P163" s="552"/>
      <c r="Q163" s="552"/>
      <c r="R163" s="552"/>
      <c r="S163" s="552"/>
      <c r="T163" s="553"/>
      <c r="U163" s="551"/>
      <c r="V163" s="552"/>
      <c r="W163" s="552"/>
      <c r="X163" s="552"/>
      <c r="Y163" s="552"/>
      <c r="Z163" s="553"/>
      <c r="AA163" s="584" t="s">
        <v>226</v>
      </c>
      <c r="AB163" s="586">
        <f>I163</f>
        <v>0</v>
      </c>
      <c r="AC163" s="586"/>
      <c r="AD163" s="586"/>
      <c r="AE163" s="586"/>
      <c r="AF163" s="587"/>
      <c r="AG163" s="680"/>
      <c r="AH163" s="683"/>
      <c r="AI163" s="683"/>
      <c r="AJ163" s="683"/>
      <c r="AK163" s="683"/>
      <c r="AL163" s="684"/>
      <c r="AM163" s="215"/>
      <c r="AN163" s="590" t="s">
        <v>227</v>
      </c>
      <c r="AO163" s="519"/>
      <c r="AP163" s="519"/>
      <c r="AQ163" s="519"/>
      <c r="AR163" s="519"/>
      <c r="AS163" s="519"/>
      <c r="AT163" s="519"/>
      <c r="AU163" s="521"/>
      <c r="AV163" s="563" t="e">
        <f>SUM(AV151:AZ160)-AV161</f>
        <v>#N/A</v>
      </c>
      <c r="AW163" s="564"/>
      <c r="AX163" s="564"/>
      <c r="AY163" s="564"/>
      <c r="AZ163" s="565"/>
      <c r="BA163" s="215"/>
    </row>
    <row r="164" spans="1:53" ht="15.5" thickBot="1">
      <c r="A164" s="233"/>
      <c r="B164" s="694"/>
      <c r="C164" s="572"/>
      <c r="D164" s="573"/>
      <c r="E164" s="573"/>
      <c r="F164" s="573"/>
      <c r="G164" s="573"/>
      <c r="H164" s="574"/>
      <c r="I164" s="578"/>
      <c r="J164" s="579"/>
      <c r="K164" s="579"/>
      <c r="L164" s="579"/>
      <c r="M164" s="579"/>
      <c r="N164" s="580"/>
      <c r="O164" s="581"/>
      <c r="P164" s="582"/>
      <c r="Q164" s="582"/>
      <c r="R164" s="582"/>
      <c r="S164" s="582"/>
      <c r="T164" s="583"/>
      <c r="U164" s="581"/>
      <c r="V164" s="582"/>
      <c r="W164" s="582"/>
      <c r="X164" s="582"/>
      <c r="Y164" s="582"/>
      <c r="Z164" s="583"/>
      <c r="AA164" s="585"/>
      <c r="AB164" s="588"/>
      <c r="AC164" s="588"/>
      <c r="AD164" s="588"/>
      <c r="AE164" s="588"/>
      <c r="AF164" s="589"/>
      <c r="AG164" s="585"/>
      <c r="AH164" s="685"/>
      <c r="AI164" s="685"/>
      <c r="AJ164" s="685"/>
      <c r="AK164" s="685"/>
      <c r="AL164" s="686"/>
      <c r="AM164" s="215"/>
      <c r="AN164" s="591"/>
      <c r="AO164" s="592"/>
      <c r="AP164" s="592"/>
      <c r="AQ164" s="592"/>
      <c r="AR164" s="592"/>
      <c r="AS164" s="592"/>
      <c r="AT164" s="592"/>
      <c r="AU164" s="593"/>
      <c r="AV164" s="594"/>
      <c r="AW164" s="595"/>
      <c r="AX164" s="595"/>
      <c r="AY164" s="595"/>
      <c r="AZ164" s="596"/>
      <c r="BA164" s="215"/>
    </row>
    <row r="165" spans="1:53" ht="15.5" thickTop="1">
      <c r="A165" s="215"/>
      <c r="B165" s="236"/>
      <c r="C165" s="215"/>
      <c r="D165" s="215"/>
      <c r="E165" s="215"/>
      <c r="F165" s="215"/>
      <c r="G165" s="215"/>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1"/>
      <c r="AO165" s="211"/>
      <c r="AP165" s="211"/>
      <c r="AQ165" s="211"/>
      <c r="AR165" s="211"/>
      <c r="AS165" s="211"/>
      <c r="AT165" s="248"/>
      <c r="AU165" s="211"/>
      <c r="AV165" s="211"/>
      <c r="AW165" s="211"/>
      <c r="AX165" s="211"/>
      <c r="AY165" s="211"/>
      <c r="AZ165" s="211"/>
      <c r="BA165" s="215"/>
    </row>
  </sheetData>
  <sheetProtection sheet="1" objects="1" scenarios="1" selectLockedCells="1"/>
  <mergeCells count="632">
    <mergeCell ref="A1:J2"/>
    <mergeCell ref="K1:L2"/>
    <mergeCell ref="M1:O2"/>
    <mergeCell ref="P1:BA2"/>
    <mergeCell ref="A3:BA3"/>
    <mergeCell ref="B4:F5"/>
    <mergeCell ref="G4:V5"/>
    <mergeCell ref="AO6:AQ7"/>
    <mergeCell ref="AR6:AS7"/>
    <mergeCell ref="AT6:AT7"/>
    <mergeCell ref="AI6:AJ7"/>
    <mergeCell ref="AK6:AK7"/>
    <mergeCell ref="AL6:AM7"/>
    <mergeCell ref="AN6:AN7"/>
    <mergeCell ref="AG8:AG9"/>
    <mergeCell ref="AG6:AG7"/>
    <mergeCell ref="AH6:AH7"/>
    <mergeCell ref="B6:F7"/>
    <mergeCell ref="G6:V7"/>
    <mergeCell ref="W6:AA7"/>
    <mergeCell ref="AB6:AC7"/>
    <mergeCell ref="AD6:AD7"/>
    <mergeCell ref="AE6:AF7"/>
    <mergeCell ref="AR8:AS9"/>
    <mergeCell ref="AT8:AT9"/>
    <mergeCell ref="AV9:AW9"/>
    <mergeCell ref="AX9:AZ9"/>
    <mergeCell ref="B11:H12"/>
    <mergeCell ref="I11:N12"/>
    <mergeCell ref="O11:O12"/>
    <mergeCell ref="P11:T12"/>
    <mergeCell ref="U11:U12"/>
    <mergeCell ref="V11:Z12"/>
    <mergeCell ref="AH8:AH9"/>
    <mergeCell ref="AI8:AJ9"/>
    <mergeCell ref="AK8:AK9"/>
    <mergeCell ref="AL8:AM9"/>
    <mergeCell ref="AN8:AN9"/>
    <mergeCell ref="AO8:AQ9"/>
    <mergeCell ref="AA11:AF12"/>
    <mergeCell ref="AG11:AL12"/>
    <mergeCell ref="B8:F9"/>
    <mergeCell ref="G8:V9"/>
    <mergeCell ref="W8:AA9"/>
    <mergeCell ref="AB8:AC9"/>
    <mergeCell ref="AD8:AD9"/>
    <mergeCell ref="AE8:AF9"/>
    <mergeCell ref="BE11:BF11"/>
    <mergeCell ref="BC12:BF12"/>
    <mergeCell ref="B13:B22"/>
    <mergeCell ref="C13:H14"/>
    <mergeCell ref="I13:N14"/>
    <mergeCell ref="O13:T14"/>
    <mergeCell ref="U13:Z14"/>
    <mergeCell ref="AA13:AA14"/>
    <mergeCell ref="BE13:BF13"/>
    <mergeCell ref="BC14:BD14"/>
    <mergeCell ref="BE14:BF14"/>
    <mergeCell ref="C15:H16"/>
    <mergeCell ref="I15:N16"/>
    <mergeCell ref="O15:T16"/>
    <mergeCell ref="U15:Z16"/>
    <mergeCell ref="AA15:AA16"/>
    <mergeCell ref="AB15:AF16"/>
    <mergeCell ref="BC15:BD15"/>
    <mergeCell ref="AB13:AF14"/>
    <mergeCell ref="AG13:AG32"/>
    <mergeCell ref="AH13:AL32"/>
    <mergeCell ref="AN13:AT16"/>
    <mergeCell ref="AU13:AZ16"/>
    <mergeCell ref="BC13:BD13"/>
    <mergeCell ref="BE15:BF15"/>
    <mergeCell ref="BC16:BD16"/>
    <mergeCell ref="BE16:BF16"/>
    <mergeCell ref="C17:H18"/>
    <mergeCell ref="I17:N18"/>
    <mergeCell ref="O17:T18"/>
    <mergeCell ref="U17:Z18"/>
    <mergeCell ref="AA17:AF18"/>
    <mergeCell ref="AN17:AZ18"/>
    <mergeCell ref="BC17:BD17"/>
    <mergeCell ref="BE17:BF17"/>
    <mergeCell ref="BC18:BD18"/>
    <mergeCell ref="BE18:BF18"/>
    <mergeCell ref="BE19:BF19"/>
    <mergeCell ref="BC20:BD20"/>
    <mergeCell ref="BE20:BF20"/>
    <mergeCell ref="C21:H22"/>
    <mergeCell ref="I21:N22"/>
    <mergeCell ref="O21:T22"/>
    <mergeCell ref="U21:Z22"/>
    <mergeCell ref="AA21:AA22"/>
    <mergeCell ref="AB21:AF22"/>
    <mergeCell ref="AN21:AU22"/>
    <mergeCell ref="BE21:BF21"/>
    <mergeCell ref="BC22:BD22"/>
    <mergeCell ref="BE22:BF22"/>
    <mergeCell ref="BC19:BD19"/>
    <mergeCell ref="AV21:AZ22"/>
    <mergeCell ref="BC21:BD21"/>
    <mergeCell ref="C19:H20"/>
    <mergeCell ref="I19:N20"/>
    <mergeCell ref="O19:T20"/>
    <mergeCell ref="U19:Z20"/>
    <mergeCell ref="AA19:AF20"/>
    <mergeCell ref="AN19:AU20"/>
    <mergeCell ref="AV19:AZ20"/>
    <mergeCell ref="B23:B32"/>
    <mergeCell ref="C23:H24"/>
    <mergeCell ref="I23:N24"/>
    <mergeCell ref="O23:T24"/>
    <mergeCell ref="U23:Z24"/>
    <mergeCell ref="AA23:AA24"/>
    <mergeCell ref="AB23:AF24"/>
    <mergeCell ref="C25:H26"/>
    <mergeCell ref="I25:N26"/>
    <mergeCell ref="O25:T26"/>
    <mergeCell ref="U25:Z26"/>
    <mergeCell ref="AA25:AA26"/>
    <mergeCell ref="AB25:AF26"/>
    <mergeCell ref="C29:H30"/>
    <mergeCell ref="I29:N30"/>
    <mergeCell ref="O29:T30"/>
    <mergeCell ref="U29:Z30"/>
    <mergeCell ref="AA29:AF30"/>
    <mergeCell ref="AV23:AZ28"/>
    <mergeCell ref="BC23:BD23"/>
    <mergeCell ref="BE23:BF23"/>
    <mergeCell ref="AN24:AU28"/>
    <mergeCell ref="BC24:BD24"/>
    <mergeCell ref="BE24:BF24"/>
    <mergeCell ref="BC25:BF26"/>
    <mergeCell ref="C27:H28"/>
    <mergeCell ref="I27:N28"/>
    <mergeCell ref="O27:T28"/>
    <mergeCell ref="U27:Z28"/>
    <mergeCell ref="AA27:AF28"/>
    <mergeCell ref="AN23:AU23"/>
    <mergeCell ref="AN29:AU30"/>
    <mergeCell ref="AV29:AZ30"/>
    <mergeCell ref="C31:H32"/>
    <mergeCell ref="I31:N32"/>
    <mergeCell ref="O31:T32"/>
    <mergeCell ref="U31:Z32"/>
    <mergeCell ref="AA31:AA32"/>
    <mergeCell ref="AB31:AF32"/>
    <mergeCell ref="AN31:AU32"/>
    <mergeCell ref="AV31:AZ32"/>
    <mergeCell ref="AN46:AT49"/>
    <mergeCell ref="AU46:AZ49"/>
    <mergeCell ref="AN50:AZ51"/>
    <mergeCell ref="B41:F42"/>
    <mergeCell ref="G41:V42"/>
    <mergeCell ref="W41:AA42"/>
    <mergeCell ref="AB41:AC42"/>
    <mergeCell ref="AD41:AD42"/>
    <mergeCell ref="AE41:AF42"/>
    <mergeCell ref="AG41:AG42"/>
    <mergeCell ref="AI41:AJ42"/>
    <mergeCell ref="AH41:AH42"/>
    <mergeCell ref="AK41:AK42"/>
    <mergeCell ref="AL41:AM42"/>
    <mergeCell ref="AN41:AN42"/>
    <mergeCell ref="AO41:AQ42"/>
    <mergeCell ref="AR41:AS42"/>
    <mergeCell ref="AT41:AT42"/>
    <mergeCell ref="AV42:AW42"/>
    <mergeCell ref="AX42:AZ42"/>
    <mergeCell ref="B44:H45"/>
    <mergeCell ref="I44:N45"/>
    <mergeCell ref="O44:O45"/>
    <mergeCell ref="P44:T45"/>
    <mergeCell ref="AA52:AF53"/>
    <mergeCell ref="AN52:AU53"/>
    <mergeCell ref="AV52:AZ53"/>
    <mergeCell ref="C54:H55"/>
    <mergeCell ref="I54:N55"/>
    <mergeCell ref="O54:T55"/>
    <mergeCell ref="U54:Z55"/>
    <mergeCell ref="AA54:AA55"/>
    <mergeCell ref="AB54:AF55"/>
    <mergeCell ref="AN54:AU55"/>
    <mergeCell ref="AV54:AZ55"/>
    <mergeCell ref="C52:H53"/>
    <mergeCell ref="I52:N53"/>
    <mergeCell ref="O52:T53"/>
    <mergeCell ref="U52:Z53"/>
    <mergeCell ref="AV62:AZ63"/>
    <mergeCell ref="C64:H65"/>
    <mergeCell ref="I64:N65"/>
    <mergeCell ref="O64:T65"/>
    <mergeCell ref="U64:Z65"/>
    <mergeCell ref="AA64:AA65"/>
    <mergeCell ref="AB64:AF65"/>
    <mergeCell ref="AN64:AU65"/>
    <mergeCell ref="AV64:AZ65"/>
    <mergeCell ref="M34:O35"/>
    <mergeCell ref="P34:BA35"/>
    <mergeCell ref="A36:BA36"/>
    <mergeCell ref="B37:F38"/>
    <mergeCell ref="G37:V38"/>
    <mergeCell ref="B39:F40"/>
    <mergeCell ref="G39:V40"/>
    <mergeCell ref="W39:AA40"/>
    <mergeCell ref="AB39:AC40"/>
    <mergeCell ref="AD39:AD40"/>
    <mergeCell ref="AE39:AF40"/>
    <mergeCell ref="AG39:AG40"/>
    <mergeCell ref="AI39:AJ40"/>
    <mergeCell ref="AK39:AK40"/>
    <mergeCell ref="AL39:AM40"/>
    <mergeCell ref="AN39:AN40"/>
    <mergeCell ref="AO39:AQ40"/>
    <mergeCell ref="AR39:AS40"/>
    <mergeCell ref="AT39:AT40"/>
    <mergeCell ref="AH39:AH40"/>
    <mergeCell ref="A34:J35"/>
    <mergeCell ref="K34:L35"/>
    <mergeCell ref="U44:U45"/>
    <mergeCell ref="V44:Z45"/>
    <mergeCell ref="AA44:AF45"/>
    <mergeCell ref="AG44:AL45"/>
    <mergeCell ref="B46:B55"/>
    <mergeCell ref="C46:H47"/>
    <mergeCell ref="I46:N47"/>
    <mergeCell ref="O46:T47"/>
    <mergeCell ref="U46:Z47"/>
    <mergeCell ref="AA46:AA47"/>
    <mergeCell ref="AB46:AF47"/>
    <mergeCell ref="AG46:AG65"/>
    <mergeCell ref="AH46:AL65"/>
    <mergeCell ref="C48:H49"/>
    <mergeCell ref="I48:N49"/>
    <mergeCell ref="O48:T49"/>
    <mergeCell ref="U48:Z49"/>
    <mergeCell ref="AA48:AA49"/>
    <mergeCell ref="AB48:AF49"/>
    <mergeCell ref="C50:H51"/>
    <mergeCell ref="I50:N51"/>
    <mergeCell ref="O50:T51"/>
    <mergeCell ref="U50:Z51"/>
    <mergeCell ref="AA50:AF51"/>
    <mergeCell ref="AV56:AZ61"/>
    <mergeCell ref="AN57:AU61"/>
    <mergeCell ref="C58:H59"/>
    <mergeCell ref="I58:N59"/>
    <mergeCell ref="O58:T59"/>
    <mergeCell ref="U58:Z59"/>
    <mergeCell ref="AA58:AA59"/>
    <mergeCell ref="AB58:AF59"/>
    <mergeCell ref="C60:H61"/>
    <mergeCell ref="I60:N61"/>
    <mergeCell ref="O60:T61"/>
    <mergeCell ref="U60:Z61"/>
    <mergeCell ref="AA60:AF61"/>
    <mergeCell ref="A67:J68"/>
    <mergeCell ref="K67:L68"/>
    <mergeCell ref="M67:O68"/>
    <mergeCell ref="P67:BA68"/>
    <mergeCell ref="A69:BA69"/>
    <mergeCell ref="B70:F71"/>
    <mergeCell ref="G70:V71"/>
    <mergeCell ref="B72:F73"/>
    <mergeCell ref="G72:V73"/>
    <mergeCell ref="W72:AA73"/>
    <mergeCell ref="AB72:AC73"/>
    <mergeCell ref="AD72:AD73"/>
    <mergeCell ref="AE72:AF73"/>
    <mergeCell ref="AG72:AG73"/>
    <mergeCell ref="AH72:AH73"/>
    <mergeCell ref="AI72:AJ73"/>
    <mergeCell ref="AK72:AK73"/>
    <mergeCell ref="AL72:AM73"/>
    <mergeCell ref="AN72:AN73"/>
    <mergeCell ref="AO72:AQ73"/>
    <mergeCell ref="AR72:AS73"/>
    <mergeCell ref="AT72:AT73"/>
    <mergeCell ref="B56:B65"/>
    <mergeCell ref="C56:H57"/>
    <mergeCell ref="I56:N57"/>
    <mergeCell ref="O56:T57"/>
    <mergeCell ref="U56:Z57"/>
    <mergeCell ref="AA56:AA57"/>
    <mergeCell ref="AB56:AF57"/>
    <mergeCell ref="AN56:AU56"/>
    <mergeCell ref="C62:H63"/>
    <mergeCell ref="I62:N63"/>
    <mergeCell ref="O62:T63"/>
    <mergeCell ref="U62:Z63"/>
    <mergeCell ref="AA62:AF63"/>
    <mergeCell ref="AN62:AU63"/>
    <mergeCell ref="AL74:AM75"/>
    <mergeCell ref="AN74:AN75"/>
    <mergeCell ref="AO74:AQ75"/>
    <mergeCell ref="AR74:AS75"/>
    <mergeCell ref="AT74:AT75"/>
    <mergeCell ref="AV75:AW75"/>
    <mergeCell ref="AX75:AZ75"/>
    <mergeCell ref="B77:H78"/>
    <mergeCell ref="I77:N78"/>
    <mergeCell ref="O77:O78"/>
    <mergeCell ref="P77:T78"/>
    <mergeCell ref="U77:U78"/>
    <mergeCell ref="V77:Z78"/>
    <mergeCell ref="AA77:AF78"/>
    <mergeCell ref="AG77:AL78"/>
    <mergeCell ref="B74:F75"/>
    <mergeCell ref="G74:V75"/>
    <mergeCell ref="W74:AA75"/>
    <mergeCell ref="AB74:AC75"/>
    <mergeCell ref="AD74:AD75"/>
    <mergeCell ref="AE74:AF75"/>
    <mergeCell ref="AG74:AG75"/>
    <mergeCell ref="AH74:AH75"/>
    <mergeCell ref="AI74:AJ75"/>
    <mergeCell ref="AK74:AK75"/>
    <mergeCell ref="B79:B88"/>
    <mergeCell ref="C79:H80"/>
    <mergeCell ref="I79:N80"/>
    <mergeCell ref="O79:T80"/>
    <mergeCell ref="U79:Z80"/>
    <mergeCell ref="AA79:AA80"/>
    <mergeCell ref="AB79:AF80"/>
    <mergeCell ref="AG79:AG98"/>
    <mergeCell ref="AH79:AL98"/>
    <mergeCell ref="C85:H86"/>
    <mergeCell ref="I85:N86"/>
    <mergeCell ref="O85:T86"/>
    <mergeCell ref="U85:Z86"/>
    <mergeCell ref="AA85:AF86"/>
    <mergeCell ref="B89:B98"/>
    <mergeCell ref="C89:H90"/>
    <mergeCell ref="I89:N90"/>
    <mergeCell ref="O89:T90"/>
    <mergeCell ref="U89:Z90"/>
    <mergeCell ref="AA89:AA90"/>
    <mergeCell ref="AB89:AF90"/>
    <mergeCell ref="C95:H96"/>
    <mergeCell ref="I95:N96"/>
    <mergeCell ref="AN85:AU86"/>
    <mergeCell ref="AV85:AZ86"/>
    <mergeCell ref="C87:H88"/>
    <mergeCell ref="I87:N88"/>
    <mergeCell ref="O87:T88"/>
    <mergeCell ref="U87:Z88"/>
    <mergeCell ref="AA87:AA88"/>
    <mergeCell ref="AB87:AF88"/>
    <mergeCell ref="AN87:AU88"/>
    <mergeCell ref="AV87:AZ88"/>
    <mergeCell ref="AN79:AT82"/>
    <mergeCell ref="AU79:AZ82"/>
    <mergeCell ref="C81:H82"/>
    <mergeCell ref="I81:N82"/>
    <mergeCell ref="O81:T82"/>
    <mergeCell ref="U81:Z82"/>
    <mergeCell ref="AA81:AA82"/>
    <mergeCell ref="AB81:AF82"/>
    <mergeCell ref="C83:H84"/>
    <mergeCell ref="I83:N84"/>
    <mergeCell ref="O83:T84"/>
    <mergeCell ref="U83:Z84"/>
    <mergeCell ref="AA83:AF84"/>
    <mergeCell ref="AN83:AZ84"/>
    <mergeCell ref="AN89:AU89"/>
    <mergeCell ref="AV89:AZ94"/>
    <mergeCell ref="AN90:AU94"/>
    <mergeCell ref="C91:H92"/>
    <mergeCell ref="I91:N92"/>
    <mergeCell ref="O91:T92"/>
    <mergeCell ref="U91:Z92"/>
    <mergeCell ref="AA91:AA92"/>
    <mergeCell ref="AB91:AF92"/>
    <mergeCell ref="C93:H94"/>
    <mergeCell ref="I93:N94"/>
    <mergeCell ref="O93:T94"/>
    <mergeCell ref="U93:Z94"/>
    <mergeCell ref="AA93:AF94"/>
    <mergeCell ref="A100:J101"/>
    <mergeCell ref="K100:L101"/>
    <mergeCell ref="M100:O101"/>
    <mergeCell ref="P100:BA101"/>
    <mergeCell ref="A102:BA102"/>
    <mergeCell ref="B103:F104"/>
    <mergeCell ref="G103:V104"/>
    <mergeCell ref="B105:F106"/>
    <mergeCell ref="G105:V106"/>
    <mergeCell ref="W105:AA106"/>
    <mergeCell ref="AB105:AC106"/>
    <mergeCell ref="AD105:AD106"/>
    <mergeCell ref="AE105:AF106"/>
    <mergeCell ref="AG105:AG106"/>
    <mergeCell ref="AH105:AH106"/>
    <mergeCell ref="AI105:AJ106"/>
    <mergeCell ref="AK105:AK106"/>
    <mergeCell ref="AL105:AM106"/>
    <mergeCell ref="AN105:AN106"/>
    <mergeCell ref="AO105:AQ106"/>
    <mergeCell ref="AR105:AS106"/>
    <mergeCell ref="AT105:AT106"/>
    <mergeCell ref="U95:Z96"/>
    <mergeCell ref="AA95:AF96"/>
    <mergeCell ref="AN95:AU96"/>
    <mergeCell ref="AV95:AZ96"/>
    <mergeCell ref="C97:H98"/>
    <mergeCell ref="I97:N98"/>
    <mergeCell ref="O97:T98"/>
    <mergeCell ref="U97:Z98"/>
    <mergeCell ref="AA97:AA98"/>
    <mergeCell ref="AB97:AF98"/>
    <mergeCell ref="AN97:AU98"/>
    <mergeCell ref="AV97:AZ98"/>
    <mergeCell ref="O95:T96"/>
    <mergeCell ref="AL107:AM108"/>
    <mergeCell ref="AN107:AN108"/>
    <mergeCell ref="AO107:AQ108"/>
    <mergeCell ref="AR107:AS108"/>
    <mergeCell ref="AT107:AT108"/>
    <mergeCell ref="AV108:AW108"/>
    <mergeCell ref="AX108:AZ108"/>
    <mergeCell ref="B110:H111"/>
    <mergeCell ref="I110:N111"/>
    <mergeCell ref="O110:O111"/>
    <mergeCell ref="P110:T111"/>
    <mergeCell ref="U110:U111"/>
    <mergeCell ref="V110:Z111"/>
    <mergeCell ref="AA110:AF111"/>
    <mergeCell ref="AG110:AL111"/>
    <mergeCell ref="B107:F108"/>
    <mergeCell ref="G107:V108"/>
    <mergeCell ref="W107:AA108"/>
    <mergeCell ref="AB107:AC108"/>
    <mergeCell ref="AD107:AD108"/>
    <mergeCell ref="AE107:AF108"/>
    <mergeCell ref="AG107:AG108"/>
    <mergeCell ref="AH107:AH108"/>
    <mergeCell ref="AI107:AJ108"/>
    <mergeCell ref="AK107:AK108"/>
    <mergeCell ref="B112:B121"/>
    <mergeCell ref="C112:H113"/>
    <mergeCell ref="I112:N113"/>
    <mergeCell ref="O112:T113"/>
    <mergeCell ref="U112:Z113"/>
    <mergeCell ref="AA112:AA113"/>
    <mergeCell ref="AB112:AF113"/>
    <mergeCell ref="AG112:AG131"/>
    <mergeCell ref="AH112:AL131"/>
    <mergeCell ref="C118:H119"/>
    <mergeCell ref="I118:N119"/>
    <mergeCell ref="O118:T119"/>
    <mergeCell ref="U118:Z119"/>
    <mergeCell ref="AA118:AF119"/>
    <mergeCell ref="B122:B131"/>
    <mergeCell ref="C122:H123"/>
    <mergeCell ref="I122:N123"/>
    <mergeCell ref="O122:T123"/>
    <mergeCell ref="U122:Z123"/>
    <mergeCell ref="AA122:AA123"/>
    <mergeCell ref="AB122:AF123"/>
    <mergeCell ref="C128:H129"/>
    <mergeCell ref="I128:N129"/>
    <mergeCell ref="AN118:AU119"/>
    <mergeCell ref="AV118:AZ119"/>
    <mergeCell ref="C120:H121"/>
    <mergeCell ref="I120:N121"/>
    <mergeCell ref="O120:T121"/>
    <mergeCell ref="U120:Z121"/>
    <mergeCell ref="AA120:AA121"/>
    <mergeCell ref="AB120:AF121"/>
    <mergeCell ref="AN120:AU121"/>
    <mergeCell ref="AV120:AZ121"/>
    <mergeCell ref="AN112:AT115"/>
    <mergeCell ref="AU112:AZ115"/>
    <mergeCell ref="C114:H115"/>
    <mergeCell ref="I114:N115"/>
    <mergeCell ref="O114:T115"/>
    <mergeCell ref="U114:Z115"/>
    <mergeCell ref="AA114:AA115"/>
    <mergeCell ref="AB114:AF115"/>
    <mergeCell ref="C116:H117"/>
    <mergeCell ref="I116:N117"/>
    <mergeCell ref="O116:T117"/>
    <mergeCell ref="U116:Z117"/>
    <mergeCell ref="AA116:AF117"/>
    <mergeCell ref="AN116:AZ117"/>
    <mergeCell ref="AN122:AU122"/>
    <mergeCell ref="AV122:AZ127"/>
    <mergeCell ref="AN123:AU127"/>
    <mergeCell ref="C124:H125"/>
    <mergeCell ref="I124:N125"/>
    <mergeCell ref="O124:T125"/>
    <mergeCell ref="U124:Z125"/>
    <mergeCell ref="AA124:AA125"/>
    <mergeCell ref="AB124:AF125"/>
    <mergeCell ref="C126:H127"/>
    <mergeCell ref="I126:N127"/>
    <mergeCell ref="O126:T127"/>
    <mergeCell ref="U126:Z127"/>
    <mergeCell ref="AA126:AF127"/>
    <mergeCell ref="A133:J134"/>
    <mergeCell ref="K133:L134"/>
    <mergeCell ref="M133:O134"/>
    <mergeCell ref="P133:BA134"/>
    <mergeCell ref="A135:BA135"/>
    <mergeCell ref="B136:F137"/>
    <mergeCell ref="G136:V137"/>
    <mergeCell ref="B138:F139"/>
    <mergeCell ref="G138:V139"/>
    <mergeCell ref="W138:AA139"/>
    <mergeCell ref="AB138:AC139"/>
    <mergeCell ref="AD138:AD139"/>
    <mergeCell ref="AE138:AF139"/>
    <mergeCell ref="AG138:AG139"/>
    <mergeCell ref="AH138:AH139"/>
    <mergeCell ref="AI138:AJ139"/>
    <mergeCell ref="AK138:AK139"/>
    <mergeCell ref="AL138:AM139"/>
    <mergeCell ref="AN138:AN139"/>
    <mergeCell ref="AO138:AQ139"/>
    <mergeCell ref="AR138:AS139"/>
    <mergeCell ref="AT138:AT139"/>
    <mergeCell ref="U128:Z129"/>
    <mergeCell ref="AA128:AF129"/>
    <mergeCell ref="AN128:AU129"/>
    <mergeCell ref="AV128:AZ129"/>
    <mergeCell ref="C130:H131"/>
    <mergeCell ref="I130:N131"/>
    <mergeCell ref="O130:T131"/>
    <mergeCell ref="U130:Z131"/>
    <mergeCell ref="AA130:AA131"/>
    <mergeCell ref="AB130:AF131"/>
    <mergeCell ref="AN130:AU131"/>
    <mergeCell ref="AV130:AZ131"/>
    <mergeCell ref="O128:T129"/>
    <mergeCell ref="AL140:AM141"/>
    <mergeCell ref="AN140:AN141"/>
    <mergeCell ref="AO140:AQ141"/>
    <mergeCell ref="AR140:AS141"/>
    <mergeCell ref="AT140:AT141"/>
    <mergeCell ref="AV141:AW141"/>
    <mergeCell ref="AX141:AZ141"/>
    <mergeCell ref="B143:H144"/>
    <mergeCell ref="I143:N144"/>
    <mergeCell ref="O143:O144"/>
    <mergeCell ref="P143:T144"/>
    <mergeCell ref="U143:U144"/>
    <mergeCell ref="V143:Z144"/>
    <mergeCell ref="AA143:AF144"/>
    <mergeCell ref="AG143:AL144"/>
    <mergeCell ref="B140:F141"/>
    <mergeCell ref="G140:V141"/>
    <mergeCell ref="W140:AA141"/>
    <mergeCell ref="AB140:AC141"/>
    <mergeCell ref="AD140:AD141"/>
    <mergeCell ref="AE140:AF141"/>
    <mergeCell ref="AG140:AG141"/>
    <mergeCell ref="AH140:AH141"/>
    <mergeCell ref="AI140:AJ141"/>
    <mergeCell ref="AK140:AK141"/>
    <mergeCell ref="B145:B154"/>
    <mergeCell ref="C145:H146"/>
    <mergeCell ref="I145:N146"/>
    <mergeCell ref="O145:T146"/>
    <mergeCell ref="U145:Z146"/>
    <mergeCell ref="AA145:AA146"/>
    <mergeCell ref="AB145:AF146"/>
    <mergeCell ref="AG145:AG164"/>
    <mergeCell ref="AH145:AL164"/>
    <mergeCell ref="C151:H152"/>
    <mergeCell ref="I151:N152"/>
    <mergeCell ref="O151:T152"/>
    <mergeCell ref="U151:Z152"/>
    <mergeCell ref="AA151:AF152"/>
    <mergeCell ref="B155:B164"/>
    <mergeCell ref="C155:H156"/>
    <mergeCell ref="I155:N156"/>
    <mergeCell ref="O155:T156"/>
    <mergeCell ref="U155:Z156"/>
    <mergeCell ref="AA155:AA156"/>
    <mergeCell ref="AB155:AF156"/>
    <mergeCell ref="C161:H162"/>
    <mergeCell ref="I161:N162"/>
    <mergeCell ref="AN151:AU152"/>
    <mergeCell ref="AV151:AZ152"/>
    <mergeCell ref="C153:H154"/>
    <mergeCell ref="I153:N154"/>
    <mergeCell ref="O153:T154"/>
    <mergeCell ref="U153:Z154"/>
    <mergeCell ref="AA153:AA154"/>
    <mergeCell ref="AB153:AF154"/>
    <mergeCell ref="AN153:AU154"/>
    <mergeCell ref="AV153:AZ154"/>
    <mergeCell ref="AN145:AT148"/>
    <mergeCell ref="AU145:AZ148"/>
    <mergeCell ref="C147:H148"/>
    <mergeCell ref="I147:N148"/>
    <mergeCell ref="O147:T148"/>
    <mergeCell ref="U147:Z148"/>
    <mergeCell ref="AA147:AA148"/>
    <mergeCell ref="AB147:AF148"/>
    <mergeCell ref="C149:H150"/>
    <mergeCell ref="I149:N150"/>
    <mergeCell ref="O149:T150"/>
    <mergeCell ref="U149:Z150"/>
    <mergeCell ref="AA149:AF150"/>
    <mergeCell ref="AN149:AZ150"/>
    <mergeCell ref="AN155:AU155"/>
    <mergeCell ref="AV155:AZ160"/>
    <mergeCell ref="AN156:AU160"/>
    <mergeCell ref="C157:H158"/>
    <mergeCell ref="I157:N158"/>
    <mergeCell ref="O157:T158"/>
    <mergeCell ref="U157:Z158"/>
    <mergeCell ref="AA157:AA158"/>
    <mergeCell ref="AB157:AF158"/>
    <mergeCell ref="C159:H160"/>
    <mergeCell ref="I159:N160"/>
    <mergeCell ref="O159:T160"/>
    <mergeCell ref="U159:Z160"/>
    <mergeCell ref="AA159:AF160"/>
    <mergeCell ref="U161:Z162"/>
    <mergeCell ref="AA161:AF162"/>
    <mergeCell ref="AN161:AU162"/>
    <mergeCell ref="AV161:AZ162"/>
    <mergeCell ref="C163:H164"/>
    <mergeCell ref="I163:N164"/>
    <mergeCell ref="O163:T164"/>
    <mergeCell ref="U163:Z164"/>
    <mergeCell ref="AA163:AA164"/>
    <mergeCell ref="AB163:AF164"/>
    <mergeCell ref="AN163:AU164"/>
    <mergeCell ref="AV163:AZ164"/>
    <mergeCell ref="O161:T162"/>
  </mergeCells>
  <phoneticPr fontId="3"/>
  <pageMargins left="0.7" right="0.7" top="0.75" bottom="0.75" header="0.3" footer="0.3"/>
  <pageSetup paperSize="9" scale="99" orientation="landscape" r:id="rId1"/>
  <rowBreaks count="4" manualBreakCount="4">
    <brk id="33" max="52" man="1"/>
    <brk id="66" max="52" man="1"/>
    <brk id="99" max="52" man="1"/>
    <brk id="132" max="52"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6CA1F-EA17-4C19-BCBA-2B9B1ABDA31E}">
  <dimension ref="A1:AB690"/>
  <sheetViews>
    <sheetView showGridLines="0" view="pageBreakPreview" zoomScale="80" zoomScaleNormal="80" zoomScaleSheetLayoutView="80" workbookViewId="0">
      <selection activeCell="B4" sqref="B4"/>
    </sheetView>
  </sheetViews>
  <sheetFormatPr defaultColWidth="9" defaultRowHeight="15" customHeight="1"/>
  <cols>
    <col min="1" max="14" width="4.6328125" style="250" customWidth="1"/>
    <col min="15" max="15" width="4.7265625" style="250" customWidth="1"/>
    <col min="16" max="24" width="4.6328125" style="250" customWidth="1"/>
    <col min="25" max="16384" width="9" style="250"/>
  </cols>
  <sheetData>
    <row r="1" spans="1:19" ht="15" customHeight="1">
      <c r="M1" s="250">
        <v>1</v>
      </c>
      <c r="N1" s="250" t="s">
        <v>432</v>
      </c>
      <c r="P1" s="821">
        <f>入力用!D7</f>
        <v>0</v>
      </c>
      <c r="Q1" s="821"/>
      <c r="R1" s="821"/>
      <c r="S1" s="821"/>
    </row>
    <row r="2" spans="1:19" ht="15" customHeight="1">
      <c r="A2" s="815" t="s">
        <v>431</v>
      </c>
      <c r="B2" s="815"/>
      <c r="C2" s="815"/>
      <c r="D2" s="815"/>
      <c r="E2" s="815"/>
      <c r="F2" s="815"/>
      <c r="G2" s="815"/>
      <c r="H2" s="815"/>
      <c r="I2" s="815"/>
      <c r="J2" s="815"/>
      <c r="K2" s="815"/>
      <c r="L2" s="815"/>
      <c r="M2" s="815"/>
      <c r="N2" s="815"/>
      <c r="O2" s="815"/>
      <c r="P2" s="815"/>
      <c r="Q2" s="815"/>
      <c r="R2" s="815"/>
      <c r="S2" s="815"/>
    </row>
    <row r="3" spans="1:19" ht="15" customHeight="1">
      <c r="A3" s="815"/>
      <c r="B3" s="815"/>
      <c r="C3" s="815"/>
      <c r="D3" s="815"/>
      <c r="E3" s="815"/>
      <c r="F3" s="815"/>
      <c r="G3" s="815"/>
      <c r="H3" s="815"/>
      <c r="I3" s="815"/>
      <c r="J3" s="815"/>
      <c r="K3" s="815"/>
      <c r="L3" s="815"/>
      <c r="M3" s="815"/>
      <c r="N3" s="815"/>
      <c r="O3" s="815"/>
      <c r="P3" s="815"/>
      <c r="Q3" s="815"/>
      <c r="R3" s="815"/>
      <c r="S3" s="815"/>
    </row>
    <row r="4" spans="1:19" ht="15" customHeight="1">
      <c r="A4" s="266"/>
      <c r="B4" s="266"/>
      <c r="C4" s="266"/>
      <c r="D4" s="266"/>
      <c r="E4" s="266"/>
      <c r="F4" s="266"/>
      <c r="G4" s="266"/>
      <c r="H4" s="266"/>
      <c r="I4" s="266"/>
      <c r="J4" s="266"/>
      <c r="K4" s="266"/>
      <c r="L4" s="266"/>
      <c r="M4" s="266"/>
      <c r="N4" s="266"/>
      <c r="O4" s="266"/>
      <c r="P4" s="266"/>
      <c r="Q4" s="266"/>
      <c r="R4" s="266"/>
      <c r="S4" s="266"/>
    </row>
    <row r="5" spans="1:19" ht="15" customHeight="1">
      <c r="L5" s="777"/>
      <c r="M5" s="777"/>
      <c r="N5" s="256"/>
      <c r="O5" s="822" t="str">
        <f>CONCATENATE(入力用!E14,入力用!F14,入力用!G14,入力用!H14,入力用!I14,入力用!J14,入力用!K14)</f>
        <v>令和0年0月0日</v>
      </c>
      <c r="P5" s="822"/>
      <c r="Q5" s="822"/>
      <c r="R5" s="822"/>
      <c r="S5" s="822"/>
    </row>
    <row r="6" spans="1:19" ht="15" customHeight="1" thickBot="1"/>
    <row r="7" spans="1:19" ht="15" customHeight="1">
      <c r="A7" s="265"/>
      <c r="B7" s="264"/>
      <c r="C7" s="264"/>
      <c r="D7" s="264"/>
      <c r="E7" s="264"/>
      <c r="F7" s="264"/>
      <c r="G7" s="264"/>
      <c r="H7" s="264"/>
      <c r="I7" s="264"/>
      <c r="J7" s="264"/>
      <c r="K7" s="264"/>
      <c r="L7" s="264"/>
      <c r="M7" s="264"/>
      <c r="N7" s="264"/>
      <c r="O7" s="264"/>
      <c r="P7" s="264"/>
      <c r="Q7" s="264"/>
      <c r="R7" s="264"/>
      <c r="S7" s="263"/>
    </row>
    <row r="8" spans="1:19" ht="15" customHeight="1">
      <c r="A8" s="255"/>
      <c r="B8" s="799" t="s">
        <v>120</v>
      </c>
      <c r="C8" s="799"/>
      <c r="D8" s="799"/>
      <c r="E8" s="800">
        <f>入力用!D3</f>
        <v>0</v>
      </c>
      <c r="F8" s="800"/>
      <c r="G8" s="800"/>
      <c r="H8" s="800"/>
      <c r="I8" s="800"/>
      <c r="J8" s="800"/>
      <c r="K8" s="800"/>
      <c r="L8" s="800"/>
      <c r="M8" s="800"/>
      <c r="N8" s="800"/>
      <c r="O8" s="800"/>
      <c r="P8" s="800"/>
      <c r="Q8" s="800"/>
      <c r="S8" s="254"/>
    </row>
    <row r="9" spans="1:19" ht="15" customHeight="1">
      <c r="A9" s="255"/>
      <c r="B9" s="799"/>
      <c r="C9" s="799"/>
      <c r="D9" s="799"/>
      <c r="E9" s="792"/>
      <c r="F9" s="792"/>
      <c r="G9" s="792"/>
      <c r="H9" s="792"/>
      <c r="I9" s="792"/>
      <c r="J9" s="792"/>
      <c r="K9" s="792"/>
      <c r="L9" s="792"/>
      <c r="M9" s="792"/>
      <c r="N9" s="792"/>
      <c r="O9" s="792"/>
      <c r="P9" s="792"/>
      <c r="Q9" s="792"/>
      <c r="S9" s="254"/>
    </row>
    <row r="10" spans="1:19" ht="15" customHeight="1">
      <c r="A10" s="255"/>
      <c r="B10" s="768" t="s">
        <v>119</v>
      </c>
      <c r="C10" s="768"/>
      <c r="D10" s="768"/>
      <c r="E10" s="791">
        <f>入力用!D4</f>
        <v>0</v>
      </c>
      <c r="F10" s="791"/>
      <c r="G10" s="791"/>
      <c r="H10" s="791"/>
      <c r="I10" s="791"/>
      <c r="J10" s="791"/>
      <c r="K10" s="791"/>
      <c r="L10" s="791"/>
      <c r="M10" s="791"/>
      <c r="N10" s="791"/>
      <c r="O10" s="791"/>
      <c r="P10" s="791"/>
      <c r="Q10" s="791"/>
      <c r="S10" s="254"/>
    </row>
    <row r="11" spans="1:19" ht="15" customHeight="1">
      <c r="A11" s="255"/>
      <c r="B11" s="772"/>
      <c r="C11" s="772"/>
      <c r="D11" s="772"/>
      <c r="E11" s="791"/>
      <c r="F11" s="791"/>
      <c r="G11" s="791"/>
      <c r="H11" s="791"/>
      <c r="I11" s="791"/>
      <c r="J11" s="791"/>
      <c r="K11" s="791"/>
      <c r="L11" s="791"/>
      <c r="M11" s="791"/>
      <c r="N11" s="791"/>
      <c r="O11" s="791"/>
      <c r="P11" s="791"/>
      <c r="Q11" s="791"/>
      <c r="S11" s="254"/>
    </row>
    <row r="12" spans="1:19" ht="15" customHeight="1">
      <c r="A12" s="255"/>
      <c r="B12" s="769"/>
      <c r="C12" s="769"/>
      <c r="D12" s="769"/>
      <c r="E12" s="791"/>
      <c r="F12" s="791"/>
      <c r="G12" s="791"/>
      <c r="H12" s="791"/>
      <c r="I12" s="791"/>
      <c r="J12" s="791"/>
      <c r="K12" s="791"/>
      <c r="L12" s="791"/>
      <c r="M12" s="791"/>
      <c r="N12" s="791"/>
      <c r="O12" s="791"/>
      <c r="P12" s="791"/>
      <c r="Q12" s="791"/>
      <c r="S12" s="254"/>
    </row>
    <row r="13" spans="1:19" ht="15" customHeight="1">
      <c r="A13" s="255"/>
      <c r="B13" s="772" t="s">
        <v>121</v>
      </c>
      <c r="C13" s="772"/>
      <c r="D13" s="772"/>
      <c r="E13" s="792" t="str">
        <f>CONCATENATE(入力用!D5,"　",入力用!D6)</f>
        <v>　</v>
      </c>
      <c r="F13" s="792"/>
      <c r="G13" s="792"/>
      <c r="H13" s="792"/>
      <c r="I13" s="792"/>
      <c r="J13" s="792"/>
      <c r="K13" s="792"/>
      <c r="L13" s="792"/>
      <c r="M13" s="792"/>
      <c r="N13" s="792"/>
      <c r="O13" s="792"/>
      <c r="P13" s="792"/>
      <c r="Q13" s="792"/>
      <c r="S13" s="254"/>
    </row>
    <row r="14" spans="1:19" ht="15" customHeight="1">
      <c r="A14" s="255"/>
      <c r="B14" s="772"/>
      <c r="C14" s="772"/>
      <c r="D14" s="772"/>
      <c r="E14" s="792"/>
      <c r="F14" s="792"/>
      <c r="G14" s="792"/>
      <c r="H14" s="792"/>
      <c r="I14" s="792"/>
      <c r="J14" s="792"/>
      <c r="K14" s="792"/>
      <c r="L14" s="792"/>
      <c r="M14" s="792"/>
      <c r="N14" s="792"/>
      <c r="O14" s="792"/>
      <c r="P14" s="792"/>
      <c r="Q14" s="792"/>
      <c r="S14" s="254"/>
    </row>
    <row r="15" spans="1:19" ht="15" customHeight="1">
      <c r="A15" s="255"/>
      <c r="B15" s="768" t="s">
        <v>430</v>
      </c>
      <c r="C15" s="768"/>
      <c r="D15" s="768"/>
      <c r="E15" s="792">
        <f>入力用!D9</f>
        <v>0</v>
      </c>
      <c r="F15" s="792"/>
      <c r="G15" s="792"/>
      <c r="H15" s="792"/>
      <c r="I15" s="792"/>
      <c r="J15" s="792"/>
      <c r="K15" s="792"/>
      <c r="L15" s="792"/>
      <c r="M15" s="792"/>
      <c r="N15" s="792"/>
      <c r="O15" s="792"/>
      <c r="P15" s="792"/>
      <c r="Q15" s="792"/>
      <c r="S15" s="254"/>
    </row>
    <row r="16" spans="1:19" ht="15" customHeight="1">
      <c r="A16" s="255"/>
      <c r="B16" s="769"/>
      <c r="C16" s="769"/>
      <c r="D16" s="769"/>
      <c r="E16" s="792"/>
      <c r="F16" s="792"/>
      <c r="G16" s="792"/>
      <c r="H16" s="792"/>
      <c r="I16" s="792"/>
      <c r="J16" s="792"/>
      <c r="K16" s="792"/>
      <c r="L16" s="792"/>
      <c r="M16" s="792"/>
      <c r="N16" s="792"/>
      <c r="O16" s="792"/>
      <c r="P16" s="792"/>
      <c r="Q16" s="792"/>
      <c r="S16" s="254"/>
    </row>
    <row r="17" spans="1:28" ht="15" customHeight="1" thickBot="1">
      <c r="A17" s="253"/>
      <c r="B17" s="252"/>
      <c r="C17" s="252"/>
      <c r="D17" s="252"/>
      <c r="E17" s="252"/>
      <c r="F17" s="252"/>
      <c r="G17" s="252"/>
      <c r="H17" s="252"/>
      <c r="I17" s="252"/>
      <c r="J17" s="252"/>
      <c r="K17" s="252"/>
      <c r="L17" s="252"/>
      <c r="M17" s="252"/>
      <c r="N17" s="252"/>
      <c r="O17" s="252"/>
      <c r="P17" s="252"/>
      <c r="Q17" s="252"/>
      <c r="R17" s="252"/>
      <c r="S17" s="251"/>
    </row>
    <row r="19" spans="1:28" ht="15" customHeight="1">
      <c r="A19" s="250" t="s">
        <v>429</v>
      </c>
    </row>
    <row r="20" spans="1:28" ht="15" customHeight="1" thickBot="1">
      <c r="AB20" s="269"/>
    </row>
    <row r="21" spans="1:28" ht="15" customHeight="1">
      <c r="A21" s="265"/>
      <c r="B21" s="264"/>
      <c r="C21" s="264"/>
      <c r="D21" s="264"/>
      <c r="E21" s="264"/>
      <c r="F21" s="264"/>
      <c r="G21" s="264"/>
      <c r="H21" s="264"/>
      <c r="I21" s="264"/>
      <c r="J21" s="264"/>
      <c r="K21" s="264"/>
      <c r="L21" s="264"/>
      <c r="M21" s="264"/>
      <c r="N21" s="264"/>
      <c r="O21" s="264"/>
      <c r="P21" s="264"/>
      <c r="Q21" s="264"/>
      <c r="R21" s="264"/>
      <c r="S21" s="263"/>
      <c r="AB21" s="268"/>
    </row>
    <row r="22" spans="1:28" ht="15" customHeight="1">
      <c r="A22" s="255"/>
      <c r="B22" s="772" t="s">
        <v>141</v>
      </c>
      <c r="C22" s="772"/>
      <c r="D22" s="772"/>
      <c r="E22" s="770">
        <f>入力用!E22</f>
        <v>0</v>
      </c>
      <c r="F22" s="770"/>
      <c r="G22" s="770"/>
      <c r="H22" s="770"/>
      <c r="I22" s="770"/>
      <c r="J22" s="770"/>
      <c r="K22" s="770"/>
      <c r="M22" s="772" t="s">
        <v>428</v>
      </c>
      <c r="N22" s="772"/>
      <c r="O22" s="823"/>
      <c r="P22" s="823"/>
      <c r="Q22" s="823"/>
      <c r="R22" s="823"/>
      <c r="S22" s="254"/>
      <c r="U22" s="267" t="s">
        <v>439</v>
      </c>
      <c r="V22" s="267"/>
    </row>
    <row r="23" spans="1:28" ht="15" customHeight="1">
      <c r="A23" s="255"/>
      <c r="B23" s="769"/>
      <c r="C23" s="769"/>
      <c r="D23" s="769"/>
      <c r="E23" s="771"/>
      <c r="F23" s="771"/>
      <c r="G23" s="771"/>
      <c r="H23" s="771"/>
      <c r="I23" s="771"/>
      <c r="J23" s="771"/>
      <c r="K23" s="771"/>
      <c r="M23" s="769"/>
      <c r="N23" s="769"/>
      <c r="O23" s="823"/>
      <c r="P23" s="823"/>
      <c r="Q23" s="823"/>
      <c r="R23" s="823"/>
      <c r="S23" s="254"/>
      <c r="U23" s="267" t="s">
        <v>438</v>
      </c>
      <c r="V23" s="267"/>
    </row>
    <row r="24" spans="1:28" ht="15" customHeight="1">
      <c r="A24" s="255"/>
      <c r="B24" s="772" t="s">
        <v>427</v>
      </c>
      <c r="C24" s="772"/>
      <c r="D24" s="772"/>
      <c r="E24" s="824">
        <f>入力用!D7</f>
        <v>0</v>
      </c>
      <c r="F24" s="824"/>
      <c r="G24" s="824"/>
      <c r="H24" s="824"/>
      <c r="I24" s="824"/>
      <c r="J24" s="824"/>
      <c r="K24" s="824"/>
      <c r="N24" s="261"/>
      <c r="O24" s="261"/>
      <c r="P24" s="261"/>
      <c r="Q24" s="261"/>
      <c r="R24" s="261"/>
      <c r="S24" s="254"/>
      <c r="U24" s="267" t="s">
        <v>437</v>
      </c>
      <c r="V24" s="267"/>
    </row>
    <row r="25" spans="1:28" ht="15" customHeight="1">
      <c r="A25" s="255"/>
      <c r="B25" s="772"/>
      <c r="C25" s="772"/>
      <c r="D25" s="772"/>
      <c r="E25" s="800"/>
      <c r="F25" s="800"/>
      <c r="G25" s="800"/>
      <c r="H25" s="800"/>
      <c r="I25" s="800"/>
      <c r="J25" s="800"/>
      <c r="K25" s="800"/>
      <c r="S25" s="254"/>
      <c r="U25" s="267" t="s">
        <v>436</v>
      </c>
      <c r="V25" s="267"/>
    </row>
    <row r="26" spans="1:28" ht="15" customHeight="1">
      <c r="A26" s="255"/>
      <c r="B26" s="768" t="s">
        <v>34</v>
      </c>
      <c r="C26" s="768"/>
      <c r="D26" s="768"/>
      <c r="E26" s="770" t="str">
        <f>CONCATENATE(入力用!E23,入力用!F23,入力用!G23,入力用!H23,入力用!I23,入力用!J23,入力用!K23)</f>
        <v>年月日</v>
      </c>
      <c r="F26" s="770"/>
      <c r="G26" s="770"/>
      <c r="H26" s="770"/>
      <c r="I26" s="770"/>
      <c r="J26" s="770"/>
      <c r="K26" s="770"/>
      <c r="L26" s="770"/>
      <c r="M26" s="770"/>
      <c r="S26" s="254"/>
      <c r="U26" s="267"/>
      <c r="V26" s="267"/>
    </row>
    <row r="27" spans="1:28" ht="15" customHeight="1">
      <c r="A27" s="255"/>
      <c r="B27" s="769"/>
      <c r="C27" s="769"/>
      <c r="D27" s="769"/>
      <c r="E27" s="771"/>
      <c r="F27" s="771"/>
      <c r="G27" s="771"/>
      <c r="H27" s="771"/>
      <c r="I27" s="771"/>
      <c r="J27" s="771"/>
      <c r="K27" s="771"/>
      <c r="L27" s="771"/>
      <c r="M27" s="771"/>
      <c r="S27" s="254"/>
      <c r="U27" s="267"/>
      <c r="V27" s="267"/>
    </row>
    <row r="28" spans="1:28" ht="15" customHeight="1" thickBot="1">
      <c r="A28" s="253"/>
      <c r="B28" s="252"/>
      <c r="C28" s="252"/>
      <c r="D28" s="252"/>
      <c r="E28" s="252"/>
      <c r="F28" s="252"/>
      <c r="G28" s="252"/>
      <c r="H28" s="252"/>
      <c r="I28" s="252"/>
      <c r="J28" s="252"/>
      <c r="K28" s="252"/>
      <c r="L28" s="252"/>
      <c r="M28" s="252"/>
      <c r="N28" s="252"/>
      <c r="O28" s="252"/>
      <c r="P28" s="252"/>
      <c r="Q28" s="252"/>
      <c r="R28" s="252"/>
      <c r="S28" s="251"/>
      <c r="U28" s="267"/>
      <c r="V28" s="267"/>
    </row>
    <row r="29" spans="1:28" ht="15" customHeight="1" thickBot="1">
      <c r="U29" s="267"/>
      <c r="V29" s="267"/>
    </row>
    <row r="30" spans="1:28" ht="15" customHeight="1">
      <c r="A30" s="265"/>
      <c r="B30" s="264"/>
      <c r="C30" s="264"/>
      <c r="D30" s="264"/>
      <c r="E30" s="264"/>
      <c r="F30" s="264"/>
      <c r="G30" s="264"/>
      <c r="H30" s="264"/>
      <c r="I30" s="264"/>
      <c r="J30" s="264"/>
      <c r="K30" s="264"/>
      <c r="L30" s="264"/>
      <c r="M30" s="264"/>
      <c r="N30" s="264"/>
      <c r="O30" s="264"/>
      <c r="P30" s="264"/>
      <c r="Q30" s="264"/>
      <c r="R30" s="264"/>
      <c r="S30" s="263"/>
      <c r="U30" s="278"/>
      <c r="V30" s="278"/>
      <c r="W30" s="278"/>
    </row>
    <row r="31" spans="1:28" ht="15" customHeight="1">
      <c r="A31" s="255"/>
      <c r="B31" s="811" t="s">
        <v>426</v>
      </c>
      <c r="C31" s="774"/>
      <c r="D31" s="775"/>
      <c r="E31" s="793" t="s">
        <v>425</v>
      </c>
      <c r="F31" s="793"/>
      <c r="G31" s="794"/>
      <c r="H31" s="795"/>
      <c r="I31" s="795"/>
      <c r="J31" s="795"/>
      <c r="K31" s="797" t="s">
        <v>424</v>
      </c>
      <c r="L31" s="797"/>
      <c r="M31" s="797"/>
      <c r="N31" s="817"/>
      <c r="O31" s="817"/>
      <c r="P31" s="817"/>
      <c r="Q31" s="817"/>
      <c r="R31" s="818"/>
      <c r="S31" s="254"/>
      <c r="U31" s="267" t="s">
        <v>474</v>
      </c>
      <c r="V31" s="278"/>
      <c r="W31" s="278"/>
    </row>
    <row r="32" spans="1:28" ht="15" customHeight="1">
      <c r="A32" s="255"/>
      <c r="B32" s="776"/>
      <c r="C32" s="777"/>
      <c r="D32" s="778"/>
      <c r="E32" s="793"/>
      <c r="F32" s="793"/>
      <c r="G32" s="794"/>
      <c r="H32" s="796"/>
      <c r="I32" s="796"/>
      <c r="J32" s="796"/>
      <c r="K32" s="798"/>
      <c r="L32" s="798"/>
      <c r="M32" s="798"/>
      <c r="N32" s="819"/>
      <c r="O32" s="819"/>
      <c r="P32" s="819"/>
      <c r="Q32" s="819"/>
      <c r="R32" s="820"/>
      <c r="S32" s="254"/>
      <c r="U32" s="267" t="s">
        <v>435</v>
      </c>
      <c r="V32" s="278"/>
      <c r="W32" s="278"/>
    </row>
    <row r="33" spans="1:23" ht="15" customHeight="1">
      <c r="A33" s="255"/>
      <c r="B33" s="776"/>
      <c r="C33" s="777"/>
      <c r="D33" s="778"/>
      <c r="E33" s="801" t="s">
        <v>423</v>
      </c>
      <c r="F33" s="802"/>
      <c r="G33" s="802"/>
      <c r="H33" s="805"/>
      <c r="I33" s="807" t="s">
        <v>422</v>
      </c>
      <c r="J33" s="807"/>
      <c r="K33" s="807"/>
      <c r="L33" s="807"/>
      <c r="M33" s="807"/>
      <c r="N33" s="807"/>
      <c r="O33" s="807"/>
      <c r="P33" s="807"/>
      <c r="Q33" s="807"/>
      <c r="R33" s="808"/>
      <c r="S33" s="254"/>
      <c r="U33" s="267" t="s">
        <v>434</v>
      </c>
      <c r="V33" s="278"/>
      <c r="W33" s="278"/>
    </row>
    <row r="34" spans="1:23" ht="15" customHeight="1">
      <c r="A34" s="255"/>
      <c r="B34" s="779"/>
      <c r="C34" s="780"/>
      <c r="D34" s="781"/>
      <c r="E34" s="803"/>
      <c r="F34" s="804"/>
      <c r="G34" s="804"/>
      <c r="H34" s="806"/>
      <c r="I34" s="809"/>
      <c r="J34" s="809"/>
      <c r="K34" s="809"/>
      <c r="L34" s="809"/>
      <c r="M34" s="809"/>
      <c r="N34" s="809"/>
      <c r="O34" s="809"/>
      <c r="P34" s="809"/>
      <c r="Q34" s="809"/>
      <c r="R34" s="810"/>
      <c r="S34" s="254"/>
      <c r="U34" s="267" t="s">
        <v>433</v>
      </c>
      <c r="V34" s="278"/>
      <c r="W34" s="278"/>
    </row>
    <row r="35" spans="1:23" ht="15" customHeight="1">
      <c r="A35" s="255"/>
      <c r="S35" s="254"/>
      <c r="U35" s="278"/>
      <c r="V35" s="278"/>
      <c r="W35" s="278"/>
    </row>
    <row r="36" spans="1:23" ht="15" customHeight="1">
      <c r="A36" s="255"/>
      <c r="B36" s="811" t="s">
        <v>421</v>
      </c>
      <c r="C36" s="774"/>
      <c r="D36" s="775"/>
      <c r="E36" s="812" t="s">
        <v>420</v>
      </c>
      <c r="F36" s="813"/>
      <c r="G36" s="813"/>
      <c r="H36" s="813"/>
      <c r="I36" s="813"/>
      <c r="J36" s="813"/>
      <c r="K36" s="813"/>
      <c r="L36" s="813"/>
      <c r="M36" s="813"/>
      <c r="N36" s="813"/>
      <c r="O36" s="813"/>
      <c r="P36" s="813"/>
      <c r="Q36" s="813"/>
      <c r="R36" s="814"/>
      <c r="S36" s="254"/>
      <c r="U36" s="278"/>
      <c r="V36" s="278"/>
      <c r="W36" s="278"/>
    </row>
    <row r="37" spans="1:23" ht="15" customHeight="1">
      <c r="A37" s="255"/>
      <c r="B37" s="776"/>
      <c r="C37" s="777"/>
      <c r="D37" s="778"/>
      <c r="E37" s="262"/>
      <c r="F37" s="805"/>
      <c r="G37" s="774" t="s">
        <v>419</v>
      </c>
      <c r="H37" s="774"/>
      <c r="I37" s="805"/>
      <c r="J37" s="774" t="s">
        <v>418</v>
      </c>
      <c r="K37" s="261"/>
      <c r="L37" s="261"/>
      <c r="M37" s="261"/>
      <c r="N37" s="261"/>
      <c r="O37" s="261"/>
      <c r="P37" s="261"/>
      <c r="Q37" s="261"/>
      <c r="R37" s="260"/>
      <c r="S37" s="254"/>
    </row>
    <row r="38" spans="1:23" ht="15" customHeight="1">
      <c r="A38" s="255"/>
      <c r="B38" s="779"/>
      <c r="C38" s="780"/>
      <c r="D38" s="781"/>
      <c r="E38" s="259"/>
      <c r="F38" s="806"/>
      <c r="G38" s="780"/>
      <c r="H38" s="780"/>
      <c r="I38" s="806"/>
      <c r="J38" s="780"/>
      <c r="K38" s="258"/>
      <c r="L38" s="258"/>
      <c r="M38" s="258"/>
      <c r="N38" s="258"/>
      <c r="O38" s="258"/>
      <c r="P38" s="258"/>
      <c r="Q38" s="258"/>
      <c r="R38" s="257"/>
      <c r="S38" s="254"/>
    </row>
    <row r="39" spans="1:23" ht="15" customHeight="1">
      <c r="A39" s="255"/>
      <c r="S39" s="254"/>
    </row>
    <row r="40" spans="1:23" ht="15" customHeight="1">
      <c r="A40" s="255"/>
      <c r="B40" s="773" t="s">
        <v>417</v>
      </c>
      <c r="C40" s="774"/>
      <c r="D40" s="775"/>
      <c r="E40" s="782"/>
      <c r="F40" s="783"/>
      <c r="G40" s="783"/>
      <c r="H40" s="783"/>
      <c r="I40" s="783"/>
      <c r="J40" s="783"/>
      <c r="K40" s="783"/>
      <c r="L40" s="783"/>
      <c r="M40" s="783"/>
      <c r="N40" s="783"/>
      <c r="O40" s="783"/>
      <c r="P40" s="783"/>
      <c r="Q40" s="783"/>
      <c r="R40" s="784"/>
      <c r="S40" s="254"/>
    </row>
    <row r="41" spans="1:23" ht="15" customHeight="1">
      <c r="A41" s="255"/>
      <c r="B41" s="776"/>
      <c r="C41" s="777"/>
      <c r="D41" s="778"/>
      <c r="E41" s="785"/>
      <c r="F41" s="786"/>
      <c r="G41" s="786"/>
      <c r="H41" s="786"/>
      <c r="I41" s="786"/>
      <c r="J41" s="786"/>
      <c r="K41" s="786"/>
      <c r="L41" s="786"/>
      <c r="M41" s="786"/>
      <c r="N41" s="786"/>
      <c r="O41" s="786"/>
      <c r="P41" s="786"/>
      <c r="Q41" s="786"/>
      <c r="R41" s="787"/>
      <c r="S41" s="254"/>
    </row>
    <row r="42" spans="1:23" ht="15" customHeight="1">
      <c r="A42" s="255"/>
      <c r="B42" s="776"/>
      <c r="C42" s="777"/>
      <c r="D42" s="778"/>
      <c r="E42" s="785"/>
      <c r="F42" s="786"/>
      <c r="G42" s="786"/>
      <c r="H42" s="786"/>
      <c r="I42" s="786"/>
      <c r="J42" s="786"/>
      <c r="K42" s="786"/>
      <c r="L42" s="786"/>
      <c r="M42" s="786"/>
      <c r="N42" s="786"/>
      <c r="O42" s="786"/>
      <c r="P42" s="786"/>
      <c r="Q42" s="786"/>
      <c r="R42" s="787"/>
      <c r="S42" s="254"/>
    </row>
    <row r="43" spans="1:23" ht="15" customHeight="1">
      <c r="A43" s="255"/>
      <c r="B43" s="776"/>
      <c r="C43" s="777"/>
      <c r="D43" s="778"/>
      <c r="E43" s="785"/>
      <c r="F43" s="786"/>
      <c r="G43" s="786"/>
      <c r="H43" s="786"/>
      <c r="I43" s="786"/>
      <c r="J43" s="786"/>
      <c r="K43" s="786"/>
      <c r="L43" s="786"/>
      <c r="M43" s="786"/>
      <c r="N43" s="786"/>
      <c r="O43" s="786"/>
      <c r="P43" s="786"/>
      <c r="Q43" s="786"/>
      <c r="R43" s="787"/>
      <c r="S43" s="254"/>
    </row>
    <row r="44" spans="1:23" ht="15" customHeight="1">
      <c r="A44" s="255"/>
      <c r="B44" s="776"/>
      <c r="C44" s="777"/>
      <c r="D44" s="778"/>
      <c r="E44" s="785"/>
      <c r="F44" s="786"/>
      <c r="G44" s="786"/>
      <c r="H44" s="786"/>
      <c r="I44" s="786"/>
      <c r="J44" s="786"/>
      <c r="K44" s="786"/>
      <c r="L44" s="786"/>
      <c r="M44" s="786"/>
      <c r="N44" s="786"/>
      <c r="O44" s="786"/>
      <c r="P44" s="786"/>
      <c r="Q44" s="786"/>
      <c r="R44" s="787"/>
      <c r="S44" s="254"/>
    </row>
    <row r="45" spans="1:23" ht="15" customHeight="1">
      <c r="A45" s="255"/>
      <c r="B45" s="779"/>
      <c r="C45" s="780"/>
      <c r="D45" s="781"/>
      <c r="E45" s="788"/>
      <c r="F45" s="789"/>
      <c r="G45" s="789"/>
      <c r="H45" s="789"/>
      <c r="I45" s="789"/>
      <c r="J45" s="789"/>
      <c r="K45" s="789"/>
      <c r="L45" s="789"/>
      <c r="M45" s="789"/>
      <c r="N45" s="789"/>
      <c r="O45" s="789"/>
      <c r="P45" s="789"/>
      <c r="Q45" s="789"/>
      <c r="R45" s="790"/>
      <c r="S45" s="254"/>
    </row>
    <row r="46" spans="1:23" ht="15" customHeight="1" thickBot="1">
      <c r="A46" s="253"/>
      <c r="B46" s="252"/>
      <c r="C46" s="252"/>
      <c r="D46" s="252"/>
      <c r="E46" s="252"/>
      <c r="F46" s="252"/>
      <c r="G46" s="252"/>
      <c r="H46" s="252"/>
      <c r="I46" s="252"/>
      <c r="J46" s="252"/>
      <c r="K46" s="252"/>
      <c r="L46" s="252"/>
      <c r="M46" s="252"/>
      <c r="N46" s="252"/>
      <c r="O46" s="252"/>
      <c r="P46" s="252"/>
      <c r="Q46" s="252"/>
      <c r="R46" s="252"/>
      <c r="S46" s="251"/>
    </row>
    <row r="47" spans="1:23" ht="15" customHeight="1">
      <c r="M47" s="250">
        <v>2</v>
      </c>
      <c r="N47" s="250" t="s">
        <v>432</v>
      </c>
      <c r="P47" s="821">
        <f>$P$1</f>
        <v>0</v>
      </c>
      <c r="Q47" s="821"/>
      <c r="R47" s="821"/>
      <c r="S47" s="821"/>
    </row>
    <row r="48" spans="1:23" ht="15" customHeight="1">
      <c r="A48" s="815" t="s">
        <v>431</v>
      </c>
      <c r="B48" s="815"/>
      <c r="C48" s="815"/>
      <c r="D48" s="815"/>
      <c r="E48" s="815"/>
      <c r="F48" s="815"/>
      <c r="G48" s="815"/>
      <c r="H48" s="815"/>
      <c r="I48" s="815"/>
      <c r="J48" s="815"/>
      <c r="K48" s="815"/>
      <c r="L48" s="815"/>
      <c r="M48" s="815"/>
      <c r="N48" s="815"/>
      <c r="O48" s="815"/>
      <c r="P48" s="815"/>
      <c r="Q48" s="815"/>
      <c r="R48" s="815"/>
      <c r="S48" s="815"/>
    </row>
    <row r="49" spans="1:19" ht="15" customHeight="1">
      <c r="A49" s="815"/>
      <c r="B49" s="815"/>
      <c r="C49" s="815"/>
      <c r="D49" s="815"/>
      <c r="E49" s="815"/>
      <c r="F49" s="815"/>
      <c r="G49" s="815"/>
      <c r="H49" s="815"/>
      <c r="I49" s="815"/>
      <c r="J49" s="815"/>
      <c r="K49" s="815"/>
      <c r="L49" s="815"/>
      <c r="M49" s="815"/>
      <c r="N49" s="815"/>
      <c r="O49" s="815"/>
      <c r="P49" s="815"/>
      <c r="Q49" s="815"/>
      <c r="R49" s="815"/>
      <c r="S49" s="815"/>
    </row>
    <row r="50" spans="1:19" ht="15" customHeight="1">
      <c r="A50" s="266"/>
      <c r="B50" s="266"/>
      <c r="C50" s="266"/>
      <c r="D50" s="266"/>
      <c r="E50" s="266"/>
      <c r="F50" s="266"/>
      <c r="G50" s="266"/>
      <c r="H50" s="266"/>
      <c r="I50" s="266"/>
      <c r="J50" s="266"/>
      <c r="K50" s="266"/>
      <c r="L50" s="266"/>
      <c r="M50" s="266"/>
      <c r="N50" s="266"/>
      <c r="O50" s="266"/>
      <c r="P50" s="266"/>
      <c r="Q50" s="266"/>
      <c r="R50" s="266"/>
      <c r="S50" s="266"/>
    </row>
    <row r="51" spans="1:19" ht="15" customHeight="1">
      <c r="L51" s="777"/>
      <c r="M51" s="777"/>
      <c r="N51" s="256"/>
      <c r="O51" s="822" t="str">
        <f>$O$5</f>
        <v>令和0年0月0日</v>
      </c>
      <c r="P51" s="822"/>
      <c r="Q51" s="822"/>
      <c r="R51" s="822"/>
      <c r="S51" s="822"/>
    </row>
    <row r="52" spans="1:19" ht="15" customHeight="1" thickBot="1"/>
    <row r="53" spans="1:19" ht="15" customHeight="1">
      <c r="A53" s="265"/>
      <c r="B53" s="264"/>
      <c r="C53" s="264"/>
      <c r="D53" s="264"/>
      <c r="E53" s="264"/>
      <c r="F53" s="264"/>
      <c r="G53" s="264"/>
      <c r="H53" s="264"/>
      <c r="I53" s="264"/>
      <c r="J53" s="264"/>
      <c r="K53" s="264"/>
      <c r="L53" s="264"/>
      <c r="M53" s="264"/>
      <c r="N53" s="264"/>
      <c r="O53" s="264"/>
      <c r="P53" s="264"/>
      <c r="Q53" s="264"/>
      <c r="R53" s="264"/>
      <c r="S53" s="263"/>
    </row>
    <row r="54" spans="1:19" ht="15" customHeight="1">
      <c r="A54" s="255"/>
      <c r="B54" s="799" t="s">
        <v>120</v>
      </c>
      <c r="C54" s="799"/>
      <c r="D54" s="799"/>
      <c r="E54" s="800">
        <f>$E$8</f>
        <v>0</v>
      </c>
      <c r="F54" s="800"/>
      <c r="G54" s="800"/>
      <c r="H54" s="800"/>
      <c r="I54" s="800"/>
      <c r="J54" s="800"/>
      <c r="K54" s="800"/>
      <c r="L54" s="800"/>
      <c r="M54" s="800"/>
      <c r="N54" s="800"/>
      <c r="O54" s="800"/>
      <c r="P54" s="800"/>
      <c r="Q54" s="800"/>
      <c r="S54" s="254"/>
    </row>
    <row r="55" spans="1:19" ht="15" customHeight="1">
      <c r="A55" s="255"/>
      <c r="B55" s="799"/>
      <c r="C55" s="799"/>
      <c r="D55" s="799"/>
      <c r="E55" s="792"/>
      <c r="F55" s="792"/>
      <c r="G55" s="792"/>
      <c r="H55" s="792"/>
      <c r="I55" s="792"/>
      <c r="J55" s="792"/>
      <c r="K55" s="792"/>
      <c r="L55" s="792"/>
      <c r="M55" s="792"/>
      <c r="N55" s="792"/>
      <c r="O55" s="792"/>
      <c r="P55" s="792"/>
      <c r="Q55" s="792"/>
      <c r="S55" s="254"/>
    </row>
    <row r="56" spans="1:19" ht="15" customHeight="1">
      <c r="A56" s="255"/>
      <c r="B56" s="768" t="s">
        <v>119</v>
      </c>
      <c r="C56" s="768"/>
      <c r="D56" s="768"/>
      <c r="E56" s="791">
        <f>$E$10</f>
        <v>0</v>
      </c>
      <c r="F56" s="791"/>
      <c r="G56" s="791"/>
      <c r="H56" s="791"/>
      <c r="I56" s="791"/>
      <c r="J56" s="791"/>
      <c r="K56" s="791"/>
      <c r="L56" s="791"/>
      <c r="M56" s="791"/>
      <c r="N56" s="791"/>
      <c r="O56" s="791"/>
      <c r="P56" s="791"/>
      <c r="Q56" s="791"/>
      <c r="S56" s="254"/>
    </row>
    <row r="57" spans="1:19" ht="15" customHeight="1">
      <c r="A57" s="255"/>
      <c r="B57" s="772"/>
      <c r="C57" s="772"/>
      <c r="D57" s="772"/>
      <c r="E57" s="791"/>
      <c r="F57" s="791"/>
      <c r="G57" s="791"/>
      <c r="H57" s="791"/>
      <c r="I57" s="791"/>
      <c r="J57" s="791"/>
      <c r="K57" s="791"/>
      <c r="L57" s="791"/>
      <c r="M57" s="791"/>
      <c r="N57" s="791"/>
      <c r="O57" s="791"/>
      <c r="P57" s="791"/>
      <c r="Q57" s="791"/>
      <c r="S57" s="254"/>
    </row>
    <row r="58" spans="1:19" ht="15" customHeight="1">
      <c r="A58" s="255"/>
      <c r="B58" s="769"/>
      <c r="C58" s="769"/>
      <c r="D58" s="769"/>
      <c r="E58" s="791"/>
      <c r="F58" s="791"/>
      <c r="G58" s="791"/>
      <c r="H58" s="791"/>
      <c r="I58" s="791"/>
      <c r="J58" s="791"/>
      <c r="K58" s="791"/>
      <c r="L58" s="791"/>
      <c r="M58" s="791"/>
      <c r="N58" s="791"/>
      <c r="O58" s="791"/>
      <c r="P58" s="791"/>
      <c r="Q58" s="791"/>
      <c r="S58" s="254"/>
    </row>
    <row r="59" spans="1:19" ht="15" customHeight="1">
      <c r="A59" s="255"/>
      <c r="B59" s="772" t="s">
        <v>121</v>
      </c>
      <c r="C59" s="772"/>
      <c r="D59" s="772"/>
      <c r="E59" s="792" t="str">
        <f>$E$13</f>
        <v>　</v>
      </c>
      <c r="F59" s="792"/>
      <c r="G59" s="792"/>
      <c r="H59" s="792"/>
      <c r="I59" s="792"/>
      <c r="J59" s="792"/>
      <c r="K59" s="792"/>
      <c r="L59" s="792"/>
      <c r="M59" s="792"/>
      <c r="N59" s="792"/>
      <c r="O59" s="792"/>
      <c r="P59" s="792"/>
      <c r="Q59" s="792"/>
      <c r="S59" s="254"/>
    </row>
    <row r="60" spans="1:19" ht="15" customHeight="1">
      <c r="A60" s="255"/>
      <c r="B60" s="772"/>
      <c r="C60" s="772"/>
      <c r="D60" s="772"/>
      <c r="E60" s="792"/>
      <c r="F60" s="792"/>
      <c r="G60" s="792"/>
      <c r="H60" s="792"/>
      <c r="I60" s="792"/>
      <c r="J60" s="792"/>
      <c r="K60" s="792"/>
      <c r="L60" s="792"/>
      <c r="M60" s="792"/>
      <c r="N60" s="792"/>
      <c r="O60" s="792"/>
      <c r="P60" s="792"/>
      <c r="Q60" s="792"/>
      <c r="S60" s="254"/>
    </row>
    <row r="61" spans="1:19" ht="15" customHeight="1">
      <c r="A61" s="255"/>
      <c r="B61" s="768" t="s">
        <v>430</v>
      </c>
      <c r="C61" s="768"/>
      <c r="D61" s="768"/>
      <c r="E61" s="792">
        <f>$E$15</f>
        <v>0</v>
      </c>
      <c r="F61" s="792"/>
      <c r="G61" s="792"/>
      <c r="H61" s="792"/>
      <c r="I61" s="792"/>
      <c r="J61" s="792"/>
      <c r="K61" s="792"/>
      <c r="L61" s="792"/>
      <c r="M61" s="792"/>
      <c r="N61" s="792"/>
      <c r="O61" s="792"/>
      <c r="P61" s="792"/>
      <c r="Q61" s="792"/>
      <c r="S61" s="254"/>
    </row>
    <row r="62" spans="1:19" ht="15" customHeight="1">
      <c r="A62" s="255"/>
      <c r="B62" s="769"/>
      <c r="C62" s="769"/>
      <c r="D62" s="769"/>
      <c r="E62" s="792"/>
      <c r="F62" s="792"/>
      <c r="G62" s="792"/>
      <c r="H62" s="792"/>
      <c r="I62" s="792"/>
      <c r="J62" s="792"/>
      <c r="K62" s="792"/>
      <c r="L62" s="792"/>
      <c r="M62" s="792"/>
      <c r="N62" s="792"/>
      <c r="O62" s="792"/>
      <c r="P62" s="792"/>
      <c r="Q62" s="792"/>
      <c r="S62" s="254"/>
    </row>
    <row r="63" spans="1:19" ht="15" customHeight="1" thickBot="1">
      <c r="A63" s="253"/>
      <c r="B63" s="252"/>
      <c r="C63" s="252"/>
      <c r="D63" s="252"/>
      <c r="E63" s="252"/>
      <c r="F63" s="252"/>
      <c r="G63" s="252"/>
      <c r="H63" s="252"/>
      <c r="I63" s="252"/>
      <c r="J63" s="252"/>
      <c r="K63" s="252"/>
      <c r="L63" s="252"/>
      <c r="M63" s="252"/>
      <c r="N63" s="252"/>
      <c r="O63" s="252"/>
      <c r="P63" s="252"/>
      <c r="Q63" s="252"/>
      <c r="R63" s="252"/>
      <c r="S63" s="251"/>
    </row>
    <row r="65" spans="1:19" ht="15" customHeight="1">
      <c r="A65" s="250" t="s">
        <v>429</v>
      </c>
    </row>
    <row r="66" spans="1:19" ht="15" customHeight="1" thickBot="1"/>
    <row r="67" spans="1:19" ht="15" customHeight="1">
      <c r="A67" s="265"/>
      <c r="B67" s="264"/>
      <c r="C67" s="264"/>
      <c r="D67" s="264"/>
      <c r="E67" s="264"/>
      <c r="F67" s="264"/>
      <c r="G67" s="264"/>
      <c r="H67" s="264"/>
      <c r="I67" s="264"/>
      <c r="J67" s="264"/>
      <c r="K67" s="264"/>
      <c r="L67" s="264"/>
      <c r="M67" s="264"/>
      <c r="N67" s="264"/>
      <c r="O67" s="264"/>
      <c r="P67" s="264"/>
      <c r="Q67" s="264"/>
      <c r="R67" s="264"/>
      <c r="S67" s="263"/>
    </row>
    <row r="68" spans="1:19" ht="15" customHeight="1">
      <c r="A68" s="255"/>
      <c r="B68" s="772" t="s">
        <v>141</v>
      </c>
      <c r="C68" s="772"/>
      <c r="D68" s="772"/>
      <c r="E68" s="770">
        <f>入力用!E61</f>
        <v>0</v>
      </c>
      <c r="F68" s="770"/>
      <c r="G68" s="770"/>
      <c r="H68" s="770"/>
      <c r="I68" s="770"/>
      <c r="J68" s="770"/>
      <c r="K68" s="770"/>
      <c r="M68" s="772" t="s">
        <v>428</v>
      </c>
      <c r="N68" s="772"/>
      <c r="O68" s="823"/>
      <c r="P68" s="823"/>
      <c r="Q68" s="823"/>
      <c r="R68" s="823"/>
      <c r="S68" s="254"/>
    </row>
    <row r="69" spans="1:19" ht="15" customHeight="1">
      <c r="A69" s="255"/>
      <c r="B69" s="769"/>
      <c r="C69" s="769"/>
      <c r="D69" s="769"/>
      <c r="E69" s="771"/>
      <c r="F69" s="771"/>
      <c r="G69" s="771"/>
      <c r="H69" s="771"/>
      <c r="I69" s="771"/>
      <c r="J69" s="771"/>
      <c r="K69" s="771"/>
      <c r="M69" s="769"/>
      <c r="N69" s="769"/>
      <c r="O69" s="823"/>
      <c r="P69" s="823"/>
      <c r="Q69" s="823"/>
      <c r="R69" s="823"/>
      <c r="S69" s="254"/>
    </row>
    <row r="70" spans="1:19" ht="15" customHeight="1">
      <c r="A70" s="255"/>
      <c r="B70" s="772" t="s">
        <v>427</v>
      </c>
      <c r="C70" s="772"/>
      <c r="D70" s="772"/>
      <c r="E70" s="816">
        <f>$E$24</f>
        <v>0</v>
      </c>
      <c r="F70" s="816"/>
      <c r="G70" s="816"/>
      <c r="H70" s="816"/>
      <c r="I70" s="816"/>
      <c r="J70" s="816"/>
      <c r="K70" s="816"/>
      <c r="N70" s="261"/>
      <c r="O70" s="261"/>
      <c r="P70" s="261"/>
      <c r="Q70" s="261"/>
      <c r="R70" s="261"/>
      <c r="S70" s="254"/>
    </row>
    <row r="71" spans="1:19" ht="15" customHeight="1">
      <c r="A71" s="255"/>
      <c r="B71" s="772"/>
      <c r="C71" s="772"/>
      <c r="D71" s="772"/>
      <c r="E71" s="771"/>
      <c r="F71" s="771"/>
      <c r="G71" s="771"/>
      <c r="H71" s="771"/>
      <c r="I71" s="771"/>
      <c r="J71" s="771"/>
      <c r="K71" s="771"/>
      <c r="S71" s="254"/>
    </row>
    <row r="72" spans="1:19" ht="15" customHeight="1">
      <c r="A72" s="255"/>
      <c r="B72" s="768" t="s">
        <v>34</v>
      </c>
      <c r="C72" s="768"/>
      <c r="D72" s="768"/>
      <c r="E72" s="770" t="str">
        <f>CONCATENATE(入力用!E62,入力用!F62,入力用!G62,入力用!H62,入力用!I62,入力用!J62,入力用!K62)</f>
        <v>年月日</v>
      </c>
      <c r="F72" s="770"/>
      <c r="G72" s="770"/>
      <c r="H72" s="770"/>
      <c r="I72" s="770"/>
      <c r="J72" s="770"/>
      <c r="K72" s="770"/>
      <c r="L72" s="770"/>
      <c r="M72" s="770"/>
      <c r="S72" s="254"/>
    </row>
    <row r="73" spans="1:19" ht="15" customHeight="1">
      <c r="A73" s="255"/>
      <c r="B73" s="769"/>
      <c r="C73" s="769"/>
      <c r="D73" s="769"/>
      <c r="E73" s="771"/>
      <c r="F73" s="771"/>
      <c r="G73" s="771"/>
      <c r="H73" s="771"/>
      <c r="I73" s="771"/>
      <c r="J73" s="771"/>
      <c r="K73" s="771"/>
      <c r="L73" s="771"/>
      <c r="M73" s="771"/>
      <c r="S73" s="254"/>
    </row>
    <row r="74" spans="1:19" ht="15" customHeight="1" thickBot="1">
      <c r="A74" s="253"/>
      <c r="B74" s="252"/>
      <c r="C74" s="252"/>
      <c r="D74" s="252"/>
      <c r="E74" s="252"/>
      <c r="F74" s="252"/>
      <c r="G74" s="252"/>
      <c r="H74" s="252"/>
      <c r="I74" s="252"/>
      <c r="J74" s="252"/>
      <c r="K74" s="252"/>
      <c r="L74" s="252"/>
      <c r="M74" s="252"/>
      <c r="N74" s="252"/>
      <c r="O74" s="252"/>
      <c r="P74" s="252"/>
      <c r="Q74" s="252"/>
      <c r="R74" s="252"/>
      <c r="S74" s="251"/>
    </row>
    <row r="75" spans="1:19" ht="15" customHeight="1" thickBot="1"/>
    <row r="76" spans="1:19" ht="15" customHeight="1">
      <c r="A76" s="265"/>
      <c r="B76" s="264"/>
      <c r="C76" s="264"/>
      <c r="D76" s="264"/>
      <c r="E76" s="264"/>
      <c r="F76" s="264"/>
      <c r="G76" s="264"/>
      <c r="H76" s="264"/>
      <c r="I76" s="264"/>
      <c r="J76" s="264"/>
      <c r="K76" s="264"/>
      <c r="L76" s="264"/>
      <c r="M76" s="264"/>
      <c r="N76" s="264"/>
      <c r="O76" s="264"/>
      <c r="P76" s="264"/>
      <c r="Q76" s="264"/>
      <c r="R76" s="264"/>
      <c r="S76" s="263"/>
    </row>
    <row r="77" spans="1:19" ht="15" customHeight="1">
      <c r="A77" s="255"/>
      <c r="B77" s="811" t="s">
        <v>426</v>
      </c>
      <c r="C77" s="774"/>
      <c r="D77" s="775"/>
      <c r="E77" s="793" t="s">
        <v>425</v>
      </c>
      <c r="F77" s="793"/>
      <c r="G77" s="794"/>
      <c r="H77" s="795"/>
      <c r="I77" s="795"/>
      <c r="J77" s="795"/>
      <c r="K77" s="797" t="s">
        <v>424</v>
      </c>
      <c r="L77" s="797"/>
      <c r="M77" s="797"/>
      <c r="N77" s="817"/>
      <c r="O77" s="817"/>
      <c r="P77" s="817"/>
      <c r="Q77" s="817"/>
      <c r="R77" s="818"/>
      <c r="S77" s="254"/>
    </row>
    <row r="78" spans="1:19" ht="15" customHeight="1">
      <c r="A78" s="255"/>
      <c r="B78" s="776"/>
      <c r="C78" s="777"/>
      <c r="D78" s="778"/>
      <c r="E78" s="793"/>
      <c r="F78" s="793"/>
      <c r="G78" s="794"/>
      <c r="H78" s="796"/>
      <c r="I78" s="796"/>
      <c r="J78" s="796"/>
      <c r="K78" s="798"/>
      <c r="L78" s="798"/>
      <c r="M78" s="798"/>
      <c r="N78" s="819"/>
      <c r="O78" s="819"/>
      <c r="P78" s="819"/>
      <c r="Q78" s="819"/>
      <c r="R78" s="820"/>
      <c r="S78" s="254"/>
    </row>
    <row r="79" spans="1:19" ht="15" customHeight="1">
      <c r="A79" s="255"/>
      <c r="B79" s="776"/>
      <c r="C79" s="777"/>
      <c r="D79" s="778"/>
      <c r="E79" s="801" t="s">
        <v>423</v>
      </c>
      <c r="F79" s="802"/>
      <c r="G79" s="802"/>
      <c r="H79" s="805"/>
      <c r="I79" s="807" t="s">
        <v>422</v>
      </c>
      <c r="J79" s="807"/>
      <c r="K79" s="807"/>
      <c r="L79" s="807"/>
      <c r="M79" s="807"/>
      <c r="N79" s="807"/>
      <c r="O79" s="807"/>
      <c r="P79" s="807"/>
      <c r="Q79" s="807"/>
      <c r="R79" s="808"/>
      <c r="S79" s="254"/>
    </row>
    <row r="80" spans="1:19" ht="15" customHeight="1">
      <c r="A80" s="255"/>
      <c r="B80" s="779"/>
      <c r="C80" s="780"/>
      <c r="D80" s="781"/>
      <c r="E80" s="803"/>
      <c r="F80" s="804"/>
      <c r="G80" s="804"/>
      <c r="H80" s="806"/>
      <c r="I80" s="809"/>
      <c r="J80" s="809"/>
      <c r="K80" s="809"/>
      <c r="L80" s="809"/>
      <c r="M80" s="809"/>
      <c r="N80" s="809"/>
      <c r="O80" s="809"/>
      <c r="P80" s="809"/>
      <c r="Q80" s="809"/>
      <c r="R80" s="810"/>
      <c r="S80" s="254"/>
    </row>
    <row r="81" spans="1:19" ht="15" customHeight="1">
      <c r="A81" s="255"/>
      <c r="S81" s="254"/>
    </row>
    <row r="82" spans="1:19" ht="15" customHeight="1">
      <c r="A82" s="255"/>
      <c r="B82" s="811" t="s">
        <v>421</v>
      </c>
      <c r="C82" s="774"/>
      <c r="D82" s="775"/>
      <c r="E82" s="812" t="s">
        <v>420</v>
      </c>
      <c r="F82" s="813"/>
      <c r="G82" s="813"/>
      <c r="H82" s="813"/>
      <c r="I82" s="813"/>
      <c r="J82" s="813"/>
      <c r="K82" s="813"/>
      <c r="L82" s="813"/>
      <c r="M82" s="813"/>
      <c r="N82" s="813"/>
      <c r="O82" s="813"/>
      <c r="P82" s="813"/>
      <c r="Q82" s="813"/>
      <c r="R82" s="814"/>
      <c r="S82" s="254"/>
    </row>
    <row r="83" spans="1:19" ht="15" customHeight="1">
      <c r="A83" s="255"/>
      <c r="B83" s="776"/>
      <c r="C83" s="777"/>
      <c r="D83" s="778"/>
      <c r="E83" s="262"/>
      <c r="F83" s="805"/>
      <c r="G83" s="774" t="s">
        <v>419</v>
      </c>
      <c r="H83" s="774"/>
      <c r="I83" s="805"/>
      <c r="J83" s="774" t="s">
        <v>418</v>
      </c>
      <c r="K83" s="261"/>
      <c r="L83" s="261"/>
      <c r="M83" s="261"/>
      <c r="N83" s="261"/>
      <c r="O83" s="261"/>
      <c r="P83" s="261"/>
      <c r="Q83" s="261"/>
      <c r="R83" s="260"/>
      <c r="S83" s="254"/>
    </row>
    <row r="84" spans="1:19" ht="15" customHeight="1">
      <c r="A84" s="255"/>
      <c r="B84" s="779"/>
      <c r="C84" s="780"/>
      <c r="D84" s="781"/>
      <c r="E84" s="259"/>
      <c r="F84" s="806"/>
      <c r="G84" s="780"/>
      <c r="H84" s="780"/>
      <c r="I84" s="806"/>
      <c r="J84" s="780"/>
      <c r="K84" s="258"/>
      <c r="L84" s="258"/>
      <c r="M84" s="258"/>
      <c r="N84" s="258"/>
      <c r="O84" s="258"/>
      <c r="P84" s="258"/>
      <c r="Q84" s="258"/>
      <c r="R84" s="257"/>
      <c r="S84" s="254"/>
    </row>
    <row r="85" spans="1:19" ht="15" customHeight="1">
      <c r="A85" s="255"/>
      <c r="S85" s="254"/>
    </row>
    <row r="86" spans="1:19" ht="15" customHeight="1">
      <c r="A86" s="255"/>
      <c r="B86" s="773" t="s">
        <v>417</v>
      </c>
      <c r="C86" s="774"/>
      <c r="D86" s="775"/>
      <c r="E86" s="782"/>
      <c r="F86" s="783"/>
      <c r="G86" s="783"/>
      <c r="H86" s="783"/>
      <c r="I86" s="783"/>
      <c r="J86" s="783"/>
      <c r="K86" s="783"/>
      <c r="L86" s="783"/>
      <c r="M86" s="783"/>
      <c r="N86" s="783"/>
      <c r="O86" s="783"/>
      <c r="P86" s="783"/>
      <c r="Q86" s="783"/>
      <c r="R86" s="784"/>
      <c r="S86" s="254"/>
    </row>
    <row r="87" spans="1:19" ht="15" customHeight="1">
      <c r="A87" s="255"/>
      <c r="B87" s="776"/>
      <c r="C87" s="777"/>
      <c r="D87" s="778"/>
      <c r="E87" s="785"/>
      <c r="F87" s="786"/>
      <c r="G87" s="786"/>
      <c r="H87" s="786"/>
      <c r="I87" s="786"/>
      <c r="J87" s="786"/>
      <c r="K87" s="786"/>
      <c r="L87" s="786"/>
      <c r="M87" s="786"/>
      <c r="N87" s="786"/>
      <c r="O87" s="786"/>
      <c r="P87" s="786"/>
      <c r="Q87" s="786"/>
      <c r="R87" s="787"/>
      <c r="S87" s="254"/>
    </row>
    <row r="88" spans="1:19" ht="15" customHeight="1">
      <c r="A88" s="255"/>
      <c r="B88" s="776"/>
      <c r="C88" s="777"/>
      <c r="D88" s="778"/>
      <c r="E88" s="785"/>
      <c r="F88" s="786"/>
      <c r="G88" s="786"/>
      <c r="H88" s="786"/>
      <c r="I88" s="786"/>
      <c r="J88" s="786"/>
      <c r="K88" s="786"/>
      <c r="L88" s="786"/>
      <c r="M88" s="786"/>
      <c r="N88" s="786"/>
      <c r="O88" s="786"/>
      <c r="P88" s="786"/>
      <c r="Q88" s="786"/>
      <c r="R88" s="787"/>
      <c r="S88" s="254"/>
    </row>
    <row r="89" spans="1:19" ht="15" customHeight="1">
      <c r="A89" s="255"/>
      <c r="B89" s="776"/>
      <c r="C89" s="777"/>
      <c r="D89" s="778"/>
      <c r="E89" s="785"/>
      <c r="F89" s="786"/>
      <c r="G89" s="786"/>
      <c r="H89" s="786"/>
      <c r="I89" s="786"/>
      <c r="J89" s="786"/>
      <c r="K89" s="786"/>
      <c r="L89" s="786"/>
      <c r="M89" s="786"/>
      <c r="N89" s="786"/>
      <c r="O89" s="786"/>
      <c r="P89" s="786"/>
      <c r="Q89" s="786"/>
      <c r="R89" s="787"/>
      <c r="S89" s="254"/>
    </row>
    <row r="90" spans="1:19" ht="15" customHeight="1">
      <c r="A90" s="255"/>
      <c r="B90" s="776"/>
      <c r="C90" s="777"/>
      <c r="D90" s="778"/>
      <c r="E90" s="785"/>
      <c r="F90" s="786"/>
      <c r="G90" s="786"/>
      <c r="H90" s="786"/>
      <c r="I90" s="786"/>
      <c r="J90" s="786"/>
      <c r="K90" s="786"/>
      <c r="L90" s="786"/>
      <c r="M90" s="786"/>
      <c r="N90" s="786"/>
      <c r="O90" s="786"/>
      <c r="P90" s="786"/>
      <c r="Q90" s="786"/>
      <c r="R90" s="787"/>
      <c r="S90" s="254"/>
    </row>
    <row r="91" spans="1:19" ht="15" customHeight="1">
      <c r="A91" s="255"/>
      <c r="B91" s="779"/>
      <c r="C91" s="780"/>
      <c r="D91" s="781"/>
      <c r="E91" s="788"/>
      <c r="F91" s="789"/>
      <c r="G91" s="789"/>
      <c r="H91" s="789"/>
      <c r="I91" s="789"/>
      <c r="J91" s="789"/>
      <c r="K91" s="789"/>
      <c r="L91" s="789"/>
      <c r="M91" s="789"/>
      <c r="N91" s="789"/>
      <c r="O91" s="789"/>
      <c r="P91" s="789"/>
      <c r="Q91" s="789"/>
      <c r="R91" s="790"/>
      <c r="S91" s="254"/>
    </row>
    <row r="92" spans="1:19" ht="15" customHeight="1" thickBot="1">
      <c r="A92" s="253"/>
      <c r="B92" s="252"/>
      <c r="C92" s="252"/>
      <c r="D92" s="252"/>
      <c r="E92" s="252"/>
      <c r="F92" s="252"/>
      <c r="G92" s="252"/>
      <c r="H92" s="252"/>
      <c r="I92" s="252"/>
      <c r="J92" s="252"/>
      <c r="K92" s="252"/>
      <c r="L92" s="252"/>
      <c r="M92" s="252"/>
      <c r="N92" s="252"/>
      <c r="O92" s="252"/>
      <c r="P92" s="252"/>
      <c r="Q92" s="252"/>
      <c r="R92" s="252"/>
      <c r="S92" s="251"/>
    </row>
    <row r="93" spans="1:19" ht="15" customHeight="1">
      <c r="M93" s="250">
        <v>3</v>
      </c>
      <c r="N93" s="250" t="s">
        <v>432</v>
      </c>
      <c r="P93" s="821">
        <f>$P$1</f>
        <v>0</v>
      </c>
      <c r="Q93" s="821"/>
      <c r="R93" s="821"/>
      <c r="S93" s="821"/>
    </row>
    <row r="94" spans="1:19" ht="15" customHeight="1">
      <c r="A94" s="815" t="s">
        <v>431</v>
      </c>
      <c r="B94" s="815"/>
      <c r="C94" s="815"/>
      <c r="D94" s="815"/>
      <c r="E94" s="815"/>
      <c r="F94" s="815"/>
      <c r="G94" s="815"/>
      <c r="H94" s="815"/>
      <c r="I94" s="815"/>
      <c r="J94" s="815"/>
      <c r="K94" s="815"/>
      <c r="L94" s="815"/>
      <c r="M94" s="815"/>
      <c r="N94" s="815"/>
      <c r="O94" s="815"/>
      <c r="P94" s="815"/>
      <c r="Q94" s="815"/>
      <c r="R94" s="815"/>
      <c r="S94" s="815"/>
    </row>
    <row r="95" spans="1:19" ht="15" customHeight="1">
      <c r="A95" s="815"/>
      <c r="B95" s="815"/>
      <c r="C95" s="815"/>
      <c r="D95" s="815"/>
      <c r="E95" s="815"/>
      <c r="F95" s="815"/>
      <c r="G95" s="815"/>
      <c r="H95" s="815"/>
      <c r="I95" s="815"/>
      <c r="J95" s="815"/>
      <c r="K95" s="815"/>
      <c r="L95" s="815"/>
      <c r="M95" s="815"/>
      <c r="N95" s="815"/>
      <c r="O95" s="815"/>
      <c r="P95" s="815"/>
      <c r="Q95" s="815"/>
      <c r="R95" s="815"/>
      <c r="S95" s="815"/>
    </row>
    <row r="96" spans="1:19" ht="15" customHeight="1">
      <c r="A96" s="266"/>
      <c r="B96" s="266"/>
      <c r="C96" s="266"/>
      <c r="D96" s="266"/>
      <c r="E96" s="266"/>
      <c r="F96" s="266"/>
      <c r="G96" s="266"/>
      <c r="H96" s="266"/>
      <c r="I96" s="266"/>
      <c r="J96" s="266"/>
      <c r="K96" s="266"/>
      <c r="L96" s="266"/>
      <c r="M96" s="266"/>
      <c r="N96" s="266"/>
      <c r="O96" s="266"/>
      <c r="P96" s="266"/>
      <c r="Q96" s="266"/>
      <c r="R96" s="266"/>
      <c r="S96" s="266"/>
    </row>
    <row r="97" spans="1:19" ht="15" customHeight="1">
      <c r="L97" s="777"/>
      <c r="M97" s="777"/>
      <c r="N97" s="256"/>
      <c r="O97" s="822" t="str">
        <f>$O$5</f>
        <v>令和0年0月0日</v>
      </c>
      <c r="P97" s="822"/>
      <c r="Q97" s="822"/>
      <c r="R97" s="822"/>
      <c r="S97" s="822"/>
    </row>
    <row r="98" spans="1:19" ht="15" customHeight="1" thickBot="1"/>
    <row r="99" spans="1:19" ht="15" customHeight="1">
      <c r="A99" s="265"/>
      <c r="B99" s="264"/>
      <c r="C99" s="264"/>
      <c r="D99" s="264"/>
      <c r="E99" s="264"/>
      <c r="F99" s="264"/>
      <c r="G99" s="264"/>
      <c r="H99" s="264"/>
      <c r="I99" s="264"/>
      <c r="J99" s="264"/>
      <c r="K99" s="264"/>
      <c r="L99" s="264"/>
      <c r="M99" s="264"/>
      <c r="N99" s="264"/>
      <c r="O99" s="264"/>
      <c r="P99" s="264"/>
      <c r="Q99" s="264"/>
      <c r="R99" s="264"/>
      <c r="S99" s="263"/>
    </row>
    <row r="100" spans="1:19" ht="15" customHeight="1">
      <c r="A100" s="255"/>
      <c r="B100" s="799" t="s">
        <v>120</v>
      </c>
      <c r="C100" s="799"/>
      <c r="D100" s="799"/>
      <c r="E100" s="800">
        <f>$E$8</f>
        <v>0</v>
      </c>
      <c r="F100" s="800"/>
      <c r="G100" s="800"/>
      <c r="H100" s="800"/>
      <c r="I100" s="800"/>
      <c r="J100" s="800"/>
      <c r="K100" s="800"/>
      <c r="L100" s="800"/>
      <c r="M100" s="800"/>
      <c r="N100" s="800"/>
      <c r="O100" s="800"/>
      <c r="P100" s="800"/>
      <c r="Q100" s="800"/>
      <c r="S100" s="254"/>
    </row>
    <row r="101" spans="1:19" ht="15" customHeight="1">
      <c r="A101" s="255"/>
      <c r="B101" s="799"/>
      <c r="C101" s="799"/>
      <c r="D101" s="799"/>
      <c r="E101" s="792"/>
      <c r="F101" s="792"/>
      <c r="G101" s="792"/>
      <c r="H101" s="792"/>
      <c r="I101" s="792"/>
      <c r="J101" s="792"/>
      <c r="K101" s="792"/>
      <c r="L101" s="792"/>
      <c r="M101" s="792"/>
      <c r="N101" s="792"/>
      <c r="O101" s="792"/>
      <c r="P101" s="792"/>
      <c r="Q101" s="792"/>
      <c r="S101" s="254"/>
    </row>
    <row r="102" spans="1:19" ht="15" customHeight="1">
      <c r="A102" s="255"/>
      <c r="B102" s="768" t="s">
        <v>119</v>
      </c>
      <c r="C102" s="768"/>
      <c r="D102" s="768"/>
      <c r="E102" s="791">
        <f>$E$10</f>
        <v>0</v>
      </c>
      <c r="F102" s="791"/>
      <c r="G102" s="791"/>
      <c r="H102" s="791"/>
      <c r="I102" s="791"/>
      <c r="J102" s="791"/>
      <c r="K102" s="791"/>
      <c r="L102" s="791"/>
      <c r="M102" s="791"/>
      <c r="N102" s="791"/>
      <c r="O102" s="791"/>
      <c r="P102" s="791"/>
      <c r="Q102" s="791"/>
      <c r="S102" s="254"/>
    </row>
    <row r="103" spans="1:19" ht="15" customHeight="1">
      <c r="A103" s="255"/>
      <c r="B103" s="772"/>
      <c r="C103" s="772"/>
      <c r="D103" s="772"/>
      <c r="E103" s="791"/>
      <c r="F103" s="791"/>
      <c r="G103" s="791"/>
      <c r="H103" s="791"/>
      <c r="I103" s="791"/>
      <c r="J103" s="791"/>
      <c r="K103" s="791"/>
      <c r="L103" s="791"/>
      <c r="M103" s="791"/>
      <c r="N103" s="791"/>
      <c r="O103" s="791"/>
      <c r="P103" s="791"/>
      <c r="Q103" s="791"/>
      <c r="S103" s="254"/>
    </row>
    <row r="104" spans="1:19" ht="15" customHeight="1">
      <c r="A104" s="255"/>
      <c r="B104" s="769"/>
      <c r="C104" s="769"/>
      <c r="D104" s="769"/>
      <c r="E104" s="791"/>
      <c r="F104" s="791"/>
      <c r="G104" s="791"/>
      <c r="H104" s="791"/>
      <c r="I104" s="791"/>
      <c r="J104" s="791"/>
      <c r="K104" s="791"/>
      <c r="L104" s="791"/>
      <c r="M104" s="791"/>
      <c r="N104" s="791"/>
      <c r="O104" s="791"/>
      <c r="P104" s="791"/>
      <c r="Q104" s="791"/>
      <c r="S104" s="254"/>
    </row>
    <row r="105" spans="1:19" ht="15" customHeight="1">
      <c r="A105" s="255"/>
      <c r="B105" s="772" t="s">
        <v>121</v>
      </c>
      <c r="C105" s="772"/>
      <c r="D105" s="772"/>
      <c r="E105" s="792" t="str">
        <f>$E$13</f>
        <v>　</v>
      </c>
      <c r="F105" s="792"/>
      <c r="G105" s="792"/>
      <c r="H105" s="792"/>
      <c r="I105" s="792"/>
      <c r="J105" s="792"/>
      <c r="K105" s="792"/>
      <c r="L105" s="792"/>
      <c r="M105" s="792"/>
      <c r="N105" s="792"/>
      <c r="O105" s="792"/>
      <c r="P105" s="792"/>
      <c r="Q105" s="792"/>
      <c r="S105" s="254"/>
    </row>
    <row r="106" spans="1:19" ht="15" customHeight="1">
      <c r="A106" s="255"/>
      <c r="B106" s="772"/>
      <c r="C106" s="772"/>
      <c r="D106" s="772"/>
      <c r="E106" s="792"/>
      <c r="F106" s="792"/>
      <c r="G106" s="792"/>
      <c r="H106" s="792"/>
      <c r="I106" s="792"/>
      <c r="J106" s="792"/>
      <c r="K106" s="792"/>
      <c r="L106" s="792"/>
      <c r="M106" s="792"/>
      <c r="N106" s="792"/>
      <c r="O106" s="792"/>
      <c r="P106" s="792"/>
      <c r="Q106" s="792"/>
      <c r="S106" s="254"/>
    </row>
    <row r="107" spans="1:19" ht="15" customHeight="1">
      <c r="A107" s="255"/>
      <c r="B107" s="768" t="s">
        <v>430</v>
      </c>
      <c r="C107" s="768"/>
      <c r="D107" s="768"/>
      <c r="E107" s="792">
        <f>$E$15</f>
        <v>0</v>
      </c>
      <c r="F107" s="792"/>
      <c r="G107" s="792"/>
      <c r="H107" s="792"/>
      <c r="I107" s="792"/>
      <c r="J107" s="792"/>
      <c r="K107" s="792"/>
      <c r="L107" s="792"/>
      <c r="M107" s="792"/>
      <c r="N107" s="792"/>
      <c r="O107" s="792"/>
      <c r="P107" s="792"/>
      <c r="Q107" s="792"/>
      <c r="S107" s="254"/>
    </row>
    <row r="108" spans="1:19" ht="15" customHeight="1">
      <c r="A108" s="255"/>
      <c r="B108" s="769"/>
      <c r="C108" s="769"/>
      <c r="D108" s="769"/>
      <c r="E108" s="792"/>
      <c r="F108" s="792"/>
      <c r="G108" s="792"/>
      <c r="H108" s="792"/>
      <c r="I108" s="792"/>
      <c r="J108" s="792"/>
      <c r="K108" s="792"/>
      <c r="L108" s="792"/>
      <c r="M108" s="792"/>
      <c r="N108" s="792"/>
      <c r="O108" s="792"/>
      <c r="P108" s="792"/>
      <c r="Q108" s="792"/>
      <c r="S108" s="254"/>
    </row>
    <row r="109" spans="1:19" ht="15" customHeight="1" thickBot="1">
      <c r="A109" s="253"/>
      <c r="B109" s="252"/>
      <c r="C109" s="252"/>
      <c r="D109" s="252"/>
      <c r="E109" s="252"/>
      <c r="F109" s="252"/>
      <c r="G109" s="252"/>
      <c r="H109" s="252"/>
      <c r="I109" s="252"/>
      <c r="J109" s="252"/>
      <c r="K109" s="252"/>
      <c r="L109" s="252"/>
      <c r="M109" s="252"/>
      <c r="N109" s="252"/>
      <c r="O109" s="252"/>
      <c r="P109" s="252"/>
      <c r="Q109" s="252"/>
      <c r="R109" s="252"/>
      <c r="S109" s="251"/>
    </row>
    <row r="111" spans="1:19" ht="15" customHeight="1">
      <c r="A111" s="250" t="s">
        <v>429</v>
      </c>
    </row>
    <row r="112" spans="1:19" ht="15" customHeight="1" thickBot="1"/>
    <row r="113" spans="1:19" ht="15" customHeight="1">
      <c r="A113" s="265"/>
      <c r="B113" s="264"/>
      <c r="C113" s="264"/>
      <c r="D113" s="264"/>
      <c r="E113" s="264"/>
      <c r="F113" s="264"/>
      <c r="G113" s="264"/>
      <c r="H113" s="264"/>
      <c r="I113" s="264"/>
      <c r="J113" s="264"/>
      <c r="K113" s="264"/>
      <c r="L113" s="264"/>
      <c r="M113" s="264"/>
      <c r="N113" s="264"/>
      <c r="O113" s="264"/>
      <c r="P113" s="264"/>
      <c r="Q113" s="264"/>
      <c r="R113" s="264"/>
      <c r="S113" s="263"/>
    </row>
    <row r="114" spans="1:19" ht="15" customHeight="1">
      <c r="A114" s="255"/>
      <c r="B114" s="772" t="s">
        <v>141</v>
      </c>
      <c r="C114" s="772"/>
      <c r="D114" s="772"/>
      <c r="E114" s="770">
        <f>入力用!E100</f>
        <v>0</v>
      </c>
      <c r="F114" s="770"/>
      <c r="G114" s="770"/>
      <c r="H114" s="770"/>
      <c r="I114" s="770"/>
      <c r="J114" s="770"/>
      <c r="K114" s="770"/>
      <c r="M114" s="772" t="s">
        <v>428</v>
      </c>
      <c r="N114" s="772"/>
      <c r="O114" s="823"/>
      <c r="P114" s="823"/>
      <c r="Q114" s="823"/>
      <c r="R114" s="823"/>
      <c r="S114" s="254"/>
    </row>
    <row r="115" spans="1:19" ht="15" customHeight="1">
      <c r="A115" s="255"/>
      <c r="B115" s="769"/>
      <c r="C115" s="769"/>
      <c r="D115" s="769"/>
      <c r="E115" s="771"/>
      <c r="F115" s="771"/>
      <c r="G115" s="771"/>
      <c r="H115" s="771"/>
      <c r="I115" s="771"/>
      <c r="J115" s="771"/>
      <c r="K115" s="771"/>
      <c r="M115" s="769"/>
      <c r="N115" s="769"/>
      <c r="O115" s="823"/>
      <c r="P115" s="823"/>
      <c r="Q115" s="823"/>
      <c r="R115" s="823"/>
      <c r="S115" s="254"/>
    </row>
    <row r="116" spans="1:19" ht="15" customHeight="1">
      <c r="A116" s="255"/>
      <c r="B116" s="772" t="s">
        <v>427</v>
      </c>
      <c r="C116" s="772"/>
      <c r="D116" s="772"/>
      <c r="E116" s="816">
        <f>$E$24</f>
        <v>0</v>
      </c>
      <c r="F116" s="816"/>
      <c r="G116" s="816"/>
      <c r="H116" s="816"/>
      <c r="I116" s="816"/>
      <c r="J116" s="816"/>
      <c r="K116" s="816"/>
      <c r="N116" s="261"/>
      <c r="O116" s="261"/>
      <c r="P116" s="261"/>
      <c r="Q116" s="261"/>
      <c r="R116" s="261"/>
      <c r="S116" s="254"/>
    </row>
    <row r="117" spans="1:19" ht="15" customHeight="1">
      <c r="A117" s="255"/>
      <c r="B117" s="772"/>
      <c r="C117" s="772"/>
      <c r="D117" s="772"/>
      <c r="E117" s="771"/>
      <c r="F117" s="771"/>
      <c r="G117" s="771"/>
      <c r="H117" s="771"/>
      <c r="I117" s="771"/>
      <c r="J117" s="771"/>
      <c r="K117" s="771"/>
      <c r="S117" s="254"/>
    </row>
    <row r="118" spans="1:19" ht="15" customHeight="1">
      <c r="A118" s="255"/>
      <c r="B118" s="768" t="s">
        <v>34</v>
      </c>
      <c r="C118" s="768"/>
      <c r="D118" s="768"/>
      <c r="E118" s="770" t="str">
        <f>CONCATENATE(入力用!E101,入力用!F101,入力用!G101,入力用!H101,入力用!I101,入力用!J101,入力用!K101)</f>
        <v>年月日</v>
      </c>
      <c r="F118" s="770"/>
      <c r="G118" s="770"/>
      <c r="H118" s="770"/>
      <c r="I118" s="770"/>
      <c r="J118" s="770"/>
      <c r="K118" s="770"/>
      <c r="L118" s="770"/>
      <c r="M118" s="770"/>
      <c r="S118" s="254"/>
    </row>
    <row r="119" spans="1:19" ht="15" customHeight="1">
      <c r="A119" s="255"/>
      <c r="B119" s="769"/>
      <c r="C119" s="769"/>
      <c r="D119" s="769"/>
      <c r="E119" s="771"/>
      <c r="F119" s="771"/>
      <c r="G119" s="771"/>
      <c r="H119" s="771"/>
      <c r="I119" s="771"/>
      <c r="J119" s="771"/>
      <c r="K119" s="771"/>
      <c r="L119" s="771"/>
      <c r="M119" s="771"/>
      <c r="S119" s="254"/>
    </row>
    <row r="120" spans="1:19" ht="15" customHeight="1" thickBot="1">
      <c r="A120" s="253"/>
      <c r="B120" s="252"/>
      <c r="C120" s="252"/>
      <c r="D120" s="252"/>
      <c r="E120" s="252"/>
      <c r="F120" s="252"/>
      <c r="G120" s="252"/>
      <c r="H120" s="252"/>
      <c r="I120" s="252"/>
      <c r="J120" s="252"/>
      <c r="K120" s="252"/>
      <c r="L120" s="252"/>
      <c r="M120" s="252"/>
      <c r="N120" s="252"/>
      <c r="O120" s="252"/>
      <c r="P120" s="252"/>
      <c r="Q120" s="252"/>
      <c r="R120" s="252"/>
      <c r="S120" s="251"/>
    </row>
    <row r="121" spans="1:19" ht="15" customHeight="1" thickBot="1"/>
    <row r="122" spans="1:19" ht="15" customHeight="1">
      <c r="A122" s="265"/>
      <c r="B122" s="264"/>
      <c r="C122" s="264"/>
      <c r="D122" s="264"/>
      <c r="E122" s="264"/>
      <c r="F122" s="264"/>
      <c r="G122" s="264"/>
      <c r="H122" s="264"/>
      <c r="I122" s="264"/>
      <c r="J122" s="264"/>
      <c r="K122" s="264"/>
      <c r="L122" s="264"/>
      <c r="M122" s="264"/>
      <c r="N122" s="264"/>
      <c r="O122" s="264"/>
      <c r="P122" s="264"/>
      <c r="Q122" s="264"/>
      <c r="R122" s="264"/>
      <c r="S122" s="263"/>
    </row>
    <row r="123" spans="1:19" ht="15" customHeight="1">
      <c r="A123" s="255"/>
      <c r="B123" s="811" t="s">
        <v>426</v>
      </c>
      <c r="C123" s="774"/>
      <c r="D123" s="775"/>
      <c r="E123" s="793" t="s">
        <v>425</v>
      </c>
      <c r="F123" s="793"/>
      <c r="G123" s="794"/>
      <c r="H123" s="795"/>
      <c r="I123" s="795"/>
      <c r="J123" s="795"/>
      <c r="K123" s="797" t="s">
        <v>424</v>
      </c>
      <c r="L123" s="797"/>
      <c r="M123" s="797"/>
      <c r="N123" s="817"/>
      <c r="O123" s="817"/>
      <c r="P123" s="817"/>
      <c r="Q123" s="817"/>
      <c r="R123" s="818"/>
      <c r="S123" s="254"/>
    </row>
    <row r="124" spans="1:19" ht="15" customHeight="1">
      <c r="A124" s="255"/>
      <c r="B124" s="776"/>
      <c r="C124" s="777"/>
      <c r="D124" s="778"/>
      <c r="E124" s="793"/>
      <c r="F124" s="793"/>
      <c r="G124" s="794"/>
      <c r="H124" s="796"/>
      <c r="I124" s="796"/>
      <c r="J124" s="796"/>
      <c r="K124" s="798"/>
      <c r="L124" s="798"/>
      <c r="M124" s="798"/>
      <c r="N124" s="819"/>
      <c r="O124" s="819"/>
      <c r="P124" s="819"/>
      <c r="Q124" s="819"/>
      <c r="R124" s="820"/>
      <c r="S124" s="254"/>
    </row>
    <row r="125" spans="1:19" ht="15" customHeight="1">
      <c r="A125" s="255"/>
      <c r="B125" s="776"/>
      <c r="C125" s="777"/>
      <c r="D125" s="778"/>
      <c r="E125" s="801" t="s">
        <v>423</v>
      </c>
      <c r="F125" s="802"/>
      <c r="G125" s="802"/>
      <c r="H125" s="805"/>
      <c r="I125" s="807" t="s">
        <v>422</v>
      </c>
      <c r="J125" s="807"/>
      <c r="K125" s="807"/>
      <c r="L125" s="807"/>
      <c r="M125" s="807"/>
      <c r="N125" s="807"/>
      <c r="O125" s="807"/>
      <c r="P125" s="807"/>
      <c r="Q125" s="807"/>
      <c r="R125" s="808"/>
      <c r="S125" s="254"/>
    </row>
    <row r="126" spans="1:19" ht="15" customHeight="1">
      <c r="A126" s="255"/>
      <c r="B126" s="779"/>
      <c r="C126" s="780"/>
      <c r="D126" s="781"/>
      <c r="E126" s="803"/>
      <c r="F126" s="804"/>
      <c r="G126" s="804"/>
      <c r="H126" s="806"/>
      <c r="I126" s="809"/>
      <c r="J126" s="809"/>
      <c r="K126" s="809"/>
      <c r="L126" s="809"/>
      <c r="M126" s="809"/>
      <c r="N126" s="809"/>
      <c r="O126" s="809"/>
      <c r="P126" s="809"/>
      <c r="Q126" s="809"/>
      <c r="R126" s="810"/>
      <c r="S126" s="254"/>
    </row>
    <row r="127" spans="1:19" ht="15" customHeight="1">
      <c r="A127" s="255"/>
      <c r="S127" s="254"/>
    </row>
    <row r="128" spans="1:19" ht="15" customHeight="1">
      <c r="A128" s="255"/>
      <c r="B128" s="811" t="s">
        <v>421</v>
      </c>
      <c r="C128" s="774"/>
      <c r="D128" s="775"/>
      <c r="E128" s="812" t="s">
        <v>420</v>
      </c>
      <c r="F128" s="813"/>
      <c r="G128" s="813"/>
      <c r="H128" s="813"/>
      <c r="I128" s="813"/>
      <c r="J128" s="813"/>
      <c r="K128" s="813"/>
      <c r="L128" s="813"/>
      <c r="M128" s="813"/>
      <c r="N128" s="813"/>
      <c r="O128" s="813"/>
      <c r="P128" s="813"/>
      <c r="Q128" s="813"/>
      <c r="R128" s="814"/>
      <c r="S128" s="254"/>
    </row>
    <row r="129" spans="1:19" ht="15" customHeight="1">
      <c r="A129" s="255"/>
      <c r="B129" s="776"/>
      <c r="C129" s="777"/>
      <c r="D129" s="778"/>
      <c r="E129" s="262"/>
      <c r="F129" s="805"/>
      <c r="G129" s="774" t="s">
        <v>419</v>
      </c>
      <c r="H129" s="774"/>
      <c r="I129" s="805"/>
      <c r="J129" s="774" t="s">
        <v>418</v>
      </c>
      <c r="K129" s="261"/>
      <c r="L129" s="261"/>
      <c r="M129" s="261"/>
      <c r="N129" s="261"/>
      <c r="O129" s="261"/>
      <c r="P129" s="261"/>
      <c r="Q129" s="261"/>
      <c r="R129" s="260"/>
      <c r="S129" s="254"/>
    </row>
    <row r="130" spans="1:19" ht="15" customHeight="1">
      <c r="A130" s="255"/>
      <c r="B130" s="779"/>
      <c r="C130" s="780"/>
      <c r="D130" s="781"/>
      <c r="E130" s="259"/>
      <c r="F130" s="806"/>
      <c r="G130" s="780"/>
      <c r="H130" s="780"/>
      <c r="I130" s="806"/>
      <c r="J130" s="780"/>
      <c r="K130" s="258"/>
      <c r="L130" s="258"/>
      <c r="M130" s="258"/>
      <c r="N130" s="258"/>
      <c r="O130" s="258"/>
      <c r="P130" s="258"/>
      <c r="Q130" s="258"/>
      <c r="R130" s="257"/>
      <c r="S130" s="254"/>
    </row>
    <row r="131" spans="1:19" ht="15" customHeight="1">
      <c r="A131" s="255"/>
      <c r="S131" s="254"/>
    </row>
    <row r="132" spans="1:19" ht="15" customHeight="1">
      <c r="A132" s="255"/>
      <c r="B132" s="773" t="s">
        <v>417</v>
      </c>
      <c r="C132" s="774"/>
      <c r="D132" s="775"/>
      <c r="E132" s="782"/>
      <c r="F132" s="783"/>
      <c r="G132" s="783"/>
      <c r="H132" s="783"/>
      <c r="I132" s="783"/>
      <c r="J132" s="783"/>
      <c r="K132" s="783"/>
      <c r="L132" s="783"/>
      <c r="M132" s="783"/>
      <c r="N132" s="783"/>
      <c r="O132" s="783"/>
      <c r="P132" s="783"/>
      <c r="Q132" s="783"/>
      <c r="R132" s="784"/>
      <c r="S132" s="254"/>
    </row>
    <row r="133" spans="1:19" ht="15" customHeight="1">
      <c r="A133" s="255"/>
      <c r="B133" s="776"/>
      <c r="C133" s="777"/>
      <c r="D133" s="778"/>
      <c r="E133" s="785"/>
      <c r="F133" s="786"/>
      <c r="G133" s="786"/>
      <c r="H133" s="786"/>
      <c r="I133" s="786"/>
      <c r="J133" s="786"/>
      <c r="K133" s="786"/>
      <c r="L133" s="786"/>
      <c r="M133" s="786"/>
      <c r="N133" s="786"/>
      <c r="O133" s="786"/>
      <c r="P133" s="786"/>
      <c r="Q133" s="786"/>
      <c r="R133" s="787"/>
      <c r="S133" s="254"/>
    </row>
    <row r="134" spans="1:19" ht="15" customHeight="1">
      <c r="A134" s="255"/>
      <c r="B134" s="776"/>
      <c r="C134" s="777"/>
      <c r="D134" s="778"/>
      <c r="E134" s="785"/>
      <c r="F134" s="786"/>
      <c r="G134" s="786"/>
      <c r="H134" s="786"/>
      <c r="I134" s="786"/>
      <c r="J134" s="786"/>
      <c r="K134" s="786"/>
      <c r="L134" s="786"/>
      <c r="M134" s="786"/>
      <c r="N134" s="786"/>
      <c r="O134" s="786"/>
      <c r="P134" s="786"/>
      <c r="Q134" s="786"/>
      <c r="R134" s="787"/>
      <c r="S134" s="254"/>
    </row>
    <row r="135" spans="1:19" ht="15" customHeight="1">
      <c r="A135" s="255"/>
      <c r="B135" s="776"/>
      <c r="C135" s="777"/>
      <c r="D135" s="778"/>
      <c r="E135" s="785"/>
      <c r="F135" s="786"/>
      <c r="G135" s="786"/>
      <c r="H135" s="786"/>
      <c r="I135" s="786"/>
      <c r="J135" s="786"/>
      <c r="K135" s="786"/>
      <c r="L135" s="786"/>
      <c r="M135" s="786"/>
      <c r="N135" s="786"/>
      <c r="O135" s="786"/>
      <c r="P135" s="786"/>
      <c r="Q135" s="786"/>
      <c r="R135" s="787"/>
      <c r="S135" s="254"/>
    </row>
    <row r="136" spans="1:19" ht="15" customHeight="1">
      <c r="A136" s="255"/>
      <c r="B136" s="776"/>
      <c r="C136" s="777"/>
      <c r="D136" s="778"/>
      <c r="E136" s="785"/>
      <c r="F136" s="786"/>
      <c r="G136" s="786"/>
      <c r="H136" s="786"/>
      <c r="I136" s="786"/>
      <c r="J136" s="786"/>
      <c r="K136" s="786"/>
      <c r="L136" s="786"/>
      <c r="M136" s="786"/>
      <c r="N136" s="786"/>
      <c r="O136" s="786"/>
      <c r="P136" s="786"/>
      <c r="Q136" s="786"/>
      <c r="R136" s="787"/>
      <c r="S136" s="254"/>
    </row>
    <row r="137" spans="1:19" ht="15" customHeight="1">
      <c r="A137" s="255"/>
      <c r="B137" s="779"/>
      <c r="C137" s="780"/>
      <c r="D137" s="781"/>
      <c r="E137" s="788"/>
      <c r="F137" s="789"/>
      <c r="G137" s="789"/>
      <c r="H137" s="789"/>
      <c r="I137" s="789"/>
      <c r="J137" s="789"/>
      <c r="K137" s="789"/>
      <c r="L137" s="789"/>
      <c r="M137" s="789"/>
      <c r="N137" s="789"/>
      <c r="O137" s="789"/>
      <c r="P137" s="789"/>
      <c r="Q137" s="789"/>
      <c r="R137" s="790"/>
      <c r="S137" s="254"/>
    </row>
    <row r="138" spans="1:19" ht="15" customHeight="1" thickBot="1">
      <c r="A138" s="253"/>
      <c r="B138" s="252"/>
      <c r="C138" s="252"/>
      <c r="D138" s="252"/>
      <c r="E138" s="252"/>
      <c r="F138" s="252"/>
      <c r="G138" s="252"/>
      <c r="H138" s="252"/>
      <c r="I138" s="252"/>
      <c r="J138" s="252"/>
      <c r="K138" s="252"/>
      <c r="L138" s="252"/>
      <c r="M138" s="252"/>
      <c r="N138" s="252"/>
      <c r="O138" s="252"/>
      <c r="P138" s="252"/>
      <c r="Q138" s="252"/>
      <c r="R138" s="252"/>
      <c r="S138" s="251"/>
    </row>
    <row r="139" spans="1:19" ht="15" customHeight="1">
      <c r="M139" s="250">
        <v>4</v>
      </c>
      <c r="N139" s="250" t="s">
        <v>432</v>
      </c>
      <c r="P139" s="821">
        <f>$P$1</f>
        <v>0</v>
      </c>
      <c r="Q139" s="821"/>
      <c r="R139" s="821"/>
      <c r="S139" s="821"/>
    </row>
    <row r="140" spans="1:19" ht="15" customHeight="1">
      <c r="A140" s="815" t="s">
        <v>431</v>
      </c>
      <c r="B140" s="815"/>
      <c r="C140" s="815"/>
      <c r="D140" s="815"/>
      <c r="E140" s="815"/>
      <c r="F140" s="815"/>
      <c r="G140" s="815"/>
      <c r="H140" s="815"/>
      <c r="I140" s="815"/>
      <c r="J140" s="815"/>
      <c r="K140" s="815"/>
      <c r="L140" s="815"/>
      <c r="M140" s="815"/>
      <c r="N140" s="815"/>
      <c r="O140" s="815"/>
      <c r="P140" s="815"/>
      <c r="Q140" s="815"/>
      <c r="R140" s="815"/>
      <c r="S140" s="815"/>
    </row>
    <row r="141" spans="1:19" ht="15" customHeight="1">
      <c r="A141" s="815"/>
      <c r="B141" s="815"/>
      <c r="C141" s="815"/>
      <c r="D141" s="815"/>
      <c r="E141" s="815"/>
      <c r="F141" s="815"/>
      <c r="G141" s="815"/>
      <c r="H141" s="815"/>
      <c r="I141" s="815"/>
      <c r="J141" s="815"/>
      <c r="K141" s="815"/>
      <c r="L141" s="815"/>
      <c r="M141" s="815"/>
      <c r="N141" s="815"/>
      <c r="O141" s="815"/>
      <c r="P141" s="815"/>
      <c r="Q141" s="815"/>
      <c r="R141" s="815"/>
      <c r="S141" s="815"/>
    </row>
    <row r="142" spans="1:19" ht="15" customHeight="1">
      <c r="A142" s="266"/>
      <c r="B142" s="266"/>
      <c r="C142" s="266"/>
      <c r="D142" s="266"/>
      <c r="E142" s="266"/>
      <c r="F142" s="266"/>
      <c r="G142" s="266"/>
      <c r="H142" s="266"/>
      <c r="I142" s="266"/>
      <c r="J142" s="266"/>
      <c r="K142" s="266"/>
      <c r="L142" s="266"/>
      <c r="M142" s="266"/>
      <c r="N142" s="266"/>
      <c r="O142" s="266"/>
      <c r="P142" s="266"/>
      <c r="Q142" s="266"/>
      <c r="R142" s="266"/>
      <c r="S142" s="266"/>
    </row>
    <row r="143" spans="1:19" ht="15" customHeight="1">
      <c r="L143" s="777"/>
      <c r="M143" s="777"/>
      <c r="N143" s="256"/>
      <c r="O143" s="822" t="str">
        <f>$O$5</f>
        <v>令和0年0月0日</v>
      </c>
      <c r="P143" s="822"/>
      <c r="Q143" s="822"/>
      <c r="R143" s="822"/>
      <c r="S143" s="822"/>
    </row>
    <row r="144" spans="1:19" ht="15" customHeight="1" thickBot="1"/>
    <row r="145" spans="1:19" ht="15" customHeight="1">
      <c r="A145" s="265"/>
      <c r="B145" s="264"/>
      <c r="C145" s="264"/>
      <c r="D145" s="264"/>
      <c r="E145" s="264"/>
      <c r="F145" s="264"/>
      <c r="G145" s="264"/>
      <c r="H145" s="264"/>
      <c r="I145" s="264"/>
      <c r="J145" s="264"/>
      <c r="K145" s="264"/>
      <c r="L145" s="264"/>
      <c r="M145" s="264"/>
      <c r="N145" s="264"/>
      <c r="O145" s="264"/>
      <c r="P145" s="264"/>
      <c r="Q145" s="264"/>
      <c r="R145" s="264"/>
      <c r="S145" s="263"/>
    </row>
    <row r="146" spans="1:19" ht="15" customHeight="1">
      <c r="A146" s="255"/>
      <c r="B146" s="799" t="s">
        <v>120</v>
      </c>
      <c r="C146" s="799"/>
      <c r="D146" s="799"/>
      <c r="E146" s="800">
        <f>$E$8</f>
        <v>0</v>
      </c>
      <c r="F146" s="800"/>
      <c r="G146" s="800"/>
      <c r="H146" s="800"/>
      <c r="I146" s="800"/>
      <c r="J146" s="800"/>
      <c r="K146" s="800"/>
      <c r="L146" s="800"/>
      <c r="M146" s="800"/>
      <c r="N146" s="800"/>
      <c r="O146" s="800"/>
      <c r="P146" s="800"/>
      <c r="Q146" s="800"/>
      <c r="S146" s="254"/>
    </row>
    <row r="147" spans="1:19" ht="15" customHeight="1">
      <c r="A147" s="255"/>
      <c r="B147" s="799"/>
      <c r="C147" s="799"/>
      <c r="D147" s="799"/>
      <c r="E147" s="792"/>
      <c r="F147" s="792"/>
      <c r="G147" s="792"/>
      <c r="H147" s="792"/>
      <c r="I147" s="792"/>
      <c r="J147" s="792"/>
      <c r="K147" s="792"/>
      <c r="L147" s="792"/>
      <c r="M147" s="792"/>
      <c r="N147" s="792"/>
      <c r="O147" s="792"/>
      <c r="P147" s="792"/>
      <c r="Q147" s="792"/>
      <c r="S147" s="254"/>
    </row>
    <row r="148" spans="1:19" ht="15" customHeight="1">
      <c r="A148" s="255"/>
      <c r="B148" s="768" t="s">
        <v>119</v>
      </c>
      <c r="C148" s="768"/>
      <c r="D148" s="768"/>
      <c r="E148" s="791">
        <f>$E$10</f>
        <v>0</v>
      </c>
      <c r="F148" s="791"/>
      <c r="G148" s="791"/>
      <c r="H148" s="791"/>
      <c r="I148" s="791"/>
      <c r="J148" s="791"/>
      <c r="K148" s="791"/>
      <c r="L148" s="791"/>
      <c r="M148" s="791"/>
      <c r="N148" s="791"/>
      <c r="O148" s="791"/>
      <c r="P148" s="791"/>
      <c r="Q148" s="791"/>
      <c r="S148" s="254"/>
    </row>
    <row r="149" spans="1:19" ht="15" customHeight="1">
      <c r="A149" s="255"/>
      <c r="B149" s="772"/>
      <c r="C149" s="772"/>
      <c r="D149" s="772"/>
      <c r="E149" s="791"/>
      <c r="F149" s="791"/>
      <c r="G149" s="791"/>
      <c r="H149" s="791"/>
      <c r="I149" s="791"/>
      <c r="J149" s="791"/>
      <c r="K149" s="791"/>
      <c r="L149" s="791"/>
      <c r="M149" s="791"/>
      <c r="N149" s="791"/>
      <c r="O149" s="791"/>
      <c r="P149" s="791"/>
      <c r="Q149" s="791"/>
      <c r="S149" s="254"/>
    </row>
    <row r="150" spans="1:19" ht="15" customHeight="1">
      <c r="A150" s="255"/>
      <c r="B150" s="769"/>
      <c r="C150" s="769"/>
      <c r="D150" s="769"/>
      <c r="E150" s="791"/>
      <c r="F150" s="791"/>
      <c r="G150" s="791"/>
      <c r="H150" s="791"/>
      <c r="I150" s="791"/>
      <c r="J150" s="791"/>
      <c r="K150" s="791"/>
      <c r="L150" s="791"/>
      <c r="M150" s="791"/>
      <c r="N150" s="791"/>
      <c r="O150" s="791"/>
      <c r="P150" s="791"/>
      <c r="Q150" s="791"/>
      <c r="S150" s="254"/>
    </row>
    <row r="151" spans="1:19" ht="15" customHeight="1">
      <c r="A151" s="255"/>
      <c r="B151" s="772" t="s">
        <v>121</v>
      </c>
      <c r="C151" s="772"/>
      <c r="D151" s="772"/>
      <c r="E151" s="792" t="str">
        <f>$E$13</f>
        <v>　</v>
      </c>
      <c r="F151" s="792"/>
      <c r="G151" s="792"/>
      <c r="H151" s="792"/>
      <c r="I151" s="792"/>
      <c r="J151" s="792"/>
      <c r="K151" s="792"/>
      <c r="L151" s="792"/>
      <c r="M151" s="792"/>
      <c r="N151" s="792"/>
      <c r="O151" s="792"/>
      <c r="P151" s="792"/>
      <c r="Q151" s="792"/>
      <c r="S151" s="254"/>
    </row>
    <row r="152" spans="1:19" ht="15" customHeight="1">
      <c r="A152" s="255"/>
      <c r="B152" s="772"/>
      <c r="C152" s="772"/>
      <c r="D152" s="772"/>
      <c r="E152" s="792"/>
      <c r="F152" s="792"/>
      <c r="G152" s="792"/>
      <c r="H152" s="792"/>
      <c r="I152" s="792"/>
      <c r="J152" s="792"/>
      <c r="K152" s="792"/>
      <c r="L152" s="792"/>
      <c r="M152" s="792"/>
      <c r="N152" s="792"/>
      <c r="O152" s="792"/>
      <c r="P152" s="792"/>
      <c r="Q152" s="792"/>
      <c r="S152" s="254"/>
    </row>
    <row r="153" spans="1:19" ht="15" customHeight="1">
      <c r="A153" s="255"/>
      <c r="B153" s="768" t="s">
        <v>430</v>
      </c>
      <c r="C153" s="768"/>
      <c r="D153" s="768"/>
      <c r="E153" s="792">
        <f>$E$15</f>
        <v>0</v>
      </c>
      <c r="F153" s="792"/>
      <c r="G153" s="792"/>
      <c r="H153" s="792"/>
      <c r="I153" s="792"/>
      <c r="J153" s="792"/>
      <c r="K153" s="792"/>
      <c r="L153" s="792"/>
      <c r="M153" s="792"/>
      <c r="N153" s="792"/>
      <c r="O153" s="792"/>
      <c r="P153" s="792"/>
      <c r="Q153" s="792"/>
      <c r="S153" s="254"/>
    </row>
    <row r="154" spans="1:19" ht="15" customHeight="1">
      <c r="A154" s="255"/>
      <c r="B154" s="769"/>
      <c r="C154" s="769"/>
      <c r="D154" s="769"/>
      <c r="E154" s="792"/>
      <c r="F154" s="792"/>
      <c r="G154" s="792"/>
      <c r="H154" s="792"/>
      <c r="I154" s="792"/>
      <c r="J154" s="792"/>
      <c r="K154" s="792"/>
      <c r="L154" s="792"/>
      <c r="M154" s="792"/>
      <c r="N154" s="792"/>
      <c r="O154" s="792"/>
      <c r="P154" s="792"/>
      <c r="Q154" s="792"/>
      <c r="S154" s="254"/>
    </row>
    <row r="155" spans="1:19" ht="15" customHeight="1" thickBot="1">
      <c r="A155" s="253"/>
      <c r="B155" s="252"/>
      <c r="C155" s="252"/>
      <c r="D155" s="252"/>
      <c r="E155" s="252"/>
      <c r="F155" s="252"/>
      <c r="G155" s="252"/>
      <c r="H155" s="252"/>
      <c r="I155" s="252"/>
      <c r="J155" s="252"/>
      <c r="K155" s="252"/>
      <c r="L155" s="252"/>
      <c r="M155" s="252"/>
      <c r="N155" s="252"/>
      <c r="O155" s="252"/>
      <c r="P155" s="252"/>
      <c r="Q155" s="252"/>
      <c r="R155" s="252"/>
      <c r="S155" s="251"/>
    </row>
    <row r="157" spans="1:19" ht="15" customHeight="1">
      <c r="A157" s="250" t="s">
        <v>429</v>
      </c>
    </row>
    <row r="158" spans="1:19" ht="15" customHeight="1" thickBot="1"/>
    <row r="159" spans="1:19" ht="15" customHeight="1">
      <c r="A159" s="265"/>
      <c r="B159" s="264"/>
      <c r="C159" s="264"/>
      <c r="D159" s="264"/>
      <c r="E159" s="264"/>
      <c r="F159" s="264"/>
      <c r="G159" s="264"/>
      <c r="H159" s="264"/>
      <c r="I159" s="264"/>
      <c r="J159" s="264"/>
      <c r="K159" s="264"/>
      <c r="L159" s="264"/>
      <c r="M159" s="264"/>
      <c r="N159" s="264"/>
      <c r="O159" s="264"/>
      <c r="P159" s="264"/>
      <c r="Q159" s="264"/>
      <c r="R159" s="264"/>
      <c r="S159" s="263"/>
    </row>
    <row r="160" spans="1:19" ht="15" customHeight="1">
      <c r="A160" s="255"/>
      <c r="B160" s="772" t="s">
        <v>141</v>
      </c>
      <c r="C160" s="772"/>
      <c r="D160" s="772"/>
      <c r="E160" s="770">
        <f>入力用!E139</f>
        <v>0</v>
      </c>
      <c r="F160" s="770"/>
      <c r="G160" s="770"/>
      <c r="H160" s="770"/>
      <c r="I160" s="770"/>
      <c r="J160" s="770"/>
      <c r="K160" s="770"/>
      <c r="M160" s="772" t="s">
        <v>428</v>
      </c>
      <c r="N160" s="772"/>
      <c r="O160" s="823"/>
      <c r="P160" s="823"/>
      <c r="Q160" s="823"/>
      <c r="R160" s="823"/>
      <c r="S160" s="254"/>
    </row>
    <row r="161" spans="1:19" ht="15" customHeight="1">
      <c r="A161" s="255"/>
      <c r="B161" s="769"/>
      <c r="C161" s="769"/>
      <c r="D161" s="769"/>
      <c r="E161" s="771"/>
      <c r="F161" s="771"/>
      <c r="G161" s="771"/>
      <c r="H161" s="771"/>
      <c r="I161" s="771"/>
      <c r="J161" s="771"/>
      <c r="K161" s="771"/>
      <c r="M161" s="769"/>
      <c r="N161" s="769"/>
      <c r="O161" s="823"/>
      <c r="P161" s="823"/>
      <c r="Q161" s="823"/>
      <c r="R161" s="823"/>
      <c r="S161" s="254"/>
    </row>
    <row r="162" spans="1:19" ht="15" customHeight="1">
      <c r="A162" s="255"/>
      <c r="B162" s="772" t="s">
        <v>427</v>
      </c>
      <c r="C162" s="772"/>
      <c r="D162" s="772"/>
      <c r="E162" s="816">
        <f>$E$24</f>
        <v>0</v>
      </c>
      <c r="F162" s="816"/>
      <c r="G162" s="816"/>
      <c r="H162" s="816"/>
      <c r="I162" s="816"/>
      <c r="J162" s="816"/>
      <c r="K162" s="816"/>
      <c r="N162" s="261"/>
      <c r="O162" s="261"/>
      <c r="P162" s="261"/>
      <c r="Q162" s="261"/>
      <c r="R162" s="261"/>
      <c r="S162" s="254"/>
    </row>
    <row r="163" spans="1:19" ht="15" customHeight="1">
      <c r="A163" s="255"/>
      <c r="B163" s="772"/>
      <c r="C163" s="772"/>
      <c r="D163" s="772"/>
      <c r="E163" s="771"/>
      <c r="F163" s="771"/>
      <c r="G163" s="771"/>
      <c r="H163" s="771"/>
      <c r="I163" s="771"/>
      <c r="J163" s="771"/>
      <c r="K163" s="771"/>
      <c r="S163" s="254"/>
    </row>
    <row r="164" spans="1:19" ht="15" customHeight="1">
      <c r="A164" s="255"/>
      <c r="B164" s="768" t="s">
        <v>34</v>
      </c>
      <c r="C164" s="768"/>
      <c r="D164" s="768"/>
      <c r="E164" s="770" t="str">
        <f>CONCATENATE(入力用!E140,入力用!F140,入力用!G140,入力用!H140,入力用!I140,入力用!J140,入力用!K140)</f>
        <v>年月日</v>
      </c>
      <c r="F164" s="770"/>
      <c r="G164" s="770"/>
      <c r="H164" s="770"/>
      <c r="I164" s="770"/>
      <c r="J164" s="770"/>
      <c r="K164" s="770"/>
      <c r="L164" s="770"/>
      <c r="M164" s="770"/>
      <c r="S164" s="254"/>
    </row>
    <row r="165" spans="1:19" ht="15" customHeight="1">
      <c r="A165" s="255"/>
      <c r="B165" s="769"/>
      <c r="C165" s="769"/>
      <c r="D165" s="769"/>
      <c r="E165" s="771"/>
      <c r="F165" s="771"/>
      <c r="G165" s="771"/>
      <c r="H165" s="771"/>
      <c r="I165" s="771"/>
      <c r="J165" s="771"/>
      <c r="K165" s="771"/>
      <c r="L165" s="771"/>
      <c r="M165" s="771"/>
      <c r="S165" s="254"/>
    </row>
    <row r="166" spans="1:19" ht="15" customHeight="1" thickBot="1">
      <c r="A166" s="253"/>
      <c r="B166" s="252"/>
      <c r="C166" s="252"/>
      <c r="D166" s="252"/>
      <c r="E166" s="252"/>
      <c r="F166" s="252"/>
      <c r="G166" s="252"/>
      <c r="H166" s="252"/>
      <c r="I166" s="252"/>
      <c r="J166" s="252"/>
      <c r="K166" s="252"/>
      <c r="L166" s="252"/>
      <c r="M166" s="252"/>
      <c r="N166" s="252"/>
      <c r="O166" s="252"/>
      <c r="P166" s="252"/>
      <c r="Q166" s="252"/>
      <c r="R166" s="252"/>
      <c r="S166" s="251"/>
    </row>
    <row r="167" spans="1:19" ht="15" customHeight="1" thickBot="1"/>
    <row r="168" spans="1:19" ht="15" customHeight="1">
      <c r="A168" s="265"/>
      <c r="B168" s="264"/>
      <c r="C168" s="264"/>
      <c r="D168" s="264"/>
      <c r="E168" s="264"/>
      <c r="F168" s="264"/>
      <c r="G168" s="264"/>
      <c r="H168" s="264"/>
      <c r="I168" s="264"/>
      <c r="J168" s="264"/>
      <c r="K168" s="264"/>
      <c r="L168" s="264"/>
      <c r="M168" s="264"/>
      <c r="N168" s="264"/>
      <c r="O168" s="264"/>
      <c r="P168" s="264"/>
      <c r="Q168" s="264"/>
      <c r="R168" s="264"/>
      <c r="S168" s="263"/>
    </row>
    <row r="169" spans="1:19" ht="15" customHeight="1">
      <c r="A169" s="255"/>
      <c r="B169" s="811" t="s">
        <v>426</v>
      </c>
      <c r="C169" s="774"/>
      <c r="D169" s="775"/>
      <c r="E169" s="793" t="s">
        <v>425</v>
      </c>
      <c r="F169" s="793"/>
      <c r="G169" s="794"/>
      <c r="H169" s="795"/>
      <c r="I169" s="795"/>
      <c r="J169" s="795"/>
      <c r="K169" s="797" t="s">
        <v>424</v>
      </c>
      <c r="L169" s="797"/>
      <c r="M169" s="797"/>
      <c r="N169" s="817"/>
      <c r="O169" s="817"/>
      <c r="P169" s="817"/>
      <c r="Q169" s="817"/>
      <c r="R169" s="818"/>
      <c r="S169" s="254"/>
    </row>
    <row r="170" spans="1:19" ht="15" customHeight="1">
      <c r="A170" s="255"/>
      <c r="B170" s="776"/>
      <c r="C170" s="777"/>
      <c r="D170" s="778"/>
      <c r="E170" s="793"/>
      <c r="F170" s="793"/>
      <c r="G170" s="794"/>
      <c r="H170" s="796"/>
      <c r="I170" s="796"/>
      <c r="J170" s="796"/>
      <c r="K170" s="798"/>
      <c r="L170" s="798"/>
      <c r="M170" s="798"/>
      <c r="N170" s="819"/>
      <c r="O170" s="819"/>
      <c r="P170" s="819"/>
      <c r="Q170" s="819"/>
      <c r="R170" s="820"/>
      <c r="S170" s="254"/>
    </row>
    <row r="171" spans="1:19" ht="15" customHeight="1">
      <c r="A171" s="255"/>
      <c r="B171" s="776"/>
      <c r="C171" s="777"/>
      <c r="D171" s="778"/>
      <c r="E171" s="801" t="s">
        <v>423</v>
      </c>
      <c r="F171" s="802"/>
      <c r="G171" s="802"/>
      <c r="H171" s="805"/>
      <c r="I171" s="807" t="s">
        <v>422</v>
      </c>
      <c r="J171" s="807"/>
      <c r="K171" s="807"/>
      <c r="L171" s="807"/>
      <c r="M171" s="807"/>
      <c r="N171" s="807"/>
      <c r="O171" s="807"/>
      <c r="P171" s="807"/>
      <c r="Q171" s="807"/>
      <c r="R171" s="808"/>
      <c r="S171" s="254"/>
    </row>
    <row r="172" spans="1:19" ht="15" customHeight="1">
      <c r="A172" s="255"/>
      <c r="B172" s="779"/>
      <c r="C172" s="780"/>
      <c r="D172" s="781"/>
      <c r="E172" s="803"/>
      <c r="F172" s="804"/>
      <c r="G172" s="804"/>
      <c r="H172" s="806"/>
      <c r="I172" s="809"/>
      <c r="J172" s="809"/>
      <c r="K172" s="809"/>
      <c r="L172" s="809"/>
      <c r="M172" s="809"/>
      <c r="N172" s="809"/>
      <c r="O172" s="809"/>
      <c r="P172" s="809"/>
      <c r="Q172" s="809"/>
      <c r="R172" s="810"/>
      <c r="S172" s="254"/>
    </row>
    <row r="173" spans="1:19" ht="15" customHeight="1">
      <c r="A173" s="255"/>
      <c r="S173" s="254"/>
    </row>
    <row r="174" spans="1:19" ht="15" customHeight="1">
      <c r="A174" s="255"/>
      <c r="B174" s="811" t="s">
        <v>421</v>
      </c>
      <c r="C174" s="774"/>
      <c r="D174" s="775"/>
      <c r="E174" s="812" t="s">
        <v>420</v>
      </c>
      <c r="F174" s="813"/>
      <c r="G174" s="813"/>
      <c r="H174" s="813"/>
      <c r="I174" s="813"/>
      <c r="J174" s="813"/>
      <c r="K174" s="813"/>
      <c r="L174" s="813"/>
      <c r="M174" s="813"/>
      <c r="N174" s="813"/>
      <c r="O174" s="813"/>
      <c r="P174" s="813"/>
      <c r="Q174" s="813"/>
      <c r="R174" s="814"/>
      <c r="S174" s="254"/>
    </row>
    <row r="175" spans="1:19" ht="15" customHeight="1">
      <c r="A175" s="255"/>
      <c r="B175" s="776"/>
      <c r="C175" s="777"/>
      <c r="D175" s="778"/>
      <c r="E175" s="262"/>
      <c r="F175" s="805"/>
      <c r="G175" s="774" t="s">
        <v>419</v>
      </c>
      <c r="H175" s="774"/>
      <c r="I175" s="805"/>
      <c r="J175" s="774" t="s">
        <v>418</v>
      </c>
      <c r="K175" s="261"/>
      <c r="L175" s="261"/>
      <c r="M175" s="261"/>
      <c r="N175" s="261"/>
      <c r="O175" s="261"/>
      <c r="P175" s="261"/>
      <c r="Q175" s="261"/>
      <c r="R175" s="260"/>
      <c r="S175" s="254"/>
    </row>
    <row r="176" spans="1:19" ht="15" customHeight="1">
      <c r="A176" s="255"/>
      <c r="B176" s="779"/>
      <c r="C176" s="780"/>
      <c r="D176" s="781"/>
      <c r="E176" s="259"/>
      <c r="F176" s="806"/>
      <c r="G176" s="780"/>
      <c r="H176" s="780"/>
      <c r="I176" s="806"/>
      <c r="J176" s="780"/>
      <c r="K176" s="258"/>
      <c r="L176" s="258"/>
      <c r="M176" s="258"/>
      <c r="N176" s="258"/>
      <c r="O176" s="258"/>
      <c r="P176" s="258"/>
      <c r="Q176" s="258"/>
      <c r="R176" s="257"/>
      <c r="S176" s="254"/>
    </row>
    <row r="177" spans="1:19" ht="15" customHeight="1">
      <c r="A177" s="255"/>
      <c r="S177" s="254"/>
    </row>
    <row r="178" spans="1:19" ht="15" customHeight="1">
      <c r="A178" s="255"/>
      <c r="B178" s="773" t="s">
        <v>417</v>
      </c>
      <c r="C178" s="774"/>
      <c r="D178" s="775"/>
      <c r="E178" s="782"/>
      <c r="F178" s="783"/>
      <c r="G178" s="783"/>
      <c r="H178" s="783"/>
      <c r="I178" s="783"/>
      <c r="J178" s="783"/>
      <c r="K178" s="783"/>
      <c r="L178" s="783"/>
      <c r="M178" s="783"/>
      <c r="N178" s="783"/>
      <c r="O178" s="783"/>
      <c r="P178" s="783"/>
      <c r="Q178" s="783"/>
      <c r="R178" s="784"/>
      <c r="S178" s="254"/>
    </row>
    <row r="179" spans="1:19" ht="15" customHeight="1">
      <c r="A179" s="255"/>
      <c r="B179" s="776"/>
      <c r="C179" s="777"/>
      <c r="D179" s="778"/>
      <c r="E179" s="785"/>
      <c r="F179" s="786"/>
      <c r="G179" s="786"/>
      <c r="H179" s="786"/>
      <c r="I179" s="786"/>
      <c r="J179" s="786"/>
      <c r="K179" s="786"/>
      <c r="L179" s="786"/>
      <c r="M179" s="786"/>
      <c r="N179" s="786"/>
      <c r="O179" s="786"/>
      <c r="P179" s="786"/>
      <c r="Q179" s="786"/>
      <c r="R179" s="787"/>
      <c r="S179" s="254"/>
    </row>
    <row r="180" spans="1:19" ht="15" customHeight="1">
      <c r="A180" s="255"/>
      <c r="B180" s="776"/>
      <c r="C180" s="777"/>
      <c r="D180" s="778"/>
      <c r="E180" s="785"/>
      <c r="F180" s="786"/>
      <c r="G180" s="786"/>
      <c r="H180" s="786"/>
      <c r="I180" s="786"/>
      <c r="J180" s="786"/>
      <c r="K180" s="786"/>
      <c r="L180" s="786"/>
      <c r="M180" s="786"/>
      <c r="N180" s="786"/>
      <c r="O180" s="786"/>
      <c r="P180" s="786"/>
      <c r="Q180" s="786"/>
      <c r="R180" s="787"/>
      <c r="S180" s="254"/>
    </row>
    <row r="181" spans="1:19" ht="15" customHeight="1">
      <c r="A181" s="255"/>
      <c r="B181" s="776"/>
      <c r="C181" s="777"/>
      <c r="D181" s="778"/>
      <c r="E181" s="785"/>
      <c r="F181" s="786"/>
      <c r="G181" s="786"/>
      <c r="H181" s="786"/>
      <c r="I181" s="786"/>
      <c r="J181" s="786"/>
      <c r="K181" s="786"/>
      <c r="L181" s="786"/>
      <c r="M181" s="786"/>
      <c r="N181" s="786"/>
      <c r="O181" s="786"/>
      <c r="P181" s="786"/>
      <c r="Q181" s="786"/>
      <c r="R181" s="787"/>
      <c r="S181" s="254"/>
    </row>
    <row r="182" spans="1:19" ht="15" customHeight="1">
      <c r="A182" s="255"/>
      <c r="B182" s="776"/>
      <c r="C182" s="777"/>
      <c r="D182" s="778"/>
      <c r="E182" s="785"/>
      <c r="F182" s="786"/>
      <c r="G182" s="786"/>
      <c r="H182" s="786"/>
      <c r="I182" s="786"/>
      <c r="J182" s="786"/>
      <c r="K182" s="786"/>
      <c r="L182" s="786"/>
      <c r="M182" s="786"/>
      <c r="N182" s="786"/>
      <c r="O182" s="786"/>
      <c r="P182" s="786"/>
      <c r="Q182" s="786"/>
      <c r="R182" s="787"/>
      <c r="S182" s="254"/>
    </row>
    <row r="183" spans="1:19" ht="15" customHeight="1">
      <c r="A183" s="255"/>
      <c r="B183" s="779"/>
      <c r="C183" s="780"/>
      <c r="D183" s="781"/>
      <c r="E183" s="788"/>
      <c r="F183" s="789"/>
      <c r="G183" s="789"/>
      <c r="H183" s="789"/>
      <c r="I183" s="789"/>
      <c r="J183" s="789"/>
      <c r="K183" s="789"/>
      <c r="L183" s="789"/>
      <c r="M183" s="789"/>
      <c r="N183" s="789"/>
      <c r="O183" s="789"/>
      <c r="P183" s="789"/>
      <c r="Q183" s="789"/>
      <c r="R183" s="790"/>
      <c r="S183" s="254"/>
    </row>
    <row r="184" spans="1:19" ht="15" customHeight="1" thickBot="1">
      <c r="A184" s="253"/>
      <c r="B184" s="252"/>
      <c r="C184" s="252"/>
      <c r="D184" s="252"/>
      <c r="E184" s="252"/>
      <c r="F184" s="252"/>
      <c r="G184" s="252"/>
      <c r="H184" s="252"/>
      <c r="I184" s="252"/>
      <c r="J184" s="252"/>
      <c r="K184" s="252"/>
      <c r="L184" s="252"/>
      <c r="M184" s="252"/>
      <c r="N184" s="252"/>
      <c r="O184" s="252"/>
      <c r="P184" s="252"/>
      <c r="Q184" s="252"/>
      <c r="R184" s="252"/>
      <c r="S184" s="251"/>
    </row>
    <row r="185" spans="1:19" ht="15" customHeight="1">
      <c r="M185" s="250">
        <v>5</v>
      </c>
      <c r="N185" s="250" t="s">
        <v>432</v>
      </c>
      <c r="P185" s="821">
        <f>$P$1</f>
        <v>0</v>
      </c>
      <c r="Q185" s="821"/>
      <c r="R185" s="821"/>
      <c r="S185" s="821"/>
    </row>
    <row r="186" spans="1:19" ht="15" customHeight="1">
      <c r="A186" s="815" t="s">
        <v>444</v>
      </c>
      <c r="B186" s="815"/>
      <c r="C186" s="815"/>
      <c r="D186" s="815"/>
      <c r="E186" s="815"/>
      <c r="F186" s="815"/>
      <c r="G186" s="815"/>
      <c r="H186" s="815"/>
      <c r="I186" s="815"/>
      <c r="J186" s="815"/>
      <c r="K186" s="815"/>
      <c r="L186" s="815"/>
      <c r="M186" s="815"/>
      <c r="N186" s="815"/>
      <c r="O186" s="815"/>
      <c r="P186" s="815"/>
      <c r="Q186" s="815"/>
      <c r="R186" s="815"/>
      <c r="S186" s="815"/>
    </row>
    <row r="187" spans="1:19" ht="15" customHeight="1">
      <c r="A187" s="815"/>
      <c r="B187" s="815"/>
      <c r="C187" s="815"/>
      <c r="D187" s="815"/>
      <c r="E187" s="815"/>
      <c r="F187" s="815"/>
      <c r="G187" s="815"/>
      <c r="H187" s="815"/>
      <c r="I187" s="815"/>
      <c r="J187" s="815"/>
      <c r="K187" s="815"/>
      <c r="L187" s="815"/>
      <c r="M187" s="815"/>
      <c r="N187" s="815"/>
      <c r="O187" s="815"/>
      <c r="P187" s="815"/>
      <c r="Q187" s="815"/>
      <c r="R187" s="815"/>
      <c r="S187" s="815"/>
    </row>
    <row r="188" spans="1:19" ht="15" customHeight="1">
      <c r="A188" s="266"/>
      <c r="B188" s="266"/>
      <c r="C188" s="266"/>
      <c r="D188" s="266"/>
      <c r="E188" s="266"/>
      <c r="F188" s="266"/>
      <c r="G188" s="266"/>
      <c r="H188" s="266"/>
      <c r="I188" s="266"/>
      <c r="J188" s="266"/>
      <c r="K188" s="266"/>
      <c r="L188" s="266"/>
      <c r="M188" s="266"/>
      <c r="N188" s="266"/>
      <c r="O188" s="266"/>
      <c r="P188" s="266"/>
      <c r="Q188" s="266"/>
      <c r="R188" s="266"/>
      <c r="S188" s="266"/>
    </row>
    <row r="189" spans="1:19" ht="15" customHeight="1">
      <c r="L189" s="777"/>
      <c r="M189" s="777"/>
      <c r="N189" s="256"/>
      <c r="O189" s="822" t="str">
        <f>$O$5</f>
        <v>令和0年0月0日</v>
      </c>
      <c r="P189" s="822"/>
      <c r="Q189" s="822"/>
      <c r="R189" s="822"/>
      <c r="S189" s="822"/>
    </row>
    <row r="190" spans="1:19" ht="15" customHeight="1" thickBot="1"/>
    <row r="191" spans="1:19" ht="15" customHeight="1">
      <c r="A191" s="265"/>
      <c r="B191" s="264"/>
      <c r="C191" s="264"/>
      <c r="D191" s="264"/>
      <c r="E191" s="264"/>
      <c r="F191" s="264"/>
      <c r="G191" s="264"/>
      <c r="H191" s="264"/>
      <c r="I191" s="264"/>
      <c r="J191" s="264"/>
      <c r="K191" s="264"/>
      <c r="L191" s="264"/>
      <c r="M191" s="264"/>
      <c r="N191" s="264"/>
      <c r="O191" s="264"/>
      <c r="P191" s="264"/>
      <c r="Q191" s="264"/>
      <c r="R191" s="264"/>
      <c r="S191" s="263"/>
    </row>
    <row r="192" spans="1:19" ht="15" customHeight="1">
      <c r="A192" s="255"/>
      <c r="B192" s="799" t="s">
        <v>120</v>
      </c>
      <c r="C192" s="799"/>
      <c r="D192" s="799"/>
      <c r="E192" s="800">
        <f>$E$8</f>
        <v>0</v>
      </c>
      <c r="F192" s="800"/>
      <c r="G192" s="800"/>
      <c r="H192" s="800"/>
      <c r="I192" s="800"/>
      <c r="J192" s="800"/>
      <c r="K192" s="800"/>
      <c r="L192" s="800"/>
      <c r="M192" s="800"/>
      <c r="N192" s="800"/>
      <c r="O192" s="800"/>
      <c r="P192" s="800"/>
      <c r="Q192" s="800"/>
      <c r="S192" s="254"/>
    </row>
    <row r="193" spans="1:19" ht="15" customHeight="1">
      <c r="A193" s="255"/>
      <c r="B193" s="799"/>
      <c r="C193" s="799"/>
      <c r="D193" s="799"/>
      <c r="E193" s="792"/>
      <c r="F193" s="792"/>
      <c r="G193" s="792"/>
      <c r="H193" s="792"/>
      <c r="I193" s="792"/>
      <c r="J193" s="792"/>
      <c r="K193" s="792"/>
      <c r="L193" s="792"/>
      <c r="M193" s="792"/>
      <c r="N193" s="792"/>
      <c r="O193" s="792"/>
      <c r="P193" s="792"/>
      <c r="Q193" s="792"/>
      <c r="S193" s="254"/>
    </row>
    <row r="194" spans="1:19" ht="15" customHeight="1">
      <c r="A194" s="255"/>
      <c r="B194" s="768" t="s">
        <v>119</v>
      </c>
      <c r="C194" s="768"/>
      <c r="D194" s="768"/>
      <c r="E194" s="791">
        <f>$E$10</f>
        <v>0</v>
      </c>
      <c r="F194" s="791"/>
      <c r="G194" s="791"/>
      <c r="H194" s="791"/>
      <c r="I194" s="791"/>
      <c r="J194" s="791"/>
      <c r="K194" s="791"/>
      <c r="L194" s="791"/>
      <c r="M194" s="791"/>
      <c r="N194" s="791"/>
      <c r="O194" s="791"/>
      <c r="P194" s="791"/>
      <c r="Q194" s="791"/>
      <c r="S194" s="254"/>
    </row>
    <row r="195" spans="1:19" ht="15" customHeight="1">
      <c r="A195" s="255"/>
      <c r="B195" s="772"/>
      <c r="C195" s="772"/>
      <c r="D195" s="772"/>
      <c r="E195" s="791"/>
      <c r="F195" s="791"/>
      <c r="G195" s="791"/>
      <c r="H195" s="791"/>
      <c r="I195" s="791"/>
      <c r="J195" s="791"/>
      <c r="K195" s="791"/>
      <c r="L195" s="791"/>
      <c r="M195" s="791"/>
      <c r="N195" s="791"/>
      <c r="O195" s="791"/>
      <c r="P195" s="791"/>
      <c r="Q195" s="791"/>
      <c r="S195" s="254"/>
    </row>
    <row r="196" spans="1:19" ht="15" customHeight="1">
      <c r="A196" s="255"/>
      <c r="B196" s="769"/>
      <c r="C196" s="769"/>
      <c r="D196" s="769"/>
      <c r="E196" s="791"/>
      <c r="F196" s="791"/>
      <c r="G196" s="791"/>
      <c r="H196" s="791"/>
      <c r="I196" s="791"/>
      <c r="J196" s="791"/>
      <c r="K196" s="791"/>
      <c r="L196" s="791"/>
      <c r="M196" s="791"/>
      <c r="N196" s="791"/>
      <c r="O196" s="791"/>
      <c r="P196" s="791"/>
      <c r="Q196" s="791"/>
      <c r="S196" s="254"/>
    </row>
    <row r="197" spans="1:19" ht="15" customHeight="1">
      <c r="A197" s="255"/>
      <c r="B197" s="772" t="s">
        <v>121</v>
      </c>
      <c r="C197" s="772"/>
      <c r="D197" s="772"/>
      <c r="E197" s="792" t="str">
        <f>$E$13</f>
        <v>　</v>
      </c>
      <c r="F197" s="792"/>
      <c r="G197" s="792"/>
      <c r="H197" s="792"/>
      <c r="I197" s="792"/>
      <c r="J197" s="792"/>
      <c r="K197" s="792"/>
      <c r="L197" s="792"/>
      <c r="M197" s="792"/>
      <c r="N197" s="792"/>
      <c r="O197" s="792"/>
      <c r="P197" s="792"/>
      <c r="Q197" s="792"/>
      <c r="S197" s="254"/>
    </row>
    <row r="198" spans="1:19" ht="15" customHeight="1">
      <c r="A198" s="255"/>
      <c r="B198" s="772"/>
      <c r="C198" s="772"/>
      <c r="D198" s="772"/>
      <c r="E198" s="792"/>
      <c r="F198" s="792"/>
      <c r="G198" s="792"/>
      <c r="H198" s="792"/>
      <c r="I198" s="792"/>
      <c r="J198" s="792"/>
      <c r="K198" s="792"/>
      <c r="L198" s="792"/>
      <c r="M198" s="792"/>
      <c r="N198" s="792"/>
      <c r="O198" s="792"/>
      <c r="P198" s="792"/>
      <c r="Q198" s="792"/>
      <c r="S198" s="254"/>
    </row>
    <row r="199" spans="1:19" ht="15" customHeight="1">
      <c r="A199" s="255"/>
      <c r="B199" s="768" t="s">
        <v>430</v>
      </c>
      <c r="C199" s="768"/>
      <c r="D199" s="768"/>
      <c r="E199" s="792">
        <f>$E$15</f>
        <v>0</v>
      </c>
      <c r="F199" s="792"/>
      <c r="G199" s="792"/>
      <c r="H199" s="792"/>
      <c r="I199" s="792"/>
      <c r="J199" s="792"/>
      <c r="K199" s="792"/>
      <c r="L199" s="792"/>
      <c r="M199" s="792"/>
      <c r="N199" s="792"/>
      <c r="O199" s="792"/>
      <c r="P199" s="792"/>
      <c r="Q199" s="792"/>
      <c r="S199" s="254"/>
    </row>
    <row r="200" spans="1:19" ht="15" customHeight="1">
      <c r="A200" s="255"/>
      <c r="B200" s="769"/>
      <c r="C200" s="769"/>
      <c r="D200" s="769"/>
      <c r="E200" s="792"/>
      <c r="F200" s="792"/>
      <c r="G200" s="792"/>
      <c r="H200" s="792"/>
      <c r="I200" s="792"/>
      <c r="J200" s="792"/>
      <c r="K200" s="792"/>
      <c r="L200" s="792"/>
      <c r="M200" s="792"/>
      <c r="N200" s="792"/>
      <c r="O200" s="792"/>
      <c r="P200" s="792"/>
      <c r="Q200" s="792"/>
      <c r="S200" s="254"/>
    </row>
    <row r="201" spans="1:19" ht="15" customHeight="1" thickBot="1">
      <c r="A201" s="253"/>
      <c r="B201" s="252"/>
      <c r="C201" s="252"/>
      <c r="D201" s="252"/>
      <c r="E201" s="252"/>
      <c r="F201" s="252"/>
      <c r="G201" s="252"/>
      <c r="H201" s="252"/>
      <c r="I201" s="252"/>
      <c r="J201" s="252"/>
      <c r="K201" s="252"/>
      <c r="L201" s="252"/>
      <c r="M201" s="252"/>
      <c r="N201" s="252"/>
      <c r="O201" s="252"/>
      <c r="P201" s="252"/>
      <c r="Q201" s="252"/>
      <c r="R201" s="252"/>
      <c r="S201" s="251"/>
    </row>
    <row r="203" spans="1:19" ht="15" customHeight="1">
      <c r="A203" s="250" t="s">
        <v>429</v>
      </c>
    </row>
    <row r="204" spans="1:19" ht="15" customHeight="1" thickBot="1"/>
    <row r="205" spans="1:19" ht="15" customHeight="1">
      <c r="A205" s="265"/>
      <c r="B205" s="264"/>
      <c r="C205" s="264"/>
      <c r="D205" s="264"/>
      <c r="E205" s="264"/>
      <c r="F205" s="264"/>
      <c r="G205" s="264"/>
      <c r="H205" s="264"/>
      <c r="I205" s="264"/>
      <c r="J205" s="264"/>
      <c r="K205" s="264"/>
      <c r="L205" s="264"/>
      <c r="M205" s="264"/>
      <c r="N205" s="264"/>
      <c r="O205" s="264"/>
      <c r="P205" s="264"/>
      <c r="Q205" s="264"/>
      <c r="R205" s="264"/>
      <c r="S205" s="263"/>
    </row>
    <row r="206" spans="1:19" ht="15" customHeight="1">
      <c r="A206" s="255"/>
      <c r="B206" s="772" t="s">
        <v>141</v>
      </c>
      <c r="C206" s="772"/>
      <c r="D206" s="772"/>
      <c r="E206" s="770">
        <f>入力用!E178</f>
        <v>0</v>
      </c>
      <c r="F206" s="770"/>
      <c r="G206" s="770"/>
      <c r="H206" s="770"/>
      <c r="I206" s="770"/>
      <c r="J206" s="770"/>
      <c r="K206" s="770"/>
      <c r="M206" s="772" t="s">
        <v>428</v>
      </c>
      <c r="N206" s="772"/>
      <c r="O206" s="823"/>
      <c r="P206" s="823"/>
      <c r="Q206" s="823"/>
      <c r="R206" s="823"/>
      <c r="S206" s="254"/>
    </row>
    <row r="207" spans="1:19" ht="15" customHeight="1">
      <c r="A207" s="255"/>
      <c r="B207" s="769"/>
      <c r="C207" s="769"/>
      <c r="D207" s="769"/>
      <c r="E207" s="771"/>
      <c r="F207" s="771"/>
      <c r="G207" s="771"/>
      <c r="H207" s="771"/>
      <c r="I207" s="771"/>
      <c r="J207" s="771"/>
      <c r="K207" s="771"/>
      <c r="M207" s="769"/>
      <c r="N207" s="769"/>
      <c r="O207" s="823"/>
      <c r="P207" s="823"/>
      <c r="Q207" s="823"/>
      <c r="R207" s="823"/>
      <c r="S207" s="254"/>
    </row>
    <row r="208" spans="1:19" ht="15" customHeight="1">
      <c r="A208" s="255"/>
      <c r="B208" s="772" t="s">
        <v>427</v>
      </c>
      <c r="C208" s="772"/>
      <c r="D208" s="772"/>
      <c r="E208" s="816">
        <f>$E$24</f>
        <v>0</v>
      </c>
      <c r="F208" s="816"/>
      <c r="G208" s="816"/>
      <c r="H208" s="816"/>
      <c r="I208" s="816"/>
      <c r="J208" s="816"/>
      <c r="K208" s="816"/>
      <c r="N208" s="261"/>
      <c r="O208" s="261"/>
      <c r="P208" s="261"/>
      <c r="Q208" s="261"/>
      <c r="R208" s="261"/>
      <c r="S208" s="254"/>
    </row>
    <row r="209" spans="1:19" ht="15" customHeight="1">
      <c r="A209" s="255"/>
      <c r="B209" s="772"/>
      <c r="C209" s="772"/>
      <c r="D209" s="772"/>
      <c r="E209" s="771"/>
      <c r="F209" s="771"/>
      <c r="G209" s="771"/>
      <c r="H209" s="771"/>
      <c r="I209" s="771"/>
      <c r="J209" s="771"/>
      <c r="K209" s="771"/>
      <c r="S209" s="254"/>
    </row>
    <row r="210" spans="1:19" ht="15" customHeight="1">
      <c r="A210" s="255"/>
      <c r="B210" s="768" t="s">
        <v>34</v>
      </c>
      <c r="C210" s="768"/>
      <c r="D210" s="768"/>
      <c r="E210" s="770" t="str">
        <f>CONCATENATE(入力用!E179,入力用!F179,入力用!G179,入力用!H179,入力用!I179,入力用!J179,入力用!K179)</f>
        <v>年月日</v>
      </c>
      <c r="F210" s="770"/>
      <c r="G210" s="770"/>
      <c r="H210" s="770"/>
      <c r="I210" s="770"/>
      <c r="J210" s="770"/>
      <c r="K210" s="770"/>
      <c r="L210" s="770"/>
      <c r="M210" s="770"/>
      <c r="S210" s="254"/>
    </row>
    <row r="211" spans="1:19" ht="15" customHeight="1">
      <c r="A211" s="255"/>
      <c r="B211" s="769"/>
      <c r="C211" s="769"/>
      <c r="D211" s="769"/>
      <c r="E211" s="771"/>
      <c r="F211" s="771"/>
      <c r="G211" s="771"/>
      <c r="H211" s="771"/>
      <c r="I211" s="771"/>
      <c r="J211" s="771"/>
      <c r="K211" s="771"/>
      <c r="L211" s="771"/>
      <c r="M211" s="771"/>
      <c r="S211" s="254"/>
    </row>
    <row r="212" spans="1:19" ht="15" customHeight="1" thickBot="1">
      <c r="A212" s="253"/>
      <c r="B212" s="252"/>
      <c r="C212" s="252"/>
      <c r="D212" s="252"/>
      <c r="E212" s="252"/>
      <c r="F212" s="252"/>
      <c r="G212" s="252"/>
      <c r="H212" s="252"/>
      <c r="I212" s="252"/>
      <c r="J212" s="252"/>
      <c r="K212" s="252"/>
      <c r="L212" s="252"/>
      <c r="M212" s="252"/>
      <c r="N212" s="252"/>
      <c r="O212" s="252"/>
      <c r="P212" s="252"/>
      <c r="Q212" s="252"/>
      <c r="R212" s="252"/>
      <c r="S212" s="251"/>
    </row>
    <row r="213" spans="1:19" ht="15" customHeight="1" thickBot="1"/>
    <row r="214" spans="1:19" ht="15" customHeight="1">
      <c r="A214" s="265"/>
      <c r="B214" s="264"/>
      <c r="C214" s="264"/>
      <c r="D214" s="264"/>
      <c r="E214" s="264"/>
      <c r="F214" s="264"/>
      <c r="G214" s="264"/>
      <c r="H214" s="264"/>
      <c r="I214" s="264"/>
      <c r="J214" s="264"/>
      <c r="K214" s="264"/>
      <c r="L214" s="264"/>
      <c r="M214" s="264"/>
      <c r="N214" s="264"/>
      <c r="O214" s="264"/>
      <c r="P214" s="264"/>
      <c r="Q214" s="264"/>
      <c r="R214" s="264"/>
      <c r="S214" s="263"/>
    </row>
    <row r="215" spans="1:19" ht="15" customHeight="1">
      <c r="A215" s="255"/>
      <c r="B215" s="811" t="s">
        <v>426</v>
      </c>
      <c r="C215" s="774"/>
      <c r="D215" s="775"/>
      <c r="E215" s="793" t="s">
        <v>425</v>
      </c>
      <c r="F215" s="793"/>
      <c r="G215" s="794"/>
      <c r="H215" s="795"/>
      <c r="I215" s="795"/>
      <c r="J215" s="795"/>
      <c r="K215" s="797" t="s">
        <v>424</v>
      </c>
      <c r="L215" s="797"/>
      <c r="M215" s="797"/>
      <c r="N215" s="817"/>
      <c r="O215" s="817"/>
      <c r="P215" s="817"/>
      <c r="Q215" s="817"/>
      <c r="R215" s="818"/>
      <c r="S215" s="254"/>
    </row>
    <row r="216" spans="1:19" ht="15" customHeight="1">
      <c r="A216" s="255"/>
      <c r="B216" s="776"/>
      <c r="C216" s="777"/>
      <c r="D216" s="778"/>
      <c r="E216" s="793"/>
      <c r="F216" s="793"/>
      <c r="G216" s="794"/>
      <c r="H216" s="796"/>
      <c r="I216" s="796"/>
      <c r="J216" s="796"/>
      <c r="K216" s="798"/>
      <c r="L216" s="798"/>
      <c r="M216" s="798"/>
      <c r="N216" s="819"/>
      <c r="O216" s="819"/>
      <c r="P216" s="819"/>
      <c r="Q216" s="819"/>
      <c r="R216" s="820"/>
      <c r="S216" s="254"/>
    </row>
    <row r="217" spans="1:19" ht="15" customHeight="1">
      <c r="A217" s="255"/>
      <c r="B217" s="776"/>
      <c r="C217" s="777"/>
      <c r="D217" s="778"/>
      <c r="E217" s="801" t="s">
        <v>423</v>
      </c>
      <c r="F217" s="802"/>
      <c r="G217" s="802"/>
      <c r="H217" s="805"/>
      <c r="I217" s="807" t="s">
        <v>422</v>
      </c>
      <c r="J217" s="807"/>
      <c r="K217" s="807"/>
      <c r="L217" s="807"/>
      <c r="M217" s="807"/>
      <c r="N217" s="807"/>
      <c r="O217" s="807"/>
      <c r="P217" s="807"/>
      <c r="Q217" s="807"/>
      <c r="R217" s="808"/>
      <c r="S217" s="254"/>
    </row>
    <row r="218" spans="1:19" ht="15" customHeight="1">
      <c r="A218" s="255"/>
      <c r="B218" s="779"/>
      <c r="C218" s="780"/>
      <c r="D218" s="781"/>
      <c r="E218" s="803"/>
      <c r="F218" s="804"/>
      <c r="G218" s="804"/>
      <c r="H218" s="806"/>
      <c r="I218" s="809"/>
      <c r="J218" s="809"/>
      <c r="K218" s="809"/>
      <c r="L218" s="809"/>
      <c r="M218" s="809"/>
      <c r="N218" s="809"/>
      <c r="O218" s="809"/>
      <c r="P218" s="809"/>
      <c r="Q218" s="809"/>
      <c r="R218" s="810"/>
      <c r="S218" s="254"/>
    </row>
    <row r="219" spans="1:19" ht="15" customHeight="1">
      <c r="A219" s="255"/>
      <c r="S219" s="254"/>
    </row>
    <row r="220" spans="1:19" ht="15" customHeight="1">
      <c r="A220" s="255"/>
      <c r="B220" s="811" t="s">
        <v>421</v>
      </c>
      <c r="C220" s="774"/>
      <c r="D220" s="775"/>
      <c r="E220" s="812" t="s">
        <v>420</v>
      </c>
      <c r="F220" s="813"/>
      <c r="G220" s="813"/>
      <c r="H220" s="813"/>
      <c r="I220" s="813"/>
      <c r="J220" s="813"/>
      <c r="K220" s="813"/>
      <c r="L220" s="813"/>
      <c r="M220" s="813"/>
      <c r="N220" s="813"/>
      <c r="O220" s="813"/>
      <c r="P220" s="813"/>
      <c r="Q220" s="813"/>
      <c r="R220" s="814"/>
      <c r="S220" s="254"/>
    </row>
    <row r="221" spans="1:19" ht="15" customHeight="1">
      <c r="A221" s="255"/>
      <c r="B221" s="776"/>
      <c r="C221" s="777"/>
      <c r="D221" s="778"/>
      <c r="E221" s="262"/>
      <c r="F221" s="805"/>
      <c r="G221" s="774" t="s">
        <v>419</v>
      </c>
      <c r="H221" s="774"/>
      <c r="I221" s="805"/>
      <c r="J221" s="774" t="s">
        <v>418</v>
      </c>
      <c r="K221" s="261"/>
      <c r="L221" s="261"/>
      <c r="M221" s="261"/>
      <c r="N221" s="261"/>
      <c r="O221" s="261"/>
      <c r="P221" s="261"/>
      <c r="Q221" s="261"/>
      <c r="R221" s="260"/>
      <c r="S221" s="254"/>
    </row>
    <row r="222" spans="1:19" ht="15" customHeight="1">
      <c r="A222" s="255"/>
      <c r="B222" s="779"/>
      <c r="C222" s="780"/>
      <c r="D222" s="781"/>
      <c r="E222" s="259"/>
      <c r="F222" s="806"/>
      <c r="G222" s="780"/>
      <c r="H222" s="780"/>
      <c r="I222" s="806"/>
      <c r="J222" s="780"/>
      <c r="K222" s="258"/>
      <c r="L222" s="258"/>
      <c r="M222" s="258"/>
      <c r="N222" s="258"/>
      <c r="O222" s="258"/>
      <c r="P222" s="258"/>
      <c r="Q222" s="258"/>
      <c r="R222" s="257"/>
      <c r="S222" s="254"/>
    </row>
    <row r="223" spans="1:19" ht="15" customHeight="1">
      <c r="A223" s="255"/>
      <c r="S223" s="254"/>
    </row>
    <row r="224" spans="1:19" ht="15" customHeight="1">
      <c r="A224" s="255"/>
      <c r="B224" s="773" t="s">
        <v>417</v>
      </c>
      <c r="C224" s="774"/>
      <c r="D224" s="775"/>
      <c r="E224" s="782"/>
      <c r="F224" s="783"/>
      <c r="G224" s="783"/>
      <c r="H224" s="783"/>
      <c r="I224" s="783"/>
      <c r="J224" s="783"/>
      <c r="K224" s="783"/>
      <c r="L224" s="783"/>
      <c r="M224" s="783"/>
      <c r="N224" s="783"/>
      <c r="O224" s="783"/>
      <c r="P224" s="783"/>
      <c r="Q224" s="783"/>
      <c r="R224" s="784"/>
      <c r="S224" s="254"/>
    </row>
    <row r="225" spans="1:19" ht="15" customHeight="1">
      <c r="A225" s="255"/>
      <c r="B225" s="776"/>
      <c r="C225" s="777"/>
      <c r="D225" s="778"/>
      <c r="E225" s="785"/>
      <c r="F225" s="786"/>
      <c r="G225" s="786"/>
      <c r="H225" s="786"/>
      <c r="I225" s="786"/>
      <c r="J225" s="786"/>
      <c r="K225" s="786"/>
      <c r="L225" s="786"/>
      <c r="M225" s="786"/>
      <c r="N225" s="786"/>
      <c r="O225" s="786"/>
      <c r="P225" s="786"/>
      <c r="Q225" s="786"/>
      <c r="R225" s="787"/>
      <c r="S225" s="254"/>
    </row>
    <row r="226" spans="1:19" ht="15" customHeight="1">
      <c r="A226" s="255"/>
      <c r="B226" s="776"/>
      <c r="C226" s="777"/>
      <c r="D226" s="778"/>
      <c r="E226" s="785"/>
      <c r="F226" s="786"/>
      <c r="G226" s="786"/>
      <c r="H226" s="786"/>
      <c r="I226" s="786"/>
      <c r="J226" s="786"/>
      <c r="K226" s="786"/>
      <c r="L226" s="786"/>
      <c r="M226" s="786"/>
      <c r="N226" s="786"/>
      <c r="O226" s="786"/>
      <c r="P226" s="786"/>
      <c r="Q226" s="786"/>
      <c r="R226" s="787"/>
      <c r="S226" s="254"/>
    </row>
    <row r="227" spans="1:19" ht="15" customHeight="1">
      <c r="A227" s="255"/>
      <c r="B227" s="776"/>
      <c r="C227" s="777"/>
      <c r="D227" s="778"/>
      <c r="E227" s="785"/>
      <c r="F227" s="786"/>
      <c r="G227" s="786"/>
      <c r="H227" s="786"/>
      <c r="I227" s="786"/>
      <c r="J227" s="786"/>
      <c r="K227" s="786"/>
      <c r="L227" s="786"/>
      <c r="M227" s="786"/>
      <c r="N227" s="786"/>
      <c r="O227" s="786"/>
      <c r="P227" s="786"/>
      <c r="Q227" s="786"/>
      <c r="R227" s="787"/>
      <c r="S227" s="254"/>
    </row>
    <row r="228" spans="1:19" ht="15" customHeight="1">
      <c r="A228" s="255"/>
      <c r="B228" s="776"/>
      <c r="C228" s="777"/>
      <c r="D228" s="778"/>
      <c r="E228" s="785"/>
      <c r="F228" s="786"/>
      <c r="G228" s="786"/>
      <c r="H228" s="786"/>
      <c r="I228" s="786"/>
      <c r="J228" s="786"/>
      <c r="K228" s="786"/>
      <c r="L228" s="786"/>
      <c r="M228" s="786"/>
      <c r="N228" s="786"/>
      <c r="O228" s="786"/>
      <c r="P228" s="786"/>
      <c r="Q228" s="786"/>
      <c r="R228" s="787"/>
      <c r="S228" s="254"/>
    </row>
    <row r="229" spans="1:19" ht="15" customHeight="1">
      <c r="A229" s="255"/>
      <c r="B229" s="779"/>
      <c r="C229" s="780"/>
      <c r="D229" s="781"/>
      <c r="E229" s="788"/>
      <c r="F229" s="789"/>
      <c r="G229" s="789"/>
      <c r="H229" s="789"/>
      <c r="I229" s="789"/>
      <c r="J229" s="789"/>
      <c r="K229" s="789"/>
      <c r="L229" s="789"/>
      <c r="M229" s="789"/>
      <c r="N229" s="789"/>
      <c r="O229" s="789"/>
      <c r="P229" s="789"/>
      <c r="Q229" s="789"/>
      <c r="R229" s="790"/>
      <c r="S229" s="254"/>
    </row>
    <row r="230" spans="1:19" ht="15" customHeight="1" thickBot="1">
      <c r="A230" s="253"/>
      <c r="B230" s="252"/>
      <c r="C230" s="252"/>
      <c r="D230" s="252"/>
      <c r="E230" s="252"/>
      <c r="F230" s="252"/>
      <c r="G230" s="252"/>
      <c r="H230" s="252"/>
      <c r="I230" s="252"/>
      <c r="J230" s="252"/>
      <c r="K230" s="252"/>
      <c r="L230" s="252"/>
      <c r="M230" s="252"/>
      <c r="N230" s="252"/>
      <c r="O230" s="252"/>
      <c r="P230" s="252"/>
      <c r="Q230" s="252"/>
      <c r="R230" s="252"/>
      <c r="S230" s="251"/>
    </row>
    <row r="231" spans="1:19" ht="15" customHeight="1">
      <c r="M231" s="250">
        <v>6</v>
      </c>
      <c r="N231" s="250" t="s">
        <v>432</v>
      </c>
      <c r="P231" s="821">
        <f>$P$1</f>
        <v>0</v>
      </c>
      <c r="Q231" s="821"/>
      <c r="R231" s="821"/>
      <c r="S231" s="821"/>
    </row>
    <row r="232" spans="1:19" ht="15" customHeight="1">
      <c r="A232" s="815" t="s">
        <v>431</v>
      </c>
      <c r="B232" s="815"/>
      <c r="C232" s="815"/>
      <c r="D232" s="815"/>
      <c r="E232" s="815"/>
      <c r="F232" s="815"/>
      <c r="G232" s="815"/>
      <c r="H232" s="815"/>
      <c r="I232" s="815"/>
      <c r="J232" s="815"/>
      <c r="K232" s="815"/>
      <c r="L232" s="815"/>
      <c r="M232" s="815"/>
      <c r="N232" s="815"/>
      <c r="O232" s="815"/>
      <c r="P232" s="815"/>
      <c r="Q232" s="815"/>
      <c r="R232" s="815"/>
      <c r="S232" s="815"/>
    </row>
    <row r="233" spans="1:19" ht="15" customHeight="1">
      <c r="A233" s="815"/>
      <c r="B233" s="815"/>
      <c r="C233" s="815"/>
      <c r="D233" s="815"/>
      <c r="E233" s="815"/>
      <c r="F233" s="815"/>
      <c r="G233" s="815"/>
      <c r="H233" s="815"/>
      <c r="I233" s="815"/>
      <c r="J233" s="815"/>
      <c r="K233" s="815"/>
      <c r="L233" s="815"/>
      <c r="M233" s="815"/>
      <c r="N233" s="815"/>
      <c r="O233" s="815"/>
      <c r="P233" s="815"/>
      <c r="Q233" s="815"/>
      <c r="R233" s="815"/>
      <c r="S233" s="815"/>
    </row>
    <row r="234" spans="1:19" ht="15" customHeight="1">
      <c r="A234" s="266"/>
      <c r="B234" s="266"/>
      <c r="C234" s="266"/>
      <c r="D234" s="266"/>
      <c r="E234" s="266"/>
      <c r="F234" s="266"/>
      <c r="G234" s="266"/>
      <c r="H234" s="266"/>
      <c r="I234" s="266"/>
      <c r="J234" s="266"/>
      <c r="K234" s="266"/>
      <c r="L234" s="266"/>
      <c r="M234" s="266"/>
      <c r="N234" s="266"/>
      <c r="O234" s="266"/>
      <c r="P234" s="266"/>
      <c r="Q234" s="266"/>
      <c r="R234" s="266"/>
      <c r="S234" s="266"/>
    </row>
    <row r="235" spans="1:19" ht="15" customHeight="1">
      <c r="L235" s="777"/>
      <c r="M235" s="777"/>
      <c r="N235" s="256"/>
      <c r="O235" s="822" t="str">
        <f>$O$5</f>
        <v>令和0年0月0日</v>
      </c>
      <c r="P235" s="822"/>
      <c r="Q235" s="822"/>
      <c r="R235" s="822"/>
      <c r="S235" s="822"/>
    </row>
    <row r="236" spans="1:19" ht="15" customHeight="1" thickBot="1"/>
    <row r="237" spans="1:19" ht="15" customHeight="1">
      <c r="A237" s="265"/>
      <c r="B237" s="264"/>
      <c r="C237" s="264"/>
      <c r="D237" s="264"/>
      <c r="E237" s="264"/>
      <c r="F237" s="264"/>
      <c r="G237" s="264"/>
      <c r="H237" s="264"/>
      <c r="I237" s="264"/>
      <c r="J237" s="264"/>
      <c r="K237" s="264"/>
      <c r="L237" s="264"/>
      <c r="M237" s="264"/>
      <c r="N237" s="264"/>
      <c r="O237" s="264"/>
      <c r="P237" s="264"/>
      <c r="Q237" s="264"/>
      <c r="R237" s="264"/>
      <c r="S237" s="263"/>
    </row>
    <row r="238" spans="1:19" ht="15" customHeight="1">
      <c r="A238" s="255"/>
      <c r="B238" s="799" t="s">
        <v>120</v>
      </c>
      <c r="C238" s="799"/>
      <c r="D238" s="799"/>
      <c r="E238" s="800">
        <f>$E$8</f>
        <v>0</v>
      </c>
      <c r="F238" s="800"/>
      <c r="G238" s="800"/>
      <c r="H238" s="800"/>
      <c r="I238" s="800"/>
      <c r="J238" s="800"/>
      <c r="K238" s="800"/>
      <c r="L238" s="800"/>
      <c r="M238" s="800"/>
      <c r="N238" s="800"/>
      <c r="O238" s="800"/>
      <c r="P238" s="800"/>
      <c r="Q238" s="800"/>
      <c r="S238" s="254"/>
    </row>
    <row r="239" spans="1:19" ht="15" customHeight="1">
      <c r="A239" s="255"/>
      <c r="B239" s="799"/>
      <c r="C239" s="799"/>
      <c r="D239" s="799"/>
      <c r="E239" s="792"/>
      <c r="F239" s="792"/>
      <c r="G239" s="792"/>
      <c r="H239" s="792"/>
      <c r="I239" s="792"/>
      <c r="J239" s="792"/>
      <c r="K239" s="792"/>
      <c r="L239" s="792"/>
      <c r="M239" s="792"/>
      <c r="N239" s="792"/>
      <c r="O239" s="792"/>
      <c r="P239" s="792"/>
      <c r="Q239" s="792"/>
      <c r="S239" s="254"/>
    </row>
    <row r="240" spans="1:19" ht="15" customHeight="1">
      <c r="A240" s="255"/>
      <c r="B240" s="768" t="s">
        <v>119</v>
      </c>
      <c r="C240" s="768"/>
      <c r="D240" s="768"/>
      <c r="E240" s="791">
        <f>$E$10</f>
        <v>0</v>
      </c>
      <c r="F240" s="791"/>
      <c r="G240" s="791"/>
      <c r="H240" s="791"/>
      <c r="I240" s="791"/>
      <c r="J240" s="791"/>
      <c r="K240" s="791"/>
      <c r="L240" s="791"/>
      <c r="M240" s="791"/>
      <c r="N240" s="791"/>
      <c r="O240" s="791"/>
      <c r="P240" s="791"/>
      <c r="Q240" s="791"/>
      <c r="S240" s="254"/>
    </row>
    <row r="241" spans="1:19" ht="15" customHeight="1">
      <c r="A241" s="255"/>
      <c r="B241" s="772"/>
      <c r="C241" s="772"/>
      <c r="D241" s="772"/>
      <c r="E241" s="791"/>
      <c r="F241" s="791"/>
      <c r="G241" s="791"/>
      <c r="H241" s="791"/>
      <c r="I241" s="791"/>
      <c r="J241" s="791"/>
      <c r="K241" s="791"/>
      <c r="L241" s="791"/>
      <c r="M241" s="791"/>
      <c r="N241" s="791"/>
      <c r="O241" s="791"/>
      <c r="P241" s="791"/>
      <c r="Q241" s="791"/>
      <c r="S241" s="254"/>
    </row>
    <row r="242" spans="1:19" ht="15" customHeight="1">
      <c r="A242" s="255"/>
      <c r="B242" s="769"/>
      <c r="C242" s="769"/>
      <c r="D242" s="769"/>
      <c r="E242" s="791"/>
      <c r="F242" s="791"/>
      <c r="G242" s="791"/>
      <c r="H242" s="791"/>
      <c r="I242" s="791"/>
      <c r="J242" s="791"/>
      <c r="K242" s="791"/>
      <c r="L242" s="791"/>
      <c r="M242" s="791"/>
      <c r="N242" s="791"/>
      <c r="O242" s="791"/>
      <c r="P242" s="791"/>
      <c r="Q242" s="791"/>
      <c r="S242" s="254"/>
    </row>
    <row r="243" spans="1:19" ht="15" customHeight="1">
      <c r="A243" s="255"/>
      <c r="B243" s="772" t="s">
        <v>121</v>
      </c>
      <c r="C243" s="772"/>
      <c r="D243" s="772"/>
      <c r="E243" s="792" t="str">
        <f>$E$13</f>
        <v>　</v>
      </c>
      <c r="F243" s="792"/>
      <c r="G243" s="792"/>
      <c r="H243" s="792"/>
      <c r="I243" s="792"/>
      <c r="J243" s="792"/>
      <c r="K243" s="792"/>
      <c r="L243" s="792"/>
      <c r="M243" s="792"/>
      <c r="N243" s="792"/>
      <c r="O243" s="792"/>
      <c r="P243" s="792"/>
      <c r="Q243" s="792"/>
      <c r="S243" s="254"/>
    </row>
    <row r="244" spans="1:19" ht="15" customHeight="1">
      <c r="A244" s="255"/>
      <c r="B244" s="772"/>
      <c r="C244" s="772"/>
      <c r="D244" s="772"/>
      <c r="E244" s="792"/>
      <c r="F244" s="792"/>
      <c r="G244" s="792"/>
      <c r="H244" s="792"/>
      <c r="I244" s="792"/>
      <c r="J244" s="792"/>
      <c r="K244" s="792"/>
      <c r="L244" s="792"/>
      <c r="M244" s="792"/>
      <c r="N244" s="792"/>
      <c r="O244" s="792"/>
      <c r="P244" s="792"/>
      <c r="Q244" s="792"/>
      <c r="S244" s="254"/>
    </row>
    <row r="245" spans="1:19" ht="15" customHeight="1">
      <c r="A245" s="255"/>
      <c r="B245" s="768" t="s">
        <v>430</v>
      </c>
      <c r="C245" s="768"/>
      <c r="D245" s="768"/>
      <c r="E245" s="792">
        <f>$E$15</f>
        <v>0</v>
      </c>
      <c r="F245" s="792"/>
      <c r="G245" s="792"/>
      <c r="H245" s="792"/>
      <c r="I245" s="792"/>
      <c r="J245" s="792"/>
      <c r="K245" s="792"/>
      <c r="L245" s="792"/>
      <c r="M245" s="792"/>
      <c r="N245" s="792"/>
      <c r="O245" s="792"/>
      <c r="P245" s="792"/>
      <c r="Q245" s="792"/>
      <c r="S245" s="254"/>
    </row>
    <row r="246" spans="1:19" ht="15" customHeight="1">
      <c r="A246" s="255"/>
      <c r="B246" s="769"/>
      <c r="C246" s="769"/>
      <c r="D246" s="769"/>
      <c r="E246" s="792"/>
      <c r="F246" s="792"/>
      <c r="G246" s="792"/>
      <c r="H246" s="792"/>
      <c r="I246" s="792"/>
      <c r="J246" s="792"/>
      <c r="K246" s="792"/>
      <c r="L246" s="792"/>
      <c r="M246" s="792"/>
      <c r="N246" s="792"/>
      <c r="O246" s="792"/>
      <c r="P246" s="792"/>
      <c r="Q246" s="792"/>
      <c r="S246" s="254"/>
    </row>
    <row r="247" spans="1:19" ht="15" customHeight="1" thickBot="1">
      <c r="A247" s="253"/>
      <c r="B247" s="252"/>
      <c r="C247" s="252"/>
      <c r="D247" s="252"/>
      <c r="E247" s="252"/>
      <c r="F247" s="252"/>
      <c r="G247" s="252"/>
      <c r="H247" s="252"/>
      <c r="I247" s="252"/>
      <c r="J247" s="252"/>
      <c r="K247" s="252"/>
      <c r="L247" s="252"/>
      <c r="M247" s="252"/>
      <c r="N247" s="252"/>
      <c r="O247" s="252"/>
      <c r="P247" s="252"/>
      <c r="Q247" s="252"/>
      <c r="R247" s="252"/>
      <c r="S247" s="251"/>
    </row>
    <row r="249" spans="1:19" ht="15" customHeight="1">
      <c r="A249" s="250" t="s">
        <v>429</v>
      </c>
    </row>
    <row r="250" spans="1:19" ht="15" customHeight="1" thickBot="1"/>
    <row r="251" spans="1:19" ht="15" customHeight="1">
      <c r="A251" s="265"/>
      <c r="B251" s="264"/>
      <c r="C251" s="264"/>
      <c r="D251" s="264"/>
      <c r="E251" s="264"/>
      <c r="F251" s="264"/>
      <c r="G251" s="264"/>
      <c r="H251" s="264"/>
      <c r="I251" s="264"/>
      <c r="J251" s="264"/>
      <c r="K251" s="264"/>
      <c r="L251" s="264"/>
      <c r="M251" s="264"/>
      <c r="N251" s="264"/>
      <c r="O251" s="264"/>
      <c r="P251" s="264"/>
      <c r="Q251" s="264"/>
      <c r="R251" s="264"/>
      <c r="S251" s="263"/>
    </row>
    <row r="252" spans="1:19" ht="15" customHeight="1">
      <c r="A252" s="255"/>
      <c r="B252" s="772" t="s">
        <v>141</v>
      </c>
      <c r="C252" s="772"/>
      <c r="D252" s="772"/>
      <c r="E252" s="770">
        <f>入力用!E217</f>
        <v>0</v>
      </c>
      <c r="F252" s="770"/>
      <c r="G252" s="770"/>
      <c r="H252" s="770"/>
      <c r="I252" s="770"/>
      <c r="J252" s="770"/>
      <c r="K252" s="770"/>
      <c r="M252" s="772" t="s">
        <v>428</v>
      </c>
      <c r="N252" s="772"/>
      <c r="O252" s="823"/>
      <c r="P252" s="823"/>
      <c r="Q252" s="823"/>
      <c r="R252" s="823"/>
      <c r="S252" s="254"/>
    </row>
    <row r="253" spans="1:19" ht="15" customHeight="1">
      <c r="A253" s="255"/>
      <c r="B253" s="769"/>
      <c r="C253" s="769"/>
      <c r="D253" s="769"/>
      <c r="E253" s="771"/>
      <c r="F253" s="771"/>
      <c r="G253" s="771"/>
      <c r="H253" s="771"/>
      <c r="I253" s="771"/>
      <c r="J253" s="771"/>
      <c r="K253" s="771"/>
      <c r="M253" s="769"/>
      <c r="N253" s="769"/>
      <c r="O253" s="823"/>
      <c r="P253" s="823"/>
      <c r="Q253" s="823"/>
      <c r="R253" s="823"/>
      <c r="S253" s="254"/>
    </row>
    <row r="254" spans="1:19" ht="15" customHeight="1">
      <c r="A254" s="255"/>
      <c r="B254" s="772" t="s">
        <v>427</v>
      </c>
      <c r="C254" s="772"/>
      <c r="D254" s="772"/>
      <c r="E254" s="816">
        <f>$E$24</f>
        <v>0</v>
      </c>
      <c r="F254" s="816"/>
      <c r="G254" s="816"/>
      <c r="H254" s="816"/>
      <c r="I254" s="816"/>
      <c r="J254" s="816"/>
      <c r="K254" s="816"/>
      <c r="N254" s="261"/>
      <c r="O254" s="261"/>
      <c r="P254" s="261"/>
      <c r="Q254" s="261"/>
      <c r="R254" s="261"/>
      <c r="S254" s="254"/>
    </row>
    <row r="255" spans="1:19" ht="15" customHeight="1">
      <c r="A255" s="255"/>
      <c r="B255" s="772"/>
      <c r="C255" s="772"/>
      <c r="D255" s="772"/>
      <c r="E255" s="771"/>
      <c r="F255" s="771"/>
      <c r="G255" s="771"/>
      <c r="H255" s="771"/>
      <c r="I255" s="771"/>
      <c r="J255" s="771"/>
      <c r="K255" s="771"/>
      <c r="S255" s="254"/>
    </row>
    <row r="256" spans="1:19" ht="15" customHeight="1">
      <c r="A256" s="255"/>
      <c r="B256" s="768" t="s">
        <v>34</v>
      </c>
      <c r="C256" s="768"/>
      <c r="D256" s="768"/>
      <c r="E256" s="770" t="str">
        <f>CONCATENATE(入力用!E218,入力用!F218,入力用!G218,入力用!H218,入力用!I218,入力用!J218,入力用!K218)</f>
        <v>年月日</v>
      </c>
      <c r="F256" s="770"/>
      <c r="G256" s="770"/>
      <c r="H256" s="770"/>
      <c r="I256" s="770"/>
      <c r="J256" s="770"/>
      <c r="K256" s="770"/>
      <c r="L256" s="770"/>
      <c r="M256" s="770"/>
      <c r="S256" s="254"/>
    </row>
    <row r="257" spans="1:19" ht="15" customHeight="1">
      <c r="A257" s="255"/>
      <c r="B257" s="769"/>
      <c r="C257" s="769"/>
      <c r="D257" s="769"/>
      <c r="E257" s="771"/>
      <c r="F257" s="771"/>
      <c r="G257" s="771"/>
      <c r="H257" s="771"/>
      <c r="I257" s="771"/>
      <c r="J257" s="771"/>
      <c r="K257" s="771"/>
      <c r="L257" s="771"/>
      <c r="M257" s="771"/>
      <c r="S257" s="254"/>
    </row>
    <row r="258" spans="1:19" ht="15" customHeight="1" thickBot="1">
      <c r="A258" s="253"/>
      <c r="B258" s="252"/>
      <c r="C258" s="252"/>
      <c r="D258" s="252"/>
      <c r="E258" s="252"/>
      <c r="F258" s="252"/>
      <c r="G258" s="252"/>
      <c r="H258" s="252"/>
      <c r="I258" s="252"/>
      <c r="J258" s="252"/>
      <c r="K258" s="252"/>
      <c r="L258" s="252"/>
      <c r="M258" s="252"/>
      <c r="N258" s="252"/>
      <c r="O258" s="252"/>
      <c r="P258" s="252"/>
      <c r="Q258" s="252"/>
      <c r="R258" s="252"/>
      <c r="S258" s="251"/>
    </row>
    <row r="259" spans="1:19" ht="15" customHeight="1" thickBot="1"/>
    <row r="260" spans="1:19" ht="15" customHeight="1">
      <c r="A260" s="265"/>
      <c r="B260" s="264"/>
      <c r="C260" s="264"/>
      <c r="D260" s="264"/>
      <c r="E260" s="264"/>
      <c r="F260" s="264"/>
      <c r="G260" s="264"/>
      <c r="H260" s="264"/>
      <c r="I260" s="264"/>
      <c r="J260" s="264"/>
      <c r="K260" s="264"/>
      <c r="L260" s="264"/>
      <c r="M260" s="264"/>
      <c r="N260" s="264"/>
      <c r="O260" s="264"/>
      <c r="P260" s="264"/>
      <c r="Q260" s="264"/>
      <c r="R260" s="264"/>
      <c r="S260" s="263"/>
    </row>
    <row r="261" spans="1:19" ht="15" customHeight="1">
      <c r="A261" s="255"/>
      <c r="B261" s="811" t="s">
        <v>426</v>
      </c>
      <c r="C261" s="774"/>
      <c r="D261" s="775"/>
      <c r="E261" s="793" t="s">
        <v>425</v>
      </c>
      <c r="F261" s="793"/>
      <c r="G261" s="794"/>
      <c r="H261" s="795"/>
      <c r="I261" s="795"/>
      <c r="J261" s="795"/>
      <c r="K261" s="797" t="s">
        <v>424</v>
      </c>
      <c r="L261" s="797"/>
      <c r="M261" s="797"/>
      <c r="N261" s="817"/>
      <c r="O261" s="817"/>
      <c r="P261" s="817"/>
      <c r="Q261" s="817"/>
      <c r="R261" s="818"/>
      <c r="S261" s="254"/>
    </row>
    <row r="262" spans="1:19" ht="15" customHeight="1">
      <c r="A262" s="255"/>
      <c r="B262" s="776"/>
      <c r="C262" s="777"/>
      <c r="D262" s="778"/>
      <c r="E262" s="793"/>
      <c r="F262" s="793"/>
      <c r="G262" s="794"/>
      <c r="H262" s="796"/>
      <c r="I262" s="796"/>
      <c r="J262" s="796"/>
      <c r="K262" s="798"/>
      <c r="L262" s="798"/>
      <c r="M262" s="798"/>
      <c r="N262" s="819"/>
      <c r="O262" s="819"/>
      <c r="P262" s="819"/>
      <c r="Q262" s="819"/>
      <c r="R262" s="820"/>
      <c r="S262" s="254"/>
    </row>
    <row r="263" spans="1:19" ht="15" customHeight="1">
      <c r="A263" s="255"/>
      <c r="B263" s="776"/>
      <c r="C263" s="777"/>
      <c r="D263" s="778"/>
      <c r="E263" s="801" t="s">
        <v>423</v>
      </c>
      <c r="F263" s="802"/>
      <c r="G263" s="802"/>
      <c r="H263" s="805"/>
      <c r="I263" s="807" t="s">
        <v>422</v>
      </c>
      <c r="J263" s="807"/>
      <c r="K263" s="807"/>
      <c r="L263" s="807"/>
      <c r="M263" s="807"/>
      <c r="N263" s="807"/>
      <c r="O263" s="807"/>
      <c r="P263" s="807"/>
      <c r="Q263" s="807"/>
      <c r="R263" s="808"/>
      <c r="S263" s="254"/>
    </row>
    <row r="264" spans="1:19" ht="15" customHeight="1">
      <c r="A264" s="255"/>
      <c r="B264" s="779"/>
      <c r="C264" s="780"/>
      <c r="D264" s="781"/>
      <c r="E264" s="803"/>
      <c r="F264" s="804"/>
      <c r="G264" s="804"/>
      <c r="H264" s="806"/>
      <c r="I264" s="809"/>
      <c r="J264" s="809"/>
      <c r="K264" s="809"/>
      <c r="L264" s="809"/>
      <c r="M264" s="809"/>
      <c r="N264" s="809"/>
      <c r="O264" s="809"/>
      <c r="P264" s="809"/>
      <c r="Q264" s="809"/>
      <c r="R264" s="810"/>
      <c r="S264" s="254"/>
    </row>
    <row r="265" spans="1:19" ht="15" customHeight="1">
      <c r="A265" s="255"/>
      <c r="S265" s="254"/>
    </row>
    <row r="266" spans="1:19" ht="15" customHeight="1">
      <c r="A266" s="255"/>
      <c r="B266" s="811" t="s">
        <v>421</v>
      </c>
      <c r="C266" s="774"/>
      <c r="D266" s="775"/>
      <c r="E266" s="812" t="s">
        <v>420</v>
      </c>
      <c r="F266" s="813"/>
      <c r="G266" s="813"/>
      <c r="H266" s="813"/>
      <c r="I266" s="813"/>
      <c r="J266" s="813"/>
      <c r="K266" s="813"/>
      <c r="L266" s="813"/>
      <c r="M266" s="813"/>
      <c r="N266" s="813"/>
      <c r="O266" s="813"/>
      <c r="P266" s="813"/>
      <c r="Q266" s="813"/>
      <c r="R266" s="814"/>
      <c r="S266" s="254"/>
    </row>
    <row r="267" spans="1:19" ht="15" customHeight="1">
      <c r="A267" s="255"/>
      <c r="B267" s="776"/>
      <c r="C267" s="777"/>
      <c r="D267" s="778"/>
      <c r="E267" s="262"/>
      <c r="F267" s="805"/>
      <c r="G267" s="774" t="s">
        <v>419</v>
      </c>
      <c r="H267" s="774"/>
      <c r="I267" s="805"/>
      <c r="J267" s="774" t="s">
        <v>418</v>
      </c>
      <c r="K267" s="261"/>
      <c r="L267" s="261"/>
      <c r="M267" s="261"/>
      <c r="N267" s="261"/>
      <c r="O267" s="261"/>
      <c r="P267" s="261"/>
      <c r="Q267" s="261"/>
      <c r="R267" s="260"/>
      <c r="S267" s="254"/>
    </row>
    <row r="268" spans="1:19" ht="15" customHeight="1">
      <c r="A268" s="255"/>
      <c r="B268" s="779"/>
      <c r="C268" s="780"/>
      <c r="D268" s="781"/>
      <c r="E268" s="259"/>
      <c r="F268" s="806"/>
      <c r="G268" s="780"/>
      <c r="H268" s="780"/>
      <c r="I268" s="806"/>
      <c r="J268" s="780"/>
      <c r="K268" s="258"/>
      <c r="L268" s="258"/>
      <c r="M268" s="258"/>
      <c r="N268" s="258"/>
      <c r="O268" s="258"/>
      <c r="P268" s="258"/>
      <c r="Q268" s="258"/>
      <c r="R268" s="257"/>
      <c r="S268" s="254"/>
    </row>
    <row r="269" spans="1:19" ht="15" customHeight="1">
      <c r="A269" s="255"/>
      <c r="S269" s="254"/>
    </row>
    <row r="270" spans="1:19" ht="15" customHeight="1">
      <c r="A270" s="255"/>
      <c r="B270" s="773" t="s">
        <v>417</v>
      </c>
      <c r="C270" s="774"/>
      <c r="D270" s="775"/>
      <c r="E270" s="782"/>
      <c r="F270" s="783"/>
      <c r="G270" s="783"/>
      <c r="H270" s="783"/>
      <c r="I270" s="783"/>
      <c r="J270" s="783"/>
      <c r="K270" s="783"/>
      <c r="L270" s="783"/>
      <c r="M270" s="783"/>
      <c r="N270" s="783"/>
      <c r="O270" s="783"/>
      <c r="P270" s="783"/>
      <c r="Q270" s="783"/>
      <c r="R270" s="784"/>
      <c r="S270" s="254"/>
    </row>
    <row r="271" spans="1:19" ht="15" customHeight="1">
      <c r="A271" s="255"/>
      <c r="B271" s="776"/>
      <c r="C271" s="777"/>
      <c r="D271" s="778"/>
      <c r="E271" s="785"/>
      <c r="F271" s="786"/>
      <c r="G271" s="786"/>
      <c r="H271" s="786"/>
      <c r="I271" s="786"/>
      <c r="J271" s="786"/>
      <c r="K271" s="786"/>
      <c r="L271" s="786"/>
      <c r="M271" s="786"/>
      <c r="N271" s="786"/>
      <c r="O271" s="786"/>
      <c r="P271" s="786"/>
      <c r="Q271" s="786"/>
      <c r="R271" s="787"/>
      <c r="S271" s="254"/>
    </row>
    <row r="272" spans="1:19" ht="15" customHeight="1">
      <c r="A272" s="255"/>
      <c r="B272" s="776"/>
      <c r="C272" s="777"/>
      <c r="D272" s="778"/>
      <c r="E272" s="785"/>
      <c r="F272" s="786"/>
      <c r="G272" s="786"/>
      <c r="H272" s="786"/>
      <c r="I272" s="786"/>
      <c r="J272" s="786"/>
      <c r="K272" s="786"/>
      <c r="L272" s="786"/>
      <c r="M272" s="786"/>
      <c r="N272" s="786"/>
      <c r="O272" s="786"/>
      <c r="P272" s="786"/>
      <c r="Q272" s="786"/>
      <c r="R272" s="787"/>
      <c r="S272" s="254"/>
    </row>
    <row r="273" spans="1:19" ht="15" customHeight="1">
      <c r="A273" s="255"/>
      <c r="B273" s="776"/>
      <c r="C273" s="777"/>
      <c r="D273" s="778"/>
      <c r="E273" s="785"/>
      <c r="F273" s="786"/>
      <c r="G273" s="786"/>
      <c r="H273" s="786"/>
      <c r="I273" s="786"/>
      <c r="J273" s="786"/>
      <c r="K273" s="786"/>
      <c r="L273" s="786"/>
      <c r="M273" s="786"/>
      <c r="N273" s="786"/>
      <c r="O273" s="786"/>
      <c r="P273" s="786"/>
      <c r="Q273" s="786"/>
      <c r="R273" s="787"/>
      <c r="S273" s="254"/>
    </row>
    <row r="274" spans="1:19" ht="15" customHeight="1">
      <c r="A274" s="255"/>
      <c r="B274" s="776"/>
      <c r="C274" s="777"/>
      <c r="D274" s="778"/>
      <c r="E274" s="785"/>
      <c r="F274" s="786"/>
      <c r="G274" s="786"/>
      <c r="H274" s="786"/>
      <c r="I274" s="786"/>
      <c r="J274" s="786"/>
      <c r="K274" s="786"/>
      <c r="L274" s="786"/>
      <c r="M274" s="786"/>
      <c r="N274" s="786"/>
      <c r="O274" s="786"/>
      <c r="P274" s="786"/>
      <c r="Q274" s="786"/>
      <c r="R274" s="787"/>
      <c r="S274" s="254"/>
    </row>
    <row r="275" spans="1:19" ht="15" customHeight="1">
      <c r="A275" s="255"/>
      <c r="B275" s="779"/>
      <c r="C275" s="780"/>
      <c r="D275" s="781"/>
      <c r="E275" s="788"/>
      <c r="F275" s="789"/>
      <c r="G275" s="789"/>
      <c r="H275" s="789"/>
      <c r="I275" s="789"/>
      <c r="J275" s="789"/>
      <c r="K275" s="789"/>
      <c r="L275" s="789"/>
      <c r="M275" s="789"/>
      <c r="N275" s="789"/>
      <c r="O275" s="789"/>
      <c r="P275" s="789"/>
      <c r="Q275" s="789"/>
      <c r="R275" s="790"/>
      <c r="S275" s="254"/>
    </row>
    <row r="276" spans="1:19" ht="15" customHeight="1" thickBot="1">
      <c r="A276" s="253"/>
      <c r="B276" s="252"/>
      <c r="C276" s="252"/>
      <c r="D276" s="252"/>
      <c r="E276" s="252"/>
      <c r="F276" s="252"/>
      <c r="G276" s="252"/>
      <c r="H276" s="252"/>
      <c r="I276" s="252"/>
      <c r="J276" s="252"/>
      <c r="K276" s="252"/>
      <c r="L276" s="252"/>
      <c r="M276" s="252"/>
      <c r="N276" s="252"/>
      <c r="O276" s="252"/>
      <c r="P276" s="252"/>
      <c r="Q276" s="252"/>
      <c r="R276" s="252"/>
      <c r="S276" s="251"/>
    </row>
    <row r="277" spans="1:19" ht="15" customHeight="1">
      <c r="M277" s="250">
        <v>7</v>
      </c>
      <c r="N277" s="250" t="s">
        <v>432</v>
      </c>
      <c r="P277" s="821">
        <f>$P$1</f>
        <v>0</v>
      </c>
      <c r="Q277" s="821"/>
      <c r="R277" s="821"/>
      <c r="S277" s="821"/>
    </row>
    <row r="278" spans="1:19" ht="15" customHeight="1">
      <c r="A278" s="815" t="s">
        <v>431</v>
      </c>
      <c r="B278" s="815"/>
      <c r="C278" s="815"/>
      <c r="D278" s="815"/>
      <c r="E278" s="815"/>
      <c r="F278" s="815"/>
      <c r="G278" s="815"/>
      <c r="H278" s="815"/>
      <c r="I278" s="815"/>
      <c r="J278" s="815"/>
      <c r="K278" s="815"/>
      <c r="L278" s="815"/>
      <c r="M278" s="815"/>
      <c r="N278" s="815"/>
      <c r="O278" s="815"/>
      <c r="P278" s="815"/>
      <c r="Q278" s="815"/>
      <c r="R278" s="815"/>
      <c r="S278" s="815"/>
    </row>
    <row r="279" spans="1:19" ht="15" customHeight="1">
      <c r="A279" s="815"/>
      <c r="B279" s="815"/>
      <c r="C279" s="815"/>
      <c r="D279" s="815"/>
      <c r="E279" s="815"/>
      <c r="F279" s="815"/>
      <c r="G279" s="815"/>
      <c r="H279" s="815"/>
      <c r="I279" s="815"/>
      <c r="J279" s="815"/>
      <c r="K279" s="815"/>
      <c r="L279" s="815"/>
      <c r="M279" s="815"/>
      <c r="N279" s="815"/>
      <c r="O279" s="815"/>
      <c r="P279" s="815"/>
      <c r="Q279" s="815"/>
      <c r="R279" s="815"/>
      <c r="S279" s="815"/>
    </row>
    <row r="280" spans="1:19" ht="15" customHeight="1">
      <c r="A280" s="266"/>
      <c r="B280" s="266"/>
      <c r="C280" s="266"/>
      <c r="D280" s="266"/>
      <c r="E280" s="266"/>
      <c r="F280" s="266"/>
      <c r="G280" s="266"/>
      <c r="H280" s="266"/>
      <c r="I280" s="266"/>
      <c r="J280" s="266"/>
      <c r="K280" s="266"/>
      <c r="L280" s="266"/>
      <c r="M280" s="266"/>
      <c r="N280" s="266"/>
      <c r="O280" s="266"/>
      <c r="P280" s="266"/>
      <c r="Q280" s="266"/>
      <c r="R280" s="266"/>
      <c r="S280" s="266"/>
    </row>
    <row r="281" spans="1:19" ht="15" customHeight="1">
      <c r="L281" s="777"/>
      <c r="M281" s="777"/>
      <c r="N281" s="256"/>
      <c r="O281" s="822" t="str">
        <f>$O$5</f>
        <v>令和0年0月0日</v>
      </c>
      <c r="P281" s="822"/>
      <c r="Q281" s="822"/>
      <c r="R281" s="822"/>
      <c r="S281" s="822"/>
    </row>
    <row r="282" spans="1:19" ht="15" customHeight="1" thickBot="1"/>
    <row r="283" spans="1:19" ht="15" customHeight="1">
      <c r="A283" s="265"/>
      <c r="B283" s="264"/>
      <c r="C283" s="264"/>
      <c r="D283" s="264"/>
      <c r="E283" s="264"/>
      <c r="F283" s="264"/>
      <c r="G283" s="264"/>
      <c r="H283" s="264"/>
      <c r="I283" s="264"/>
      <c r="J283" s="264"/>
      <c r="K283" s="264"/>
      <c r="L283" s="264"/>
      <c r="M283" s="264"/>
      <c r="N283" s="264"/>
      <c r="O283" s="264"/>
      <c r="P283" s="264"/>
      <c r="Q283" s="264"/>
      <c r="R283" s="264"/>
      <c r="S283" s="263"/>
    </row>
    <row r="284" spans="1:19" ht="15" customHeight="1">
      <c r="A284" s="255"/>
      <c r="B284" s="799" t="s">
        <v>120</v>
      </c>
      <c r="C284" s="799"/>
      <c r="D284" s="799"/>
      <c r="E284" s="800">
        <f>$E$8</f>
        <v>0</v>
      </c>
      <c r="F284" s="800"/>
      <c r="G284" s="800"/>
      <c r="H284" s="800"/>
      <c r="I284" s="800"/>
      <c r="J284" s="800"/>
      <c r="K284" s="800"/>
      <c r="L284" s="800"/>
      <c r="M284" s="800"/>
      <c r="N284" s="800"/>
      <c r="O284" s="800"/>
      <c r="P284" s="800"/>
      <c r="Q284" s="800"/>
      <c r="S284" s="254"/>
    </row>
    <row r="285" spans="1:19" ht="15" customHeight="1">
      <c r="A285" s="255"/>
      <c r="B285" s="799"/>
      <c r="C285" s="799"/>
      <c r="D285" s="799"/>
      <c r="E285" s="792"/>
      <c r="F285" s="792"/>
      <c r="G285" s="792"/>
      <c r="H285" s="792"/>
      <c r="I285" s="792"/>
      <c r="J285" s="792"/>
      <c r="K285" s="792"/>
      <c r="L285" s="792"/>
      <c r="M285" s="792"/>
      <c r="N285" s="792"/>
      <c r="O285" s="792"/>
      <c r="P285" s="792"/>
      <c r="Q285" s="792"/>
      <c r="S285" s="254"/>
    </row>
    <row r="286" spans="1:19" ht="15" customHeight="1">
      <c r="A286" s="255"/>
      <c r="B286" s="768" t="s">
        <v>119</v>
      </c>
      <c r="C286" s="768"/>
      <c r="D286" s="768"/>
      <c r="E286" s="791">
        <f>$E$10</f>
        <v>0</v>
      </c>
      <c r="F286" s="791"/>
      <c r="G286" s="791"/>
      <c r="H286" s="791"/>
      <c r="I286" s="791"/>
      <c r="J286" s="791"/>
      <c r="K286" s="791"/>
      <c r="L286" s="791"/>
      <c r="M286" s="791"/>
      <c r="N286" s="791"/>
      <c r="O286" s="791"/>
      <c r="P286" s="791"/>
      <c r="Q286" s="791"/>
      <c r="S286" s="254"/>
    </row>
    <row r="287" spans="1:19" ht="15" customHeight="1">
      <c r="A287" s="255"/>
      <c r="B287" s="772"/>
      <c r="C287" s="772"/>
      <c r="D287" s="772"/>
      <c r="E287" s="791"/>
      <c r="F287" s="791"/>
      <c r="G287" s="791"/>
      <c r="H287" s="791"/>
      <c r="I287" s="791"/>
      <c r="J287" s="791"/>
      <c r="K287" s="791"/>
      <c r="L287" s="791"/>
      <c r="M287" s="791"/>
      <c r="N287" s="791"/>
      <c r="O287" s="791"/>
      <c r="P287" s="791"/>
      <c r="Q287" s="791"/>
      <c r="S287" s="254"/>
    </row>
    <row r="288" spans="1:19" ht="15" customHeight="1">
      <c r="A288" s="255"/>
      <c r="B288" s="769"/>
      <c r="C288" s="769"/>
      <c r="D288" s="769"/>
      <c r="E288" s="791"/>
      <c r="F288" s="791"/>
      <c r="G288" s="791"/>
      <c r="H288" s="791"/>
      <c r="I288" s="791"/>
      <c r="J288" s="791"/>
      <c r="K288" s="791"/>
      <c r="L288" s="791"/>
      <c r="M288" s="791"/>
      <c r="N288" s="791"/>
      <c r="O288" s="791"/>
      <c r="P288" s="791"/>
      <c r="Q288" s="791"/>
      <c r="S288" s="254"/>
    </row>
    <row r="289" spans="1:19" ht="15" customHeight="1">
      <c r="A289" s="255"/>
      <c r="B289" s="772" t="s">
        <v>121</v>
      </c>
      <c r="C289" s="772"/>
      <c r="D289" s="772"/>
      <c r="E289" s="792" t="str">
        <f>$E$13</f>
        <v>　</v>
      </c>
      <c r="F289" s="792"/>
      <c r="G289" s="792"/>
      <c r="H289" s="792"/>
      <c r="I289" s="792"/>
      <c r="J289" s="792"/>
      <c r="K289" s="792"/>
      <c r="L289" s="792"/>
      <c r="M289" s="792"/>
      <c r="N289" s="792"/>
      <c r="O289" s="792"/>
      <c r="P289" s="792"/>
      <c r="Q289" s="792"/>
      <c r="S289" s="254"/>
    </row>
    <row r="290" spans="1:19" ht="15" customHeight="1">
      <c r="A290" s="255"/>
      <c r="B290" s="772"/>
      <c r="C290" s="772"/>
      <c r="D290" s="772"/>
      <c r="E290" s="792"/>
      <c r="F290" s="792"/>
      <c r="G290" s="792"/>
      <c r="H290" s="792"/>
      <c r="I290" s="792"/>
      <c r="J290" s="792"/>
      <c r="K290" s="792"/>
      <c r="L290" s="792"/>
      <c r="M290" s="792"/>
      <c r="N290" s="792"/>
      <c r="O290" s="792"/>
      <c r="P290" s="792"/>
      <c r="Q290" s="792"/>
      <c r="S290" s="254"/>
    </row>
    <row r="291" spans="1:19" ht="15" customHeight="1">
      <c r="A291" s="255"/>
      <c r="B291" s="768" t="s">
        <v>430</v>
      </c>
      <c r="C291" s="768"/>
      <c r="D291" s="768"/>
      <c r="E291" s="792">
        <f>$E$15</f>
        <v>0</v>
      </c>
      <c r="F291" s="792"/>
      <c r="G291" s="792"/>
      <c r="H291" s="792"/>
      <c r="I291" s="792"/>
      <c r="J291" s="792"/>
      <c r="K291" s="792"/>
      <c r="L291" s="792"/>
      <c r="M291" s="792"/>
      <c r="N291" s="792"/>
      <c r="O291" s="792"/>
      <c r="P291" s="792"/>
      <c r="Q291" s="792"/>
      <c r="S291" s="254"/>
    </row>
    <row r="292" spans="1:19" ht="15" customHeight="1">
      <c r="A292" s="255"/>
      <c r="B292" s="769"/>
      <c r="C292" s="769"/>
      <c r="D292" s="769"/>
      <c r="E292" s="792"/>
      <c r="F292" s="792"/>
      <c r="G292" s="792"/>
      <c r="H292" s="792"/>
      <c r="I292" s="792"/>
      <c r="J292" s="792"/>
      <c r="K292" s="792"/>
      <c r="L292" s="792"/>
      <c r="M292" s="792"/>
      <c r="N292" s="792"/>
      <c r="O292" s="792"/>
      <c r="P292" s="792"/>
      <c r="Q292" s="792"/>
      <c r="S292" s="254"/>
    </row>
    <row r="293" spans="1:19" ht="15" customHeight="1" thickBot="1">
      <c r="A293" s="253"/>
      <c r="B293" s="252"/>
      <c r="C293" s="252"/>
      <c r="D293" s="252"/>
      <c r="E293" s="252"/>
      <c r="F293" s="252"/>
      <c r="G293" s="252"/>
      <c r="H293" s="252"/>
      <c r="I293" s="252"/>
      <c r="J293" s="252"/>
      <c r="K293" s="252"/>
      <c r="L293" s="252"/>
      <c r="M293" s="252"/>
      <c r="N293" s="252"/>
      <c r="O293" s="252"/>
      <c r="P293" s="252"/>
      <c r="Q293" s="252"/>
      <c r="R293" s="252"/>
      <c r="S293" s="251"/>
    </row>
    <row r="295" spans="1:19" ht="15" customHeight="1">
      <c r="A295" s="250" t="s">
        <v>429</v>
      </c>
    </row>
    <row r="296" spans="1:19" ht="15" customHeight="1" thickBot="1"/>
    <row r="297" spans="1:19" ht="15" customHeight="1">
      <c r="A297" s="265"/>
      <c r="B297" s="264"/>
      <c r="C297" s="264"/>
      <c r="D297" s="264"/>
      <c r="E297" s="264"/>
      <c r="F297" s="264"/>
      <c r="G297" s="264"/>
      <c r="H297" s="264"/>
      <c r="I297" s="264"/>
      <c r="J297" s="264"/>
      <c r="K297" s="264"/>
      <c r="L297" s="264"/>
      <c r="M297" s="264"/>
      <c r="N297" s="264"/>
      <c r="O297" s="264"/>
      <c r="P297" s="264"/>
      <c r="Q297" s="264"/>
      <c r="R297" s="264"/>
      <c r="S297" s="263"/>
    </row>
    <row r="298" spans="1:19" ht="15" customHeight="1">
      <c r="A298" s="255"/>
      <c r="B298" s="772" t="s">
        <v>141</v>
      </c>
      <c r="C298" s="772"/>
      <c r="D298" s="772"/>
      <c r="E298" s="770">
        <f>入力用!E256</f>
        <v>0</v>
      </c>
      <c r="F298" s="770"/>
      <c r="G298" s="770"/>
      <c r="H298" s="770"/>
      <c r="I298" s="770"/>
      <c r="J298" s="770"/>
      <c r="K298" s="770"/>
      <c r="M298" s="772" t="s">
        <v>428</v>
      </c>
      <c r="N298" s="772"/>
      <c r="O298" s="823"/>
      <c r="P298" s="823"/>
      <c r="Q298" s="823"/>
      <c r="R298" s="823"/>
      <c r="S298" s="254"/>
    </row>
    <row r="299" spans="1:19" ht="15" customHeight="1">
      <c r="A299" s="255"/>
      <c r="B299" s="769"/>
      <c r="C299" s="769"/>
      <c r="D299" s="769"/>
      <c r="E299" s="771"/>
      <c r="F299" s="771"/>
      <c r="G299" s="771"/>
      <c r="H299" s="771"/>
      <c r="I299" s="771"/>
      <c r="J299" s="771"/>
      <c r="K299" s="771"/>
      <c r="M299" s="769"/>
      <c r="N299" s="769"/>
      <c r="O299" s="823"/>
      <c r="P299" s="823"/>
      <c r="Q299" s="823"/>
      <c r="R299" s="823"/>
      <c r="S299" s="254"/>
    </row>
    <row r="300" spans="1:19" ht="15" customHeight="1">
      <c r="A300" s="255"/>
      <c r="B300" s="772" t="s">
        <v>427</v>
      </c>
      <c r="C300" s="772"/>
      <c r="D300" s="772"/>
      <c r="E300" s="816">
        <f>$E$24</f>
        <v>0</v>
      </c>
      <c r="F300" s="816"/>
      <c r="G300" s="816"/>
      <c r="H300" s="816"/>
      <c r="I300" s="816"/>
      <c r="J300" s="816"/>
      <c r="K300" s="816"/>
      <c r="N300" s="261"/>
      <c r="O300" s="261"/>
      <c r="P300" s="261"/>
      <c r="Q300" s="261"/>
      <c r="R300" s="261"/>
      <c r="S300" s="254"/>
    </row>
    <row r="301" spans="1:19" ht="15" customHeight="1">
      <c r="A301" s="255"/>
      <c r="B301" s="772"/>
      <c r="C301" s="772"/>
      <c r="D301" s="772"/>
      <c r="E301" s="771"/>
      <c r="F301" s="771"/>
      <c r="G301" s="771"/>
      <c r="H301" s="771"/>
      <c r="I301" s="771"/>
      <c r="J301" s="771"/>
      <c r="K301" s="771"/>
      <c r="S301" s="254"/>
    </row>
    <row r="302" spans="1:19" ht="15" customHeight="1">
      <c r="A302" s="255"/>
      <c r="B302" s="768" t="s">
        <v>34</v>
      </c>
      <c r="C302" s="768"/>
      <c r="D302" s="768"/>
      <c r="E302" s="770" t="str">
        <f>CONCATENATE(入力用!E257,入力用!F257,入力用!G257,入力用!H257,入力用!I257,入力用!J257,入力用!K257)</f>
        <v>年月日</v>
      </c>
      <c r="F302" s="770"/>
      <c r="G302" s="770"/>
      <c r="H302" s="770"/>
      <c r="I302" s="770"/>
      <c r="J302" s="770"/>
      <c r="K302" s="770"/>
      <c r="L302" s="770"/>
      <c r="M302" s="770"/>
      <c r="S302" s="254"/>
    </row>
    <row r="303" spans="1:19" ht="15" customHeight="1">
      <c r="A303" s="255"/>
      <c r="B303" s="769"/>
      <c r="C303" s="769"/>
      <c r="D303" s="769"/>
      <c r="E303" s="771"/>
      <c r="F303" s="771"/>
      <c r="G303" s="771"/>
      <c r="H303" s="771"/>
      <c r="I303" s="771"/>
      <c r="J303" s="771"/>
      <c r="K303" s="771"/>
      <c r="L303" s="771"/>
      <c r="M303" s="771"/>
      <c r="S303" s="254"/>
    </row>
    <row r="304" spans="1:19" ht="15" customHeight="1" thickBot="1">
      <c r="A304" s="253"/>
      <c r="B304" s="252"/>
      <c r="C304" s="252"/>
      <c r="D304" s="252"/>
      <c r="E304" s="252"/>
      <c r="F304" s="252"/>
      <c r="G304" s="252"/>
      <c r="H304" s="252"/>
      <c r="I304" s="252"/>
      <c r="J304" s="252"/>
      <c r="K304" s="252"/>
      <c r="L304" s="252"/>
      <c r="M304" s="252"/>
      <c r="N304" s="252"/>
      <c r="O304" s="252"/>
      <c r="P304" s="252"/>
      <c r="Q304" s="252"/>
      <c r="R304" s="252"/>
      <c r="S304" s="251"/>
    </row>
    <row r="305" spans="1:19" ht="15" customHeight="1" thickBot="1"/>
    <row r="306" spans="1:19" ht="15" customHeight="1">
      <c r="A306" s="265"/>
      <c r="B306" s="264"/>
      <c r="C306" s="264"/>
      <c r="D306" s="264"/>
      <c r="E306" s="264"/>
      <c r="F306" s="264"/>
      <c r="G306" s="264"/>
      <c r="H306" s="264"/>
      <c r="I306" s="264"/>
      <c r="J306" s="264"/>
      <c r="K306" s="264"/>
      <c r="L306" s="264"/>
      <c r="M306" s="264"/>
      <c r="N306" s="264"/>
      <c r="O306" s="264"/>
      <c r="P306" s="264"/>
      <c r="Q306" s="264"/>
      <c r="R306" s="264"/>
      <c r="S306" s="263"/>
    </row>
    <row r="307" spans="1:19" ht="15" customHeight="1">
      <c r="A307" s="255"/>
      <c r="B307" s="811" t="s">
        <v>426</v>
      </c>
      <c r="C307" s="774"/>
      <c r="D307" s="775"/>
      <c r="E307" s="793" t="s">
        <v>425</v>
      </c>
      <c r="F307" s="793"/>
      <c r="G307" s="794"/>
      <c r="H307" s="795"/>
      <c r="I307" s="795"/>
      <c r="J307" s="795"/>
      <c r="K307" s="797" t="s">
        <v>424</v>
      </c>
      <c r="L307" s="797"/>
      <c r="M307" s="797"/>
      <c r="N307" s="817"/>
      <c r="O307" s="817"/>
      <c r="P307" s="817"/>
      <c r="Q307" s="817"/>
      <c r="R307" s="818"/>
      <c r="S307" s="254"/>
    </row>
    <row r="308" spans="1:19" ht="15" customHeight="1">
      <c r="A308" s="255"/>
      <c r="B308" s="776"/>
      <c r="C308" s="777"/>
      <c r="D308" s="778"/>
      <c r="E308" s="793"/>
      <c r="F308" s="793"/>
      <c r="G308" s="794"/>
      <c r="H308" s="796"/>
      <c r="I308" s="796"/>
      <c r="J308" s="796"/>
      <c r="K308" s="798"/>
      <c r="L308" s="798"/>
      <c r="M308" s="798"/>
      <c r="N308" s="819"/>
      <c r="O308" s="819"/>
      <c r="P308" s="819"/>
      <c r="Q308" s="819"/>
      <c r="R308" s="820"/>
      <c r="S308" s="254"/>
    </row>
    <row r="309" spans="1:19" ht="15" customHeight="1">
      <c r="A309" s="255"/>
      <c r="B309" s="776"/>
      <c r="C309" s="777"/>
      <c r="D309" s="778"/>
      <c r="E309" s="801" t="s">
        <v>423</v>
      </c>
      <c r="F309" s="802"/>
      <c r="G309" s="802"/>
      <c r="H309" s="805"/>
      <c r="I309" s="807" t="s">
        <v>422</v>
      </c>
      <c r="J309" s="807"/>
      <c r="K309" s="807"/>
      <c r="L309" s="807"/>
      <c r="M309" s="807"/>
      <c r="N309" s="807"/>
      <c r="O309" s="807"/>
      <c r="P309" s="807"/>
      <c r="Q309" s="807"/>
      <c r="R309" s="808"/>
      <c r="S309" s="254"/>
    </row>
    <row r="310" spans="1:19" ht="15" customHeight="1">
      <c r="A310" s="255"/>
      <c r="B310" s="779"/>
      <c r="C310" s="780"/>
      <c r="D310" s="781"/>
      <c r="E310" s="803"/>
      <c r="F310" s="804"/>
      <c r="G310" s="804"/>
      <c r="H310" s="806"/>
      <c r="I310" s="809"/>
      <c r="J310" s="809"/>
      <c r="K310" s="809"/>
      <c r="L310" s="809"/>
      <c r="M310" s="809"/>
      <c r="N310" s="809"/>
      <c r="O310" s="809"/>
      <c r="P310" s="809"/>
      <c r="Q310" s="809"/>
      <c r="R310" s="810"/>
      <c r="S310" s="254"/>
    </row>
    <row r="311" spans="1:19" ht="15" customHeight="1">
      <c r="A311" s="255"/>
      <c r="S311" s="254"/>
    </row>
    <row r="312" spans="1:19" ht="15" customHeight="1">
      <c r="A312" s="255"/>
      <c r="B312" s="811" t="s">
        <v>421</v>
      </c>
      <c r="C312" s="774"/>
      <c r="D312" s="775"/>
      <c r="E312" s="812" t="s">
        <v>420</v>
      </c>
      <c r="F312" s="813"/>
      <c r="G312" s="813"/>
      <c r="H312" s="813"/>
      <c r="I312" s="813"/>
      <c r="J312" s="813"/>
      <c r="K312" s="813"/>
      <c r="L312" s="813"/>
      <c r="M312" s="813"/>
      <c r="N312" s="813"/>
      <c r="O312" s="813"/>
      <c r="P312" s="813"/>
      <c r="Q312" s="813"/>
      <c r="R312" s="814"/>
      <c r="S312" s="254"/>
    </row>
    <row r="313" spans="1:19" ht="15" customHeight="1">
      <c r="A313" s="255"/>
      <c r="B313" s="776"/>
      <c r="C313" s="777"/>
      <c r="D313" s="778"/>
      <c r="E313" s="262"/>
      <c r="F313" s="805"/>
      <c r="G313" s="774" t="s">
        <v>419</v>
      </c>
      <c r="H313" s="774"/>
      <c r="I313" s="805"/>
      <c r="J313" s="774" t="s">
        <v>418</v>
      </c>
      <c r="K313" s="261"/>
      <c r="L313" s="261"/>
      <c r="M313" s="261"/>
      <c r="N313" s="261"/>
      <c r="O313" s="261"/>
      <c r="P313" s="261"/>
      <c r="Q313" s="261"/>
      <c r="R313" s="260"/>
      <c r="S313" s="254"/>
    </row>
    <row r="314" spans="1:19" ht="15" customHeight="1">
      <c r="A314" s="255"/>
      <c r="B314" s="779"/>
      <c r="C314" s="780"/>
      <c r="D314" s="781"/>
      <c r="E314" s="259"/>
      <c r="F314" s="806"/>
      <c r="G314" s="780"/>
      <c r="H314" s="780"/>
      <c r="I314" s="806"/>
      <c r="J314" s="780"/>
      <c r="K314" s="258"/>
      <c r="L314" s="258"/>
      <c r="M314" s="258"/>
      <c r="N314" s="258"/>
      <c r="O314" s="258"/>
      <c r="P314" s="258"/>
      <c r="Q314" s="258"/>
      <c r="R314" s="257"/>
      <c r="S314" s="254"/>
    </row>
    <row r="315" spans="1:19" ht="15" customHeight="1">
      <c r="A315" s="255"/>
      <c r="S315" s="254"/>
    </row>
    <row r="316" spans="1:19" ht="15" customHeight="1">
      <c r="A316" s="255"/>
      <c r="B316" s="773" t="s">
        <v>417</v>
      </c>
      <c r="C316" s="774"/>
      <c r="D316" s="775"/>
      <c r="E316" s="782"/>
      <c r="F316" s="783"/>
      <c r="G316" s="783"/>
      <c r="H316" s="783"/>
      <c r="I316" s="783"/>
      <c r="J316" s="783"/>
      <c r="K316" s="783"/>
      <c r="L316" s="783"/>
      <c r="M316" s="783"/>
      <c r="N316" s="783"/>
      <c r="O316" s="783"/>
      <c r="P316" s="783"/>
      <c r="Q316" s="783"/>
      <c r="R316" s="784"/>
      <c r="S316" s="254"/>
    </row>
    <row r="317" spans="1:19" ht="15" customHeight="1">
      <c r="A317" s="255"/>
      <c r="B317" s="776"/>
      <c r="C317" s="777"/>
      <c r="D317" s="778"/>
      <c r="E317" s="785"/>
      <c r="F317" s="786"/>
      <c r="G317" s="786"/>
      <c r="H317" s="786"/>
      <c r="I317" s="786"/>
      <c r="J317" s="786"/>
      <c r="K317" s="786"/>
      <c r="L317" s="786"/>
      <c r="M317" s="786"/>
      <c r="N317" s="786"/>
      <c r="O317" s="786"/>
      <c r="P317" s="786"/>
      <c r="Q317" s="786"/>
      <c r="R317" s="787"/>
      <c r="S317" s="254"/>
    </row>
    <row r="318" spans="1:19" ht="15" customHeight="1">
      <c r="A318" s="255"/>
      <c r="B318" s="776"/>
      <c r="C318" s="777"/>
      <c r="D318" s="778"/>
      <c r="E318" s="785"/>
      <c r="F318" s="786"/>
      <c r="G318" s="786"/>
      <c r="H318" s="786"/>
      <c r="I318" s="786"/>
      <c r="J318" s="786"/>
      <c r="K318" s="786"/>
      <c r="L318" s="786"/>
      <c r="M318" s="786"/>
      <c r="N318" s="786"/>
      <c r="O318" s="786"/>
      <c r="P318" s="786"/>
      <c r="Q318" s="786"/>
      <c r="R318" s="787"/>
      <c r="S318" s="254"/>
    </row>
    <row r="319" spans="1:19" ht="15" customHeight="1">
      <c r="A319" s="255"/>
      <c r="B319" s="776"/>
      <c r="C319" s="777"/>
      <c r="D319" s="778"/>
      <c r="E319" s="785"/>
      <c r="F319" s="786"/>
      <c r="G319" s="786"/>
      <c r="H319" s="786"/>
      <c r="I319" s="786"/>
      <c r="J319" s="786"/>
      <c r="K319" s="786"/>
      <c r="L319" s="786"/>
      <c r="M319" s="786"/>
      <c r="N319" s="786"/>
      <c r="O319" s="786"/>
      <c r="P319" s="786"/>
      <c r="Q319" s="786"/>
      <c r="R319" s="787"/>
      <c r="S319" s="254"/>
    </row>
    <row r="320" spans="1:19" ht="15" customHeight="1">
      <c r="A320" s="255"/>
      <c r="B320" s="776"/>
      <c r="C320" s="777"/>
      <c r="D320" s="778"/>
      <c r="E320" s="785"/>
      <c r="F320" s="786"/>
      <c r="G320" s="786"/>
      <c r="H320" s="786"/>
      <c r="I320" s="786"/>
      <c r="J320" s="786"/>
      <c r="K320" s="786"/>
      <c r="L320" s="786"/>
      <c r="M320" s="786"/>
      <c r="N320" s="786"/>
      <c r="O320" s="786"/>
      <c r="P320" s="786"/>
      <c r="Q320" s="786"/>
      <c r="R320" s="787"/>
      <c r="S320" s="254"/>
    </row>
    <row r="321" spans="1:19" ht="15" customHeight="1">
      <c r="A321" s="255"/>
      <c r="B321" s="779"/>
      <c r="C321" s="780"/>
      <c r="D321" s="781"/>
      <c r="E321" s="788"/>
      <c r="F321" s="789"/>
      <c r="G321" s="789"/>
      <c r="H321" s="789"/>
      <c r="I321" s="789"/>
      <c r="J321" s="789"/>
      <c r="K321" s="789"/>
      <c r="L321" s="789"/>
      <c r="M321" s="789"/>
      <c r="N321" s="789"/>
      <c r="O321" s="789"/>
      <c r="P321" s="789"/>
      <c r="Q321" s="789"/>
      <c r="R321" s="790"/>
      <c r="S321" s="254"/>
    </row>
    <row r="322" spans="1:19" ht="15" customHeight="1" thickBot="1">
      <c r="A322" s="253"/>
      <c r="B322" s="252"/>
      <c r="C322" s="252"/>
      <c r="D322" s="252"/>
      <c r="E322" s="252"/>
      <c r="F322" s="252"/>
      <c r="G322" s="252"/>
      <c r="H322" s="252"/>
      <c r="I322" s="252"/>
      <c r="J322" s="252"/>
      <c r="K322" s="252"/>
      <c r="L322" s="252"/>
      <c r="M322" s="252"/>
      <c r="N322" s="252"/>
      <c r="O322" s="252"/>
      <c r="P322" s="252"/>
      <c r="Q322" s="252"/>
      <c r="R322" s="252"/>
      <c r="S322" s="251"/>
    </row>
    <row r="323" spans="1:19" ht="15" customHeight="1">
      <c r="M323" s="250">
        <v>8</v>
      </c>
      <c r="N323" s="250" t="s">
        <v>432</v>
      </c>
      <c r="P323" s="821">
        <f>$P$1</f>
        <v>0</v>
      </c>
      <c r="Q323" s="821"/>
      <c r="R323" s="821"/>
      <c r="S323" s="821"/>
    </row>
    <row r="324" spans="1:19" ht="15" customHeight="1">
      <c r="A324" s="815" t="s">
        <v>431</v>
      </c>
      <c r="B324" s="815"/>
      <c r="C324" s="815"/>
      <c r="D324" s="815"/>
      <c r="E324" s="815"/>
      <c r="F324" s="815"/>
      <c r="G324" s="815"/>
      <c r="H324" s="815"/>
      <c r="I324" s="815"/>
      <c r="J324" s="815"/>
      <c r="K324" s="815"/>
      <c r="L324" s="815"/>
      <c r="M324" s="815"/>
      <c r="N324" s="815"/>
      <c r="O324" s="815"/>
      <c r="P324" s="815"/>
      <c r="Q324" s="815"/>
      <c r="R324" s="815"/>
      <c r="S324" s="815"/>
    </row>
    <row r="325" spans="1:19" ht="15" customHeight="1">
      <c r="A325" s="815"/>
      <c r="B325" s="815"/>
      <c r="C325" s="815"/>
      <c r="D325" s="815"/>
      <c r="E325" s="815"/>
      <c r="F325" s="815"/>
      <c r="G325" s="815"/>
      <c r="H325" s="815"/>
      <c r="I325" s="815"/>
      <c r="J325" s="815"/>
      <c r="K325" s="815"/>
      <c r="L325" s="815"/>
      <c r="M325" s="815"/>
      <c r="N325" s="815"/>
      <c r="O325" s="815"/>
      <c r="P325" s="815"/>
      <c r="Q325" s="815"/>
      <c r="R325" s="815"/>
      <c r="S325" s="815"/>
    </row>
    <row r="326" spans="1:19" ht="15" customHeight="1">
      <c r="A326" s="266"/>
      <c r="B326" s="266"/>
      <c r="C326" s="266"/>
      <c r="D326" s="266"/>
      <c r="E326" s="266"/>
      <c r="F326" s="266"/>
      <c r="G326" s="266"/>
      <c r="H326" s="266"/>
      <c r="I326" s="266"/>
      <c r="J326" s="266"/>
      <c r="K326" s="266"/>
      <c r="L326" s="266"/>
      <c r="M326" s="266"/>
      <c r="N326" s="266"/>
      <c r="O326" s="266"/>
      <c r="P326" s="266"/>
      <c r="Q326" s="266"/>
      <c r="R326" s="266"/>
      <c r="S326" s="266"/>
    </row>
    <row r="327" spans="1:19" ht="15" customHeight="1">
      <c r="L327" s="777"/>
      <c r="M327" s="777"/>
      <c r="N327" s="256"/>
      <c r="O327" s="822" t="str">
        <f>$O$5</f>
        <v>令和0年0月0日</v>
      </c>
      <c r="P327" s="822"/>
      <c r="Q327" s="822"/>
      <c r="R327" s="822"/>
      <c r="S327" s="822"/>
    </row>
    <row r="328" spans="1:19" ht="15" customHeight="1" thickBot="1"/>
    <row r="329" spans="1:19" ht="15" customHeight="1">
      <c r="A329" s="265"/>
      <c r="B329" s="264"/>
      <c r="C329" s="264"/>
      <c r="D329" s="264"/>
      <c r="E329" s="264"/>
      <c r="F329" s="264"/>
      <c r="G329" s="264"/>
      <c r="H329" s="264"/>
      <c r="I329" s="264"/>
      <c r="J329" s="264"/>
      <c r="K329" s="264"/>
      <c r="L329" s="264"/>
      <c r="M329" s="264"/>
      <c r="N329" s="264"/>
      <c r="O329" s="264"/>
      <c r="P329" s="264"/>
      <c r="Q329" s="264"/>
      <c r="R329" s="264"/>
      <c r="S329" s="263"/>
    </row>
    <row r="330" spans="1:19" ht="15" customHeight="1">
      <c r="A330" s="255"/>
      <c r="B330" s="799" t="s">
        <v>120</v>
      </c>
      <c r="C330" s="799"/>
      <c r="D330" s="799"/>
      <c r="E330" s="800">
        <f>$E$8</f>
        <v>0</v>
      </c>
      <c r="F330" s="800"/>
      <c r="G330" s="800"/>
      <c r="H330" s="800"/>
      <c r="I330" s="800"/>
      <c r="J330" s="800"/>
      <c r="K330" s="800"/>
      <c r="L330" s="800"/>
      <c r="M330" s="800"/>
      <c r="N330" s="800"/>
      <c r="O330" s="800"/>
      <c r="P330" s="800"/>
      <c r="Q330" s="800"/>
      <c r="S330" s="254"/>
    </row>
    <row r="331" spans="1:19" ht="15" customHeight="1">
      <c r="A331" s="255"/>
      <c r="B331" s="799"/>
      <c r="C331" s="799"/>
      <c r="D331" s="799"/>
      <c r="E331" s="792"/>
      <c r="F331" s="792"/>
      <c r="G331" s="792"/>
      <c r="H331" s="792"/>
      <c r="I331" s="792"/>
      <c r="J331" s="792"/>
      <c r="K331" s="792"/>
      <c r="L331" s="792"/>
      <c r="M331" s="792"/>
      <c r="N331" s="792"/>
      <c r="O331" s="792"/>
      <c r="P331" s="792"/>
      <c r="Q331" s="792"/>
      <c r="S331" s="254"/>
    </row>
    <row r="332" spans="1:19" ht="15" customHeight="1">
      <c r="A332" s="255"/>
      <c r="B332" s="768" t="s">
        <v>119</v>
      </c>
      <c r="C332" s="768"/>
      <c r="D332" s="768"/>
      <c r="E332" s="791">
        <f>$E$10</f>
        <v>0</v>
      </c>
      <c r="F332" s="791"/>
      <c r="G332" s="791"/>
      <c r="H332" s="791"/>
      <c r="I332" s="791"/>
      <c r="J332" s="791"/>
      <c r="K332" s="791"/>
      <c r="L332" s="791"/>
      <c r="M332" s="791"/>
      <c r="N332" s="791"/>
      <c r="O332" s="791"/>
      <c r="P332" s="791"/>
      <c r="Q332" s="791"/>
      <c r="S332" s="254"/>
    </row>
    <row r="333" spans="1:19" ht="15" customHeight="1">
      <c r="A333" s="255"/>
      <c r="B333" s="772"/>
      <c r="C333" s="772"/>
      <c r="D333" s="772"/>
      <c r="E333" s="791"/>
      <c r="F333" s="791"/>
      <c r="G333" s="791"/>
      <c r="H333" s="791"/>
      <c r="I333" s="791"/>
      <c r="J333" s="791"/>
      <c r="K333" s="791"/>
      <c r="L333" s="791"/>
      <c r="M333" s="791"/>
      <c r="N333" s="791"/>
      <c r="O333" s="791"/>
      <c r="P333" s="791"/>
      <c r="Q333" s="791"/>
      <c r="S333" s="254"/>
    </row>
    <row r="334" spans="1:19" ht="15" customHeight="1">
      <c r="A334" s="255"/>
      <c r="B334" s="769"/>
      <c r="C334" s="769"/>
      <c r="D334" s="769"/>
      <c r="E334" s="791"/>
      <c r="F334" s="791"/>
      <c r="G334" s="791"/>
      <c r="H334" s="791"/>
      <c r="I334" s="791"/>
      <c r="J334" s="791"/>
      <c r="K334" s="791"/>
      <c r="L334" s="791"/>
      <c r="M334" s="791"/>
      <c r="N334" s="791"/>
      <c r="O334" s="791"/>
      <c r="P334" s="791"/>
      <c r="Q334" s="791"/>
      <c r="S334" s="254"/>
    </row>
    <row r="335" spans="1:19" ht="15" customHeight="1">
      <c r="A335" s="255"/>
      <c r="B335" s="772" t="s">
        <v>121</v>
      </c>
      <c r="C335" s="772"/>
      <c r="D335" s="772"/>
      <c r="E335" s="792" t="str">
        <f>$E$13</f>
        <v>　</v>
      </c>
      <c r="F335" s="792"/>
      <c r="G335" s="792"/>
      <c r="H335" s="792"/>
      <c r="I335" s="792"/>
      <c r="J335" s="792"/>
      <c r="K335" s="792"/>
      <c r="L335" s="792"/>
      <c r="M335" s="792"/>
      <c r="N335" s="792"/>
      <c r="O335" s="792"/>
      <c r="P335" s="792"/>
      <c r="Q335" s="792"/>
      <c r="S335" s="254"/>
    </row>
    <row r="336" spans="1:19" ht="15" customHeight="1">
      <c r="A336" s="255"/>
      <c r="B336" s="772"/>
      <c r="C336" s="772"/>
      <c r="D336" s="772"/>
      <c r="E336" s="792"/>
      <c r="F336" s="792"/>
      <c r="G336" s="792"/>
      <c r="H336" s="792"/>
      <c r="I336" s="792"/>
      <c r="J336" s="792"/>
      <c r="K336" s="792"/>
      <c r="L336" s="792"/>
      <c r="M336" s="792"/>
      <c r="N336" s="792"/>
      <c r="O336" s="792"/>
      <c r="P336" s="792"/>
      <c r="Q336" s="792"/>
      <c r="S336" s="254"/>
    </row>
    <row r="337" spans="1:19" ht="15" customHeight="1">
      <c r="A337" s="255"/>
      <c r="B337" s="768" t="s">
        <v>430</v>
      </c>
      <c r="C337" s="768"/>
      <c r="D337" s="768"/>
      <c r="E337" s="792">
        <f>$E$15</f>
        <v>0</v>
      </c>
      <c r="F337" s="792"/>
      <c r="G337" s="792"/>
      <c r="H337" s="792"/>
      <c r="I337" s="792"/>
      <c r="J337" s="792"/>
      <c r="K337" s="792"/>
      <c r="L337" s="792"/>
      <c r="M337" s="792"/>
      <c r="N337" s="792"/>
      <c r="O337" s="792"/>
      <c r="P337" s="792"/>
      <c r="Q337" s="792"/>
      <c r="S337" s="254"/>
    </row>
    <row r="338" spans="1:19" ht="15" customHeight="1">
      <c r="A338" s="255"/>
      <c r="B338" s="769"/>
      <c r="C338" s="769"/>
      <c r="D338" s="769"/>
      <c r="E338" s="792"/>
      <c r="F338" s="792"/>
      <c r="G338" s="792"/>
      <c r="H338" s="792"/>
      <c r="I338" s="792"/>
      <c r="J338" s="792"/>
      <c r="K338" s="792"/>
      <c r="L338" s="792"/>
      <c r="M338" s="792"/>
      <c r="N338" s="792"/>
      <c r="O338" s="792"/>
      <c r="P338" s="792"/>
      <c r="Q338" s="792"/>
      <c r="S338" s="254"/>
    </row>
    <row r="339" spans="1:19" ht="15" customHeight="1" thickBot="1">
      <c r="A339" s="253"/>
      <c r="B339" s="252"/>
      <c r="C339" s="252"/>
      <c r="D339" s="252"/>
      <c r="E339" s="252"/>
      <c r="F339" s="252"/>
      <c r="G339" s="252"/>
      <c r="H339" s="252"/>
      <c r="I339" s="252"/>
      <c r="J339" s="252"/>
      <c r="K339" s="252"/>
      <c r="L339" s="252"/>
      <c r="M339" s="252"/>
      <c r="N339" s="252"/>
      <c r="O339" s="252"/>
      <c r="P339" s="252"/>
      <c r="Q339" s="252"/>
      <c r="R339" s="252"/>
      <c r="S339" s="251"/>
    </row>
    <row r="341" spans="1:19" ht="15" customHeight="1">
      <c r="A341" s="250" t="s">
        <v>429</v>
      </c>
    </row>
    <row r="342" spans="1:19" ht="15" customHeight="1" thickBot="1"/>
    <row r="343" spans="1:19" ht="15" customHeight="1">
      <c r="A343" s="265"/>
      <c r="B343" s="264"/>
      <c r="C343" s="264"/>
      <c r="D343" s="264"/>
      <c r="E343" s="264"/>
      <c r="F343" s="264"/>
      <c r="G343" s="264"/>
      <c r="H343" s="264"/>
      <c r="I343" s="264"/>
      <c r="J343" s="264"/>
      <c r="K343" s="264"/>
      <c r="L343" s="264"/>
      <c r="M343" s="264"/>
      <c r="N343" s="264"/>
      <c r="O343" s="264"/>
      <c r="P343" s="264"/>
      <c r="Q343" s="264"/>
      <c r="R343" s="264"/>
      <c r="S343" s="263"/>
    </row>
    <row r="344" spans="1:19" ht="15" customHeight="1">
      <c r="A344" s="255"/>
      <c r="B344" s="772" t="s">
        <v>141</v>
      </c>
      <c r="C344" s="772"/>
      <c r="D344" s="772"/>
      <c r="E344" s="770">
        <f>入力用!E295</f>
        <v>0</v>
      </c>
      <c r="F344" s="770"/>
      <c r="G344" s="770"/>
      <c r="H344" s="770"/>
      <c r="I344" s="770"/>
      <c r="J344" s="770"/>
      <c r="K344" s="770"/>
      <c r="M344" s="772" t="s">
        <v>428</v>
      </c>
      <c r="N344" s="772"/>
      <c r="O344" s="823"/>
      <c r="P344" s="823"/>
      <c r="Q344" s="823"/>
      <c r="R344" s="823"/>
      <c r="S344" s="254"/>
    </row>
    <row r="345" spans="1:19" ht="15" customHeight="1">
      <c r="A345" s="255"/>
      <c r="B345" s="769"/>
      <c r="C345" s="769"/>
      <c r="D345" s="769"/>
      <c r="E345" s="771"/>
      <c r="F345" s="771"/>
      <c r="G345" s="771"/>
      <c r="H345" s="771"/>
      <c r="I345" s="771"/>
      <c r="J345" s="771"/>
      <c r="K345" s="771"/>
      <c r="M345" s="769"/>
      <c r="N345" s="769"/>
      <c r="O345" s="823"/>
      <c r="P345" s="823"/>
      <c r="Q345" s="823"/>
      <c r="R345" s="823"/>
      <c r="S345" s="254"/>
    </row>
    <row r="346" spans="1:19" ht="15" customHeight="1">
      <c r="A346" s="255"/>
      <c r="B346" s="772" t="s">
        <v>427</v>
      </c>
      <c r="C346" s="772"/>
      <c r="D346" s="772"/>
      <c r="E346" s="816">
        <f>$E$24</f>
        <v>0</v>
      </c>
      <c r="F346" s="816"/>
      <c r="G346" s="816"/>
      <c r="H346" s="816"/>
      <c r="I346" s="816"/>
      <c r="J346" s="816"/>
      <c r="K346" s="816"/>
      <c r="N346" s="261"/>
      <c r="O346" s="261"/>
      <c r="P346" s="261"/>
      <c r="Q346" s="261"/>
      <c r="R346" s="261"/>
      <c r="S346" s="254"/>
    </row>
    <row r="347" spans="1:19" ht="15" customHeight="1">
      <c r="A347" s="255"/>
      <c r="B347" s="772"/>
      <c r="C347" s="772"/>
      <c r="D347" s="772"/>
      <c r="E347" s="771"/>
      <c r="F347" s="771"/>
      <c r="G347" s="771"/>
      <c r="H347" s="771"/>
      <c r="I347" s="771"/>
      <c r="J347" s="771"/>
      <c r="K347" s="771"/>
      <c r="S347" s="254"/>
    </row>
    <row r="348" spans="1:19" ht="15" customHeight="1">
      <c r="A348" s="255"/>
      <c r="B348" s="768" t="s">
        <v>34</v>
      </c>
      <c r="C348" s="768"/>
      <c r="D348" s="768"/>
      <c r="E348" s="770" t="str">
        <f>CONCATENATE(入力用!E296,入力用!F296,入力用!G296,入力用!H296,入力用!I296,入力用!J296,入力用!K296)</f>
        <v>年月日</v>
      </c>
      <c r="F348" s="770"/>
      <c r="G348" s="770"/>
      <c r="H348" s="770"/>
      <c r="I348" s="770"/>
      <c r="J348" s="770"/>
      <c r="K348" s="770"/>
      <c r="L348" s="770"/>
      <c r="M348" s="770"/>
      <c r="S348" s="254"/>
    </row>
    <row r="349" spans="1:19" ht="15" customHeight="1">
      <c r="A349" s="255"/>
      <c r="B349" s="769"/>
      <c r="C349" s="769"/>
      <c r="D349" s="769"/>
      <c r="E349" s="771"/>
      <c r="F349" s="771"/>
      <c r="G349" s="771"/>
      <c r="H349" s="771"/>
      <c r="I349" s="771"/>
      <c r="J349" s="771"/>
      <c r="K349" s="771"/>
      <c r="L349" s="771"/>
      <c r="M349" s="771"/>
      <c r="S349" s="254"/>
    </row>
    <row r="350" spans="1:19" ht="15" customHeight="1" thickBot="1">
      <c r="A350" s="253"/>
      <c r="B350" s="252"/>
      <c r="C350" s="252"/>
      <c r="D350" s="252"/>
      <c r="E350" s="252"/>
      <c r="F350" s="252"/>
      <c r="G350" s="252"/>
      <c r="H350" s="252"/>
      <c r="I350" s="252"/>
      <c r="J350" s="252"/>
      <c r="K350" s="252"/>
      <c r="L350" s="252"/>
      <c r="M350" s="252"/>
      <c r="N350" s="252"/>
      <c r="O350" s="252"/>
      <c r="P350" s="252"/>
      <c r="Q350" s="252"/>
      <c r="R350" s="252"/>
      <c r="S350" s="251"/>
    </row>
    <row r="351" spans="1:19" ht="15" customHeight="1" thickBot="1"/>
    <row r="352" spans="1:19" ht="15" customHeight="1">
      <c r="A352" s="265"/>
      <c r="B352" s="264"/>
      <c r="C352" s="264"/>
      <c r="D352" s="264"/>
      <c r="E352" s="264"/>
      <c r="F352" s="264"/>
      <c r="G352" s="264"/>
      <c r="H352" s="264"/>
      <c r="I352" s="264"/>
      <c r="J352" s="264"/>
      <c r="K352" s="264"/>
      <c r="L352" s="264"/>
      <c r="M352" s="264"/>
      <c r="N352" s="264"/>
      <c r="O352" s="264"/>
      <c r="P352" s="264"/>
      <c r="Q352" s="264"/>
      <c r="R352" s="264"/>
      <c r="S352" s="263"/>
    </row>
    <row r="353" spans="1:19" ht="15" customHeight="1">
      <c r="A353" s="255"/>
      <c r="B353" s="811" t="s">
        <v>426</v>
      </c>
      <c r="C353" s="774"/>
      <c r="D353" s="775"/>
      <c r="E353" s="793" t="s">
        <v>425</v>
      </c>
      <c r="F353" s="793"/>
      <c r="G353" s="794"/>
      <c r="H353" s="795"/>
      <c r="I353" s="795"/>
      <c r="J353" s="795"/>
      <c r="K353" s="797" t="s">
        <v>424</v>
      </c>
      <c r="L353" s="797"/>
      <c r="M353" s="797"/>
      <c r="N353" s="817"/>
      <c r="O353" s="817"/>
      <c r="P353" s="817"/>
      <c r="Q353" s="817"/>
      <c r="R353" s="818"/>
      <c r="S353" s="254"/>
    </row>
    <row r="354" spans="1:19" ht="15" customHeight="1">
      <c r="A354" s="255"/>
      <c r="B354" s="776"/>
      <c r="C354" s="777"/>
      <c r="D354" s="778"/>
      <c r="E354" s="793"/>
      <c r="F354" s="793"/>
      <c r="G354" s="794"/>
      <c r="H354" s="796"/>
      <c r="I354" s="796"/>
      <c r="J354" s="796"/>
      <c r="K354" s="798"/>
      <c r="L354" s="798"/>
      <c r="M354" s="798"/>
      <c r="N354" s="819"/>
      <c r="O354" s="819"/>
      <c r="P354" s="819"/>
      <c r="Q354" s="819"/>
      <c r="R354" s="820"/>
      <c r="S354" s="254"/>
    </row>
    <row r="355" spans="1:19" ht="15" customHeight="1">
      <c r="A355" s="255"/>
      <c r="B355" s="776"/>
      <c r="C355" s="777"/>
      <c r="D355" s="778"/>
      <c r="E355" s="801" t="s">
        <v>423</v>
      </c>
      <c r="F355" s="802"/>
      <c r="G355" s="802"/>
      <c r="H355" s="805"/>
      <c r="I355" s="807" t="s">
        <v>422</v>
      </c>
      <c r="J355" s="807"/>
      <c r="K355" s="807"/>
      <c r="L355" s="807"/>
      <c r="M355" s="807"/>
      <c r="N355" s="807"/>
      <c r="O355" s="807"/>
      <c r="P355" s="807"/>
      <c r="Q355" s="807"/>
      <c r="R355" s="808"/>
      <c r="S355" s="254"/>
    </row>
    <row r="356" spans="1:19" ht="15" customHeight="1">
      <c r="A356" s="255"/>
      <c r="B356" s="779"/>
      <c r="C356" s="780"/>
      <c r="D356" s="781"/>
      <c r="E356" s="803"/>
      <c r="F356" s="804"/>
      <c r="G356" s="804"/>
      <c r="H356" s="806"/>
      <c r="I356" s="809"/>
      <c r="J356" s="809"/>
      <c r="K356" s="809"/>
      <c r="L356" s="809"/>
      <c r="M356" s="809"/>
      <c r="N356" s="809"/>
      <c r="O356" s="809"/>
      <c r="P356" s="809"/>
      <c r="Q356" s="809"/>
      <c r="R356" s="810"/>
      <c r="S356" s="254"/>
    </row>
    <row r="357" spans="1:19" ht="15" customHeight="1">
      <c r="A357" s="255"/>
      <c r="S357" s="254"/>
    </row>
    <row r="358" spans="1:19" ht="15" customHeight="1">
      <c r="A358" s="255"/>
      <c r="B358" s="811" t="s">
        <v>421</v>
      </c>
      <c r="C358" s="774"/>
      <c r="D358" s="775"/>
      <c r="E358" s="812" t="s">
        <v>420</v>
      </c>
      <c r="F358" s="813"/>
      <c r="G358" s="813"/>
      <c r="H358" s="813"/>
      <c r="I358" s="813"/>
      <c r="J358" s="813"/>
      <c r="K358" s="813"/>
      <c r="L358" s="813"/>
      <c r="M358" s="813"/>
      <c r="N358" s="813"/>
      <c r="O358" s="813"/>
      <c r="P358" s="813"/>
      <c r="Q358" s="813"/>
      <c r="R358" s="814"/>
      <c r="S358" s="254"/>
    </row>
    <row r="359" spans="1:19" ht="15" customHeight="1">
      <c r="A359" s="255"/>
      <c r="B359" s="776"/>
      <c r="C359" s="777"/>
      <c r="D359" s="778"/>
      <c r="E359" s="262"/>
      <c r="F359" s="805"/>
      <c r="G359" s="774" t="s">
        <v>419</v>
      </c>
      <c r="H359" s="774"/>
      <c r="I359" s="805"/>
      <c r="J359" s="774" t="s">
        <v>418</v>
      </c>
      <c r="K359" s="261"/>
      <c r="L359" s="261"/>
      <c r="M359" s="261"/>
      <c r="N359" s="261"/>
      <c r="O359" s="261"/>
      <c r="P359" s="261"/>
      <c r="Q359" s="261"/>
      <c r="R359" s="260"/>
      <c r="S359" s="254"/>
    </row>
    <row r="360" spans="1:19" ht="15" customHeight="1">
      <c r="A360" s="255"/>
      <c r="B360" s="779"/>
      <c r="C360" s="780"/>
      <c r="D360" s="781"/>
      <c r="E360" s="259"/>
      <c r="F360" s="806"/>
      <c r="G360" s="780"/>
      <c r="H360" s="780"/>
      <c r="I360" s="806"/>
      <c r="J360" s="780"/>
      <c r="K360" s="258"/>
      <c r="L360" s="258"/>
      <c r="M360" s="258"/>
      <c r="N360" s="258"/>
      <c r="O360" s="258"/>
      <c r="P360" s="258"/>
      <c r="Q360" s="258"/>
      <c r="R360" s="257"/>
      <c r="S360" s="254"/>
    </row>
    <row r="361" spans="1:19" ht="15" customHeight="1">
      <c r="A361" s="255"/>
      <c r="S361" s="254"/>
    </row>
    <row r="362" spans="1:19" ht="15" customHeight="1">
      <c r="A362" s="255"/>
      <c r="B362" s="773" t="s">
        <v>417</v>
      </c>
      <c r="C362" s="774"/>
      <c r="D362" s="775"/>
      <c r="E362" s="782"/>
      <c r="F362" s="783"/>
      <c r="G362" s="783"/>
      <c r="H362" s="783"/>
      <c r="I362" s="783"/>
      <c r="J362" s="783"/>
      <c r="K362" s="783"/>
      <c r="L362" s="783"/>
      <c r="M362" s="783"/>
      <c r="N362" s="783"/>
      <c r="O362" s="783"/>
      <c r="P362" s="783"/>
      <c r="Q362" s="783"/>
      <c r="R362" s="784"/>
      <c r="S362" s="254"/>
    </row>
    <row r="363" spans="1:19" ht="15" customHeight="1">
      <c r="A363" s="255"/>
      <c r="B363" s="776"/>
      <c r="C363" s="777"/>
      <c r="D363" s="778"/>
      <c r="E363" s="785"/>
      <c r="F363" s="786"/>
      <c r="G363" s="786"/>
      <c r="H363" s="786"/>
      <c r="I363" s="786"/>
      <c r="J363" s="786"/>
      <c r="K363" s="786"/>
      <c r="L363" s="786"/>
      <c r="M363" s="786"/>
      <c r="N363" s="786"/>
      <c r="O363" s="786"/>
      <c r="P363" s="786"/>
      <c r="Q363" s="786"/>
      <c r="R363" s="787"/>
      <c r="S363" s="254"/>
    </row>
    <row r="364" spans="1:19" ht="15" customHeight="1">
      <c r="A364" s="255"/>
      <c r="B364" s="776"/>
      <c r="C364" s="777"/>
      <c r="D364" s="778"/>
      <c r="E364" s="785"/>
      <c r="F364" s="786"/>
      <c r="G364" s="786"/>
      <c r="H364" s="786"/>
      <c r="I364" s="786"/>
      <c r="J364" s="786"/>
      <c r="K364" s="786"/>
      <c r="L364" s="786"/>
      <c r="M364" s="786"/>
      <c r="N364" s="786"/>
      <c r="O364" s="786"/>
      <c r="P364" s="786"/>
      <c r="Q364" s="786"/>
      <c r="R364" s="787"/>
      <c r="S364" s="254"/>
    </row>
    <row r="365" spans="1:19" ht="15" customHeight="1">
      <c r="A365" s="255"/>
      <c r="B365" s="776"/>
      <c r="C365" s="777"/>
      <c r="D365" s="778"/>
      <c r="E365" s="785"/>
      <c r="F365" s="786"/>
      <c r="G365" s="786"/>
      <c r="H365" s="786"/>
      <c r="I365" s="786"/>
      <c r="J365" s="786"/>
      <c r="K365" s="786"/>
      <c r="L365" s="786"/>
      <c r="M365" s="786"/>
      <c r="N365" s="786"/>
      <c r="O365" s="786"/>
      <c r="P365" s="786"/>
      <c r="Q365" s="786"/>
      <c r="R365" s="787"/>
      <c r="S365" s="254"/>
    </row>
    <row r="366" spans="1:19" ht="15" customHeight="1">
      <c r="A366" s="255"/>
      <c r="B366" s="776"/>
      <c r="C366" s="777"/>
      <c r="D366" s="778"/>
      <c r="E366" s="785"/>
      <c r="F366" s="786"/>
      <c r="G366" s="786"/>
      <c r="H366" s="786"/>
      <c r="I366" s="786"/>
      <c r="J366" s="786"/>
      <c r="K366" s="786"/>
      <c r="L366" s="786"/>
      <c r="M366" s="786"/>
      <c r="N366" s="786"/>
      <c r="O366" s="786"/>
      <c r="P366" s="786"/>
      <c r="Q366" s="786"/>
      <c r="R366" s="787"/>
      <c r="S366" s="254"/>
    </row>
    <row r="367" spans="1:19" ht="15" customHeight="1">
      <c r="A367" s="255"/>
      <c r="B367" s="779"/>
      <c r="C367" s="780"/>
      <c r="D367" s="781"/>
      <c r="E367" s="788"/>
      <c r="F367" s="789"/>
      <c r="G367" s="789"/>
      <c r="H367" s="789"/>
      <c r="I367" s="789"/>
      <c r="J367" s="789"/>
      <c r="K367" s="789"/>
      <c r="L367" s="789"/>
      <c r="M367" s="789"/>
      <c r="N367" s="789"/>
      <c r="O367" s="789"/>
      <c r="P367" s="789"/>
      <c r="Q367" s="789"/>
      <c r="R367" s="790"/>
      <c r="S367" s="254"/>
    </row>
    <row r="368" spans="1:19" ht="15" customHeight="1" thickBot="1">
      <c r="A368" s="253"/>
      <c r="B368" s="252"/>
      <c r="C368" s="252"/>
      <c r="D368" s="252"/>
      <c r="E368" s="252"/>
      <c r="F368" s="252"/>
      <c r="G368" s="252"/>
      <c r="H368" s="252"/>
      <c r="I368" s="252"/>
      <c r="J368" s="252"/>
      <c r="K368" s="252"/>
      <c r="L368" s="252"/>
      <c r="M368" s="252"/>
      <c r="N368" s="252"/>
      <c r="O368" s="252"/>
      <c r="P368" s="252"/>
      <c r="Q368" s="252"/>
      <c r="R368" s="252"/>
      <c r="S368" s="251"/>
    </row>
    <row r="369" spans="1:19" ht="15" customHeight="1">
      <c r="M369" s="250">
        <v>9</v>
      </c>
      <c r="N369" s="250" t="s">
        <v>432</v>
      </c>
      <c r="P369" s="821">
        <f>$P$1</f>
        <v>0</v>
      </c>
      <c r="Q369" s="821"/>
      <c r="R369" s="821"/>
      <c r="S369" s="821"/>
    </row>
    <row r="370" spans="1:19" ht="15" customHeight="1">
      <c r="A370" s="815" t="s">
        <v>431</v>
      </c>
      <c r="B370" s="815"/>
      <c r="C370" s="815"/>
      <c r="D370" s="815"/>
      <c r="E370" s="815"/>
      <c r="F370" s="815"/>
      <c r="G370" s="815"/>
      <c r="H370" s="815"/>
      <c r="I370" s="815"/>
      <c r="J370" s="815"/>
      <c r="K370" s="815"/>
      <c r="L370" s="815"/>
      <c r="M370" s="815"/>
      <c r="N370" s="815"/>
      <c r="O370" s="815"/>
      <c r="P370" s="815"/>
      <c r="Q370" s="815"/>
      <c r="R370" s="815"/>
      <c r="S370" s="815"/>
    </row>
    <row r="371" spans="1:19" ht="15" customHeight="1">
      <c r="A371" s="815"/>
      <c r="B371" s="815"/>
      <c r="C371" s="815"/>
      <c r="D371" s="815"/>
      <c r="E371" s="815"/>
      <c r="F371" s="815"/>
      <c r="G371" s="815"/>
      <c r="H371" s="815"/>
      <c r="I371" s="815"/>
      <c r="J371" s="815"/>
      <c r="K371" s="815"/>
      <c r="L371" s="815"/>
      <c r="M371" s="815"/>
      <c r="N371" s="815"/>
      <c r="O371" s="815"/>
      <c r="P371" s="815"/>
      <c r="Q371" s="815"/>
      <c r="R371" s="815"/>
      <c r="S371" s="815"/>
    </row>
    <row r="372" spans="1:19" ht="15" customHeight="1">
      <c r="A372" s="266"/>
      <c r="B372" s="266"/>
      <c r="C372" s="266"/>
      <c r="D372" s="266"/>
      <c r="E372" s="266"/>
      <c r="F372" s="266"/>
      <c r="G372" s="266"/>
      <c r="H372" s="266"/>
      <c r="I372" s="266"/>
      <c r="J372" s="266"/>
      <c r="K372" s="266"/>
      <c r="L372" s="266"/>
      <c r="M372" s="266"/>
      <c r="N372" s="266"/>
      <c r="O372" s="266"/>
      <c r="P372" s="266"/>
      <c r="Q372" s="266"/>
      <c r="R372" s="266"/>
      <c r="S372" s="266"/>
    </row>
    <row r="373" spans="1:19" ht="15" customHeight="1">
      <c r="L373" s="777"/>
      <c r="M373" s="777"/>
      <c r="N373" s="256"/>
      <c r="O373" s="822" t="str">
        <f>$O$5</f>
        <v>令和0年0月0日</v>
      </c>
      <c r="P373" s="822"/>
      <c r="Q373" s="822"/>
      <c r="R373" s="822"/>
      <c r="S373" s="822"/>
    </row>
    <row r="374" spans="1:19" ht="15" customHeight="1" thickBot="1"/>
    <row r="375" spans="1:19" ht="15" customHeight="1">
      <c r="A375" s="265"/>
      <c r="B375" s="264"/>
      <c r="C375" s="264"/>
      <c r="D375" s="264"/>
      <c r="E375" s="264"/>
      <c r="F375" s="264"/>
      <c r="G375" s="264"/>
      <c r="H375" s="264"/>
      <c r="I375" s="264"/>
      <c r="J375" s="264"/>
      <c r="K375" s="264"/>
      <c r="L375" s="264"/>
      <c r="M375" s="264"/>
      <c r="N375" s="264"/>
      <c r="O375" s="264"/>
      <c r="P375" s="264"/>
      <c r="Q375" s="264"/>
      <c r="R375" s="264"/>
      <c r="S375" s="263"/>
    </row>
    <row r="376" spans="1:19" ht="15" customHeight="1">
      <c r="A376" s="255"/>
      <c r="B376" s="799" t="s">
        <v>120</v>
      </c>
      <c r="C376" s="799"/>
      <c r="D376" s="799"/>
      <c r="E376" s="800">
        <f>$E$8</f>
        <v>0</v>
      </c>
      <c r="F376" s="800"/>
      <c r="G376" s="800"/>
      <c r="H376" s="800"/>
      <c r="I376" s="800"/>
      <c r="J376" s="800"/>
      <c r="K376" s="800"/>
      <c r="L376" s="800"/>
      <c r="M376" s="800"/>
      <c r="N376" s="800"/>
      <c r="O376" s="800"/>
      <c r="P376" s="800"/>
      <c r="Q376" s="800"/>
      <c r="S376" s="254"/>
    </row>
    <row r="377" spans="1:19" ht="15" customHeight="1">
      <c r="A377" s="255"/>
      <c r="B377" s="799"/>
      <c r="C377" s="799"/>
      <c r="D377" s="799"/>
      <c r="E377" s="792"/>
      <c r="F377" s="792"/>
      <c r="G377" s="792"/>
      <c r="H377" s="792"/>
      <c r="I377" s="792"/>
      <c r="J377" s="792"/>
      <c r="K377" s="792"/>
      <c r="L377" s="792"/>
      <c r="M377" s="792"/>
      <c r="N377" s="792"/>
      <c r="O377" s="792"/>
      <c r="P377" s="792"/>
      <c r="Q377" s="792"/>
      <c r="S377" s="254"/>
    </row>
    <row r="378" spans="1:19" ht="15" customHeight="1">
      <c r="A378" s="255"/>
      <c r="B378" s="768" t="s">
        <v>119</v>
      </c>
      <c r="C378" s="768"/>
      <c r="D378" s="768"/>
      <c r="E378" s="791">
        <f>$E$10</f>
        <v>0</v>
      </c>
      <c r="F378" s="791"/>
      <c r="G378" s="791"/>
      <c r="H378" s="791"/>
      <c r="I378" s="791"/>
      <c r="J378" s="791"/>
      <c r="K378" s="791"/>
      <c r="L378" s="791"/>
      <c r="M378" s="791"/>
      <c r="N378" s="791"/>
      <c r="O378" s="791"/>
      <c r="P378" s="791"/>
      <c r="Q378" s="791"/>
      <c r="S378" s="254"/>
    </row>
    <row r="379" spans="1:19" ht="15" customHeight="1">
      <c r="A379" s="255"/>
      <c r="B379" s="772"/>
      <c r="C379" s="772"/>
      <c r="D379" s="772"/>
      <c r="E379" s="791"/>
      <c r="F379" s="791"/>
      <c r="G379" s="791"/>
      <c r="H379" s="791"/>
      <c r="I379" s="791"/>
      <c r="J379" s="791"/>
      <c r="K379" s="791"/>
      <c r="L379" s="791"/>
      <c r="M379" s="791"/>
      <c r="N379" s="791"/>
      <c r="O379" s="791"/>
      <c r="P379" s="791"/>
      <c r="Q379" s="791"/>
      <c r="S379" s="254"/>
    </row>
    <row r="380" spans="1:19" ht="15" customHeight="1">
      <c r="A380" s="255"/>
      <c r="B380" s="769"/>
      <c r="C380" s="769"/>
      <c r="D380" s="769"/>
      <c r="E380" s="791"/>
      <c r="F380" s="791"/>
      <c r="G380" s="791"/>
      <c r="H380" s="791"/>
      <c r="I380" s="791"/>
      <c r="J380" s="791"/>
      <c r="K380" s="791"/>
      <c r="L380" s="791"/>
      <c r="M380" s="791"/>
      <c r="N380" s="791"/>
      <c r="O380" s="791"/>
      <c r="P380" s="791"/>
      <c r="Q380" s="791"/>
      <c r="S380" s="254"/>
    </row>
    <row r="381" spans="1:19" ht="15" customHeight="1">
      <c r="A381" s="255"/>
      <c r="B381" s="772" t="s">
        <v>121</v>
      </c>
      <c r="C381" s="772"/>
      <c r="D381" s="772"/>
      <c r="E381" s="792" t="str">
        <f>$E$13</f>
        <v>　</v>
      </c>
      <c r="F381" s="792"/>
      <c r="G381" s="792"/>
      <c r="H381" s="792"/>
      <c r="I381" s="792"/>
      <c r="J381" s="792"/>
      <c r="K381" s="792"/>
      <c r="L381" s="792"/>
      <c r="M381" s="792"/>
      <c r="N381" s="792"/>
      <c r="O381" s="792"/>
      <c r="P381" s="792"/>
      <c r="Q381" s="792"/>
      <c r="S381" s="254"/>
    </row>
    <row r="382" spans="1:19" ht="15" customHeight="1">
      <c r="A382" s="255"/>
      <c r="B382" s="772"/>
      <c r="C382" s="772"/>
      <c r="D382" s="772"/>
      <c r="E382" s="792"/>
      <c r="F382" s="792"/>
      <c r="G382" s="792"/>
      <c r="H382" s="792"/>
      <c r="I382" s="792"/>
      <c r="J382" s="792"/>
      <c r="K382" s="792"/>
      <c r="L382" s="792"/>
      <c r="M382" s="792"/>
      <c r="N382" s="792"/>
      <c r="O382" s="792"/>
      <c r="P382" s="792"/>
      <c r="Q382" s="792"/>
      <c r="S382" s="254"/>
    </row>
    <row r="383" spans="1:19" ht="15" customHeight="1">
      <c r="A383" s="255"/>
      <c r="B383" s="768" t="s">
        <v>430</v>
      </c>
      <c r="C383" s="768"/>
      <c r="D383" s="768"/>
      <c r="E383" s="792">
        <f>$E$15</f>
        <v>0</v>
      </c>
      <c r="F383" s="792"/>
      <c r="G383" s="792"/>
      <c r="H383" s="792"/>
      <c r="I383" s="792"/>
      <c r="J383" s="792"/>
      <c r="K383" s="792"/>
      <c r="L383" s="792"/>
      <c r="M383" s="792"/>
      <c r="N383" s="792"/>
      <c r="O383" s="792"/>
      <c r="P383" s="792"/>
      <c r="Q383" s="792"/>
      <c r="S383" s="254"/>
    </row>
    <row r="384" spans="1:19" ht="15" customHeight="1">
      <c r="A384" s="255"/>
      <c r="B384" s="769"/>
      <c r="C384" s="769"/>
      <c r="D384" s="769"/>
      <c r="E384" s="792"/>
      <c r="F384" s="792"/>
      <c r="G384" s="792"/>
      <c r="H384" s="792"/>
      <c r="I384" s="792"/>
      <c r="J384" s="792"/>
      <c r="K384" s="792"/>
      <c r="L384" s="792"/>
      <c r="M384" s="792"/>
      <c r="N384" s="792"/>
      <c r="O384" s="792"/>
      <c r="P384" s="792"/>
      <c r="Q384" s="792"/>
      <c r="S384" s="254"/>
    </row>
    <row r="385" spans="1:19" ht="15" customHeight="1" thickBot="1">
      <c r="A385" s="253"/>
      <c r="B385" s="252"/>
      <c r="C385" s="252"/>
      <c r="D385" s="252"/>
      <c r="E385" s="252"/>
      <c r="F385" s="252"/>
      <c r="G385" s="252"/>
      <c r="H385" s="252"/>
      <c r="I385" s="252"/>
      <c r="J385" s="252"/>
      <c r="K385" s="252"/>
      <c r="L385" s="252"/>
      <c r="M385" s="252"/>
      <c r="N385" s="252"/>
      <c r="O385" s="252"/>
      <c r="P385" s="252"/>
      <c r="Q385" s="252"/>
      <c r="R385" s="252"/>
      <c r="S385" s="251"/>
    </row>
    <row r="387" spans="1:19" ht="15" customHeight="1">
      <c r="A387" s="250" t="s">
        <v>429</v>
      </c>
    </row>
    <row r="388" spans="1:19" ht="15" customHeight="1" thickBot="1"/>
    <row r="389" spans="1:19" ht="15" customHeight="1">
      <c r="A389" s="265"/>
      <c r="B389" s="264"/>
      <c r="C389" s="264"/>
      <c r="D389" s="264"/>
      <c r="E389" s="264"/>
      <c r="F389" s="264"/>
      <c r="G389" s="264"/>
      <c r="H389" s="264"/>
      <c r="I389" s="264"/>
      <c r="J389" s="264"/>
      <c r="K389" s="264"/>
      <c r="L389" s="264"/>
      <c r="M389" s="264"/>
      <c r="N389" s="264"/>
      <c r="O389" s="264"/>
      <c r="P389" s="264"/>
      <c r="Q389" s="264"/>
      <c r="R389" s="264"/>
      <c r="S389" s="263"/>
    </row>
    <row r="390" spans="1:19" ht="15" customHeight="1">
      <c r="A390" s="255"/>
      <c r="B390" s="772" t="s">
        <v>141</v>
      </c>
      <c r="C390" s="772"/>
      <c r="D390" s="772"/>
      <c r="E390" s="770">
        <f>入力用!E334</f>
        <v>0</v>
      </c>
      <c r="F390" s="770"/>
      <c r="G390" s="770"/>
      <c r="H390" s="770"/>
      <c r="I390" s="770"/>
      <c r="J390" s="770"/>
      <c r="K390" s="770"/>
      <c r="M390" s="772" t="s">
        <v>428</v>
      </c>
      <c r="N390" s="772"/>
      <c r="O390" s="823"/>
      <c r="P390" s="823"/>
      <c r="Q390" s="823"/>
      <c r="R390" s="823"/>
      <c r="S390" s="254"/>
    </row>
    <row r="391" spans="1:19" ht="15" customHeight="1">
      <c r="A391" s="255"/>
      <c r="B391" s="769"/>
      <c r="C391" s="769"/>
      <c r="D391" s="769"/>
      <c r="E391" s="771"/>
      <c r="F391" s="771"/>
      <c r="G391" s="771"/>
      <c r="H391" s="771"/>
      <c r="I391" s="771"/>
      <c r="J391" s="771"/>
      <c r="K391" s="771"/>
      <c r="M391" s="769"/>
      <c r="N391" s="769"/>
      <c r="O391" s="823"/>
      <c r="P391" s="823"/>
      <c r="Q391" s="823"/>
      <c r="R391" s="823"/>
      <c r="S391" s="254"/>
    </row>
    <row r="392" spans="1:19" ht="15" customHeight="1">
      <c r="A392" s="255"/>
      <c r="B392" s="772" t="s">
        <v>427</v>
      </c>
      <c r="C392" s="772"/>
      <c r="D392" s="772"/>
      <c r="E392" s="816">
        <f>$E$24</f>
        <v>0</v>
      </c>
      <c r="F392" s="816"/>
      <c r="G392" s="816"/>
      <c r="H392" s="816"/>
      <c r="I392" s="816"/>
      <c r="J392" s="816"/>
      <c r="K392" s="816"/>
      <c r="N392" s="261"/>
      <c r="O392" s="261"/>
      <c r="P392" s="261"/>
      <c r="Q392" s="261"/>
      <c r="R392" s="261"/>
      <c r="S392" s="254"/>
    </row>
    <row r="393" spans="1:19" ht="15" customHeight="1">
      <c r="A393" s="255"/>
      <c r="B393" s="772"/>
      <c r="C393" s="772"/>
      <c r="D393" s="772"/>
      <c r="E393" s="771"/>
      <c r="F393" s="771"/>
      <c r="G393" s="771"/>
      <c r="H393" s="771"/>
      <c r="I393" s="771"/>
      <c r="J393" s="771"/>
      <c r="K393" s="771"/>
      <c r="S393" s="254"/>
    </row>
    <row r="394" spans="1:19" ht="15" customHeight="1">
      <c r="A394" s="255"/>
      <c r="B394" s="768" t="s">
        <v>34</v>
      </c>
      <c r="C394" s="768"/>
      <c r="D394" s="768"/>
      <c r="E394" s="770" t="str">
        <f>CONCATENATE(入力用!E335,入力用!F335,入力用!G335,入力用!H335,入力用!I335,入力用!J335,入力用!K335)</f>
        <v>年月日</v>
      </c>
      <c r="F394" s="770"/>
      <c r="G394" s="770"/>
      <c r="H394" s="770"/>
      <c r="I394" s="770"/>
      <c r="J394" s="770"/>
      <c r="K394" s="770"/>
      <c r="L394" s="770"/>
      <c r="M394" s="770"/>
      <c r="S394" s="254"/>
    </row>
    <row r="395" spans="1:19" ht="15" customHeight="1">
      <c r="A395" s="255"/>
      <c r="B395" s="769"/>
      <c r="C395" s="769"/>
      <c r="D395" s="769"/>
      <c r="E395" s="771"/>
      <c r="F395" s="771"/>
      <c r="G395" s="771"/>
      <c r="H395" s="771"/>
      <c r="I395" s="771"/>
      <c r="J395" s="771"/>
      <c r="K395" s="771"/>
      <c r="L395" s="771"/>
      <c r="M395" s="771"/>
      <c r="S395" s="254"/>
    </row>
    <row r="396" spans="1:19" ht="15" customHeight="1" thickBot="1">
      <c r="A396" s="253"/>
      <c r="B396" s="252"/>
      <c r="C396" s="252"/>
      <c r="D396" s="252"/>
      <c r="E396" s="252"/>
      <c r="F396" s="252"/>
      <c r="G396" s="252"/>
      <c r="H396" s="252"/>
      <c r="I396" s="252"/>
      <c r="J396" s="252"/>
      <c r="K396" s="252"/>
      <c r="L396" s="252"/>
      <c r="M396" s="252"/>
      <c r="N396" s="252"/>
      <c r="O396" s="252"/>
      <c r="P396" s="252"/>
      <c r="Q396" s="252"/>
      <c r="R396" s="252"/>
      <c r="S396" s="251"/>
    </row>
    <row r="397" spans="1:19" ht="15" customHeight="1" thickBot="1"/>
    <row r="398" spans="1:19" ht="15" customHeight="1">
      <c r="A398" s="265"/>
      <c r="B398" s="264"/>
      <c r="C398" s="264"/>
      <c r="D398" s="264"/>
      <c r="E398" s="264"/>
      <c r="F398" s="264"/>
      <c r="G398" s="264"/>
      <c r="H398" s="264"/>
      <c r="I398" s="264"/>
      <c r="J398" s="264"/>
      <c r="K398" s="264"/>
      <c r="L398" s="264"/>
      <c r="M398" s="264"/>
      <c r="N398" s="264"/>
      <c r="O398" s="264"/>
      <c r="P398" s="264"/>
      <c r="Q398" s="264"/>
      <c r="R398" s="264"/>
      <c r="S398" s="263"/>
    </row>
    <row r="399" spans="1:19" ht="15" customHeight="1">
      <c r="A399" s="255"/>
      <c r="B399" s="811" t="s">
        <v>426</v>
      </c>
      <c r="C399" s="774"/>
      <c r="D399" s="775"/>
      <c r="E399" s="793" t="s">
        <v>425</v>
      </c>
      <c r="F399" s="793"/>
      <c r="G399" s="794"/>
      <c r="H399" s="795"/>
      <c r="I399" s="795"/>
      <c r="J399" s="795"/>
      <c r="K399" s="797" t="s">
        <v>424</v>
      </c>
      <c r="L399" s="797"/>
      <c r="M399" s="797"/>
      <c r="N399" s="817"/>
      <c r="O399" s="817"/>
      <c r="P399" s="817"/>
      <c r="Q399" s="817"/>
      <c r="R399" s="818"/>
      <c r="S399" s="254"/>
    </row>
    <row r="400" spans="1:19" ht="15" customHeight="1">
      <c r="A400" s="255"/>
      <c r="B400" s="776"/>
      <c r="C400" s="777"/>
      <c r="D400" s="778"/>
      <c r="E400" s="793"/>
      <c r="F400" s="793"/>
      <c r="G400" s="794"/>
      <c r="H400" s="796"/>
      <c r="I400" s="796"/>
      <c r="J400" s="796"/>
      <c r="K400" s="798"/>
      <c r="L400" s="798"/>
      <c r="M400" s="798"/>
      <c r="N400" s="819"/>
      <c r="O400" s="819"/>
      <c r="P400" s="819"/>
      <c r="Q400" s="819"/>
      <c r="R400" s="820"/>
      <c r="S400" s="254"/>
    </row>
    <row r="401" spans="1:19" ht="15" customHeight="1">
      <c r="A401" s="255"/>
      <c r="B401" s="776"/>
      <c r="C401" s="777"/>
      <c r="D401" s="778"/>
      <c r="E401" s="801" t="s">
        <v>423</v>
      </c>
      <c r="F401" s="802"/>
      <c r="G401" s="802"/>
      <c r="H401" s="805"/>
      <c r="I401" s="807" t="s">
        <v>422</v>
      </c>
      <c r="J401" s="807"/>
      <c r="K401" s="807"/>
      <c r="L401" s="807"/>
      <c r="M401" s="807"/>
      <c r="N401" s="807"/>
      <c r="O401" s="807"/>
      <c r="P401" s="807"/>
      <c r="Q401" s="807"/>
      <c r="R401" s="808"/>
      <c r="S401" s="254"/>
    </row>
    <row r="402" spans="1:19" ht="15" customHeight="1">
      <c r="A402" s="255"/>
      <c r="B402" s="779"/>
      <c r="C402" s="780"/>
      <c r="D402" s="781"/>
      <c r="E402" s="803"/>
      <c r="F402" s="804"/>
      <c r="G402" s="804"/>
      <c r="H402" s="806"/>
      <c r="I402" s="809"/>
      <c r="J402" s="809"/>
      <c r="K402" s="809"/>
      <c r="L402" s="809"/>
      <c r="M402" s="809"/>
      <c r="N402" s="809"/>
      <c r="O402" s="809"/>
      <c r="P402" s="809"/>
      <c r="Q402" s="809"/>
      <c r="R402" s="810"/>
      <c r="S402" s="254"/>
    </row>
    <row r="403" spans="1:19" ht="15" customHeight="1">
      <c r="A403" s="255"/>
      <c r="S403" s="254"/>
    </row>
    <row r="404" spans="1:19" ht="15" customHeight="1">
      <c r="A404" s="255"/>
      <c r="B404" s="811" t="s">
        <v>421</v>
      </c>
      <c r="C404" s="774"/>
      <c r="D404" s="775"/>
      <c r="E404" s="812" t="s">
        <v>420</v>
      </c>
      <c r="F404" s="813"/>
      <c r="G404" s="813"/>
      <c r="H404" s="813"/>
      <c r="I404" s="813"/>
      <c r="J404" s="813"/>
      <c r="K404" s="813"/>
      <c r="L404" s="813"/>
      <c r="M404" s="813"/>
      <c r="N404" s="813"/>
      <c r="O404" s="813"/>
      <c r="P404" s="813"/>
      <c r="Q404" s="813"/>
      <c r="R404" s="814"/>
      <c r="S404" s="254"/>
    </row>
    <row r="405" spans="1:19" ht="15" customHeight="1">
      <c r="A405" s="255"/>
      <c r="B405" s="776"/>
      <c r="C405" s="777"/>
      <c r="D405" s="778"/>
      <c r="E405" s="262"/>
      <c r="F405" s="805"/>
      <c r="G405" s="774" t="s">
        <v>419</v>
      </c>
      <c r="H405" s="774"/>
      <c r="I405" s="805"/>
      <c r="J405" s="774" t="s">
        <v>418</v>
      </c>
      <c r="K405" s="261"/>
      <c r="L405" s="261"/>
      <c r="M405" s="261"/>
      <c r="N405" s="261"/>
      <c r="O405" s="261"/>
      <c r="P405" s="261"/>
      <c r="Q405" s="261"/>
      <c r="R405" s="260"/>
      <c r="S405" s="254"/>
    </row>
    <row r="406" spans="1:19" ht="15" customHeight="1">
      <c r="A406" s="255"/>
      <c r="B406" s="779"/>
      <c r="C406" s="780"/>
      <c r="D406" s="781"/>
      <c r="E406" s="259"/>
      <c r="F406" s="806"/>
      <c r="G406" s="780"/>
      <c r="H406" s="780"/>
      <c r="I406" s="806"/>
      <c r="J406" s="780"/>
      <c r="K406" s="258"/>
      <c r="L406" s="258"/>
      <c r="M406" s="258"/>
      <c r="N406" s="258"/>
      <c r="O406" s="258"/>
      <c r="P406" s="258"/>
      <c r="Q406" s="258"/>
      <c r="R406" s="257"/>
      <c r="S406" s="254"/>
    </row>
    <row r="407" spans="1:19" ht="15" customHeight="1">
      <c r="A407" s="255"/>
      <c r="S407" s="254"/>
    </row>
    <row r="408" spans="1:19" ht="15" customHeight="1">
      <c r="A408" s="255"/>
      <c r="B408" s="773" t="s">
        <v>417</v>
      </c>
      <c r="C408" s="774"/>
      <c r="D408" s="775"/>
      <c r="E408" s="782"/>
      <c r="F408" s="783"/>
      <c r="G408" s="783"/>
      <c r="H408" s="783"/>
      <c r="I408" s="783"/>
      <c r="J408" s="783"/>
      <c r="K408" s="783"/>
      <c r="L408" s="783"/>
      <c r="M408" s="783"/>
      <c r="N408" s="783"/>
      <c r="O408" s="783"/>
      <c r="P408" s="783"/>
      <c r="Q408" s="783"/>
      <c r="R408" s="784"/>
      <c r="S408" s="254"/>
    </row>
    <row r="409" spans="1:19" ht="15" customHeight="1">
      <c r="A409" s="255"/>
      <c r="B409" s="776"/>
      <c r="C409" s="777"/>
      <c r="D409" s="778"/>
      <c r="E409" s="785"/>
      <c r="F409" s="786"/>
      <c r="G409" s="786"/>
      <c r="H409" s="786"/>
      <c r="I409" s="786"/>
      <c r="J409" s="786"/>
      <c r="K409" s="786"/>
      <c r="L409" s="786"/>
      <c r="M409" s="786"/>
      <c r="N409" s="786"/>
      <c r="O409" s="786"/>
      <c r="P409" s="786"/>
      <c r="Q409" s="786"/>
      <c r="R409" s="787"/>
      <c r="S409" s="254"/>
    </row>
    <row r="410" spans="1:19" ht="15" customHeight="1">
      <c r="A410" s="255"/>
      <c r="B410" s="776"/>
      <c r="C410" s="777"/>
      <c r="D410" s="778"/>
      <c r="E410" s="785"/>
      <c r="F410" s="786"/>
      <c r="G410" s="786"/>
      <c r="H410" s="786"/>
      <c r="I410" s="786"/>
      <c r="J410" s="786"/>
      <c r="K410" s="786"/>
      <c r="L410" s="786"/>
      <c r="M410" s="786"/>
      <c r="N410" s="786"/>
      <c r="O410" s="786"/>
      <c r="P410" s="786"/>
      <c r="Q410" s="786"/>
      <c r="R410" s="787"/>
      <c r="S410" s="254"/>
    </row>
    <row r="411" spans="1:19" ht="15" customHeight="1">
      <c r="A411" s="255"/>
      <c r="B411" s="776"/>
      <c r="C411" s="777"/>
      <c r="D411" s="778"/>
      <c r="E411" s="785"/>
      <c r="F411" s="786"/>
      <c r="G411" s="786"/>
      <c r="H411" s="786"/>
      <c r="I411" s="786"/>
      <c r="J411" s="786"/>
      <c r="K411" s="786"/>
      <c r="L411" s="786"/>
      <c r="M411" s="786"/>
      <c r="N411" s="786"/>
      <c r="O411" s="786"/>
      <c r="P411" s="786"/>
      <c r="Q411" s="786"/>
      <c r="R411" s="787"/>
      <c r="S411" s="254"/>
    </row>
    <row r="412" spans="1:19" ht="15" customHeight="1">
      <c r="A412" s="255"/>
      <c r="B412" s="776"/>
      <c r="C412" s="777"/>
      <c r="D412" s="778"/>
      <c r="E412" s="785"/>
      <c r="F412" s="786"/>
      <c r="G412" s="786"/>
      <c r="H412" s="786"/>
      <c r="I412" s="786"/>
      <c r="J412" s="786"/>
      <c r="K412" s="786"/>
      <c r="L412" s="786"/>
      <c r="M412" s="786"/>
      <c r="N412" s="786"/>
      <c r="O412" s="786"/>
      <c r="P412" s="786"/>
      <c r="Q412" s="786"/>
      <c r="R412" s="787"/>
      <c r="S412" s="254"/>
    </row>
    <row r="413" spans="1:19" ht="15" customHeight="1">
      <c r="A413" s="255"/>
      <c r="B413" s="779"/>
      <c r="C413" s="780"/>
      <c r="D413" s="781"/>
      <c r="E413" s="788"/>
      <c r="F413" s="789"/>
      <c r="G413" s="789"/>
      <c r="H413" s="789"/>
      <c r="I413" s="789"/>
      <c r="J413" s="789"/>
      <c r="K413" s="789"/>
      <c r="L413" s="789"/>
      <c r="M413" s="789"/>
      <c r="N413" s="789"/>
      <c r="O413" s="789"/>
      <c r="P413" s="789"/>
      <c r="Q413" s="789"/>
      <c r="R413" s="790"/>
      <c r="S413" s="254"/>
    </row>
    <row r="414" spans="1:19" ht="15" customHeight="1" thickBot="1">
      <c r="A414" s="253"/>
      <c r="B414" s="252"/>
      <c r="C414" s="252"/>
      <c r="D414" s="252"/>
      <c r="E414" s="252"/>
      <c r="F414" s="252"/>
      <c r="G414" s="252"/>
      <c r="H414" s="252"/>
      <c r="I414" s="252"/>
      <c r="J414" s="252"/>
      <c r="K414" s="252"/>
      <c r="L414" s="252"/>
      <c r="M414" s="252"/>
      <c r="N414" s="252"/>
      <c r="O414" s="252"/>
      <c r="P414" s="252"/>
      <c r="Q414" s="252"/>
      <c r="R414" s="252"/>
      <c r="S414" s="251"/>
    </row>
    <row r="415" spans="1:19" ht="15" customHeight="1">
      <c r="M415" s="250">
        <v>10</v>
      </c>
      <c r="N415" s="250" t="s">
        <v>432</v>
      </c>
      <c r="P415" s="821">
        <f>$P$1</f>
        <v>0</v>
      </c>
      <c r="Q415" s="821"/>
      <c r="R415" s="821"/>
      <c r="S415" s="821"/>
    </row>
    <row r="416" spans="1:19" ht="15" customHeight="1">
      <c r="A416" s="815" t="s">
        <v>431</v>
      </c>
      <c r="B416" s="815"/>
      <c r="C416" s="815"/>
      <c r="D416" s="815"/>
      <c r="E416" s="815"/>
      <c r="F416" s="815"/>
      <c r="G416" s="815"/>
      <c r="H416" s="815"/>
      <c r="I416" s="815"/>
      <c r="J416" s="815"/>
      <c r="K416" s="815"/>
      <c r="L416" s="815"/>
      <c r="M416" s="815"/>
      <c r="N416" s="815"/>
      <c r="O416" s="815"/>
      <c r="P416" s="815"/>
      <c r="Q416" s="815"/>
      <c r="R416" s="815"/>
      <c r="S416" s="815"/>
    </row>
    <row r="417" spans="1:19" ht="15" customHeight="1">
      <c r="A417" s="815"/>
      <c r="B417" s="815"/>
      <c r="C417" s="815"/>
      <c r="D417" s="815"/>
      <c r="E417" s="815"/>
      <c r="F417" s="815"/>
      <c r="G417" s="815"/>
      <c r="H417" s="815"/>
      <c r="I417" s="815"/>
      <c r="J417" s="815"/>
      <c r="K417" s="815"/>
      <c r="L417" s="815"/>
      <c r="M417" s="815"/>
      <c r="N417" s="815"/>
      <c r="O417" s="815"/>
      <c r="P417" s="815"/>
      <c r="Q417" s="815"/>
      <c r="R417" s="815"/>
      <c r="S417" s="815"/>
    </row>
    <row r="418" spans="1:19" ht="15" customHeight="1">
      <c r="A418" s="266"/>
      <c r="B418" s="266"/>
      <c r="C418" s="266"/>
      <c r="D418" s="266"/>
      <c r="E418" s="266"/>
      <c r="F418" s="266"/>
      <c r="G418" s="266"/>
      <c r="H418" s="266"/>
      <c r="I418" s="266"/>
      <c r="J418" s="266"/>
      <c r="K418" s="266"/>
      <c r="L418" s="266"/>
      <c r="M418" s="266"/>
      <c r="N418" s="266"/>
      <c r="O418" s="266"/>
      <c r="P418" s="266"/>
      <c r="Q418" s="266"/>
      <c r="R418" s="266"/>
      <c r="S418" s="266"/>
    </row>
    <row r="419" spans="1:19" ht="15" customHeight="1">
      <c r="L419" s="777"/>
      <c r="M419" s="777"/>
      <c r="N419" s="256"/>
      <c r="O419" s="822" t="str">
        <f>$O$5</f>
        <v>令和0年0月0日</v>
      </c>
      <c r="P419" s="822"/>
      <c r="Q419" s="822"/>
      <c r="R419" s="822"/>
      <c r="S419" s="822"/>
    </row>
    <row r="420" spans="1:19" ht="15" customHeight="1" thickBot="1"/>
    <row r="421" spans="1:19" ht="15" customHeight="1">
      <c r="A421" s="265"/>
      <c r="B421" s="264"/>
      <c r="C421" s="264"/>
      <c r="D421" s="264"/>
      <c r="E421" s="264"/>
      <c r="F421" s="264"/>
      <c r="G421" s="264"/>
      <c r="H421" s="264"/>
      <c r="I421" s="264"/>
      <c r="J421" s="264"/>
      <c r="K421" s="264"/>
      <c r="L421" s="264"/>
      <c r="M421" s="264"/>
      <c r="N421" s="264"/>
      <c r="O421" s="264"/>
      <c r="P421" s="264"/>
      <c r="Q421" s="264"/>
      <c r="R421" s="264"/>
      <c r="S421" s="263"/>
    </row>
    <row r="422" spans="1:19" ht="15" customHeight="1">
      <c r="A422" s="255"/>
      <c r="B422" s="799" t="s">
        <v>120</v>
      </c>
      <c r="C422" s="799"/>
      <c r="D422" s="799"/>
      <c r="E422" s="800">
        <f>$E$8</f>
        <v>0</v>
      </c>
      <c r="F422" s="800"/>
      <c r="G422" s="800"/>
      <c r="H422" s="800"/>
      <c r="I422" s="800"/>
      <c r="J422" s="800"/>
      <c r="K422" s="800"/>
      <c r="L422" s="800"/>
      <c r="M422" s="800"/>
      <c r="N422" s="800"/>
      <c r="O422" s="800"/>
      <c r="P422" s="800"/>
      <c r="Q422" s="800"/>
      <c r="S422" s="254"/>
    </row>
    <row r="423" spans="1:19" ht="15" customHeight="1">
      <c r="A423" s="255"/>
      <c r="B423" s="799"/>
      <c r="C423" s="799"/>
      <c r="D423" s="799"/>
      <c r="E423" s="792"/>
      <c r="F423" s="792"/>
      <c r="G423" s="792"/>
      <c r="H423" s="792"/>
      <c r="I423" s="792"/>
      <c r="J423" s="792"/>
      <c r="K423" s="792"/>
      <c r="L423" s="792"/>
      <c r="M423" s="792"/>
      <c r="N423" s="792"/>
      <c r="O423" s="792"/>
      <c r="P423" s="792"/>
      <c r="Q423" s="792"/>
      <c r="S423" s="254"/>
    </row>
    <row r="424" spans="1:19" ht="15" customHeight="1">
      <c r="A424" s="255"/>
      <c r="B424" s="768" t="s">
        <v>119</v>
      </c>
      <c r="C424" s="768"/>
      <c r="D424" s="768"/>
      <c r="E424" s="791">
        <f>$E$10</f>
        <v>0</v>
      </c>
      <c r="F424" s="791"/>
      <c r="G424" s="791"/>
      <c r="H424" s="791"/>
      <c r="I424" s="791"/>
      <c r="J424" s="791"/>
      <c r="K424" s="791"/>
      <c r="L424" s="791"/>
      <c r="M424" s="791"/>
      <c r="N424" s="791"/>
      <c r="O424" s="791"/>
      <c r="P424" s="791"/>
      <c r="Q424" s="791"/>
      <c r="S424" s="254"/>
    </row>
    <row r="425" spans="1:19" ht="15" customHeight="1">
      <c r="A425" s="255"/>
      <c r="B425" s="772"/>
      <c r="C425" s="772"/>
      <c r="D425" s="772"/>
      <c r="E425" s="791"/>
      <c r="F425" s="791"/>
      <c r="G425" s="791"/>
      <c r="H425" s="791"/>
      <c r="I425" s="791"/>
      <c r="J425" s="791"/>
      <c r="K425" s="791"/>
      <c r="L425" s="791"/>
      <c r="M425" s="791"/>
      <c r="N425" s="791"/>
      <c r="O425" s="791"/>
      <c r="P425" s="791"/>
      <c r="Q425" s="791"/>
      <c r="S425" s="254"/>
    </row>
    <row r="426" spans="1:19" ht="15" customHeight="1">
      <c r="A426" s="255"/>
      <c r="B426" s="769"/>
      <c r="C426" s="769"/>
      <c r="D426" s="769"/>
      <c r="E426" s="791"/>
      <c r="F426" s="791"/>
      <c r="G426" s="791"/>
      <c r="H426" s="791"/>
      <c r="I426" s="791"/>
      <c r="J426" s="791"/>
      <c r="K426" s="791"/>
      <c r="L426" s="791"/>
      <c r="M426" s="791"/>
      <c r="N426" s="791"/>
      <c r="O426" s="791"/>
      <c r="P426" s="791"/>
      <c r="Q426" s="791"/>
      <c r="S426" s="254"/>
    </row>
    <row r="427" spans="1:19" ht="15" customHeight="1">
      <c r="A427" s="255"/>
      <c r="B427" s="772" t="s">
        <v>121</v>
      </c>
      <c r="C427" s="772"/>
      <c r="D427" s="772"/>
      <c r="E427" s="792" t="str">
        <f>$E$13</f>
        <v>　</v>
      </c>
      <c r="F427" s="792"/>
      <c r="G427" s="792"/>
      <c r="H427" s="792"/>
      <c r="I427" s="792"/>
      <c r="J427" s="792"/>
      <c r="K427" s="792"/>
      <c r="L427" s="792"/>
      <c r="M427" s="792"/>
      <c r="N427" s="792"/>
      <c r="O427" s="792"/>
      <c r="P427" s="792"/>
      <c r="Q427" s="792"/>
      <c r="S427" s="254"/>
    </row>
    <row r="428" spans="1:19" ht="15" customHeight="1">
      <c r="A428" s="255"/>
      <c r="B428" s="772"/>
      <c r="C428" s="772"/>
      <c r="D428" s="772"/>
      <c r="E428" s="792"/>
      <c r="F428" s="792"/>
      <c r="G428" s="792"/>
      <c r="H428" s="792"/>
      <c r="I428" s="792"/>
      <c r="J428" s="792"/>
      <c r="K428" s="792"/>
      <c r="L428" s="792"/>
      <c r="M428" s="792"/>
      <c r="N428" s="792"/>
      <c r="O428" s="792"/>
      <c r="P428" s="792"/>
      <c r="Q428" s="792"/>
      <c r="S428" s="254"/>
    </row>
    <row r="429" spans="1:19" ht="15" customHeight="1">
      <c r="A429" s="255"/>
      <c r="B429" s="768" t="s">
        <v>430</v>
      </c>
      <c r="C429" s="768"/>
      <c r="D429" s="768"/>
      <c r="E429" s="792">
        <f>$E$15</f>
        <v>0</v>
      </c>
      <c r="F429" s="792"/>
      <c r="G429" s="792"/>
      <c r="H429" s="792"/>
      <c r="I429" s="792"/>
      <c r="J429" s="792"/>
      <c r="K429" s="792"/>
      <c r="L429" s="792"/>
      <c r="M429" s="792"/>
      <c r="N429" s="792"/>
      <c r="O429" s="792"/>
      <c r="P429" s="792"/>
      <c r="Q429" s="792"/>
      <c r="S429" s="254"/>
    </row>
    <row r="430" spans="1:19" ht="15" customHeight="1">
      <c r="A430" s="255"/>
      <c r="B430" s="769"/>
      <c r="C430" s="769"/>
      <c r="D430" s="769"/>
      <c r="E430" s="792"/>
      <c r="F430" s="792"/>
      <c r="G430" s="792"/>
      <c r="H430" s="792"/>
      <c r="I430" s="792"/>
      <c r="J430" s="792"/>
      <c r="K430" s="792"/>
      <c r="L430" s="792"/>
      <c r="M430" s="792"/>
      <c r="N430" s="792"/>
      <c r="O430" s="792"/>
      <c r="P430" s="792"/>
      <c r="Q430" s="792"/>
      <c r="S430" s="254"/>
    </row>
    <row r="431" spans="1:19" ht="15" customHeight="1" thickBot="1">
      <c r="A431" s="253"/>
      <c r="B431" s="252"/>
      <c r="C431" s="252"/>
      <c r="D431" s="252"/>
      <c r="E431" s="252"/>
      <c r="F431" s="252"/>
      <c r="G431" s="252"/>
      <c r="H431" s="252"/>
      <c r="I431" s="252"/>
      <c r="J431" s="252"/>
      <c r="K431" s="252"/>
      <c r="L431" s="252"/>
      <c r="M431" s="252"/>
      <c r="N431" s="252"/>
      <c r="O431" s="252"/>
      <c r="P431" s="252"/>
      <c r="Q431" s="252"/>
      <c r="R431" s="252"/>
      <c r="S431" s="251"/>
    </row>
    <row r="433" spans="1:19" ht="15" customHeight="1">
      <c r="A433" s="250" t="s">
        <v>429</v>
      </c>
    </row>
    <row r="434" spans="1:19" ht="15" customHeight="1" thickBot="1"/>
    <row r="435" spans="1:19" ht="15" customHeight="1">
      <c r="A435" s="265"/>
      <c r="B435" s="264"/>
      <c r="C435" s="264"/>
      <c r="D435" s="264"/>
      <c r="E435" s="264"/>
      <c r="F435" s="264"/>
      <c r="G435" s="264"/>
      <c r="H435" s="264"/>
      <c r="I435" s="264"/>
      <c r="J435" s="264"/>
      <c r="K435" s="264"/>
      <c r="L435" s="264"/>
      <c r="M435" s="264"/>
      <c r="N435" s="264"/>
      <c r="O435" s="264"/>
      <c r="P435" s="264"/>
      <c r="Q435" s="264"/>
      <c r="R435" s="264"/>
      <c r="S435" s="263"/>
    </row>
    <row r="436" spans="1:19" ht="15" customHeight="1">
      <c r="A436" s="255"/>
      <c r="B436" s="772" t="s">
        <v>141</v>
      </c>
      <c r="C436" s="772"/>
      <c r="D436" s="772"/>
      <c r="E436" s="770">
        <f>入力用!E373</f>
        <v>0</v>
      </c>
      <c r="F436" s="770"/>
      <c r="G436" s="770"/>
      <c r="H436" s="770"/>
      <c r="I436" s="770"/>
      <c r="J436" s="770"/>
      <c r="K436" s="770"/>
      <c r="M436" s="772" t="s">
        <v>428</v>
      </c>
      <c r="N436" s="772"/>
      <c r="O436" s="823"/>
      <c r="P436" s="823"/>
      <c r="Q436" s="823"/>
      <c r="R436" s="823"/>
      <c r="S436" s="254"/>
    </row>
    <row r="437" spans="1:19" ht="15" customHeight="1">
      <c r="A437" s="255"/>
      <c r="B437" s="769"/>
      <c r="C437" s="769"/>
      <c r="D437" s="769"/>
      <c r="E437" s="771"/>
      <c r="F437" s="771"/>
      <c r="G437" s="771"/>
      <c r="H437" s="771"/>
      <c r="I437" s="771"/>
      <c r="J437" s="771"/>
      <c r="K437" s="771"/>
      <c r="M437" s="769"/>
      <c r="N437" s="769"/>
      <c r="O437" s="823"/>
      <c r="P437" s="823"/>
      <c r="Q437" s="823"/>
      <c r="R437" s="823"/>
      <c r="S437" s="254"/>
    </row>
    <row r="438" spans="1:19" ht="15" customHeight="1">
      <c r="A438" s="255"/>
      <c r="B438" s="772" t="s">
        <v>427</v>
      </c>
      <c r="C438" s="772"/>
      <c r="D438" s="772"/>
      <c r="E438" s="816">
        <f>$E$24</f>
        <v>0</v>
      </c>
      <c r="F438" s="816"/>
      <c r="G438" s="816"/>
      <c r="H438" s="816"/>
      <c r="I438" s="816"/>
      <c r="J438" s="816"/>
      <c r="K438" s="816"/>
      <c r="N438" s="261"/>
      <c r="O438" s="261"/>
      <c r="P438" s="261"/>
      <c r="Q438" s="261"/>
      <c r="R438" s="261"/>
      <c r="S438" s="254"/>
    </row>
    <row r="439" spans="1:19" ht="15" customHeight="1">
      <c r="A439" s="255"/>
      <c r="B439" s="772"/>
      <c r="C439" s="772"/>
      <c r="D439" s="772"/>
      <c r="E439" s="771"/>
      <c r="F439" s="771"/>
      <c r="G439" s="771"/>
      <c r="H439" s="771"/>
      <c r="I439" s="771"/>
      <c r="J439" s="771"/>
      <c r="K439" s="771"/>
      <c r="S439" s="254"/>
    </row>
    <row r="440" spans="1:19" ht="15" customHeight="1">
      <c r="A440" s="255"/>
      <c r="B440" s="768" t="s">
        <v>34</v>
      </c>
      <c r="C440" s="768"/>
      <c r="D440" s="768"/>
      <c r="E440" s="770" t="str">
        <f>CONCATENATE(入力用!E374,入力用!F374,入力用!G374,入力用!H374,入力用!I374,入力用!J374,入力用!K374)</f>
        <v>年月日</v>
      </c>
      <c r="F440" s="770"/>
      <c r="G440" s="770"/>
      <c r="H440" s="770"/>
      <c r="I440" s="770"/>
      <c r="J440" s="770"/>
      <c r="K440" s="770"/>
      <c r="L440" s="770"/>
      <c r="M440" s="770"/>
      <c r="S440" s="254"/>
    </row>
    <row r="441" spans="1:19" ht="15" customHeight="1">
      <c r="A441" s="255"/>
      <c r="B441" s="769"/>
      <c r="C441" s="769"/>
      <c r="D441" s="769"/>
      <c r="E441" s="771"/>
      <c r="F441" s="771"/>
      <c r="G441" s="771"/>
      <c r="H441" s="771"/>
      <c r="I441" s="771"/>
      <c r="J441" s="771"/>
      <c r="K441" s="771"/>
      <c r="L441" s="771"/>
      <c r="M441" s="771"/>
      <c r="S441" s="254"/>
    </row>
    <row r="442" spans="1:19" ht="15" customHeight="1" thickBot="1">
      <c r="A442" s="253"/>
      <c r="B442" s="252"/>
      <c r="C442" s="252"/>
      <c r="D442" s="252"/>
      <c r="E442" s="252"/>
      <c r="F442" s="252"/>
      <c r="G442" s="252"/>
      <c r="H442" s="252"/>
      <c r="I442" s="252"/>
      <c r="J442" s="252"/>
      <c r="K442" s="252"/>
      <c r="L442" s="252"/>
      <c r="M442" s="252"/>
      <c r="N442" s="252"/>
      <c r="O442" s="252"/>
      <c r="P442" s="252"/>
      <c r="Q442" s="252"/>
      <c r="R442" s="252"/>
      <c r="S442" s="251"/>
    </row>
    <row r="443" spans="1:19" ht="15" customHeight="1" thickBot="1"/>
    <row r="444" spans="1:19" ht="15" customHeight="1">
      <c r="A444" s="265"/>
      <c r="B444" s="264"/>
      <c r="C444" s="264"/>
      <c r="D444" s="264"/>
      <c r="E444" s="264"/>
      <c r="F444" s="264"/>
      <c r="G444" s="264"/>
      <c r="H444" s="264"/>
      <c r="I444" s="264"/>
      <c r="J444" s="264"/>
      <c r="K444" s="264"/>
      <c r="L444" s="264"/>
      <c r="M444" s="264"/>
      <c r="N444" s="264"/>
      <c r="O444" s="264"/>
      <c r="P444" s="264"/>
      <c r="Q444" s="264"/>
      <c r="R444" s="264"/>
      <c r="S444" s="263"/>
    </row>
    <row r="445" spans="1:19" ht="15" customHeight="1">
      <c r="A445" s="255"/>
      <c r="B445" s="811" t="s">
        <v>426</v>
      </c>
      <c r="C445" s="774"/>
      <c r="D445" s="775"/>
      <c r="E445" s="793" t="s">
        <v>425</v>
      </c>
      <c r="F445" s="793"/>
      <c r="G445" s="794"/>
      <c r="H445" s="795"/>
      <c r="I445" s="795"/>
      <c r="J445" s="795"/>
      <c r="K445" s="797" t="s">
        <v>424</v>
      </c>
      <c r="L445" s="797"/>
      <c r="M445" s="797"/>
      <c r="N445" s="817"/>
      <c r="O445" s="817"/>
      <c r="P445" s="817"/>
      <c r="Q445" s="817"/>
      <c r="R445" s="818"/>
      <c r="S445" s="254"/>
    </row>
    <row r="446" spans="1:19" ht="15" customHeight="1">
      <c r="A446" s="255"/>
      <c r="B446" s="776"/>
      <c r="C446" s="777"/>
      <c r="D446" s="778"/>
      <c r="E446" s="793"/>
      <c r="F446" s="793"/>
      <c r="G446" s="794"/>
      <c r="H446" s="796"/>
      <c r="I446" s="796"/>
      <c r="J446" s="796"/>
      <c r="K446" s="798"/>
      <c r="L446" s="798"/>
      <c r="M446" s="798"/>
      <c r="N446" s="819"/>
      <c r="O446" s="819"/>
      <c r="P446" s="819"/>
      <c r="Q446" s="819"/>
      <c r="R446" s="820"/>
      <c r="S446" s="254"/>
    </row>
    <row r="447" spans="1:19" ht="15" customHeight="1">
      <c r="A447" s="255"/>
      <c r="B447" s="776"/>
      <c r="C447" s="777"/>
      <c r="D447" s="778"/>
      <c r="E447" s="801" t="s">
        <v>423</v>
      </c>
      <c r="F447" s="802"/>
      <c r="G447" s="802"/>
      <c r="H447" s="805"/>
      <c r="I447" s="807" t="s">
        <v>422</v>
      </c>
      <c r="J447" s="807"/>
      <c r="K447" s="807"/>
      <c r="L447" s="807"/>
      <c r="M447" s="807"/>
      <c r="N447" s="807"/>
      <c r="O447" s="807"/>
      <c r="P447" s="807"/>
      <c r="Q447" s="807"/>
      <c r="R447" s="808"/>
      <c r="S447" s="254"/>
    </row>
    <row r="448" spans="1:19" ht="15" customHeight="1">
      <c r="A448" s="255"/>
      <c r="B448" s="779"/>
      <c r="C448" s="780"/>
      <c r="D448" s="781"/>
      <c r="E448" s="803"/>
      <c r="F448" s="804"/>
      <c r="G448" s="804"/>
      <c r="H448" s="806"/>
      <c r="I448" s="809"/>
      <c r="J448" s="809"/>
      <c r="K448" s="809"/>
      <c r="L448" s="809"/>
      <c r="M448" s="809"/>
      <c r="N448" s="809"/>
      <c r="O448" s="809"/>
      <c r="P448" s="809"/>
      <c r="Q448" s="809"/>
      <c r="R448" s="810"/>
      <c r="S448" s="254"/>
    </row>
    <row r="449" spans="1:19" ht="15" customHeight="1">
      <c r="A449" s="255"/>
      <c r="S449" s="254"/>
    </row>
    <row r="450" spans="1:19" ht="15" customHeight="1">
      <c r="A450" s="255"/>
      <c r="B450" s="811" t="s">
        <v>421</v>
      </c>
      <c r="C450" s="774"/>
      <c r="D450" s="775"/>
      <c r="E450" s="812" t="s">
        <v>420</v>
      </c>
      <c r="F450" s="813"/>
      <c r="G450" s="813"/>
      <c r="H450" s="813"/>
      <c r="I450" s="813"/>
      <c r="J450" s="813"/>
      <c r="K450" s="813"/>
      <c r="L450" s="813"/>
      <c r="M450" s="813"/>
      <c r="N450" s="813"/>
      <c r="O450" s="813"/>
      <c r="P450" s="813"/>
      <c r="Q450" s="813"/>
      <c r="R450" s="814"/>
      <c r="S450" s="254"/>
    </row>
    <row r="451" spans="1:19" ht="15" customHeight="1">
      <c r="A451" s="255"/>
      <c r="B451" s="776"/>
      <c r="C451" s="777"/>
      <c r="D451" s="778"/>
      <c r="E451" s="262"/>
      <c r="F451" s="805"/>
      <c r="G451" s="774" t="s">
        <v>419</v>
      </c>
      <c r="H451" s="774"/>
      <c r="I451" s="805"/>
      <c r="J451" s="774" t="s">
        <v>418</v>
      </c>
      <c r="K451" s="261"/>
      <c r="L451" s="261"/>
      <c r="M451" s="261"/>
      <c r="N451" s="261"/>
      <c r="O451" s="261"/>
      <c r="P451" s="261"/>
      <c r="Q451" s="261"/>
      <c r="R451" s="260"/>
      <c r="S451" s="254"/>
    </row>
    <row r="452" spans="1:19" ht="15" customHeight="1">
      <c r="A452" s="255"/>
      <c r="B452" s="779"/>
      <c r="C452" s="780"/>
      <c r="D452" s="781"/>
      <c r="E452" s="259"/>
      <c r="F452" s="806"/>
      <c r="G452" s="780"/>
      <c r="H452" s="780"/>
      <c r="I452" s="806"/>
      <c r="J452" s="780"/>
      <c r="K452" s="258"/>
      <c r="L452" s="258"/>
      <c r="M452" s="258"/>
      <c r="N452" s="258"/>
      <c r="O452" s="258"/>
      <c r="P452" s="258"/>
      <c r="Q452" s="258"/>
      <c r="R452" s="257"/>
      <c r="S452" s="254"/>
    </row>
    <row r="453" spans="1:19" ht="15" customHeight="1">
      <c r="A453" s="255"/>
      <c r="S453" s="254"/>
    </row>
    <row r="454" spans="1:19" ht="15" customHeight="1">
      <c r="A454" s="255"/>
      <c r="B454" s="773" t="s">
        <v>417</v>
      </c>
      <c r="C454" s="774"/>
      <c r="D454" s="775"/>
      <c r="E454" s="782"/>
      <c r="F454" s="783"/>
      <c r="G454" s="783"/>
      <c r="H454" s="783"/>
      <c r="I454" s="783"/>
      <c r="J454" s="783"/>
      <c r="K454" s="783"/>
      <c r="L454" s="783"/>
      <c r="M454" s="783"/>
      <c r="N454" s="783"/>
      <c r="O454" s="783"/>
      <c r="P454" s="783"/>
      <c r="Q454" s="783"/>
      <c r="R454" s="784"/>
      <c r="S454" s="254"/>
    </row>
    <row r="455" spans="1:19" ht="15" customHeight="1">
      <c r="A455" s="255"/>
      <c r="B455" s="776"/>
      <c r="C455" s="777"/>
      <c r="D455" s="778"/>
      <c r="E455" s="785"/>
      <c r="F455" s="786"/>
      <c r="G455" s="786"/>
      <c r="H455" s="786"/>
      <c r="I455" s="786"/>
      <c r="J455" s="786"/>
      <c r="K455" s="786"/>
      <c r="L455" s="786"/>
      <c r="M455" s="786"/>
      <c r="N455" s="786"/>
      <c r="O455" s="786"/>
      <c r="P455" s="786"/>
      <c r="Q455" s="786"/>
      <c r="R455" s="787"/>
      <c r="S455" s="254"/>
    </row>
    <row r="456" spans="1:19" ht="15" customHeight="1">
      <c r="A456" s="255"/>
      <c r="B456" s="776"/>
      <c r="C456" s="777"/>
      <c r="D456" s="778"/>
      <c r="E456" s="785"/>
      <c r="F456" s="786"/>
      <c r="G456" s="786"/>
      <c r="H456" s="786"/>
      <c r="I456" s="786"/>
      <c r="J456" s="786"/>
      <c r="K456" s="786"/>
      <c r="L456" s="786"/>
      <c r="M456" s="786"/>
      <c r="N456" s="786"/>
      <c r="O456" s="786"/>
      <c r="P456" s="786"/>
      <c r="Q456" s="786"/>
      <c r="R456" s="787"/>
      <c r="S456" s="254"/>
    </row>
    <row r="457" spans="1:19" ht="15" customHeight="1">
      <c r="A457" s="255"/>
      <c r="B457" s="776"/>
      <c r="C457" s="777"/>
      <c r="D457" s="778"/>
      <c r="E457" s="785"/>
      <c r="F457" s="786"/>
      <c r="G457" s="786"/>
      <c r="H457" s="786"/>
      <c r="I457" s="786"/>
      <c r="J457" s="786"/>
      <c r="K457" s="786"/>
      <c r="L457" s="786"/>
      <c r="M457" s="786"/>
      <c r="N457" s="786"/>
      <c r="O457" s="786"/>
      <c r="P457" s="786"/>
      <c r="Q457" s="786"/>
      <c r="R457" s="787"/>
      <c r="S457" s="254"/>
    </row>
    <row r="458" spans="1:19" ht="15" customHeight="1">
      <c r="A458" s="255"/>
      <c r="B458" s="776"/>
      <c r="C458" s="777"/>
      <c r="D458" s="778"/>
      <c r="E458" s="785"/>
      <c r="F458" s="786"/>
      <c r="G458" s="786"/>
      <c r="H458" s="786"/>
      <c r="I458" s="786"/>
      <c r="J458" s="786"/>
      <c r="K458" s="786"/>
      <c r="L458" s="786"/>
      <c r="M458" s="786"/>
      <c r="N458" s="786"/>
      <c r="O458" s="786"/>
      <c r="P458" s="786"/>
      <c r="Q458" s="786"/>
      <c r="R458" s="787"/>
      <c r="S458" s="254"/>
    </row>
    <row r="459" spans="1:19" ht="15" customHeight="1">
      <c r="A459" s="255"/>
      <c r="B459" s="779"/>
      <c r="C459" s="780"/>
      <c r="D459" s="781"/>
      <c r="E459" s="788"/>
      <c r="F459" s="789"/>
      <c r="G459" s="789"/>
      <c r="H459" s="789"/>
      <c r="I459" s="789"/>
      <c r="J459" s="789"/>
      <c r="K459" s="789"/>
      <c r="L459" s="789"/>
      <c r="M459" s="789"/>
      <c r="N459" s="789"/>
      <c r="O459" s="789"/>
      <c r="P459" s="789"/>
      <c r="Q459" s="789"/>
      <c r="R459" s="790"/>
      <c r="S459" s="254"/>
    </row>
    <row r="460" spans="1:19" ht="15" customHeight="1" thickBot="1">
      <c r="A460" s="253"/>
      <c r="B460" s="252"/>
      <c r="C460" s="252"/>
      <c r="D460" s="252"/>
      <c r="E460" s="252"/>
      <c r="F460" s="252"/>
      <c r="G460" s="252"/>
      <c r="H460" s="252"/>
      <c r="I460" s="252"/>
      <c r="J460" s="252"/>
      <c r="K460" s="252"/>
      <c r="L460" s="252"/>
      <c r="M460" s="252"/>
      <c r="N460" s="252"/>
      <c r="O460" s="252"/>
      <c r="P460" s="252"/>
      <c r="Q460" s="252"/>
      <c r="R460" s="252"/>
      <c r="S460" s="251"/>
    </row>
    <row r="461" spans="1:19" ht="15" customHeight="1">
      <c r="M461" s="250">
        <v>11</v>
      </c>
      <c r="N461" s="250" t="s">
        <v>432</v>
      </c>
      <c r="P461" s="821">
        <f>$P$1</f>
        <v>0</v>
      </c>
      <c r="Q461" s="821"/>
      <c r="R461" s="821"/>
      <c r="S461" s="821"/>
    </row>
    <row r="462" spans="1:19" ht="15" customHeight="1">
      <c r="A462" s="815" t="s">
        <v>431</v>
      </c>
      <c r="B462" s="815"/>
      <c r="C462" s="815"/>
      <c r="D462" s="815"/>
      <c r="E462" s="815"/>
      <c r="F462" s="815"/>
      <c r="G462" s="815"/>
      <c r="H462" s="815"/>
      <c r="I462" s="815"/>
      <c r="J462" s="815"/>
      <c r="K462" s="815"/>
      <c r="L462" s="815"/>
      <c r="M462" s="815"/>
      <c r="N462" s="815"/>
      <c r="O462" s="815"/>
      <c r="P462" s="815"/>
      <c r="Q462" s="815"/>
      <c r="R462" s="815"/>
      <c r="S462" s="815"/>
    </row>
    <row r="463" spans="1:19" ht="15" customHeight="1">
      <c r="A463" s="815"/>
      <c r="B463" s="815"/>
      <c r="C463" s="815"/>
      <c r="D463" s="815"/>
      <c r="E463" s="815"/>
      <c r="F463" s="815"/>
      <c r="G463" s="815"/>
      <c r="H463" s="815"/>
      <c r="I463" s="815"/>
      <c r="J463" s="815"/>
      <c r="K463" s="815"/>
      <c r="L463" s="815"/>
      <c r="M463" s="815"/>
      <c r="N463" s="815"/>
      <c r="O463" s="815"/>
      <c r="P463" s="815"/>
      <c r="Q463" s="815"/>
      <c r="R463" s="815"/>
      <c r="S463" s="815"/>
    </row>
    <row r="464" spans="1:19" ht="15" customHeight="1">
      <c r="A464" s="266"/>
      <c r="B464" s="266"/>
      <c r="C464" s="266"/>
      <c r="D464" s="266"/>
      <c r="E464" s="266"/>
      <c r="F464" s="266"/>
      <c r="G464" s="266"/>
      <c r="H464" s="266"/>
      <c r="I464" s="266"/>
      <c r="J464" s="266"/>
      <c r="K464" s="266"/>
      <c r="L464" s="266"/>
      <c r="M464" s="266"/>
      <c r="N464" s="266"/>
      <c r="O464" s="266"/>
      <c r="P464" s="266"/>
      <c r="Q464" s="266"/>
      <c r="R464" s="266"/>
      <c r="S464" s="266"/>
    </row>
    <row r="465" spans="1:19" ht="15" customHeight="1">
      <c r="L465" s="777"/>
      <c r="M465" s="777"/>
      <c r="N465" s="256"/>
      <c r="O465" s="822" t="str">
        <f>$O$5</f>
        <v>令和0年0月0日</v>
      </c>
      <c r="P465" s="822"/>
      <c r="Q465" s="822"/>
      <c r="R465" s="822"/>
      <c r="S465" s="822"/>
    </row>
    <row r="466" spans="1:19" ht="15" customHeight="1" thickBot="1"/>
    <row r="467" spans="1:19" ht="15" customHeight="1">
      <c r="A467" s="265"/>
      <c r="B467" s="264"/>
      <c r="C467" s="264"/>
      <c r="D467" s="264"/>
      <c r="E467" s="264"/>
      <c r="F467" s="264"/>
      <c r="G467" s="264"/>
      <c r="H467" s="264"/>
      <c r="I467" s="264"/>
      <c r="J467" s="264"/>
      <c r="K467" s="264"/>
      <c r="L467" s="264"/>
      <c r="M467" s="264"/>
      <c r="N467" s="264"/>
      <c r="O467" s="264"/>
      <c r="P467" s="264"/>
      <c r="Q467" s="264"/>
      <c r="R467" s="264"/>
      <c r="S467" s="263"/>
    </row>
    <row r="468" spans="1:19" ht="15" customHeight="1">
      <c r="A468" s="255"/>
      <c r="B468" s="799" t="s">
        <v>120</v>
      </c>
      <c r="C468" s="799"/>
      <c r="D468" s="799"/>
      <c r="E468" s="800">
        <f>$E$8</f>
        <v>0</v>
      </c>
      <c r="F468" s="800"/>
      <c r="G468" s="800"/>
      <c r="H468" s="800"/>
      <c r="I468" s="800"/>
      <c r="J468" s="800"/>
      <c r="K468" s="800"/>
      <c r="L468" s="800"/>
      <c r="M468" s="800"/>
      <c r="N468" s="800"/>
      <c r="O468" s="800"/>
      <c r="P468" s="800"/>
      <c r="Q468" s="800"/>
      <c r="S468" s="254"/>
    </row>
    <row r="469" spans="1:19" ht="15" customHeight="1">
      <c r="A469" s="255"/>
      <c r="B469" s="799"/>
      <c r="C469" s="799"/>
      <c r="D469" s="799"/>
      <c r="E469" s="792"/>
      <c r="F469" s="792"/>
      <c r="G469" s="792"/>
      <c r="H469" s="792"/>
      <c r="I469" s="792"/>
      <c r="J469" s="792"/>
      <c r="K469" s="792"/>
      <c r="L469" s="792"/>
      <c r="M469" s="792"/>
      <c r="N469" s="792"/>
      <c r="O469" s="792"/>
      <c r="P469" s="792"/>
      <c r="Q469" s="792"/>
      <c r="S469" s="254"/>
    </row>
    <row r="470" spans="1:19" ht="15" customHeight="1">
      <c r="A470" s="255"/>
      <c r="B470" s="768" t="s">
        <v>119</v>
      </c>
      <c r="C470" s="768"/>
      <c r="D470" s="768"/>
      <c r="E470" s="791">
        <f>$E$10</f>
        <v>0</v>
      </c>
      <c r="F470" s="791"/>
      <c r="G470" s="791"/>
      <c r="H470" s="791"/>
      <c r="I470" s="791"/>
      <c r="J470" s="791"/>
      <c r="K470" s="791"/>
      <c r="L470" s="791"/>
      <c r="M470" s="791"/>
      <c r="N470" s="791"/>
      <c r="O470" s="791"/>
      <c r="P470" s="791"/>
      <c r="Q470" s="791"/>
      <c r="S470" s="254"/>
    </row>
    <row r="471" spans="1:19" ht="15" customHeight="1">
      <c r="A471" s="255"/>
      <c r="B471" s="772"/>
      <c r="C471" s="772"/>
      <c r="D471" s="772"/>
      <c r="E471" s="791"/>
      <c r="F471" s="791"/>
      <c r="G471" s="791"/>
      <c r="H471" s="791"/>
      <c r="I471" s="791"/>
      <c r="J471" s="791"/>
      <c r="K471" s="791"/>
      <c r="L471" s="791"/>
      <c r="M471" s="791"/>
      <c r="N471" s="791"/>
      <c r="O471" s="791"/>
      <c r="P471" s="791"/>
      <c r="Q471" s="791"/>
      <c r="S471" s="254"/>
    </row>
    <row r="472" spans="1:19" ht="15" customHeight="1">
      <c r="A472" s="255"/>
      <c r="B472" s="769"/>
      <c r="C472" s="769"/>
      <c r="D472" s="769"/>
      <c r="E472" s="791"/>
      <c r="F472" s="791"/>
      <c r="G472" s="791"/>
      <c r="H472" s="791"/>
      <c r="I472" s="791"/>
      <c r="J472" s="791"/>
      <c r="K472" s="791"/>
      <c r="L472" s="791"/>
      <c r="M472" s="791"/>
      <c r="N472" s="791"/>
      <c r="O472" s="791"/>
      <c r="P472" s="791"/>
      <c r="Q472" s="791"/>
      <c r="S472" s="254"/>
    </row>
    <row r="473" spans="1:19" ht="15" customHeight="1">
      <c r="A473" s="255"/>
      <c r="B473" s="772" t="s">
        <v>121</v>
      </c>
      <c r="C473" s="772"/>
      <c r="D473" s="772"/>
      <c r="E473" s="792" t="str">
        <f>$E$13</f>
        <v>　</v>
      </c>
      <c r="F473" s="792"/>
      <c r="G473" s="792"/>
      <c r="H473" s="792"/>
      <c r="I473" s="792"/>
      <c r="J473" s="792"/>
      <c r="K473" s="792"/>
      <c r="L473" s="792"/>
      <c r="M473" s="792"/>
      <c r="N473" s="792"/>
      <c r="O473" s="792"/>
      <c r="P473" s="792"/>
      <c r="Q473" s="792"/>
      <c r="S473" s="254"/>
    </row>
    <row r="474" spans="1:19" ht="15" customHeight="1">
      <c r="A474" s="255"/>
      <c r="B474" s="772"/>
      <c r="C474" s="772"/>
      <c r="D474" s="772"/>
      <c r="E474" s="792"/>
      <c r="F474" s="792"/>
      <c r="G474" s="792"/>
      <c r="H474" s="792"/>
      <c r="I474" s="792"/>
      <c r="J474" s="792"/>
      <c r="K474" s="792"/>
      <c r="L474" s="792"/>
      <c r="M474" s="792"/>
      <c r="N474" s="792"/>
      <c r="O474" s="792"/>
      <c r="P474" s="792"/>
      <c r="Q474" s="792"/>
      <c r="S474" s="254"/>
    </row>
    <row r="475" spans="1:19" ht="15" customHeight="1">
      <c r="A475" s="255"/>
      <c r="B475" s="768" t="s">
        <v>430</v>
      </c>
      <c r="C475" s="768"/>
      <c r="D475" s="768"/>
      <c r="E475" s="792">
        <f>$E$15</f>
        <v>0</v>
      </c>
      <c r="F475" s="792"/>
      <c r="G475" s="792"/>
      <c r="H475" s="792"/>
      <c r="I475" s="792"/>
      <c r="J475" s="792"/>
      <c r="K475" s="792"/>
      <c r="L475" s="792"/>
      <c r="M475" s="792"/>
      <c r="N475" s="792"/>
      <c r="O475" s="792"/>
      <c r="P475" s="792"/>
      <c r="Q475" s="792"/>
      <c r="S475" s="254"/>
    </row>
    <row r="476" spans="1:19" ht="15" customHeight="1">
      <c r="A476" s="255"/>
      <c r="B476" s="769"/>
      <c r="C476" s="769"/>
      <c r="D476" s="769"/>
      <c r="E476" s="792"/>
      <c r="F476" s="792"/>
      <c r="G476" s="792"/>
      <c r="H476" s="792"/>
      <c r="I476" s="792"/>
      <c r="J476" s="792"/>
      <c r="K476" s="792"/>
      <c r="L476" s="792"/>
      <c r="M476" s="792"/>
      <c r="N476" s="792"/>
      <c r="O476" s="792"/>
      <c r="P476" s="792"/>
      <c r="Q476" s="792"/>
      <c r="S476" s="254"/>
    </row>
    <row r="477" spans="1:19" ht="15" customHeight="1" thickBot="1">
      <c r="A477" s="253"/>
      <c r="B477" s="252"/>
      <c r="C477" s="252"/>
      <c r="D477" s="252"/>
      <c r="E477" s="252"/>
      <c r="F477" s="252"/>
      <c r="G477" s="252"/>
      <c r="H477" s="252"/>
      <c r="I477" s="252"/>
      <c r="J477" s="252"/>
      <c r="K477" s="252"/>
      <c r="L477" s="252"/>
      <c r="M477" s="252"/>
      <c r="N477" s="252"/>
      <c r="O477" s="252"/>
      <c r="P477" s="252"/>
      <c r="Q477" s="252"/>
      <c r="R477" s="252"/>
      <c r="S477" s="251"/>
    </row>
    <row r="479" spans="1:19" ht="15" customHeight="1">
      <c r="A479" s="250" t="s">
        <v>429</v>
      </c>
    </row>
    <row r="480" spans="1:19" ht="15" customHeight="1" thickBot="1"/>
    <row r="481" spans="1:19" ht="15" customHeight="1">
      <c r="A481" s="265"/>
      <c r="B481" s="264"/>
      <c r="C481" s="264"/>
      <c r="D481" s="264"/>
      <c r="E481" s="264"/>
      <c r="F481" s="264"/>
      <c r="G481" s="264"/>
      <c r="H481" s="264"/>
      <c r="I481" s="264"/>
      <c r="J481" s="264"/>
      <c r="K481" s="264"/>
      <c r="L481" s="264"/>
      <c r="M481" s="264"/>
      <c r="N481" s="264"/>
      <c r="O481" s="264"/>
      <c r="P481" s="264"/>
      <c r="Q481" s="264"/>
      <c r="R481" s="264"/>
      <c r="S481" s="263"/>
    </row>
    <row r="482" spans="1:19" ht="15" customHeight="1">
      <c r="A482" s="255"/>
      <c r="B482" s="772" t="s">
        <v>141</v>
      </c>
      <c r="C482" s="772"/>
      <c r="D482" s="772"/>
      <c r="E482" s="770">
        <f>入力用!E412</f>
        <v>0</v>
      </c>
      <c r="F482" s="770"/>
      <c r="G482" s="770"/>
      <c r="H482" s="770"/>
      <c r="I482" s="770"/>
      <c r="J482" s="770"/>
      <c r="K482" s="770"/>
      <c r="M482" s="772" t="s">
        <v>428</v>
      </c>
      <c r="N482" s="772"/>
      <c r="O482" s="823"/>
      <c r="P482" s="823"/>
      <c r="Q482" s="823"/>
      <c r="R482" s="823"/>
      <c r="S482" s="254"/>
    </row>
    <row r="483" spans="1:19" ht="15" customHeight="1">
      <c r="A483" s="255"/>
      <c r="B483" s="769"/>
      <c r="C483" s="769"/>
      <c r="D483" s="769"/>
      <c r="E483" s="771"/>
      <c r="F483" s="771"/>
      <c r="G483" s="771"/>
      <c r="H483" s="771"/>
      <c r="I483" s="771"/>
      <c r="J483" s="771"/>
      <c r="K483" s="771"/>
      <c r="M483" s="769"/>
      <c r="N483" s="769"/>
      <c r="O483" s="823"/>
      <c r="P483" s="823"/>
      <c r="Q483" s="823"/>
      <c r="R483" s="823"/>
      <c r="S483" s="254"/>
    </row>
    <row r="484" spans="1:19" ht="15" customHeight="1">
      <c r="A484" s="255"/>
      <c r="B484" s="772" t="s">
        <v>427</v>
      </c>
      <c r="C484" s="772"/>
      <c r="D484" s="772"/>
      <c r="E484" s="816">
        <f>$E$24</f>
        <v>0</v>
      </c>
      <c r="F484" s="816"/>
      <c r="G484" s="816"/>
      <c r="H484" s="816"/>
      <c r="I484" s="816"/>
      <c r="J484" s="816"/>
      <c r="K484" s="816"/>
      <c r="N484" s="261"/>
      <c r="O484" s="261"/>
      <c r="P484" s="261"/>
      <c r="Q484" s="261"/>
      <c r="R484" s="261"/>
      <c r="S484" s="254"/>
    </row>
    <row r="485" spans="1:19" ht="15" customHeight="1">
      <c r="A485" s="255"/>
      <c r="B485" s="772"/>
      <c r="C485" s="772"/>
      <c r="D485" s="772"/>
      <c r="E485" s="771"/>
      <c r="F485" s="771"/>
      <c r="G485" s="771"/>
      <c r="H485" s="771"/>
      <c r="I485" s="771"/>
      <c r="J485" s="771"/>
      <c r="K485" s="771"/>
      <c r="S485" s="254"/>
    </row>
    <row r="486" spans="1:19" ht="15" customHeight="1">
      <c r="A486" s="255"/>
      <c r="B486" s="768" t="s">
        <v>34</v>
      </c>
      <c r="C486" s="768"/>
      <c r="D486" s="768"/>
      <c r="E486" s="770" t="str">
        <f>CONCATENATE(入力用!E413,入力用!F413,入力用!G413,入力用!H413,入力用!I413,入力用!J413,入力用!K413)</f>
        <v>年月日</v>
      </c>
      <c r="F486" s="770"/>
      <c r="G486" s="770"/>
      <c r="H486" s="770"/>
      <c r="I486" s="770"/>
      <c r="J486" s="770"/>
      <c r="K486" s="770"/>
      <c r="L486" s="770"/>
      <c r="M486" s="770"/>
      <c r="S486" s="254"/>
    </row>
    <row r="487" spans="1:19" ht="15" customHeight="1">
      <c r="A487" s="255"/>
      <c r="B487" s="769"/>
      <c r="C487" s="769"/>
      <c r="D487" s="769"/>
      <c r="E487" s="771"/>
      <c r="F487" s="771"/>
      <c r="G487" s="771"/>
      <c r="H487" s="771"/>
      <c r="I487" s="771"/>
      <c r="J487" s="771"/>
      <c r="K487" s="771"/>
      <c r="L487" s="771"/>
      <c r="M487" s="771"/>
      <c r="S487" s="254"/>
    </row>
    <row r="488" spans="1:19" ht="15" customHeight="1" thickBot="1">
      <c r="A488" s="253"/>
      <c r="B488" s="252"/>
      <c r="C488" s="252"/>
      <c r="D488" s="252"/>
      <c r="E488" s="252"/>
      <c r="F488" s="252"/>
      <c r="G488" s="252"/>
      <c r="H488" s="252"/>
      <c r="I488" s="252"/>
      <c r="J488" s="252"/>
      <c r="K488" s="252"/>
      <c r="L488" s="252"/>
      <c r="M488" s="252"/>
      <c r="N488" s="252"/>
      <c r="O488" s="252"/>
      <c r="P488" s="252"/>
      <c r="Q488" s="252"/>
      <c r="R488" s="252"/>
      <c r="S488" s="251"/>
    </row>
    <row r="489" spans="1:19" ht="15" customHeight="1" thickBot="1"/>
    <row r="490" spans="1:19" ht="15" customHeight="1">
      <c r="A490" s="265"/>
      <c r="B490" s="264"/>
      <c r="C490" s="264"/>
      <c r="D490" s="264"/>
      <c r="E490" s="264"/>
      <c r="F490" s="264"/>
      <c r="G490" s="264"/>
      <c r="H490" s="264"/>
      <c r="I490" s="264"/>
      <c r="J490" s="264"/>
      <c r="K490" s="264"/>
      <c r="L490" s="264"/>
      <c r="M490" s="264"/>
      <c r="N490" s="264"/>
      <c r="O490" s="264"/>
      <c r="P490" s="264"/>
      <c r="Q490" s="264"/>
      <c r="R490" s="264"/>
      <c r="S490" s="263"/>
    </row>
    <row r="491" spans="1:19" ht="15" customHeight="1">
      <c r="A491" s="255"/>
      <c r="B491" s="811" t="s">
        <v>426</v>
      </c>
      <c r="C491" s="774"/>
      <c r="D491" s="775"/>
      <c r="E491" s="793" t="s">
        <v>425</v>
      </c>
      <c r="F491" s="793"/>
      <c r="G491" s="794"/>
      <c r="H491" s="795"/>
      <c r="I491" s="795"/>
      <c r="J491" s="795"/>
      <c r="K491" s="797" t="s">
        <v>424</v>
      </c>
      <c r="L491" s="797"/>
      <c r="M491" s="797"/>
      <c r="N491" s="817"/>
      <c r="O491" s="817"/>
      <c r="P491" s="817"/>
      <c r="Q491" s="817"/>
      <c r="R491" s="818"/>
      <c r="S491" s="254"/>
    </row>
    <row r="492" spans="1:19" ht="15" customHeight="1">
      <c r="A492" s="255"/>
      <c r="B492" s="776"/>
      <c r="C492" s="777"/>
      <c r="D492" s="778"/>
      <c r="E492" s="793"/>
      <c r="F492" s="793"/>
      <c r="G492" s="794"/>
      <c r="H492" s="796"/>
      <c r="I492" s="796"/>
      <c r="J492" s="796"/>
      <c r="K492" s="798"/>
      <c r="L492" s="798"/>
      <c r="M492" s="798"/>
      <c r="N492" s="819"/>
      <c r="O492" s="819"/>
      <c r="P492" s="819"/>
      <c r="Q492" s="819"/>
      <c r="R492" s="820"/>
      <c r="S492" s="254"/>
    </row>
    <row r="493" spans="1:19" ht="15" customHeight="1">
      <c r="A493" s="255"/>
      <c r="B493" s="776"/>
      <c r="C493" s="777"/>
      <c r="D493" s="778"/>
      <c r="E493" s="801" t="s">
        <v>423</v>
      </c>
      <c r="F493" s="802"/>
      <c r="G493" s="802"/>
      <c r="H493" s="805"/>
      <c r="I493" s="807" t="s">
        <v>422</v>
      </c>
      <c r="J493" s="807"/>
      <c r="K493" s="807"/>
      <c r="L493" s="807"/>
      <c r="M493" s="807"/>
      <c r="N493" s="807"/>
      <c r="O493" s="807"/>
      <c r="P493" s="807"/>
      <c r="Q493" s="807"/>
      <c r="R493" s="808"/>
      <c r="S493" s="254"/>
    </row>
    <row r="494" spans="1:19" ht="15" customHeight="1">
      <c r="A494" s="255"/>
      <c r="B494" s="779"/>
      <c r="C494" s="780"/>
      <c r="D494" s="781"/>
      <c r="E494" s="803"/>
      <c r="F494" s="804"/>
      <c r="G494" s="804"/>
      <c r="H494" s="806"/>
      <c r="I494" s="809"/>
      <c r="J494" s="809"/>
      <c r="K494" s="809"/>
      <c r="L494" s="809"/>
      <c r="M494" s="809"/>
      <c r="N494" s="809"/>
      <c r="O494" s="809"/>
      <c r="P494" s="809"/>
      <c r="Q494" s="809"/>
      <c r="R494" s="810"/>
      <c r="S494" s="254"/>
    </row>
    <row r="495" spans="1:19" ht="15" customHeight="1">
      <c r="A495" s="255"/>
      <c r="S495" s="254"/>
    </row>
    <row r="496" spans="1:19" ht="15" customHeight="1">
      <c r="A496" s="255"/>
      <c r="B496" s="811" t="s">
        <v>421</v>
      </c>
      <c r="C496" s="774"/>
      <c r="D496" s="775"/>
      <c r="E496" s="812" t="s">
        <v>420</v>
      </c>
      <c r="F496" s="813"/>
      <c r="G496" s="813"/>
      <c r="H496" s="813"/>
      <c r="I496" s="813"/>
      <c r="J496" s="813"/>
      <c r="K496" s="813"/>
      <c r="L496" s="813"/>
      <c r="M496" s="813"/>
      <c r="N496" s="813"/>
      <c r="O496" s="813"/>
      <c r="P496" s="813"/>
      <c r="Q496" s="813"/>
      <c r="R496" s="814"/>
      <c r="S496" s="254"/>
    </row>
    <row r="497" spans="1:19" ht="15" customHeight="1">
      <c r="A497" s="255"/>
      <c r="B497" s="776"/>
      <c r="C497" s="777"/>
      <c r="D497" s="778"/>
      <c r="E497" s="262"/>
      <c r="F497" s="805"/>
      <c r="G497" s="774" t="s">
        <v>419</v>
      </c>
      <c r="H497" s="774"/>
      <c r="I497" s="805"/>
      <c r="J497" s="774" t="s">
        <v>418</v>
      </c>
      <c r="K497" s="261"/>
      <c r="L497" s="261"/>
      <c r="M497" s="261"/>
      <c r="N497" s="261"/>
      <c r="O497" s="261"/>
      <c r="P497" s="261"/>
      <c r="Q497" s="261"/>
      <c r="R497" s="260"/>
      <c r="S497" s="254"/>
    </row>
    <row r="498" spans="1:19" ht="15" customHeight="1">
      <c r="A498" s="255"/>
      <c r="B498" s="779"/>
      <c r="C498" s="780"/>
      <c r="D498" s="781"/>
      <c r="E498" s="259"/>
      <c r="F498" s="806"/>
      <c r="G498" s="780"/>
      <c r="H498" s="780"/>
      <c r="I498" s="806"/>
      <c r="J498" s="780"/>
      <c r="K498" s="258"/>
      <c r="L498" s="258"/>
      <c r="M498" s="258"/>
      <c r="N498" s="258"/>
      <c r="O498" s="258"/>
      <c r="P498" s="258"/>
      <c r="Q498" s="258"/>
      <c r="R498" s="257"/>
      <c r="S498" s="254"/>
    </row>
    <row r="499" spans="1:19" ht="15" customHeight="1">
      <c r="A499" s="255"/>
      <c r="S499" s="254"/>
    </row>
    <row r="500" spans="1:19" ht="15" customHeight="1">
      <c r="A500" s="255"/>
      <c r="B500" s="773" t="s">
        <v>417</v>
      </c>
      <c r="C500" s="774"/>
      <c r="D500" s="775"/>
      <c r="E500" s="782"/>
      <c r="F500" s="783"/>
      <c r="G500" s="783"/>
      <c r="H500" s="783"/>
      <c r="I500" s="783"/>
      <c r="J500" s="783"/>
      <c r="K500" s="783"/>
      <c r="L500" s="783"/>
      <c r="M500" s="783"/>
      <c r="N500" s="783"/>
      <c r="O500" s="783"/>
      <c r="P500" s="783"/>
      <c r="Q500" s="783"/>
      <c r="R500" s="784"/>
      <c r="S500" s="254"/>
    </row>
    <row r="501" spans="1:19" ht="15" customHeight="1">
      <c r="A501" s="255"/>
      <c r="B501" s="776"/>
      <c r="C501" s="777"/>
      <c r="D501" s="778"/>
      <c r="E501" s="785"/>
      <c r="F501" s="786"/>
      <c r="G501" s="786"/>
      <c r="H501" s="786"/>
      <c r="I501" s="786"/>
      <c r="J501" s="786"/>
      <c r="K501" s="786"/>
      <c r="L501" s="786"/>
      <c r="M501" s="786"/>
      <c r="N501" s="786"/>
      <c r="O501" s="786"/>
      <c r="P501" s="786"/>
      <c r="Q501" s="786"/>
      <c r="R501" s="787"/>
      <c r="S501" s="254"/>
    </row>
    <row r="502" spans="1:19" ht="15" customHeight="1">
      <c r="A502" s="255"/>
      <c r="B502" s="776"/>
      <c r="C502" s="777"/>
      <c r="D502" s="778"/>
      <c r="E502" s="785"/>
      <c r="F502" s="786"/>
      <c r="G502" s="786"/>
      <c r="H502" s="786"/>
      <c r="I502" s="786"/>
      <c r="J502" s="786"/>
      <c r="K502" s="786"/>
      <c r="L502" s="786"/>
      <c r="M502" s="786"/>
      <c r="N502" s="786"/>
      <c r="O502" s="786"/>
      <c r="P502" s="786"/>
      <c r="Q502" s="786"/>
      <c r="R502" s="787"/>
      <c r="S502" s="254"/>
    </row>
    <row r="503" spans="1:19" ht="15" customHeight="1">
      <c r="A503" s="255"/>
      <c r="B503" s="776"/>
      <c r="C503" s="777"/>
      <c r="D503" s="778"/>
      <c r="E503" s="785"/>
      <c r="F503" s="786"/>
      <c r="G503" s="786"/>
      <c r="H503" s="786"/>
      <c r="I503" s="786"/>
      <c r="J503" s="786"/>
      <c r="K503" s="786"/>
      <c r="L503" s="786"/>
      <c r="M503" s="786"/>
      <c r="N503" s="786"/>
      <c r="O503" s="786"/>
      <c r="P503" s="786"/>
      <c r="Q503" s="786"/>
      <c r="R503" s="787"/>
      <c r="S503" s="254"/>
    </row>
    <row r="504" spans="1:19" ht="15" customHeight="1">
      <c r="A504" s="255"/>
      <c r="B504" s="776"/>
      <c r="C504" s="777"/>
      <c r="D504" s="778"/>
      <c r="E504" s="785"/>
      <c r="F504" s="786"/>
      <c r="G504" s="786"/>
      <c r="H504" s="786"/>
      <c r="I504" s="786"/>
      <c r="J504" s="786"/>
      <c r="K504" s="786"/>
      <c r="L504" s="786"/>
      <c r="M504" s="786"/>
      <c r="N504" s="786"/>
      <c r="O504" s="786"/>
      <c r="P504" s="786"/>
      <c r="Q504" s="786"/>
      <c r="R504" s="787"/>
      <c r="S504" s="254"/>
    </row>
    <row r="505" spans="1:19" ht="15" customHeight="1">
      <c r="A505" s="255"/>
      <c r="B505" s="779"/>
      <c r="C505" s="780"/>
      <c r="D505" s="781"/>
      <c r="E505" s="788"/>
      <c r="F505" s="789"/>
      <c r="G505" s="789"/>
      <c r="H505" s="789"/>
      <c r="I505" s="789"/>
      <c r="J505" s="789"/>
      <c r="K505" s="789"/>
      <c r="L505" s="789"/>
      <c r="M505" s="789"/>
      <c r="N505" s="789"/>
      <c r="O505" s="789"/>
      <c r="P505" s="789"/>
      <c r="Q505" s="789"/>
      <c r="R505" s="790"/>
      <c r="S505" s="254"/>
    </row>
    <row r="506" spans="1:19" ht="15" customHeight="1" thickBot="1">
      <c r="A506" s="253"/>
      <c r="B506" s="252"/>
      <c r="C506" s="252"/>
      <c r="D506" s="252"/>
      <c r="E506" s="252"/>
      <c r="F506" s="252"/>
      <c r="G506" s="252"/>
      <c r="H506" s="252"/>
      <c r="I506" s="252"/>
      <c r="J506" s="252"/>
      <c r="K506" s="252"/>
      <c r="L506" s="252"/>
      <c r="M506" s="252"/>
      <c r="N506" s="252"/>
      <c r="O506" s="252"/>
      <c r="P506" s="252"/>
      <c r="Q506" s="252"/>
      <c r="R506" s="252"/>
      <c r="S506" s="251"/>
    </row>
    <row r="507" spans="1:19" ht="15" customHeight="1">
      <c r="M507" s="250">
        <v>12</v>
      </c>
      <c r="N507" s="250" t="s">
        <v>432</v>
      </c>
      <c r="P507" s="821">
        <f>$P$1</f>
        <v>0</v>
      </c>
      <c r="Q507" s="821"/>
      <c r="R507" s="821"/>
      <c r="S507" s="821"/>
    </row>
    <row r="508" spans="1:19" ht="15" customHeight="1">
      <c r="A508" s="815" t="s">
        <v>431</v>
      </c>
      <c r="B508" s="815"/>
      <c r="C508" s="815"/>
      <c r="D508" s="815"/>
      <c r="E508" s="815"/>
      <c r="F508" s="815"/>
      <c r="G508" s="815"/>
      <c r="H508" s="815"/>
      <c r="I508" s="815"/>
      <c r="J508" s="815"/>
      <c r="K508" s="815"/>
      <c r="L508" s="815"/>
      <c r="M508" s="815"/>
      <c r="N508" s="815"/>
      <c r="O508" s="815"/>
      <c r="P508" s="815"/>
      <c r="Q508" s="815"/>
      <c r="R508" s="815"/>
      <c r="S508" s="815"/>
    </row>
    <row r="509" spans="1:19" ht="15" customHeight="1">
      <c r="A509" s="815"/>
      <c r="B509" s="815"/>
      <c r="C509" s="815"/>
      <c r="D509" s="815"/>
      <c r="E509" s="815"/>
      <c r="F509" s="815"/>
      <c r="G509" s="815"/>
      <c r="H509" s="815"/>
      <c r="I509" s="815"/>
      <c r="J509" s="815"/>
      <c r="K509" s="815"/>
      <c r="L509" s="815"/>
      <c r="M509" s="815"/>
      <c r="N509" s="815"/>
      <c r="O509" s="815"/>
      <c r="P509" s="815"/>
      <c r="Q509" s="815"/>
      <c r="R509" s="815"/>
      <c r="S509" s="815"/>
    </row>
    <row r="510" spans="1:19" ht="15" customHeight="1">
      <c r="A510" s="266"/>
      <c r="B510" s="266"/>
      <c r="C510" s="266"/>
      <c r="D510" s="266"/>
      <c r="E510" s="266"/>
      <c r="F510" s="266"/>
      <c r="G510" s="266"/>
      <c r="H510" s="266"/>
      <c r="I510" s="266"/>
      <c r="J510" s="266"/>
      <c r="K510" s="266"/>
      <c r="L510" s="266"/>
      <c r="M510" s="266"/>
      <c r="N510" s="266"/>
      <c r="O510" s="266"/>
      <c r="P510" s="266"/>
      <c r="Q510" s="266"/>
      <c r="R510" s="266"/>
      <c r="S510" s="266"/>
    </row>
    <row r="511" spans="1:19" ht="15" customHeight="1">
      <c r="L511" s="777"/>
      <c r="M511" s="777"/>
      <c r="N511" s="256"/>
      <c r="O511" s="822" t="str">
        <f>$O$5</f>
        <v>令和0年0月0日</v>
      </c>
      <c r="P511" s="822"/>
      <c r="Q511" s="822"/>
      <c r="R511" s="822"/>
      <c r="S511" s="822"/>
    </row>
    <row r="512" spans="1:19" ht="15" customHeight="1" thickBot="1"/>
    <row r="513" spans="1:19" ht="15" customHeight="1">
      <c r="A513" s="265"/>
      <c r="B513" s="264"/>
      <c r="C513" s="264"/>
      <c r="D513" s="264"/>
      <c r="E513" s="264"/>
      <c r="F513" s="264"/>
      <c r="G513" s="264"/>
      <c r="H513" s="264"/>
      <c r="I513" s="264"/>
      <c r="J513" s="264"/>
      <c r="K513" s="264"/>
      <c r="L513" s="264"/>
      <c r="M513" s="264"/>
      <c r="N513" s="264"/>
      <c r="O513" s="264"/>
      <c r="P513" s="264"/>
      <c r="Q513" s="264"/>
      <c r="R513" s="264"/>
      <c r="S513" s="263"/>
    </row>
    <row r="514" spans="1:19" ht="15" customHeight="1">
      <c r="A514" s="255"/>
      <c r="B514" s="799" t="s">
        <v>120</v>
      </c>
      <c r="C514" s="799"/>
      <c r="D514" s="799"/>
      <c r="E514" s="800">
        <f>$E$8</f>
        <v>0</v>
      </c>
      <c r="F514" s="800"/>
      <c r="G514" s="800"/>
      <c r="H514" s="800"/>
      <c r="I514" s="800"/>
      <c r="J514" s="800"/>
      <c r="K514" s="800"/>
      <c r="L514" s="800"/>
      <c r="M514" s="800"/>
      <c r="N514" s="800"/>
      <c r="O514" s="800"/>
      <c r="P514" s="800"/>
      <c r="Q514" s="800"/>
      <c r="S514" s="254"/>
    </row>
    <row r="515" spans="1:19" ht="15" customHeight="1">
      <c r="A515" s="255"/>
      <c r="B515" s="799"/>
      <c r="C515" s="799"/>
      <c r="D515" s="799"/>
      <c r="E515" s="792"/>
      <c r="F515" s="792"/>
      <c r="G515" s="792"/>
      <c r="H515" s="792"/>
      <c r="I515" s="792"/>
      <c r="J515" s="792"/>
      <c r="K515" s="792"/>
      <c r="L515" s="792"/>
      <c r="M515" s="792"/>
      <c r="N515" s="792"/>
      <c r="O515" s="792"/>
      <c r="P515" s="792"/>
      <c r="Q515" s="792"/>
      <c r="S515" s="254"/>
    </row>
    <row r="516" spans="1:19" ht="15" customHeight="1">
      <c r="A516" s="255"/>
      <c r="B516" s="768" t="s">
        <v>119</v>
      </c>
      <c r="C516" s="768"/>
      <c r="D516" s="768"/>
      <c r="E516" s="791">
        <f>$E$10</f>
        <v>0</v>
      </c>
      <c r="F516" s="791"/>
      <c r="G516" s="791"/>
      <c r="H516" s="791"/>
      <c r="I516" s="791"/>
      <c r="J516" s="791"/>
      <c r="K516" s="791"/>
      <c r="L516" s="791"/>
      <c r="M516" s="791"/>
      <c r="N516" s="791"/>
      <c r="O516" s="791"/>
      <c r="P516" s="791"/>
      <c r="Q516" s="791"/>
      <c r="S516" s="254"/>
    </row>
    <row r="517" spans="1:19" ht="15" customHeight="1">
      <c r="A517" s="255"/>
      <c r="B517" s="772"/>
      <c r="C517" s="772"/>
      <c r="D517" s="772"/>
      <c r="E517" s="791"/>
      <c r="F517" s="791"/>
      <c r="G517" s="791"/>
      <c r="H517" s="791"/>
      <c r="I517" s="791"/>
      <c r="J517" s="791"/>
      <c r="K517" s="791"/>
      <c r="L517" s="791"/>
      <c r="M517" s="791"/>
      <c r="N517" s="791"/>
      <c r="O517" s="791"/>
      <c r="P517" s="791"/>
      <c r="Q517" s="791"/>
      <c r="S517" s="254"/>
    </row>
    <row r="518" spans="1:19" ht="15" customHeight="1">
      <c r="A518" s="255"/>
      <c r="B518" s="769"/>
      <c r="C518" s="769"/>
      <c r="D518" s="769"/>
      <c r="E518" s="791"/>
      <c r="F518" s="791"/>
      <c r="G518" s="791"/>
      <c r="H518" s="791"/>
      <c r="I518" s="791"/>
      <c r="J518" s="791"/>
      <c r="K518" s="791"/>
      <c r="L518" s="791"/>
      <c r="M518" s="791"/>
      <c r="N518" s="791"/>
      <c r="O518" s="791"/>
      <c r="P518" s="791"/>
      <c r="Q518" s="791"/>
      <c r="S518" s="254"/>
    </row>
    <row r="519" spans="1:19" ht="15" customHeight="1">
      <c r="A519" s="255"/>
      <c r="B519" s="772" t="s">
        <v>121</v>
      </c>
      <c r="C519" s="772"/>
      <c r="D519" s="772"/>
      <c r="E519" s="792" t="str">
        <f>$E$13</f>
        <v>　</v>
      </c>
      <c r="F519" s="792"/>
      <c r="G519" s="792"/>
      <c r="H519" s="792"/>
      <c r="I519" s="792"/>
      <c r="J519" s="792"/>
      <c r="K519" s="792"/>
      <c r="L519" s="792"/>
      <c r="M519" s="792"/>
      <c r="N519" s="792"/>
      <c r="O519" s="792"/>
      <c r="P519" s="792"/>
      <c r="Q519" s="792"/>
      <c r="S519" s="254"/>
    </row>
    <row r="520" spans="1:19" ht="15" customHeight="1">
      <c r="A520" s="255"/>
      <c r="B520" s="772"/>
      <c r="C520" s="772"/>
      <c r="D520" s="772"/>
      <c r="E520" s="792"/>
      <c r="F520" s="792"/>
      <c r="G520" s="792"/>
      <c r="H520" s="792"/>
      <c r="I520" s="792"/>
      <c r="J520" s="792"/>
      <c r="K520" s="792"/>
      <c r="L520" s="792"/>
      <c r="M520" s="792"/>
      <c r="N520" s="792"/>
      <c r="O520" s="792"/>
      <c r="P520" s="792"/>
      <c r="Q520" s="792"/>
      <c r="S520" s="254"/>
    </row>
    <row r="521" spans="1:19" ht="15" customHeight="1">
      <c r="A521" s="255"/>
      <c r="B521" s="768" t="s">
        <v>430</v>
      </c>
      <c r="C521" s="768"/>
      <c r="D521" s="768"/>
      <c r="E521" s="792">
        <f>$E$15</f>
        <v>0</v>
      </c>
      <c r="F521" s="792"/>
      <c r="G521" s="792"/>
      <c r="H521" s="792"/>
      <c r="I521" s="792"/>
      <c r="J521" s="792"/>
      <c r="K521" s="792"/>
      <c r="L521" s="792"/>
      <c r="M521" s="792"/>
      <c r="N521" s="792"/>
      <c r="O521" s="792"/>
      <c r="P521" s="792"/>
      <c r="Q521" s="792"/>
      <c r="S521" s="254"/>
    </row>
    <row r="522" spans="1:19" ht="15" customHeight="1">
      <c r="A522" s="255"/>
      <c r="B522" s="769"/>
      <c r="C522" s="769"/>
      <c r="D522" s="769"/>
      <c r="E522" s="792"/>
      <c r="F522" s="792"/>
      <c r="G522" s="792"/>
      <c r="H522" s="792"/>
      <c r="I522" s="792"/>
      <c r="J522" s="792"/>
      <c r="K522" s="792"/>
      <c r="L522" s="792"/>
      <c r="M522" s="792"/>
      <c r="N522" s="792"/>
      <c r="O522" s="792"/>
      <c r="P522" s="792"/>
      <c r="Q522" s="792"/>
      <c r="S522" s="254"/>
    </row>
    <row r="523" spans="1:19" ht="15" customHeight="1" thickBot="1">
      <c r="A523" s="253"/>
      <c r="B523" s="252"/>
      <c r="C523" s="252"/>
      <c r="D523" s="252"/>
      <c r="E523" s="252"/>
      <c r="F523" s="252"/>
      <c r="G523" s="252"/>
      <c r="H523" s="252"/>
      <c r="I523" s="252"/>
      <c r="J523" s="252"/>
      <c r="K523" s="252"/>
      <c r="L523" s="252"/>
      <c r="M523" s="252"/>
      <c r="N523" s="252"/>
      <c r="O523" s="252"/>
      <c r="P523" s="252"/>
      <c r="Q523" s="252"/>
      <c r="R523" s="252"/>
      <c r="S523" s="251"/>
    </row>
    <row r="525" spans="1:19" ht="15" customHeight="1">
      <c r="A525" s="250" t="s">
        <v>429</v>
      </c>
    </row>
    <row r="526" spans="1:19" ht="15" customHeight="1" thickBot="1"/>
    <row r="527" spans="1:19" ht="15" customHeight="1">
      <c r="A527" s="265"/>
      <c r="B527" s="264"/>
      <c r="C527" s="264"/>
      <c r="D527" s="264"/>
      <c r="E527" s="264"/>
      <c r="F527" s="264"/>
      <c r="G527" s="264"/>
      <c r="H527" s="264"/>
      <c r="I527" s="264"/>
      <c r="J527" s="264"/>
      <c r="K527" s="264"/>
      <c r="L527" s="264"/>
      <c r="M527" s="264"/>
      <c r="N527" s="264"/>
      <c r="O527" s="264"/>
      <c r="P527" s="264"/>
      <c r="Q527" s="264"/>
      <c r="R527" s="264"/>
      <c r="S527" s="263"/>
    </row>
    <row r="528" spans="1:19" ht="15" customHeight="1">
      <c r="A528" s="255"/>
      <c r="B528" s="772" t="s">
        <v>141</v>
      </c>
      <c r="C528" s="772"/>
      <c r="D528" s="772"/>
      <c r="E528" s="770">
        <f>入力用!E451</f>
        <v>0</v>
      </c>
      <c r="F528" s="770"/>
      <c r="G528" s="770"/>
      <c r="H528" s="770"/>
      <c r="I528" s="770"/>
      <c r="J528" s="770"/>
      <c r="K528" s="770"/>
      <c r="M528" s="772" t="s">
        <v>428</v>
      </c>
      <c r="N528" s="772"/>
      <c r="O528" s="823"/>
      <c r="P528" s="823"/>
      <c r="Q528" s="823"/>
      <c r="R528" s="823"/>
      <c r="S528" s="254"/>
    </row>
    <row r="529" spans="1:19" ht="15" customHeight="1">
      <c r="A529" s="255"/>
      <c r="B529" s="769"/>
      <c r="C529" s="769"/>
      <c r="D529" s="769"/>
      <c r="E529" s="771"/>
      <c r="F529" s="771"/>
      <c r="G529" s="771"/>
      <c r="H529" s="771"/>
      <c r="I529" s="771"/>
      <c r="J529" s="771"/>
      <c r="K529" s="771"/>
      <c r="M529" s="769"/>
      <c r="N529" s="769"/>
      <c r="O529" s="823"/>
      <c r="P529" s="823"/>
      <c r="Q529" s="823"/>
      <c r="R529" s="823"/>
      <c r="S529" s="254"/>
    </row>
    <row r="530" spans="1:19" ht="15" customHeight="1">
      <c r="A530" s="255"/>
      <c r="B530" s="772" t="s">
        <v>427</v>
      </c>
      <c r="C530" s="772"/>
      <c r="D530" s="772"/>
      <c r="E530" s="816">
        <f>$E$24</f>
        <v>0</v>
      </c>
      <c r="F530" s="816"/>
      <c r="G530" s="816"/>
      <c r="H530" s="816"/>
      <c r="I530" s="816"/>
      <c r="J530" s="816"/>
      <c r="K530" s="816"/>
      <c r="N530" s="261"/>
      <c r="O530" s="261"/>
      <c r="P530" s="261"/>
      <c r="Q530" s="261"/>
      <c r="R530" s="261"/>
      <c r="S530" s="254"/>
    </row>
    <row r="531" spans="1:19" ht="15" customHeight="1">
      <c r="A531" s="255"/>
      <c r="B531" s="772"/>
      <c r="C531" s="772"/>
      <c r="D531" s="772"/>
      <c r="E531" s="771"/>
      <c r="F531" s="771"/>
      <c r="G531" s="771"/>
      <c r="H531" s="771"/>
      <c r="I531" s="771"/>
      <c r="J531" s="771"/>
      <c r="K531" s="771"/>
      <c r="S531" s="254"/>
    </row>
    <row r="532" spans="1:19" ht="15" customHeight="1">
      <c r="A532" s="255"/>
      <c r="B532" s="768" t="s">
        <v>34</v>
      </c>
      <c r="C532" s="768"/>
      <c r="D532" s="768"/>
      <c r="E532" s="770" t="str">
        <f>CONCATENATE(入力用!E452,入力用!F452,入力用!G452,入力用!H452,入力用!I452,入力用!J452,入力用!K452)</f>
        <v>年月日</v>
      </c>
      <c r="F532" s="770"/>
      <c r="G532" s="770"/>
      <c r="H532" s="770"/>
      <c r="I532" s="770"/>
      <c r="J532" s="770"/>
      <c r="K532" s="770"/>
      <c r="L532" s="770"/>
      <c r="M532" s="770"/>
      <c r="S532" s="254"/>
    </row>
    <row r="533" spans="1:19" ht="15" customHeight="1">
      <c r="A533" s="255"/>
      <c r="B533" s="769"/>
      <c r="C533" s="769"/>
      <c r="D533" s="769"/>
      <c r="E533" s="771"/>
      <c r="F533" s="771"/>
      <c r="G533" s="771"/>
      <c r="H533" s="771"/>
      <c r="I533" s="771"/>
      <c r="J533" s="771"/>
      <c r="K533" s="771"/>
      <c r="L533" s="771"/>
      <c r="M533" s="771"/>
      <c r="S533" s="254"/>
    </row>
    <row r="534" spans="1:19" ht="15" customHeight="1" thickBot="1">
      <c r="A534" s="253"/>
      <c r="B534" s="252"/>
      <c r="C534" s="252"/>
      <c r="D534" s="252"/>
      <c r="E534" s="252"/>
      <c r="F534" s="252"/>
      <c r="G534" s="252"/>
      <c r="H534" s="252"/>
      <c r="I534" s="252"/>
      <c r="J534" s="252"/>
      <c r="K534" s="252"/>
      <c r="L534" s="252"/>
      <c r="M534" s="252"/>
      <c r="N534" s="252"/>
      <c r="O534" s="252"/>
      <c r="P534" s="252"/>
      <c r="Q534" s="252"/>
      <c r="R534" s="252"/>
      <c r="S534" s="251"/>
    </row>
    <row r="535" spans="1:19" ht="15" customHeight="1" thickBot="1"/>
    <row r="536" spans="1:19" ht="15" customHeight="1">
      <c r="A536" s="265"/>
      <c r="B536" s="264"/>
      <c r="C536" s="264"/>
      <c r="D536" s="264"/>
      <c r="E536" s="264"/>
      <c r="F536" s="264"/>
      <c r="G536" s="264"/>
      <c r="H536" s="264"/>
      <c r="I536" s="264"/>
      <c r="J536" s="264"/>
      <c r="K536" s="264"/>
      <c r="L536" s="264"/>
      <c r="M536" s="264"/>
      <c r="N536" s="264"/>
      <c r="O536" s="264"/>
      <c r="P536" s="264"/>
      <c r="Q536" s="264"/>
      <c r="R536" s="264"/>
      <c r="S536" s="263"/>
    </row>
    <row r="537" spans="1:19" ht="15" customHeight="1">
      <c r="A537" s="255"/>
      <c r="B537" s="811" t="s">
        <v>426</v>
      </c>
      <c r="C537" s="774"/>
      <c r="D537" s="775"/>
      <c r="E537" s="793" t="s">
        <v>425</v>
      </c>
      <c r="F537" s="793"/>
      <c r="G537" s="794"/>
      <c r="H537" s="795"/>
      <c r="I537" s="795"/>
      <c r="J537" s="795"/>
      <c r="K537" s="797" t="s">
        <v>424</v>
      </c>
      <c r="L537" s="797"/>
      <c r="M537" s="797"/>
      <c r="N537" s="817"/>
      <c r="O537" s="817"/>
      <c r="P537" s="817"/>
      <c r="Q537" s="817"/>
      <c r="R537" s="818"/>
      <c r="S537" s="254"/>
    </row>
    <row r="538" spans="1:19" ht="15" customHeight="1">
      <c r="A538" s="255"/>
      <c r="B538" s="776"/>
      <c r="C538" s="777"/>
      <c r="D538" s="778"/>
      <c r="E538" s="793"/>
      <c r="F538" s="793"/>
      <c r="G538" s="794"/>
      <c r="H538" s="796"/>
      <c r="I538" s="796"/>
      <c r="J538" s="796"/>
      <c r="K538" s="798"/>
      <c r="L538" s="798"/>
      <c r="M538" s="798"/>
      <c r="N538" s="819"/>
      <c r="O538" s="819"/>
      <c r="P538" s="819"/>
      <c r="Q538" s="819"/>
      <c r="R538" s="820"/>
      <c r="S538" s="254"/>
    </row>
    <row r="539" spans="1:19" ht="15" customHeight="1">
      <c r="A539" s="255"/>
      <c r="B539" s="776"/>
      <c r="C539" s="777"/>
      <c r="D539" s="778"/>
      <c r="E539" s="801" t="s">
        <v>423</v>
      </c>
      <c r="F539" s="802"/>
      <c r="G539" s="802"/>
      <c r="H539" s="805"/>
      <c r="I539" s="807" t="s">
        <v>422</v>
      </c>
      <c r="J539" s="807"/>
      <c r="K539" s="807"/>
      <c r="L539" s="807"/>
      <c r="M539" s="807"/>
      <c r="N539" s="807"/>
      <c r="O539" s="807"/>
      <c r="P539" s="807"/>
      <c r="Q539" s="807"/>
      <c r="R539" s="808"/>
      <c r="S539" s="254"/>
    </row>
    <row r="540" spans="1:19" ht="15" customHeight="1">
      <c r="A540" s="255"/>
      <c r="B540" s="779"/>
      <c r="C540" s="780"/>
      <c r="D540" s="781"/>
      <c r="E540" s="803"/>
      <c r="F540" s="804"/>
      <c r="G540" s="804"/>
      <c r="H540" s="806"/>
      <c r="I540" s="809"/>
      <c r="J540" s="809"/>
      <c r="K540" s="809"/>
      <c r="L540" s="809"/>
      <c r="M540" s="809"/>
      <c r="N540" s="809"/>
      <c r="O540" s="809"/>
      <c r="P540" s="809"/>
      <c r="Q540" s="809"/>
      <c r="R540" s="810"/>
      <c r="S540" s="254"/>
    </row>
    <row r="541" spans="1:19" ht="15" customHeight="1">
      <c r="A541" s="255"/>
      <c r="S541" s="254"/>
    </row>
    <row r="542" spans="1:19" ht="15" customHeight="1">
      <c r="A542" s="255"/>
      <c r="B542" s="811" t="s">
        <v>421</v>
      </c>
      <c r="C542" s="774"/>
      <c r="D542" s="775"/>
      <c r="E542" s="812" t="s">
        <v>420</v>
      </c>
      <c r="F542" s="813"/>
      <c r="G542" s="813"/>
      <c r="H542" s="813"/>
      <c r="I542" s="813"/>
      <c r="J542" s="813"/>
      <c r="K542" s="813"/>
      <c r="L542" s="813"/>
      <c r="M542" s="813"/>
      <c r="N542" s="813"/>
      <c r="O542" s="813"/>
      <c r="P542" s="813"/>
      <c r="Q542" s="813"/>
      <c r="R542" s="814"/>
      <c r="S542" s="254"/>
    </row>
    <row r="543" spans="1:19" ht="15" customHeight="1">
      <c r="A543" s="255"/>
      <c r="B543" s="776"/>
      <c r="C543" s="777"/>
      <c r="D543" s="778"/>
      <c r="E543" s="262"/>
      <c r="F543" s="805"/>
      <c r="G543" s="774" t="s">
        <v>419</v>
      </c>
      <c r="H543" s="774"/>
      <c r="I543" s="805"/>
      <c r="J543" s="774" t="s">
        <v>418</v>
      </c>
      <c r="K543" s="261"/>
      <c r="L543" s="261"/>
      <c r="M543" s="261"/>
      <c r="N543" s="261"/>
      <c r="O543" s="261"/>
      <c r="P543" s="261"/>
      <c r="Q543" s="261"/>
      <c r="R543" s="260"/>
      <c r="S543" s="254"/>
    </row>
    <row r="544" spans="1:19" ht="15" customHeight="1">
      <c r="A544" s="255"/>
      <c r="B544" s="779"/>
      <c r="C544" s="780"/>
      <c r="D544" s="781"/>
      <c r="E544" s="259"/>
      <c r="F544" s="806"/>
      <c r="G544" s="780"/>
      <c r="H544" s="780"/>
      <c r="I544" s="806"/>
      <c r="J544" s="780"/>
      <c r="K544" s="258"/>
      <c r="L544" s="258"/>
      <c r="M544" s="258"/>
      <c r="N544" s="258"/>
      <c r="O544" s="258"/>
      <c r="P544" s="258"/>
      <c r="Q544" s="258"/>
      <c r="R544" s="257"/>
      <c r="S544" s="254"/>
    </row>
    <row r="545" spans="1:19" ht="15" customHeight="1">
      <c r="A545" s="255"/>
      <c r="S545" s="254"/>
    </row>
    <row r="546" spans="1:19" ht="15" customHeight="1">
      <c r="A546" s="255"/>
      <c r="B546" s="773" t="s">
        <v>417</v>
      </c>
      <c r="C546" s="774"/>
      <c r="D546" s="775"/>
      <c r="E546" s="782"/>
      <c r="F546" s="783"/>
      <c r="G546" s="783"/>
      <c r="H546" s="783"/>
      <c r="I546" s="783"/>
      <c r="J546" s="783"/>
      <c r="K546" s="783"/>
      <c r="L546" s="783"/>
      <c r="M546" s="783"/>
      <c r="N546" s="783"/>
      <c r="O546" s="783"/>
      <c r="P546" s="783"/>
      <c r="Q546" s="783"/>
      <c r="R546" s="784"/>
      <c r="S546" s="254"/>
    </row>
    <row r="547" spans="1:19" ht="15" customHeight="1">
      <c r="A547" s="255"/>
      <c r="B547" s="776"/>
      <c r="C547" s="777"/>
      <c r="D547" s="778"/>
      <c r="E547" s="785"/>
      <c r="F547" s="786"/>
      <c r="G547" s="786"/>
      <c r="H547" s="786"/>
      <c r="I547" s="786"/>
      <c r="J547" s="786"/>
      <c r="K547" s="786"/>
      <c r="L547" s="786"/>
      <c r="M547" s="786"/>
      <c r="N547" s="786"/>
      <c r="O547" s="786"/>
      <c r="P547" s="786"/>
      <c r="Q547" s="786"/>
      <c r="R547" s="787"/>
      <c r="S547" s="254"/>
    </row>
    <row r="548" spans="1:19" ht="15" customHeight="1">
      <c r="A548" s="255"/>
      <c r="B548" s="776"/>
      <c r="C548" s="777"/>
      <c r="D548" s="778"/>
      <c r="E548" s="785"/>
      <c r="F548" s="786"/>
      <c r="G548" s="786"/>
      <c r="H548" s="786"/>
      <c r="I548" s="786"/>
      <c r="J548" s="786"/>
      <c r="K548" s="786"/>
      <c r="L548" s="786"/>
      <c r="M548" s="786"/>
      <c r="N548" s="786"/>
      <c r="O548" s="786"/>
      <c r="P548" s="786"/>
      <c r="Q548" s="786"/>
      <c r="R548" s="787"/>
      <c r="S548" s="254"/>
    </row>
    <row r="549" spans="1:19" ht="15" customHeight="1">
      <c r="A549" s="255"/>
      <c r="B549" s="776"/>
      <c r="C549" s="777"/>
      <c r="D549" s="778"/>
      <c r="E549" s="785"/>
      <c r="F549" s="786"/>
      <c r="G549" s="786"/>
      <c r="H549" s="786"/>
      <c r="I549" s="786"/>
      <c r="J549" s="786"/>
      <c r="K549" s="786"/>
      <c r="L549" s="786"/>
      <c r="M549" s="786"/>
      <c r="N549" s="786"/>
      <c r="O549" s="786"/>
      <c r="P549" s="786"/>
      <c r="Q549" s="786"/>
      <c r="R549" s="787"/>
      <c r="S549" s="254"/>
    </row>
    <row r="550" spans="1:19" ht="15" customHeight="1">
      <c r="A550" s="255"/>
      <c r="B550" s="776"/>
      <c r="C550" s="777"/>
      <c r="D550" s="778"/>
      <c r="E550" s="785"/>
      <c r="F550" s="786"/>
      <c r="G550" s="786"/>
      <c r="H550" s="786"/>
      <c r="I550" s="786"/>
      <c r="J550" s="786"/>
      <c r="K550" s="786"/>
      <c r="L550" s="786"/>
      <c r="M550" s="786"/>
      <c r="N550" s="786"/>
      <c r="O550" s="786"/>
      <c r="P550" s="786"/>
      <c r="Q550" s="786"/>
      <c r="R550" s="787"/>
      <c r="S550" s="254"/>
    </row>
    <row r="551" spans="1:19" ht="15" customHeight="1">
      <c r="A551" s="255"/>
      <c r="B551" s="779"/>
      <c r="C551" s="780"/>
      <c r="D551" s="781"/>
      <c r="E551" s="788"/>
      <c r="F551" s="789"/>
      <c r="G551" s="789"/>
      <c r="H551" s="789"/>
      <c r="I551" s="789"/>
      <c r="J551" s="789"/>
      <c r="K551" s="789"/>
      <c r="L551" s="789"/>
      <c r="M551" s="789"/>
      <c r="N551" s="789"/>
      <c r="O551" s="789"/>
      <c r="P551" s="789"/>
      <c r="Q551" s="789"/>
      <c r="R551" s="790"/>
      <c r="S551" s="254"/>
    </row>
    <row r="552" spans="1:19" ht="15" customHeight="1" thickBot="1">
      <c r="A552" s="253"/>
      <c r="B552" s="252"/>
      <c r="C552" s="252"/>
      <c r="D552" s="252"/>
      <c r="E552" s="252"/>
      <c r="F552" s="252"/>
      <c r="G552" s="252"/>
      <c r="H552" s="252"/>
      <c r="I552" s="252"/>
      <c r="J552" s="252"/>
      <c r="K552" s="252"/>
      <c r="L552" s="252"/>
      <c r="M552" s="252"/>
      <c r="N552" s="252"/>
      <c r="O552" s="252"/>
      <c r="P552" s="252"/>
      <c r="Q552" s="252"/>
      <c r="R552" s="252"/>
      <c r="S552" s="251"/>
    </row>
    <row r="553" spans="1:19" ht="15" customHeight="1">
      <c r="M553" s="250">
        <v>13</v>
      </c>
      <c r="N553" s="250" t="s">
        <v>432</v>
      </c>
      <c r="P553" s="821">
        <f>$P$1</f>
        <v>0</v>
      </c>
      <c r="Q553" s="821"/>
      <c r="R553" s="821"/>
      <c r="S553" s="821"/>
    </row>
    <row r="554" spans="1:19" ht="15" customHeight="1">
      <c r="A554" s="815" t="s">
        <v>431</v>
      </c>
      <c r="B554" s="815"/>
      <c r="C554" s="815"/>
      <c r="D554" s="815"/>
      <c r="E554" s="815"/>
      <c r="F554" s="815"/>
      <c r="G554" s="815"/>
      <c r="H554" s="815"/>
      <c r="I554" s="815"/>
      <c r="J554" s="815"/>
      <c r="K554" s="815"/>
      <c r="L554" s="815"/>
      <c r="M554" s="815"/>
      <c r="N554" s="815"/>
      <c r="O554" s="815"/>
      <c r="P554" s="815"/>
      <c r="Q554" s="815"/>
      <c r="R554" s="815"/>
      <c r="S554" s="815"/>
    </row>
    <row r="555" spans="1:19" ht="15" customHeight="1">
      <c r="A555" s="815"/>
      <c r="B555" s="815"/>
      <c r="C555" s="815"/>
      <c r="D555" s="815"/>
      <c r="E555" s="815"/>
      <c r="F555" s="815"/>
      <c r="G555" s="815"/>
      <c r="H555" s="815"/>
      <c r="I555" s="815"/>
      <c r="J555" s="815"/>
      <c r="K555" s="815"/>
      <c r="L555" s="815"/>
      <c r="M555" s="815"/>
      <c r="N555" s="815"/>
      <c r="O555" s="815"/>
      <c r="P555" s="815"/>
      <c r="Q555" s="815"/>
      <c r="R555" s="815"/>
      <c r="S555" s="815"/>
    </row>
    <row r="556" spans="1:19" ht="15" customHeight="1">
      <c r="A556" s="266"/>
      <c r="B556" s="266"/>
      <c r="C556" s="266"/>
      <c r="D556" s="266"/>
      <c r="E556" s="266"/>
      <c r="F556" s="266"/>
      <c r="G556" s="266"/>
      <c r="H556" s="266"/>
      <c r="I556" s="266"/>
      <c r="J556" s="266"/>
      <c r="K556" s="266"/>
      <c r="L556" s="266"/>
      <c r="M556" s="266"/>
      <c r="N556" s="266"/>
      <c r="O556" s="266"/>
      <c r="P556" s="266"/>
      <c r="Q556" s="266"/>
      <c r="R556" s="266"/>
      <c r="S556" s="266"/>
    </row>
    <row r="557" spans="1:19" ht="15" customHeight="1">
      <c r="L557" s="777"/>
      <c r="M557" s="777"/>
      <c r="N557" s="256"/>
      <c r="O557" s="822" t="str">
        <f>$O$5</f>
        <v>令和0年0月0日</v>
      </c>
      <c r="P557" s="822"/>
      <c r="Q557" s="822"/>
      <c r="R557" s="822"/>
      <c r="S557" s="822"/>
    </row>
    <row r="558" spans="1:19" ht="15" customHeight="1" thickBot="1"/>
    <row r="559" spans="1:19" ht="15" customHeight="1">
      <c r="A559" s="265"/>
      <c r="B559" s="264"/>
      <c r="C559" s="264"/>
      <c r="D559" s="264"/>
      <c r="E559" s="264"/>
      <c r="F559" s="264"/>
      <c r="G559" s="264"/>
      <c r="H559" s="264"/>
      <c r="I559" s="264"/>
      <c r="J559" s="264"/>
      <c r="K559" s="264"/>
      <c r="L559" s="264"/>
      <c r="M559" s="264"/>
      <c r="N559" s="264"/>
      <c r="O559" s="264"/>
      <c r="P559" s="264"/>
      <c r="Q559" s="264"/>
      <c r="R559" s="264"/>
      <c r="S559" s="263"/>
    </row>
    <row r="560" spans="1:19" ht="15" customHeight="1">
      <c r="A560" s="255"/>
      <c r="B560" s="799" t="s">
        <v>120</v>
      </c>
      <c r="C560" s="799"/>
      <c r="D560" s="799"/>
      <c r="E560" s="800">
        <f>$E$8</f>
        <v>0</v>
      </c>
      <c r="F560" s="800"/>
      <c r="G560" s="800"/>
      <c r="H560" s="800"/>
      <c r="I560" s="800"/>
      <c r="J560" s="800"/>
      <c r="K560" s="800"/>
      <c r="L560" s="800"/>
      <c r="M560" s="800"/>
      <c r="N560" s="800"/>
      <c r="O560" s="800"/>
      <c r="P560" s="800"/>
      <c r="Q560" s="800"/>
      <c r="S560" s="254"/>
    </row>
    <row r="561" spans="1:19" ht="15" customHeight="1">
      <c r="A561" s="255"/>
      <c r="B561" s="799"/>
      <c r="C561" s="799"/>
      <c r="D561" s="799"/>
      <c r="E561" s="792"/>
      <c r="F561" s="792"/>
      <c r="G561" s="792"/>
      <c r="H561" s="792"/>
      <c r="I561" s="792"/>
      <c r="J561" s="792"/>
      <c r="K561" s="792"/>
      <c r="L561" s="792"/>
      <c r="M561" s="792"/>
      <c r="N561" s="792"/>
      <c r="O561" s="792"/>
      <c r="P561" s="792"/>
      <c r="Q561" s="792"/>
      <c r="S561" s="254"/>
    </row>
    <row r="562" spans="1:19" ht="15" customHeight="1">
      <c r="A562" s="255"/>
      <c r="B562" s="768" t="s">
        <v>119</v>
      </c>
      <c r="C562" s="768"/>
      <c r="D562" s="768"/>
      <c r="E562" s="791">
        <f>$E$10</f>
        <v>0</v>
      </c>
      <c r="F562" s="791"/>
      <c r="G562" s="791"/>
      <c r="H562" s="791"/>
      <c r="I562" s="791"/>
      <c r="J562" s="791"/>
      <c r="K562" s="791"/>
      <c r="L562" s="791"/>
      <c r="M562" s="791"/>
      <c r="N562" s="791"/>
      <c r="O562" s="791"/>
      <c r="P562" s="791"/>
      <c r="Q562" s="791"/>
      <c r="S562" s="254"/>
    </row>
    <row r="563" spans="1:19" ht="15" customHeight="1">
      <c r="A563" s="255"/>
      <c r="B563" s="772"/>
      <c r="C563" s="772"/>
      <c r="D563" s="772"/>
      <c r="E563" s="791"/>
      <c r="F563" s="791"/>
      <c r="G563" s="791"/>
      <c r="H563" s="791"/>
      <c r="I563" s="791"/>
      <c r="J563" s="791"/>
      <c r="K563" s="791"/>
      <c r="L563" s="791"/>
      <c r="M563" s="791"/>
      <c r="N563" s="791"/>
      <c r="O563" s="791"/>
      <c r="P563" s="791"/>
      <c r="Q563" s="791"/>
      <c r="S563" s="254"/>
    </row>
    <row r="564" spans="1:19" ht="15" customHeight="1">
      <c r="A564" s="255"/>
      <c r="B564" s="769"/>
      <c r="C564" s="769"/>
      <c r="D564" s="769"/>
      <c r="E564" s="791"/>
      <c r="F564" s="791"/>
      <c r="G564" s="791"/>
      <c r="H564" s="791"/>
      <c r="I564" s="791"/>
      <c r="J564" s="791"/>
      <c r="K564" s="791"/>
      <c r="L564" s="791"/>
      <c r="M564" s="791"/>
      <c r="N564" s="791"/>
      <c r="O564" s="791"/>
      <c r="P564" s="791"/>
      <c r="Q564" s="791"/>
      <c r="S564" s="254"/>
    </row>
    <row r="565" spans="1:19" ht="15" customHeight="1">
      <c r="A565" s="255"/>
      <c r="B565" s="772" t="s">
        <v>121</v>
      </c>
      <c r="C565" s="772"/>
      <c r="D565" s="772"/>
      <c r="E565" s="792" t="str">
        <f>$E$13</f>
        <v>　</v>
      </c>
      <c r="F565" s="792"/>
      <c r="G565" s="792"/>
      <c r="H565" s="792"/>
      <c r="I565" s="792"/>
      <c r="J565" s="792"/>
      <c r="K565" s="792"/>
      <c r="L565" s="792"/>
      <c r="M565" s="792"/>
      <c r="N565" s="792"/>
      <c r="O565" s="792"/>
      <c r="P565" s="792"/>
      <c r="Q565" s="792"/>
      <c r="S565" s="254"/>
    </row>
    <row r="566" spans="1:19" ht="15" customHeight="1">
      <c r="A566" s="255"/>
      <c r="B566" s="772"/>
      <c r="C566" s="772"/>
      <c r="D566" s="772"/>
      <c r="E566" s="792"/>
      <c r="F566" s="792"/>
      <c r="G566" s="792"/>
      <c r="H566" s="792"/>
      <c r="I566" s="792"/>
      <c r="J566" s="792"/>
      <c r="K566" s="792"/>
      <c r="L566" s="792"/>
      <c r="M566" s="792"/>
      <c r="N566" s="792"/>
      <c r="O566" s="792"/>
      <c r="P566" s="792"/>
      <c r="Q566" s="792"/>
      <c r="S566" s="254"/>
    </row>
    <row r="567" spans="1:19" ht="15" customHeight="1">
      <c r="A567" s="255"/>
      <c r="B567" s="768" t="s">
        <v>430</v>
      </c>
      <c r="C567" s="768"/>
      <c r="D567" s="768"/>
      <c r="E567" s="792">
        <f>$E$15</f>
        <v>0</v>
      </c>
      <c r="F567" s="792"/>
      <c r="G567" s="792"/>
      <c r="H567" s="792"/>
      <c r="I567" s="792"/>
      <c r="J567" s="792"/>
      <c r="K567" s="792"/>
      <c r="L567" s="792"/>
      <c r="M567" s="792"/>
      <c r="N567" s="792"/>
      <c r="O567" s="792"/>
      <c r="P567" s="792"/>
      <c r="Q567" s="792"/>
      <c r="S567" s="254"/>
    </row>
    <row r="568" spans="1:19" ht="15" customHeight="1">
      <c r="A568" s="255"/>
      <c r="B568" s="769"/>
      <c r="C568" s="769"/>
      <c r="D568" s="769"/>
      <c r="E568" s="792"/>
      <c r="F568" s="792"/>
      <c r="G568" s="792"/>
      <c r="H568" s="792"/>
      <c r="I568" s="792"/>
      <c r="J568" s="792"/>
      <c r="K568" s="792"/>
      <c r="L568" s="792"/>
      <c r="M568" s="792"/>
      <c r="N568" s="792"/>
      <c r="O568" s="792"/>
      <c r="P568" s="792"/>
      <c r="Q568" s="792"/>
      <c r="S568" s="254"/>
    </row>
    <row r="569" spans="1:19" ht="15" customHeight="1" thickBot="1">
      <c r="A569" s="253"/>
      <c r="B569" s="252"/>
      <c r="C569" s="252"/>
      <c r="D569" s="252"/>
      <c r="E569" s="252"/>
      <c r="F569" s="252"/>
      <c r="G569" s="252"/>
      <c r="H569" s="252"/>
      <c r="I569" s="252"/>
      <c r="J569" s="252"/>
      <c r="K569" s="252"/>
      <c r="L569" s="252"/>
      <c r="M569" s="252"/>
      <c r="N569" s="252"/>
      <c r="O569" s="252"/>
      <c r="P569" s="252"/>
      <c r="Q569" s="252"/>
      <c r="R569" s="252"/>
      <c r="S569" s="251"/>
    </row>
    <row r="571" spans="1:19" ht="15" customHeight="1">
      <c r="A571" s="250" t="s">
        <v>429</v>
      </c>
    </row>
    <row r="572" spans="1:19" ht="15" customHeight="1" thickBot="1"/>
    <row r="573" spans="1:19" ht="15" customHeight="1">
      <c r="A573" s="265"/>
      <c r="B573" s="264"/>
      <c r="C573" s="264"/>
      <c r="D573" s="264"/>
      <c r="E573" s="264"/>
      <c r="F573" s="264"/>
      <c r="G573" s="264"/>
      <c r="H573" s="264"/>
      <c r="I573" s="264"/>
      <c r="J573" s="264"/>
      <c r="K573" s="264"/>
      <c r="L573" s="264"/>
      <c r="M573" s="264"/>
      <c r="N573" s="264"/>
      <c r="O573" s="264"/>
      <c r="P573" s="264"/>
      <c r="Q573" s="264"/>
      <c r="R573" s="264"/>
      <c r="S573" s="263"/>
    </row>
    <row r="574" spans="1:19" ht="15" customHeight="1">
      <c r="A574" s="255"/>
      <c r="B574" s="772" t="s">
        <v>141</v>
      </c>
      <c r="C574" s="772"/>
      <c r="D574" s="772"/>
      <c r="E574" s="770">
        <f>入力用!E490</f>
        <v>0</v>
      </c>
      <c r="F574" s="770"/>
      <c r="G574" s="770"/>
      <c r="H574" s="770"/>
      <c r="I574" s="770"/>
      <c r="J574" s="770"/>
      <c r="K574" s="770"/>
      <c r="M574" s="772" t="s">
        <v>428</v>
      </c>
      <c r="N574" s="772"/>
      <c r="O574" s="823"/>
      <c r="P574" s="823"/>
      <c r="Q574" s="823"/>
      <c r="R574" s="823"/>
      <c r="S574" s="254"/>
    </row>
    <row r="575" spans="1:19" ht="15" customHeight="1">
      <c r="A575" s="255"/>
      <c r="B575" s="769"/>
      <c r="C575" s="769"/>
      <c r="D575" s="769"/>
      <c r="E575" s="771"/>
      <c r="F575" s="771"/>
      <c r="G575" s="771"/>
      <c r="H575" s="771"/>
      <c r="I575" s="771"/>
      <c r="J575" s="771"/>
      <c r="K575" s="771"/>
      <c r="M575" s="769"/>
      <c r="N575" s="769"/>
      <c r="O575" s="823"/>
      <c r="P575" s="823"/>
      <c r="Q575" s="823"/>
      <c r="R575" s="823"/>
      <c r="S575" s="254"/>
    </row>
    <row r="576" spans="1:19" ht="15" customHeight="1">
      <c r="A576" s="255"/>
      <c r="B576" s="772" t="s">
        <v>427</v>
      </c>
      <c r="C576" s="772"/>
      <c r="D576" s="772"/>
      <c r="E576" s="816">
        <f>$E$24</f>
        <v>0</v>
      </c>
      <c r="F576" s="816"/>
      <c r="G576" s="816"/>
      <c r="H576" s="816"/>
      <c r="I576" s="816"/>
      <c r="J576" s="816"/>
      <c r="K576" s="816"/>
      <c r="N576" s="261"/>
      <c r="O576" s="261"/>
      <c r="P576" s="261"/>
      <c r="Q576" s="261"/>
      <c r="R576" s="261"/>
      <c r="S576" s="254"/>
    </row>
    <row r="577" spans="1:19" ht="15" customHeight="1">
      <c r="A577" s="255"/>
      <c r="B577" s="772"/>
      <c r="C577" s="772"/>
      <c r="D577" s="772"/>
      <c r="E577" s="771"/>
      <c r="F577" s="771"/>
      <c r="G577" s="771"/>
      <c r="H577" s="771"/>
      <c r="I577" s="771"/>
      <c r="J577" s="771"/>
      <c r="K577" s="771"/>
      <c r="S577" s="254"/>
    </row>
    <row r="578" spans="1:19" ht="15" customHeight="1">
      <c r="A578" s="255"/>
      <c r="B578" s="768" t="s">
        <v>34</v>
      </c>
      <c r="C578" s="768"/>
      <c r="D578" s="768"/>
      <c r="E578" s="770" t="str">
        <f>CONCATENATE(入力用!E491,入力用!F491,入力用!G491,入力用!H491,入力用!I491,入力用!J491,入力用!K491)</f>
        <v>年月日</v>
      </c>
      <c r="F578" s="770"/>
      <c r="G578" s="770"/>
      <c r="H578" s="770"/>
      <c r="I578" s="770"/>
      <c r="J578" s="770"/>
      <c r="K578" s="770"/>
      <c r="L578" s="770"/>
      <c r="M578" s="770"/>
      <c r="S578" s="254"/>
    </row>
    <row r="579" spans="1:19" ht="15" customHeight="1">
      <c r="A579" s="255"/>
      <c r="B579" s="769"/>
      <c r="C579" s="769"/>
      <c r="D579" s="769"/>
      <c r="E579" s="771"/>
      <c r="F579" s="771"/>
      <c r="G579" s="771"/>
      <c r="H579" s="771"/>
      <c r="I579" s="771"/>
      <c r="J579" s="771"/>
      <c r="K579" s="771"/>
      <c r="L579" s="771"/>
      <c r="M579" s="771"/>
      <c r="S579" s="254"/>
    </row>
    <row r="580" spans="1:19" ht="15" customHeight="1" thickBot="1">
      <c r="A580" s="253"/>
      <c r="B580" s="252"/>
      <c r="C580" s="252"/>
      <c r="D580" s="252"/>
      <c r="E580" s="252"/>
      <c r="F580" s="252"/>
      <c r="G580" s="252"/>
      <c r="H580" s="252"/>
      <c r="I580" s="252"/>
      <c r="J580" s="252"/>
      <c r="K580" s="252"/>
      <c r="L580" s="252"/>
      <c r="M580" s="252"/>
      <c r="N580" s="252"/>
      <c r="O580" s="252"/>
      <c r="P580" s="252"/>
      <c r="Q580" s="252"/>
      <c r="R580" s="252"/>
      <c r="S580" s="251"/>
    </row>
    <row r="581" spans="1:19" ht="15" customHeight="1" thickBot="1"/>
    <row r="582" spans="1:19" ht="15" customHeight="1">
      <c r="A582" s="265"/>
      <c r="B582" s="264"/>
      <c r="C582" s="264"/>
      <c r="D582" s="264"/>
      <c r="E582" s="264"/>
      <c r="F582" s="264"/>
      <c r="G582" s="264"/>
      <c r="H582" s="264"/>
      <c r="I582" s="264"/>
      <c r="J582" s="264"/>
      <c r="K582" s="264"/>
      <c r="L582" s="264"/>
      <c r="M582" s="264"/>
      <c r="N582" s="264"/>
      <c r="O582" s="264"/>
      <c r="P582" s="264"/>
      <c r="Q582" s="264"/>
      <c r="R582" s="264"/>
      <c r="S582" s="263"/>
    </row>
    <row r="583" spans="1:19" ht="15" customHeight="1">
      <c r="A583" s="255"/>
      <c r="B583" s="811" t="s">
        <v>426</v>
      </c>
      <c r="C583" s="774"/>
      <c r="D583" s="775"/>
      <c r="E583" s="793" t="s">
        <v>425</v>
      </c>
      <c r="F583" s="793"/>
      <c r="G583" s="794"/>
      <c r="H583" s="795"/>
      <c r="I583" s="795"/>
      <c r="J583" s="795"/>
      <c r="K583" s="797" t="s">
        <v>424</v>
      </c>
      <c r="L583" s="797"/>
      <c r="M583" s="797"/>
      <c r="N583" s="817"/>
      <c r="O583" s="817"/>
      <c r="P583" s="817"/>
      <c r="Q583" s="817"/>
      <c r="R583" s="818"/>
      <c r="S583" s="254"/>
    </row>
    <row r="584" spans="1:19" ht="15" customHeight="1">
      <c r="A584" s="255"/>
      <c r="B584" s="776"/>
      <c r="C584" s="777"/>
      <c r="D584" s="778"/>
      <c r="E584" s="793"/>
      <c r="F584" s="793"/>
      <c r="G584" s="794"/>
      <c r="H584" s="796"/>
      <c r="I584" s="796"/>
      <c r="J584" s="796"/>
      <c r="K584" s="798"/>
      <c r="L584" s="798"/>
      <c r="M584" s="798"/>
      <c r="N584" s="819"/>
      <c r="O584" s="819"/>
      <c r="P584" s="819"/>
      <c r="Q584" s="819"/>
      <c r="R584" s="820"/>
      <c r="S584" s="254"/>
    </row>
    <row r="585" spans="1:19" ht="15" customHeight="1">
      <c r="A585" s="255"/>
      <c r="B585" s="776"/>
      <c r="C585" s="777"/>
      <c r="D585" s="778"/>
      <c r="E585" s="801" t="s">
        <v>423</v>
      </c>
      <c r="F585" s="802"/>
      <c r="G585" s="802"/>
      <c r="H585" s="805"/>
      <c r="I585" s="807" t="s">
        <v>422</v>
      </c>
      <c r="J585" s="807"/>
      <c r="K585" s="807"/>
      <c r="L585" s="807"/>
      <c r="M585" s="807"/>
      <c r="N585" s="807"/>
      <c r="O585" s="807"/>
      <c r="P585" s="807"/>
      <c r="Q585" s="807"/>
      <c r="R585" s="808"/>
      <c r="S585" s="254"/>
    </row>
    <row r="586" spans="1:19" ht="15" customHeight="1">
      <c r="A586" s="255"/>
      <c r="B586" s="779"/>
      <c r="C586" s="780"/>
      <c r="D586" s="781"/>
      <c r="E586" s="803"/>
      <c r="F586" s="804"/>
      <c r="G586" s="804"/>
      <c r="H586" s="806"/>
      <c r="I586" s="809"/>
      <c r="J586" s="809"/>
      <c r="K586" s="809"/>
      <c r="L586" s="809"/>
      <c r="M586" s="809"/>
      <c r="N586" s="809"/>
      <c r="O586" s="809"/>
      <c r="P586" s="809"/>
      <c r="Q586" s="809"/>
      <c r="R586" s="810"/>
      <c r="S586" s="254"/>
    </row>
    <row r="587" spans="1:19" ht="15" customHeight="1">
      <c r="A587" s="255"/>
      <c r="S587" s="254"/>
    </row>
    <row r="588" spans="1:19" ht="15" customHeight="1">
      <c r="A588" s="255"/>
      <c r="B588" s="811" t="s">
        <v>421</v>
      </c>
      <c r="C588" s="774"/>
      <c r="D588" s="775"/>
      <c r="E588" s="812" t="s">
        <v>420</v>
      </c>
      <c r="F588" s="813"/>
      <c r="G588" s="813"/>
      <c r="H588" s="813"/>
      <c r="I588" s="813"/>
      <c r="J588" s="813"/>
      <c r="K588" s="813"/>
      <c r="L588" s="813"/>
      <c r="M588" s="813"/>
      <c r="N588" s="813"/>
      <c r="O588" s="813"/>
      <c r="P588" s="813"/>
      <c r="Q588" s="813"/>
      <c r="R588" s="814"/>
      <c r="S588" s="254"/>
    </row>
    <row r="589" spans="1:19" ht="15" customHeight="1">
      <c r="A589" s="255"/>
      <c r="B589" s="776"/>
      <c r="C589" s="777"/>
      <c r="D589" s="778"/>
      <c r="E589" s="262"/>
      <c r="F589" s="805"/>
      <c r="G589" s="774" t="s">
        <v>419</v>
      </c>
      <c r="H589" s="774"/>
      <c r="I589" s="805"/>
      <c r="J589" s="774" t="s">
        <v>418</v>
      </c>
      <c r="K589" s="261"/>
      <c r="L589" s="261"/>
      <c r="M589" s="261"/>
      <c r="N589" s="261"/>
      <c r="O589" s="261"/>
      <c r="P589" s="261"/>
      <c r="Q589" s="261"/>
      <c r="R589" s="260"/>
      <c r="S589" s="254"/>
    </row>
    <row r="590" spans="1:19" ht="15" customHeight="1">
      <c r="A590" s="255"/>
      <c r="B590" s="779"/>
      <c r="C590" s="780"/>
      <c r="D590" s="781"/>
      <c r="E590" s="259"/>
      <c r="F590" s="806"/>
      <c r="G590" s="780"/>
      <c r="H590" s="780"/>
      <c r="I590" s="806"/>
      <c r="J590" s="780"/>
      <c r="K590" s="258"/>
      <c r="L590" s="258"/>
      <c r="M590" s="258"/>
      <c r="N590" s="258"/>
      <c r="O590" s="258"/>
      <c r="P590" s="258"/>
      <c r="Q590" s="258"/>
      <c r="R590" s="257"/>
      <c r="S590" s="254"/>
    </row>
    <row r="591" spans="1:19" ht="15" customHeight="1">
      <c r="A591" s="255"/>
      <c r="S591" s="254"/>
    </row>
    <row r="592" spans="1:19" ht="15" customHeight="1">
      <c r="A592" s="255"/>
      <c r="B592" s="773" t="s">
        <v>417</v>
      </c>
      <c r="C592" s="774"/>
      <c r="D592" s="775"/>
      <c r="E592" s="782"/>
      <c r="F592" s="783"/>
      <c r="G592" s="783"/>
      <c r="H592" s="783"/>
      <c r="I592" s="783"/>
      <c r="J592" s="783"/>
      <c r="K592" s="783"/>
      <c r="L592" s="783"/>
      <c r="M592" s="783"/>
      <c r="N592" s="783"/>
      <c r="O592" s="783"/>
      <c r="P592" s="783"/>
      <c r="Q592" s="783"/>
      <c r="R592" s="784"/>
      <c r="S592" s="254"/>
    </row>
    <row r="593" spans="1:19" ht="15" customHeight="1">
      <c r="A593" s="255"/>
      <c r="B593" s="776"/>
      <c r="C593" s="777"/>
      <c r="D593" s="778"/>
      <c r="E593" s="785"/>
      <c r="F593" s="786"/>
      <c r="G593" s="786"/>
      <c r="H593" s="786"/>
      <c r="I593" s="786"/>
      <c r="J593" s="786"/>
      <c r="K593" s="786"/>
      <c r="L593" s="786"/>
      <c r="M593" s="786"/>
      <c r="N593" s="786"/>
      <c r="O593" s="786"/>
      <c r="P593" s="786"/>
      <c r="Q593" s="786"/>
      <c r="R593" s="787"/>
      <c r="S593" s="254"/>
    </row>
    <row r="594" spans="1:19" ht="15" customHeight="1">
      <c r="A594" s="255"/>
      <c r="B594" s="776"/>
      <c r="C594" s="777"/>
      <c r="D594" s="778"/>
      <c r="E594" s="785"/>
      <c r="F594" s="786"/>
      <c r="G594" s="786"/>
      <c r="H594" s="786"/>
      <c r="I594" s="786"/>
      <c r="J594" s="786"/>
      <c r="K594" s="786"/>
      <c r="L594" s="786"/>
      <c r="M594" s="786"/>
      <c r="N594" s="786"/>
      <c r="O594" s="786"/>
      <c r="P594" s="786"/>
      <c r="Q594" s="786"/>
      <c r="R594" s="787"/>
      <c r="S594" s="254"/>
    </row>
    <row r="595" spans="1:19" ht="15" customHeight="1">
      <c r="A595" s="255"/>
      <c r="B595" s="776"/>
      <c r="C595" s="777"/>
      <c r="D595" s="778"/>
      <c r="E595" s="785"/>
      <c r="F595" s="786"/>
      <c r="G595" s="786"/>
      <c r="H595" s="786"/>
      <c r="I595" s="786"/>
      <c r="J595" s="786"/>
      <c r="K595" s="786"/>
      <c r="L595" s="786"/>
      <c r="M595" s="786"/>
      <c r="N595" s="786"/>
      <c r="O595" s="786"/>
      <c r="P595" s="786"/>
      <c r="Q595" s="786"/>
      <c r="R595" s="787"/>
      <c r="S595" s="254"/>
    </row>
    <row r="596" spans="1:19" ht="15" customHeight="1">
      <c r="A596" s="255"/>
      <c r="B596" s="776"/>
      <c r="C596" s="777"/>
      <c r="D596" s="778"/>
      <c r="E596" s="785"/>
      <c r="F596" s="786"/>
      <c r="G596" s="786"/>
      <c r="H596" s="786"/>
      <c r="I596" s="786"/>
      <c r="J596" s="786"/>
      <c r="K596" s="786"/>
      <c r="L596" s="786"/>
      <c r="M596" s="786"/>
      <c r="N596" s="786"/>
      <c r="O596" s="786"/>
      <c r="P596" s="786"/>
      <c r="Q596" s="786"/>
      <c r="R596" s="787"/>
      <c r="S596" s="254"/>
    </row>
    <row r="597" spans="1:19" ht="15" customHeight="1">
      <c r="A597" s="255"/>
      <c r="B597" s="779"/>
      <c r="C597" s="780"/>
      <c r="D597" s="781"/>
      <c r="E597" s="788"/>
      <c r="F597" s="789"/>
      <c r="G597" s="789"/>
      <c r="H597" s="789"/>
      <c r="I597" s="789"/>
      <c r="J597" s="789"/>
      <c r="K597" s="789"/>
      <c r="L597" s="789"/>
      <c r="M597" s="789"/>
      <c r="N597" s="789"/>
      <c r="O597" s="789"/>
      <c r="P597" s="789"/>
      <c r="Q597" s="789"/>
      <c r="R597" s="790"/>
      <c r="S597" s="254"/>
    </row>
    <row r="598" spans="1:19" ht="15" customHeight="1" thickBot="1">
      <c r="A598" s="253"/>
      <c r="B598" s="252"/>
      <c r="C598" s="252"/>
      <c r="D598" s="252"/>
      <c r="E598" s="252"/>
      <c r="F598" s="252"/>
      <c r="G598" s="252"/>
      <c r="H598" s="252"/>
      <c r="I598" s="252"/>
      <c r="J598" s="252"/>
      <c r="K598" s="252"/>
      <c r="L598" s="252"/>
      <c r="M598" s="252"/>
      <c r="N598" s="252"/>
      <c r="O598" s="252"/>
      <c r="P598" s="252"/>
      <c r="Q598" s="252"/>
      <c r="R598" s="252"/>
      <c r="S598" s="251"/>
    </row>
    <row r="599" spans="1:19" ht="15" customHeight="1">
      <c r="M599" s="250">
        <v>14</v>
      </c>
      <c r="N599" s="250" t="s">
        <v>432</v>
      </c>
      <c r="P599" s="821">
        <f>$P$1</f>
        <v>0</v>
      </c>
      <c r="Q599" s="821"/>
      <c r="R599" s="821"/>
      <c r="S599" s="821"/>
    </row>
    <row r="600" spans="1:19" ht="15" customHeight="1">
      <c r="A600" s="815" t="s">
        <v>431</v>
      </c>
      <c r="B600" s="815"/>
      <c r="C600" s="815"/>
      <c r="D600" s="815"/>
      <c r="E600" s="815"/>
      <c r="F600" s="815"/>
      <c r="G600" s="815"/>
      <c r="H600" s="815"/>
      <c r="I600" s="815"/>
      <c r="J600" s="815"/>
      <c r="K600" s="815"/>
      <c r="L600" s="815"/>
      <c r="M600" s="815"/>
      <c r="N600" s="815"/>
      <c r="O600" s="815"/>
      <c r="P600" s="815"/>
      <c r="Q600" s="815"/>
      <c r="R600" s="815"/>
      <c r="S600" s="815"/>
    </row>
    <row r="601" spans="1:19" ht="15" customHeight="1">
      <c r="A601" s="815"/>
      <c r="B601" s="815"/>
      <c r="C601" s="815"/>
      <c r="D601" s="815"/>
      <c r="E601" s="815"/>
      <c r="F601" s="815"/>
      <c r="G601" s="815"/>
      <c r="H601" s="815"/>
      <c r="I601" s="815"/>
      <c r="J601" s="815"/>
      <c r="K601" s="815"/>
      <c r="L601" s="815"/>
      <c r="M601" s="815"/>
      <c r="N601" s="815"/>
      <c r="O601" s="815"/>
      <c r="P601" s="815"/>
      <c r="Q601" s="815"/>
      <c r="R601" s="815"/>
      <c r="S601" s="815"/>
    </row>
    <row r="602" spans="1:19" ht="15" customHeight="1">
      <c r="A602" s="266"/>
      <c r="B602" s="266"/>
      <c r="C602" s="266"/>
      <c r="D602" s="266"/>
      <c r="E602" s="266"/>
      <c r="F602" s="266"/>
      <c r="G602" s="266"/>
      <c r="H602" s="266"/>
      <c r="I602" s="266"/>
      <c r="J602" s="266"/>
      <c r="K602" s="266"/>
      <c r="L602" s="266"/>
      <c r="M602" s="266"/>
      <c r="N602" s="266"/>
      <c r="O602" s="266"/>
      <c r="P602" s="266"/>
      <c r="Q602" s="266"/>
      <c r="R602" s="266"/>
      <c r="S602" s="266"/>
    </row>
    <row r="603" spans="1:19" ht="15" customHeight="1">
      <c r="L603" s="777"/>
      <c r="M603" s="777"/>
      <c r="N603" s="256"/>
      <c r="O603" s="822" t="str">
        <f>$O$5</f>
        <v>令和0年0月0日</v>
      </c>
      <c r="P603" s="822"/>
      <c r="Q603" s="822"/>
      <c r="R603" s="822"/>
      <c r="S603" s="822"/>
    </row>
    <row r="604" spans="1:19" ht="15" customHeight="1" thickBot="1"/>
    <row r="605" spans="1:19" ht="15" customHeight="1">
      <c r="A605" s="265"/>
      <c r="B605" s="264"/>
      <c r="C605" s="264"/>
      <c r="D605" s="264"/>
      <c r="E605" s="264"/>
      <c r="F605" s="264"/>
      <c r="G605" s="264"/>
      <c r="H605" s="264"/>
      <c r="I605" s="264"/>
      <c r="J605" s="264"/>
      <c r="K605" s="264"/>
      <c r="L605" s="264"/>
      <c r="M605" s="264"/>
      <c r="N605" s="264"/>
      <c r="O605" s="264"/>
      <c r="P605" s="264"/>
      <c r="Q605" s="264"/>
      <c r="R605" s="264"/>
      <c r="S605" s="263"/>
    </row>
    <row r="606" spans="1:19" ht="15" customHeight="1">
      <c r="A606" s="255"/>
      <c r="B606" s="799" t="s">
        <v>120</v>
      </c>
      <c r="C606" s="799"/>
      <c r="D606" s="799"/>
      <c r="E606" s="800">
        <f>$E$8</f>
        <v>0</v>
      </c>
      <c r="F606" s="800"/>
      <c r="G606" s="800"/>
      <c r="H606" s="800"/>
      <c r="I606" s="800"/>
      <c r="J606" s="800"/>
      <c r="K606" s="800"/>
      <c r="L606" s="800"/>
      <c r="M606" s="800"/>
      <c r="N606" s="800"/>
      <c r="O606" s="800"/>
      <c r="P606" s="800"/>
      <c r="Q606" s="800"/>
      <c r="S606" s="254"/>
    </row>
    <row r="607" spans="1:19" ht="15" customHeight="1">
      <c r="A607" s="255"/>
      <c r="B607" s="799"/>
      <c r="C607" s="799"/>
      <c r="D607" s="799"/>
      <c r="E607" s="792"/>
      <c r="F607" s="792"/>
      <c r="G607" s="792"/>
      <c r="H607" s="792"/>
      <c r="I607" s="792"/>
      <c r="J607" s="792"/>
      <c r="K607" s="792"/>
      <c r="L607" s="792"/>
      <c r="M607" s="792"/>
      <c r="N607" s="792"/>
      <c r="O607" s="792"/>
      <c r="P607" s="792"/>
      <c r="Q607" s="792"/>
      <c r="S607" s="254"/>
    </row>
    <row r="608" spans="1:19" ht="15" customHeight="1">
      <c r="A608" s="255"/>
      <c r="B608" s="768" t="s">
        <v>119</v>
      </c>
      <c r="C608" s="768"/>
      <c r="D608" s="768"/>
      <c r="E608" s="791">
        <f>$E$10</f>
        <v>0</v>
      </c>
      <c r="F608" s="791"/>
      <c r="G608" s="791"/>
      <c r="H608" s="791"/>
      <c r="I608" s="791"/>
      <c r="J608" s="791"/>
      <c r="K608" s="791"/>
      <c r="L608" s="791"/>
      <c r="M608" s="791"/>
      <c r="N608" s="791"/>
      <c r="O608" s="791"/>
      <c r="P608" s="791"/>
      <c r="Q608" s="791"/>
      <c r="S608" s="254"/>
    </row>
    <row r="609" spans="1:19" ht="15" customHeight="1">
      <c r="A609" s="255"/>
      <c r="B609" s="772"/>
      <c r="C609" s="772"/>
      <c r="D609" s="772"/>
      <c r="E609" s="791"/>
      <c r="F609" s="791"/>
      <c r="G609" s="791"/>
      <c r="H609" s="791"/>
      <c r="I609" s="791"/>
      <c r="J609" s="791"/>
      <c r="K609" s="791"/>
      <c r="L609" s="791"/>
      <c r="M609" s="791"/>
      <c r="N609" s="791"/>
      <c r="O609" s="791"/>
      <c r="P609" s="791"/>
      <c r="Q609" s="791"/>
      <c r="S609" s="254"/>
    </row>
    <row r="610" spans="1:19" ht="15" customHeight="1">
      <c r="A610" s="255"/>
      <c r="B610" s="769"/>
      <c r="C610" s="769"/>
      <c r="D610" s="769"/>
      <c r="E610" s="791"/>
      <c r="F610" s="791"/>
      <c r="G610" s="791"/>
      <c r="H610" s="791"/>
      <c r="I610" s="791"/>
      <c r="J610" s="791"/>
      <c r="K610" s="791"/>
      <c r="L610" s="791"/>
      <c r="M610" s="791"/>
      <c r="N610" s="791"/>
      <c r="O610" s="791"/>
      <c r="P610" s="791"/>
      <c r="Q610" s="791"/>
      <c r="S610" s="254"/>
    </row>
    <row r="611" spans="1:19" ht="15" customHeight="1">
      <c r="A611" s="255"/>
      <c r="B611" s="772" t="s">
        <v>121</v>
      </c>
      <c r="C611" s="772"/>
      <c r="D611" s="772"/>
      <c r="E611" s="792" t="str">
        <f>$E$13</f>
        <v>　</v>
      </c>
      <c r="F611" s="792"/>
      <c r="G611" s="792"/>
      <c r="H611" s="792"/>
      <c r="I611" s="792"/>
      <c r="J611" s="792"/>
      <c r="K611" s="792"/>
      <c r="L611" s="792"/>
      <c r="M611" s="792"/>
      <c r="N611" s="792"/>
      <c r="O611" s="792"/>
      <c r="P611" s="792"/>
      <c r="Q611" s="792"/>
      <c r="S611" s="254"/>
    </row>
    <row r="612" spans="1:19" ht="15" customHeight="1">
      <c r="A612" s="255"/>
      <c r="B612" s="772"/>
      <c r="C612" s="772"/>
      <c r="D612" s="772"/>
      <c r="E612" s="792"/>
      <c r="F612" s="792"/>
      <c r="G612" s="792"/>
      <c r="H612" s="792"/>
      <c r="I612" s="792"/>
      <c r="J612" s="792"/>
      <c r="K612" s="792"/>
      <c r="L612" s="792"/>
      <c r="M612" s="792"/>
      <c r="N612" s="792"/>
      <c r="O612" s="792"/>
      <c r="P612" s="792"/>
      <c r="Q612" s="792"/>
      <c r="S612" s="254"/>
    </row>
    <row r="613" spans="1:19" ht="15" customHeight="1">
      <c r="A613" s="255"/>
      <c r="B613" s="768" t="s">
        <v>430</v>
      </c>
      <c r="C613" s="768"/>
      <c r="D613" s="768"/>
      <c r="E613" s="792">
        <f>$E$15</f>
        <v>0</v>
      </c>
      <c r="F613" s="792"/>
      <c r="G613" s="792"/>
      <c r="H613" s="792"/>
      <c r="I613" s="792"/>
      <c r="J613" s="792"/>
      <c r="K613" s="792"/>
      <c r="L613" s="792"/>
      <c r="M613" s="792"/>
      <c r="N613" s="792"/>
      <c r="O613" s="792"/>
      <c r="P613" s="792"/>
      <c r="Q613" s="792"/>
      <c r="S613" s="254"/>
    </row>
    <row r="614" spans="1:19" ht="15" customHeight="1">
      <c r="A614" s="255"/>
      <c r="B614" s="769"/>
      <c r="C614" s="769"/>
      <c r="D614" s="769"/>
      <c r="E614" s="792"/>
      <c r="F614" s="792"/>
      <c r="G614" s="792"/>
      <c r="H614" s="792"/>
      <c r="I614" s="792"/>
      <c r="J614" s="792"/>
      <c r="K614" s="792"/>
      <c r="L614" s="792"/>
      <c r="M614" s="792"/>
      <c r="N614" s="792"/>
      <c r="O614" s="792"/>
      <c r="P614" s="792"/>
      <c r="Q614" s="792"/>
      <c r="S614" s="254"/>
    </row>
    <row r="615" spans="1:19" ht="15" customHeight="1" thickBot="1">
      <c r="A615" s="253"/>
      <c r="B615" s="252"/>
      <c r="C615" s="252"/>
      <c r="D615" s="252"/>
      <c r="E615" s="252"/>
      <c r="F615" s="252"/>
      <c r="G615" s="252"/>
      <c r="H615" s="252"/>
      <c r="I615" s="252"/>
      <c r="J615" s="252"/>
      <c r="K615" s="252"/>
      <c r="L615" s="252"/>
      <c r="M615" s="252"/>
      <c r="N615" s="252"/>
      <c r="O615" s="252"/>
      <c r="P615" s="252"/>
      <c r="Q615" s="252"/>
      <c r="R615" s="252"/>
      <c r="S615" s="251"/>
    </row>
    <row r="617" spans="1:19" ht="15" customHeight="1">
      <c r="A617" s="250" t="s">
        <v>429</v>
      </c>
    </row>
    <row r="618" spans="1:19" ht="15" customHeight="1" thickBot="1"/>
    <row r="619" spans="1:19" ht="15" customHeight="1">
      <c r="A619" s="265"/>
      <c r="B619" s="264"/>
      <c r="C619" s="264"/>
      <c r="D619" s="264"/>
      <c r="E619" s="264"/>
      <c r="F619" s="264"/>
      <c r="G619" s="264"/>
      <c r="H619" s="264"/>
      <c r="I619" s="264"/>
      <c r="J619" s="264"/>
      <c r="K619" s="264"/>
      <c r="L619" s="264"/>
      <c r="M619" s="264"/>
      <c r="N619" s="264"/>
      <c r="O619" s="264"/>
      <c r="P619" s="264"/>
      <c r="Q619" s="264"/>
      <c r="R619" s="264"/>
      <c r="S619" s="263"/>
    </row>
    <row r="620" spans="1:19" ht="15" customHeight="1">
      <c r="A620" s="255"/>
      <c r="B620" s="772" t="s">
        <v>141</v>
      </c>
      <c r="C620" s="772"/>
      <c r="D620" s="772"/>
      <c r="E620" s="770">
        <f>入力用!E529</f>
        <v>0</v>
      </c>
      <c r="F620" s="770"/>
      <c r="G620" s="770"/>
      <c r="H620" s="770"/>
      <c r="I620" s="770"/>
      <c r="J620" s="770"/>
      <c r="K620" s="770"/>
      <c r="M620" s="772" t="s">
        <v>428</v>
      </c>
      <c r="N620" s="772"/>
      <c r="O620" s="823"/>
      <c r="P620" s="823"/>
      <c r="Q620" s="823"/>
      <c r="R620" s="823"/>
      <c r="S620" s="254"/>
    </row>
    <row r="621" spans="1:19" ht="15" customHeight="1">
      <c r="A621" s="255"/>
      <c r="B621" s="769"/>
      <c r="C621" s="769"/>
      <c r="D621" s="769"/>
      <c r="E621" s="771"/>
      <c r="F621" s="771"/>
      <c r="G621" s="771"/>
      <c r="H621" s="771"/>
      <c r="I621" s="771"/>
      <c r="J621" s="771"/>
      <c r="K621" s="771"/>
      <c r="M621" s="769"/>
      <c r="N621" s="769"/>
      <c r="O621" s="823"/>
      <c r="P621" s="823"/>
      <c r="Q621" s="823"/>
      <c r="R621" s="823"/>
      <c r="S621" s="254"/>
    </row>
    <row r="622" spans="1:19" ht="15" customHeight="1">
      <c r="A622" s="255"/>
      <c r="B622" s="772" t="s">
        <v>427</v>
      </c>
      <c r="C622" s="772"/>
      <c r="D622" s="772"/>
      <c r="E622" s="816">
        <f>$E$24</f>
        <v>0</v>
      </c>
      <c r="F622" s="816"/>
      <c r="G622" s="816"/>
      <c r="H622" s="816"/>
      <c r="I622" s="816"/>
      <c r="J622" s="816"/>
      <c r="K622" s="816"/>
      <c r="N622" s="261"/>
      <c r="O622" s="261"/>
      <c r="P622" s="261"/>
      <c r="Q622" s="261"/>
      <c r="R622" s="261"/>
      <c r="S622" s="254"/>
    </row>
    <row r="623" spans="1:19" ht="15" customHeight="1">
      <c r="A623" s="255"/>
      <c r="B623" s="772"/>
      <c r="C623" s="772"/>
      <c r="D623" s="772"/>
      <c r="E623" s="771"/>
      <c r="F623" s="771"/>
      <c r="G623" s="771"/>
      <c r="H623" s="771"/>
      <c r="I623" s="771"/>
      <c r="J623" s="771"/>
      <c r="K623" s="771"/>
      <c r="S623" s="254"/>
    </row>
    <row r="624" spans="1:19" ht="15" customHeight="1">
      <c r="A624" s="255"/>
      <c r="B624" s="768" t="s">
        <v>34</v>
      </c>
      <c r="C624" s="768"/>
      <c r="D624" s="768"/>
      <c r="E624" s="770" t="str">
        <f>CONCATENATE(入力用!E530,入力用!F530,入力用!G530,入力用!H530,入力用!I530,入力用!J530,入力用!K530)</f>
        <v>年月日</v>
      </c>
      <c r="F624" s="770"/>
      <c r="G624" s="770"/>
      <c r="H624" s="770"/>
      <c r="I624" s="770"/>
      <c r="J624" s="770"/>
      <c r="K624" s="770"/>
      <c r="L624" s="770"/>
      <c r="M624" s="770"/>
      <c r="S624" s="254"/>
    </row>
    <row r="625" spans="1:19" ht="15" customHeight="1">
      <c r="A625" s="255"/>
      <c r="B625" s="769"/>
      <c r="C625" s="769"/>
      <c r="D625" s="769"/>
      <c r="E625" s="771"/>
      <c r="F625" s="771"/>
      <c r="G625" s="771"/>
      <c r="H625" s="771"/>
      <c r="I625" s="771"/>
      <c r="J625" s="771"/>
      <c r="K625" s="771"/>
      <c r="L625" s="771"/>
      <c r="M625" s="771"/>
      <c r="S625" s="254"/>
    </row>
    <row r="626" spans="1:19" ht="15" customHeight="1" thickBot="1">
      <c r="A626" s="253"/>
      <c r="B626" s="252"/>
      <c r="C626" s="252"/>
      <c r="D626" s="252"/>
      <c r="E626" s="252"/>
      <c r="F626" s="252"/>
      <c r="G626" s="252"/>
      <c r="H626" s="252"/>
      <c r="I626" s="252"/>
      <c r="J626" s="252"/>
      <c r="K626" s="252"/>
      <c r="L626" s="252"/>
      <c r="M626" s="252"/>
      <c r="N626" s="252"/>
      <c r="O626" s="252"/>
      <c r="P626" s="252"/>
      <c r="Q626" s="252"/>
      <c r="R626" s="252"/>
      <c r="S626" s="251"/>
    </row>
    <row r="627" spans="1:19" ht="15" customHeight="1" thickBot="1"/>
    <row r="628" spans="1:19" ht="15" customHeight="1">
      <c r="A628" s="265"/>
      <c r="B628" s="264"/>
      <c r="C628" s="264"/>
      <c r="D628" s="264"/>
      <c r="E628" s="264"/>
      <c r="F628" s="264"/>
      <c r="G628" s="264"/>
      <c r="H628" s="264"/>
      <c r="I628" s="264"/>
      <c r="J628" s="264"/>
      <c r="K628" s="264"/>
      <c r="L628" s="264"/>
      <c r="M628" s="264"/>
      <c r="N628" s="264"/>
      <c r="O628" s="264"/>
      <c r="P628" s="264"/>
      <c r="Q628" s="264"/>
      <c r="R628" s="264"/>
      <c r="S628" s="263"/>
    </row>
    <row r="629" spans="1:19" ht="15" customHeight="1">
      <c r="A629" s="255"/>
      <c r="B629" s="811" t="s">
        <v>426</v>
      </c>
      <c r="C629" s="774"/>
      <c r="D629" s="775"/>
      <c r="E629" s="793" t="s">
        <v>425</v>
      </c>
      <c r="F629" s="793"/>
      <c r="G629" s="794"/>
      <c r="H629" s="795"/>
      <c r="I629" s="795"/>
      <c r="J629" s="795"/>
      <c r="K629" s="797" t="s">
        <v>424</v>
      </c>
      <c r="L629" s="797"/>
      <c r="M629" s="797"/>
      <c r="N629" s="817"/>
      <c r="O629" s="817"/>
      <c r="P629" s="817"/>
      <c r="Q629" s="817"/>
      <c r="R629" s="818"/>
      <c r="S629" s="254"/>
    </row>
    <row r="630" spans="1:19" ht="15" customHeight="1">
      <c r="A630" s="255"/>
      <c r="B630" s="776"/>
      <c r="C630" s="777"/>
      <c r="D630" s="778"/>
      <c r="E630" s="793"/>
      <c r="F630" s="793"/>
      <c r="G630" s="794"/>
      <c r="H630" s="796"/>
      <c r="I630" s="796"/>
      <c r="J630" s="796"/>
      <c r="K630" s="798"/>
      <c r="L630" s="798"/>
      <c r="M630" s="798"/>
      <c r="N630" s="819"/>
      <c r="O630" s="819"/>
      <c r="P630" s="819"/>
      <c r="Q630" s="819"/>
      <c r="R630" s="820"/>
      <c r="S630" s="254"/>
    </row>
    <row r="631" spans="1:19" ht="15" customHeight="1">
      <c r="A631" s="255"/>
      <c r="B631" s="776"/>
      <c r="C631" s="777"/>
      <c r="D631" s="778"/>
      <c r="E631" s="801" t="s">
        <v>423</v>
      </c>
      <c r="F631" s="802"/>
      <c r="G631" s="802"/>
      <c r="H631" s="805"/>
      <c r="I631" s="807" t="s">
        <v>422</v>
      </c>
      <c r="J631" s="807"/>
      <c r="K631" s="807"/>
      <c r="L631" s="807"/>
      <c r="M631" s="807"/>
      <c r="N631" s="807"/>
      <c r="O631" s="807"/>
      <c r="P631" s="807"/>
      <c r="Q631" s="807"/>
      <c r="R631" s="808"/>
      <c r="S631" s="254"/>
    </row>
    <row r="632" spans="1:19" ht="15" customHeight="1">
      <c r="A632" s="255"/>
      <c r="B632" s="779"/>
      <c r="C632" s="780"/>
      <c r="D632" s="781"/>
      <c r="E632" s="803"/>
      <c r="F632" s="804"/>
      <c r="G632" s="804"/>
      <c r="H632" s="806"/>
      <c r="I632" s="809"/>
      <c r="J632" s="809"/>
      <c r="K632" s="809"/>
      <c r="L632" s="809"/>
      <c r="M632" s="809"/>
      <c r="N632" s="809"/>
      <c r="O632" s="809"/>
      <c r="P632" s="809"/>
      <c r="Q632" s="809"/>
      <c r="R632" s="810"/>
      <c r="S632" s="254"/>
    </row>
    <row r="633" spans="1:19" ht="15" customHeight="1">
      <c r="A633" s="255"/>
      <c r="S633" s="254"/>
    </row>
    <row r="634" spans="1:19" ht="15" customHeight="1">
      <c r="A634" s="255"/>
      <c r="B634" s="811" t="s">
        <v>421</v>
      </c>
      <c r="C634" s="774"/>
      <c r="D634" s="775"/>
      <c r="E634" s="812" t="s">
        <v>420</v>
      </c>
      <c r="F634" s="813"/>
      <c r="G634" s="813"/>
      <c r="H634" s="813"/>
      <c r="I634" s="813"/>
      <c r="J634" s="813"/>
      <c r="K634" s="813"/>
      <c r="L634" s="813"/>
      <c r="M634" s="813"/>
      <c r="N634" s="813"/>
      <c r="O634" s="813"/>
      <c r="P634" s="813"/>
      <c r="Q634" s="813"/>
      <c r="R634" s="814"/>
      <c r="S634" s="254"/>
    </row>
    <row r="635" spans="1:19" ht="15" customHeight="1">
      <c r="A635" s="255"/>
      <c r="B635" s="776"/>
      <c r="C635" s="777"/>
      <c r="D635" s="778"/>
      <c r="E635" s="262"/>
      <c r="F635" s="805"/>
      <c r="G635" s="774" t="s">
        <v>419</v>
      </c>
      <c r="H635" s="774"/>
      <c r="I635" s="805"/>
      <c r="J635" s="774" t="s">
        <v>418</v>
      </c>
      <c r="K635" s="261"/>
      <c r="L635" s="261"/>
      <c r="M635" s="261"/>
      <c r="N635" s="261"/>
      <c r="O635" s="261"/>
      <c r="P635" s="261"/>
      <c r="Q635" s="261"/>
      <c r="R635" s="260"/>
      <c r="S635" s="254"/>
    </row>
    <row r="636" spans="1:19" ht="15" customHeight="1">
      <c r="A636" s="255"/>
      <c r="B636" s="779"/>
      <c r="C636" s="780"/>
      <c r="D636" s="781"/>
      <c r="E636" s="259"/>
      <c r="F636" s="806"/>
      <c r="G636" s="780"/>
      <c r="H636" s="780"/>
      <c r="I636" s="806"/>
      <c r="J636" s="780"/>
      <c r="K636" s="258"/>
      <c r="L636" s="258"/>
      <c r="M636" s="258"/>
      <c r="N636" s="258"/>
      <c r="O636" s="258"/>
      <c r="P636" s="258"/>
      <c r="Q636" s="258"/>
      <c r="R636" s="257"/>
      <c r="S636" s="254"/>
    </row>
    <row r="637" spans="1:19" ht="15" customHeight="1">
      <c r="A637" s="255"/>
      <c r="S637" s="254"/>
    </row>
    <row r="638" spans="1:19" ht="15" customHeight="1">
      <c r="A638" s="255"/>
      <c r="B638" s="773" t="s">
        <v>417</v>
      </c>
      <c r="C638" s="774"/>
      <c r="D638" s="775"/>
      <c r="E638" s="782"/>
      <c r="F638" s="783"/>
      <c r="G638" s="783"/>
      <c r="H638" s="783"/>
      <c r="I638" s="783"/>
      <c r="J638" s="783"/>
      <c r="K638" s="783"/>
      <c r="L638" s="783"/>
      <c r="M638" s="783"/>
      <c r="N638" s="783"/>
      <c r="O638" s="783"/>
      <c r="P638" s="783"/>
      <c r="Q638" s="783"/>
      <c r="R638" s="784"/>
      <c r="S638" s="254"/>
    </row>
    <row r="639" spans="1:19" ht="15" customHeight="1">
      <c r="A639" s="255"/>
      <c r="B639" s="776"/>
      <c r="C639" s="777"/>
      <c r="D639" s="778"/>
      <c r="E639" s="785"/>
      <c r="F639" s="786"/>
      <c r="G639" s="786"/>
      <c r="H639" s="786"/>
      <c r="I639" s="786"/>
      <c r="J639" s="786"/>
      <c r="K639" s="786"/>
      <c r="L639" s="786"/>
      <c r="M639" s="786"/>
      <c r="N639" s="786"/>
      <c r="O639" s="786"/>
      <c r="P639" s="786"/>
      <c r="Q639" s="786"/>
      <c r="R639" s="787"/>
      <c r="S639" s="254"/>
    </row>
    <row r="640" spans="1:19" ht="15" customHeight="1">
      <c r="A640" s="255"/>
      <c r="B640" s="776"/>
      <c r="C640" s="777"/>
      <c r="D640" s="778"/>
      <c r="E640" s="785"/>
      <c r="F640" s="786"/>
      <c r="G640" s="786"/>
      <c r="H640" s="786"/>
      <c r="I640" s="786"/>
      <c r="J640" s="786"/>
      <c r="K640" s="786"/>
      <c r="L640" s="786"/>
      <c r="M640" s="786"/>
      <c r="N640" s="786"/>
      <c r="O640" s="786"/>
      <c r="P640" s="786"/>
      <c r="Q640" s="786"/>
      <c r="R640" s="787"/>
      <c r="S640" s="254"/>
    </row>
    <row r="641" spans="1:19" ht="15" customHeight="1">
      <c r="A641" s="255"/>
      <c r="B641" s="776"/>
      <c r="C641" s="777"/>
      <c r="D641" s="778"/>
      <c r="E641" s="785"/>
      <c r="F641" s="786"/>
      <c r="G641" s="786"/>
      <c r="H641" s="786"/>
      <c r="I641" s="786"/>
      <c r="J641" s="786"/>
      <c r="K641" s="786"/>
      <c r="L641" s="786"/>
      <c r="M641" s="786"/>
      <c r="N641" s="786"/>
      <c r="O641" s="786"/>
      <c r="P641" s="786"/>
      <c r="Q641" s="786"/>
      <c r="R641" s="787"/>
      <c r="S641" s="254"/>
    </row>
    <row r="642" spans="1:19" ht="15" customHeight="1">
      <c r="A642" s="255"/>
      <c r="B642" s="776"/>
      <c r="C642" s="777"/>
      <c r="D642" s="778"/>
      <c r="E642" s="785"/>
      <c r="F642" s="786"/>
      <c r="G642" s="786"/>
      <c r="H642" s="786"/>
      <c r="I642" s="786"/>
      <c r="J642" s="786"/>
      <c r="K642" s="786"/>
      <c r="L642" s="786"/>
      <c r="M642" s="786"/>
      <c r="N642" s="786"/>
      <c r="O642" s="786"/>
      <c r="P642" s="786"/>
      <c r="Q642" s="786"/>
      <c r="R642" s="787"/>
      <c r="S642" s="254"/>
    </row>
    <row r="643" spans="1:19" ht="15" customHeight="1">
      <c r="A643" s="255"/>
      <c r="B643" s="779"/>
      <c r="C643" s="780"/>
      <c r="D643" s="781"/>
      <c r="E643" s="788"/>
      <c r="F643" s="789"/>
      <c r="G643" s="789"/>
      <c r="H643" s="789"/>
      <c r="I643" s="789"/>
      <c r="J643" s="789"/>
      <c r="K643" s="789"/>
      <c r="L643" s="789"/>
      <c r="M643" s="789"/>
      <c r="N643" s="789"/>
      <c r="O643" s="789"/>
      <c r="P643" s="789"/>
      <c r="Q643" s="789"/>
      <c r="R643" s="790"/>
      <c r="S643" s="254"/>
    </row>
    <row r="644" spans="1:19" ht="15" customHeight="1" thickBot="1">
      <c r="A644" s="253"/>
      <c r="B644" s="252"/>
      <c r="C644" s="252"/>
      <c r="D644" s="252"/>
      <c r="E644" s="252"/>
      <c r="F644" s="252"/>
      <c r="G644" s="252"/>
      <c r="H644" s="252"/>
      <c r="I644" s="252"/>
      <c r="J644" s="252"/>
      <c r="K644" s="252"/>
      <c r="L644" s="252"/>
      <c r="M644" s="252"/>
      <c r="N644" s="252"/>
      <c r="O644" s="252"/>
      <c r="P644" s="252"/>
      <c r="Q644" s="252"/>
      <c r="R644" s="252"/>
      <c r="S644" s="251"/>
    </row>
    <row r="645" spans="1:19" ht="15" customHeight="1">
      <c r="M645" s="250">
        <v>15</v>
      </c>
      <c r="N645" s="250" t="s">
        <v>432</v>
      </c>
      <c r="P645" s="821">
        <f>$P$1</f>
        <v>0</v>
      </c>
      <c r="Q645" s="821"/>
      <c r="R645" s="821"/>
      <c r="S645" s="821"/>
    </row>
    <row r="646" spans="1:19" ht="15" customHeight="1">
      <c r="A646" s="815" t="s">
        <v>431</v>
      </c>
      <c r="B646" s="815"/>
      <c r="C646" s="815"/>
      <c r="D646" s="815"/>
      <c r="E646" s="815"/>
      <c r="F646" s="815"/>
      <c r="G646" s="815"/>
      <c r="H646" s="815"/>
      <c r="I646" s="815"/>
      <c r="J646" s="815"/>
      <c r="K646" s="815"/>
      <c r="L646" s="815"/>
      <c r="M646" s="815"/>
      <c r="N646" s="815"/>
      <c r="O646" s="815"/>
      <c r="P646" s="815"/>
      <c r="Q646" s="815"/>
      <c r="R646" s="815"/>
      <c r="S646" s="815"/>
    </row>
    <row r="647" spans="1:19" ht="15" customHeight="1">
      <c r="A647" s="815"/>
      <c r="B647" s="815"/>
      <c r="C647" s="815"/>
      <c r="D647" s="815"/>
      <c r="E647" s="815"/>
      <c r="F647" s="815"/>
      <c r="G647" s="815"/>
      <c r="H647" s="815"/>
      <c r="I647" s="815"/>
      <c r="J647" s="815"/>
      <c r="K647" s="815"/>
      <c r="L647" s="815"/>
      <c r="M647" s="815"/>
      <c r="N647" s="815"/>
      <c r="O647" s="815"/>
      <c r="P647" s="815"/>
      <c r="Q647" s="815"/>
      <c r="R647" s="815"/>
      <c r="S647" s="815"/>
    </row>
    <row r="648" spans="1:19" ht="15" customHeight="1">
      <c r="A648" s="266"/>
      <c r="B648" s="266"/>
      <c r="C648" s="266"/>
      <c r="D648" s="266"/>
      <c r="E648" s="266"/>
      <c r="F648" s="266"/>
      <c r="G648" s="266"/>
      <c r="H648" s="266"/>
      <c r="I648" s="266"/>
      <c r="J648" s="266"/>
      <c r="K648" s="266"/>
      <c r="L648" s="266"/>
      <c r="M648" s="266"/>
      <c r="N648" s="266"/>
      <c r="O648" s="266"/>
      <c r="P648" s="266"/>
      <c r="Q648" s="266"/>
      <c r="R648" s="266"/>
      <c r="S648" s="266"/>
    </row>
    <row r="649" spans="1:19" ht="15" customHeight="1">
      <c r="L649" s="777"/>
      <c r="M649" s="777"/>
      <c r="N649" s="256"/>
      <c r="O649" s="822" t="str">
        <f>$O$5</f>
        <v>令和0年0月0日</v>
      </c>
      <c r="P649" s="822"/>
      <c r="Q649" s="822"/>
      <c r="R649" s="822"/>
      <c r="S649" s="822"/>
    </row>
    <row r="650" spans="1:19" ht="15" customHeight="1" thickBot="1"/>
    <row r="651" spans="1:19" ht="15" customHeight="1">
      <c r="A651" s="265"/>
      <c r="B651" s="264"/>
      <c r="C651" s="264"/>
      <c r="D651" s="264"/>
      <c r="E651" s="264"/>
      <c r="F651" s="264"/>
      <c r="G651" s="264"/>
      <c r="H651" s="264"/>
      <c r="I651" s="264"/>
      <c r="J651" s="264"/>
      <c r="K651" s="264"/>
      <c r="L651" s="264"/>
      <c r="M651" s="264"/>
      <c r="N651" s="264"/>
      <c r="O651" s="264"/>
      <c r="P651" s="264"/>
      <c r="Q651" s="264"/>
      <c r="R651" s="264"/>
      <c r="S651" s="263"/>
    </row>
    <row r="652" spans="1:19" ht="15" customHeight="1">
      <c r="A652" s="255"/>
      <c r="B652" s="799" t="s">
        <v>120</v>
      </c>
      <c r="C652" s="799"/>
      <c r="D652" s="799"/>
      <c r="E652" s="800">
        <f>$E$8</f>
        <v>0</v>
      </c>
      <c r="F652" s="800"/>
      <c r="G652" s="800"/>
      <c r="H652" s="800"/>
      <c r="I652" s="800"/>
      <c r="J652" s="800"/>
      <c r="K652" s="800"/>
      <c r="L652" s="800"/>
      <c r="M652" s="800"/>
      <c r="N652" s="800"/>
      <c r="O652" s="800"/>
      <c r="P652" s="800"/>
      <c r="Q652" s="800"/>
      <c r="S652" s="254"/>
    </row>
    <row r="653" spans="1:19" ht="15" customHeight="1">
      <c r="A653" s="255"/>
      <c r="B653" s="799"/>
      <c r="C653" s="799"/>
      <c r="D653" s="799"/>
      <c r="E653" s="792"/>
      <c r="F653" s="792"/>
      <c r="G653" s="792"/>
      <c r="H653" s="792"/>
      <c r="I653" s="792"/>
      <c r="J653" s="792"/>
      <c r="K653" s="792"/>
      <c r="L653" s="792"/>
      <c r="M653" s="792"/>
      <c r="N653" s="792"/>
      <c r="O653" s="792"/>
      <c r="P653" s="792"/>
      <c r="Q653" s="792"/>
      <c r="S653" s="254"/>
    </row>
    <row r="654" spans="1:19" ht="15" customHeight="1">
      <c r="A654" s="255"/>
      <c r="B654" s="768" t="s">
        <v>119</v>
      </c>
      <c r="C654" s="768"/>
      <c r="D654" s="768"/>
      <c r="E654" s="791">
        <f>$E$10</f>
        <v>0</v>
      </c>
      <c r="F654" s="791"/>
      <c r="G654" s="791"/>
      <c r="H654" s="791"/>
      <c r="I654" s="791"/>
      <c r="J654" s="791"/>
      <c r="K654" s="791"/>
      <c r="L654" s="791"/>
      <c r="M654" s="791"/>
      <c r="N654" s="791"/>
      <c r="O654" s="791"/>
      <c r="P654" s="791"/>
      <c r="Q654" s="791"/>
      <c r="S654" s="254"/>
    </row>
    <row r="655" spans="1:19" ht="15" customHeight="1">
      <c r="A655" s="255"/>
      <c r="B655" s="772"/>
      <c r="C655" s="772"/>
      <c r="D655" s="772"/>
      <c r="E655" s="791"/>
      <c r="F655" s="791"/>
      <c r="G655" s="791"/>
      <c r="H655" s="791"/>
      <c r="I655" s="791"/>
      <c r="J655" s="791"/>
      <c r="K655" s="791"/>
      <c r="L655" s="791"/>
      <c r="M655" s="791"/>
      <c r="N655" s="791"/>
      <c r="O655" s="791"/>
      <c r="P655" s="791"/>
      <c r="Q655" s="791"/>
      <c r="S655" s="254"/>
    </row>
    <row r="656" spans="1:19" ht="15" customHeight="1">
      <c r="A656" s="255"/>
      <c r="B656" s="769"/>
      <c r="C656" s="769"/>
      <c r="D656" s="769"/>
      <c r="E656" s="791"/>
      <c r="F656" s="791"/>
      <c r="G656" s="791"/>
      <c r="H656" s="791"/>
      <c r="I656" s="791"/>
      <c r="J656" s="791"/>
      <c r="K656" s="791"/>
      <c r="L656" s="791"/>
      <c r="M656" s="791"/>
      <c r="N656" s="791"/>
      <c r="O656" s="791"/>
      <c r="P656" s="791"/>
      <c r="Q656" s="791"/>
      <c r="S656" s="254"/>
    </row>
    <row r="657" spans="1:19" ht="15" customHeight="1">
      <c r="A657" s="255"/>
      <c r="B657" s="772" t="s">
        <v>121</v>
      </c>
      <c r="C657" s="772"/>
      <c r="D657" s="772"/>
      <c r="E657" s="792" t="str">
        <f>$E$13</f>
        <v>　</v>
      </c>
      <c r="F657" s="792"/>
      <c r="G657" s="792"/>
      <c r="H657" s="792"/>
      <c r="I657" s="792"/>
      <c r="J657" s="792"/>
      <c r="K657" s="792"/>
      <c r="L657" s="792"/>
      <c r="M657" s="792"/>
      <c r="N657" s="792"/>
      <c r="O657" s="792"/>
      <c r="P657" s="792"/>
      <c r="Q657" s="792"/>
      <c r="S657" s="254"/>
    </row>
    <row r="658" spans="1:19" ht="15" customHeight="1">
      <c r="A658" s="255"/>
      <c r="B658" s="772"/>
      <c r="C658" s="772"/>
      <c r="D658" s="772"/>
      <c r="E658" s="792"/>
      <c r="F658" s="792"/>
      <c r="G658" s="792"/>
      <c r="H658" s="792"/>
      <c r="I658" s="792"/>
      <c r="J658" s="792"/>
      <c r="K658" s="792"/>
      <c r="L658" s="792"/>
      <c r="M658" s="792"/>
      <c r="N658" s="792"/>
      <c r="O658" s="792"/>
      <c r="P658" s="792"/>
      <c r="Q658" s="792"/>
      <c r="S658" s="254"/>
    </row>
    <row r="659" spans="1:19" ht="15" customHeight="1">
      <c r="A659" s="255"/>
      <c r="B659" s="768" t="s">
        <v>430</v>
      </c>
      <c r="C659" s="768"/>
      <c r="D659" s="768"/>
      <c r="E659" s="792">
        <f>$E$15</f>
        <v>0</v>
      </c>
      <c r="F659" s="792"/>
      <c r="G659" s="792"/>
      <c r="H659" s="792"/>
      <c r="I659" s="792"/>
      <c r="J659" s="792"/>
      <c r="K659" s="792"/>
      <c r="L659" s="792"/>
      <c r="M659" s="792"/>
      <c r="N659" s="792"/>
      <c r="O659" s="792"/>
      <c r="P659" s="792"/>
      <c r="Q659" s="792"/>
      <c r="S659" s="254"/>
    </row>
    <row r="660" spans="1:19" ht="15" customHeight="1">
      <c r="A660" s="255"/>
      <c r="B660" s="769"/>
      <c r="C660" s="769"/>
      <c r="D660" s="769"/>
      <c r="E660" s="792"/>
      <c r="F660" s="792"/>
      <c r="G660" s="792"/>
      <c r="H660" s="792"/>
      <c r="I660" s="792"/>
      <c r="J660" s="792"/>
      <c r="K660" s="792"/>
      <c r="L660" s="792"/>
      <c r="M660" s="792"/>
      <c r="N660" s="792"/>
      <c r="O660" s="792"/>
      <c r="P660" s="792"/>
      <c r="Q660" s="792"/>
      <c r="S660" s="254"/>
    </row>
    <row r="661" spans="1:19" ht="15" customHeight="1" thickBot="1">
      <c r="A661" s="253"/>
      <c r="B661" s="252"/>
      <c r="C661" s="252"/>
      <c r="D661" s="252"/>
      <c r="E661" s="252"/>
      <c r="F661" s="252"/>
      <c r="G661" s="252"/>
      <c r="H661" s="252"/>
      <c r="I661" s="252"/>
      <c r="J661" s="252"/>
      <c r="K661" s="252"/>
      <c r="L661" s="252"/>
      <c r="M661" s="252"/>
      <c r="N661" s="252"/>
      <c r="O661" s="252"/>
      <c r="P661" s="252"/>
      <c r="Q661" s="252"/>
      <c r="R661" s="252"/>
      <c r="S661" s="251"/>
    </row>
    <row r="663" spans="1:19" ht="15" customHeight="1">
      <c r="A663" s="250" t="s">
        <v>429</v>
      </c>
    </row>
    <row r="664" spans="1:19" ht="15" customHeight="1" thickBot="1"/>
    <row r="665" spans="1:19" ht="15" customHeight="1">
      <c r="A665" s="265"/>
      <c r="B665" s="264"/>
      <c r="C665" s="264"/>
      <c r="D665" s="264"/>
      <c r="E665" s="264"/>
      <c r="F665" s="264"/>
      <c r="G665" s="264"/>
      <c r="H665" s="264"/>
      <c r="I665" s="264"/>
      <c r="J665" s="264"/>
      <c r="K665" s="264"/>
      <c r="L665" s="264"/>
      <c r="M665" s="264"/>
      <c r="N665" s="264"/>
      <c r="O665" s="264"/>
      <c r="P665" s="264"/>
      <c r="Q665" s="264"/>
      <c r="R665" s="264"/>
      <c r="S665" s="263"/>
    </row>
    <row r="666" spans="1:19" ht="15" customHeight="1">
      <c r="A666" s="255"/>
      <c r="B666" s="772" t="s">
        <v>141</v>
      </c>
      <c r="C666" s="772"/>
      <c r="D666" s="772"/>
      <c r="E666" s="770">
        <f>入力用!E568</f>
        <v>0</v>
      </c>
      <c r="F666" s="770"/>
      <c r="G666" s="770"/>
      <c r="H666" s="770"/>
      <c r="I666" s="770"/>
      <c r="J666" s="770"/>
      <c r="K666" s="770"/>
      <c r="M666" s="772" t="s">
        <v>428</v>
      </c>
      <c r="N666" s="772"/>
      <c r="O666" s="823"/>
      <c r="P666" s="823"/>
      <c r="Q666" s="823"/>
      <c r="R666" s="823"/>
      <c r="S666" s="254"/>
    </row>
    <row r="667" spans="1:19" ht="15" customHeight="1">
      <c r="A667" s="255"/>
      <c r="B667" s="769"/>
      <c r="C667" s="769"/>
      <c r="D667" s="769"/>
      <c r="E667" s="771"/>
      <c r="F667" s="771"/>
      <c r="G667" s="771"/>
      <c r="H667" s="771"/>
      <c r="I667" s="771"/>
      <c r="J667" s="771"/>
      <c r="K667" s="771"/>
      <c r="M667" s="769"/>
      <c r="N667" s="769"/>
      <c r="O667" s="823"/>
      <c r="P667" s="823"/>
      <c r="Q667" s="823"/>
      <c r="R667" s="823"/>
      <c r="S667" s="254"/>
    </row>
    <row r="668" spans="1:19" ht="15" customHeight="1">
      <c r="A668" s="255"/>
      <c r="B668" s="772" t="s">
        <v>427</v>
      </c>
      <c r="C668" s="772"/>
      <c r="D668" s="772"/>
      <c r="E668" s="816">
        <f>$E$24</f>
        <v>0</v>
      </c>
      <c r="F668" s="816"/>
      <c r="G668" s="816"/>
      <c r="H668" s="816"/>
      <c r="I668" s="816"/>
      <c r="J668" s="816"/>
      <c r="K668" s="816"/>
      <c r="N668" s="261"/>
      <c r="O668" s="261"/>
      <c r="P668" s="261"/>
      <c r="Q668" s="261"/>
      <c r="R668" s="261"/>
      <c r="S668" s="254"/>
    </row>
    <row r="669" spans="1:19" ht="15" customHeight="1">
      <c r="A669" s="255"/>
      <c r="B669" s="772"/>
      <c r="C669" s="772"/>
      <c r="D669" s="772"/>
      <c r="E669" s="771"/>
      <c r="F669" s="771"/>
      <c r="G669" s="771"/>
      <c r="H669" s="771"/>
      <c r="I669" s="771"/>
      <c r="J669" s="771"/>
      <c r="K669" s="771"/>
      <c r="S669" s="254"/>
    </row>
    <row r="670" spans="1:19" ht="15" customHeight="1">
      <c r="A670" s="255"/>
      <c r="B670" s="768" t="s">
        <v>34</v>
      </c>
      <c r="C670" s="768"/>
      <c r="D670" s="768"/>
      <c r="E670" s="770" t="str">
        <f>CONCATENATE(入力用!E569,入力用!F569,入力用!G569,入力用!H569,入力用!I569,入力用!J569,入力用!K569)</f>
        <v>年月日</v>
      </c>
      <c r="F670" s="770"/>
      <c r="G670" s="770"/>
      <c r="H670" s="770"/>
      <c r="I670" s="770"/>
      <c r="J670" s="770"/>
      <c r="K670" s="770"/>
      <c r="L670" s="770"/>
      <c r="M670" s="770"/>
      <c r="S670" s="254"/>
    </row>
    <row r="671" spans="1:19" ht="15" customHeight="1">
      <c r="A671" s="255"/>
      <c r="B671" s="769"/>
      <c r="C671" s="769"/>
      <c r="D671" s="769"/>
      <c r="E671" s="771"/>
      <c r="F671" s="771"/>
      <c r="G671" s="771"/>
      <c r="H671" s="771"/>
      <c r="I671" s="771"/>
      <c r="J671" s="771"/>
      <c r="K671" s="771"/>
      <c r="L671" s="771"/>
      <c r="M671" s="771"/>
      <c r="S671" s="254"/>
    </row>
    <row r="672" spans="1:19" ht="15" customHeight="1" thickBot="1">
      <c r="A672" s="253"/>
      <c r="B672" s="252"/>
      <c r="C672" s="252"/>
      <c r="D672" s="252"/>
      <c r="E672" s="252"/>
      <c r="F672" s="252"/>
      <c r="G672" s="252"/>
      <c r="H672" s="252"/>
      <c r="I672" s="252"/>
      <c r="J672" s="252"/>
      <c r="K672" s="252"/>
      <c r="L672" s="252"/>
      <c r="M672" s="252"/>
      <c r="N672" s="252"/>
      <c r="O672" s="252"/>
      <c r="P672" s="252"/>
      <c r="Q672" s="252"/>
      <c r="R672" s="252"/>
      <c r="S672" s="251"/>
    </row>
    <row r="673" spans="1:19" ht="15" customHeight="1" thickBot="1"/>
    <row r="674" spans="1:19" ht="15" customHeight="1">
      <c r="A674" s="265"/>
      <c r="B674" s="264"/>
      <c r="C674" s="264"/>
      <c r="D674" s="264"/>
      <c r="E674" s="264"/>
      <c r="F674" s="264"/>
      <c r="G674" s="264"/>
      <c r="H674" s="264"/>
      <c r="I674" s="264"/>
      <c r="J674" s="264"/>
      <c r="K674" s="264"/>
      <c r="L674" s="264"/>
      <c r="M674" s="264"/>
      <c r="N674" s="264"/>
      <c r="O674" s="264"/>
      <c r="P674" s="264"/>
      <c r="Q674" s="264"/>
      <c r="R674" s="264"/>
      <c r="S674" s="263"/>
    </row>
    <row r="675" spans="1:19" ht="15" customHeight="1">
      <c r="A675" s="255"/>
      <c r="B675" s="811" t="s">
        <v>426</v>
      </c>
      <c r="C675" s="774"/>
      <c r="D675" s="775"/>
      <c r="E675" s="793" t="s">
        <v>425</v>
      </c>
      <c r="F675" s="793"/>
      <c r="G675" s="794"/>
      <c r="H675" s="795"/>
      <c r="I675" s="795"/>
      <c r="J675" s="795"/>
      <c r="K675" s="797" t="s">
        <v>424</v>
      </c>
      <c r="L675" s="797"/>
      <c r="M675" s="797"/>
      <c r="N675" s="817"/>
      <c r="O675" s="817"/>
      <c r="P675" s="817"/>
      <c r="Q675" s="817"/>
      <c r="R675" s="818"/>
      <c r="S675" s="254"/>
    </row>
    <row r="676" spans="1:19" ht="15" customHeight="1">
      <c r="A676" s="255"/>
      <c r="B676" s="776"/>
      <c r="C676" s="777"/>
      <c r="D676" s="778"/>
      <c r="E676" s="793"/>
      <c r="F676" s="793"/>
      <c r="G676" s="794"/>
      <c r="H676" s="796"/>
      <c r="I676" s="796"/>
      <c r="J676" s="796"/>
      <c r="K676" s="798"/>
      <c r="L676" s="798"/>
      <c r="M676" s="798"/>
      <c r="N676" s="819"/>
      <c r="O676" s="819"/>
      <c r="P676" s="819"/>
      <c r="Q676" s="819"/>
      <c r="R676" s="820"/>
      <c r="S676" s="254"/>
    </row>
    <row r="677" spans="1:19" ht="15" customHeight="1">
      <c r="A677" s="255"/>
      <c r="B677" s="776"/>
      <c r="C677" s="777"/>
      <c r="D677" s="778"/>
      <c r="E677" s="801" t="s">
        <v>423</v>
      </c>
      <c r="F677" s="802"/>
      <c r="G677" s="802"/>
      <c r="H677" s="805"/>
      <c r="I677" s="807" t="s">
        <v>422</v>
      </c>
      <c r="J677" s="807"/>
      <c r="K677" s="807"/>
      <c r="L677" s="807"/>
      <c r="M677" s="807"/>
      <c r="N677" s="807"/>
      <c r="O677" s="807"/>
      <c r="P677" s="807"/>
      <c r="Q677" s="807"/>
      <c r="R677" s="808"/>
      <c r="S677" s="254"/>
    </row>
    <row r="678" spans="1:19" ht="15" customHeight="1">
      <c r="A678" s="255"/>
      <c r="B678" s="779"/>
      <c r="C678" s="780"/>
      <c r="D678" s="781"/>
      <c r="E678" s="803"/>
      <c r="F678" s="804"/>
      <c r="G678" s="804"/>
      <c r="H678" s="806"/>
      <c r="I678" s="809"/>
      <c r="J678" s="809"/>
      <c r="K678" s="809"/>
      <c r="L678" s="809"/>
      <c r="M678" s="809"/>
      <c r="N678" s="809"/>
      <c r="O678" s="809"/>
      <c r="P678" s="809"/>
      <c r="Q678" s="809"/>
      <c r="R678" s="810"/>
      <c r="S678" s="254"/>
    </row>
    <row r="679" spans="1:19" ht="15" customHeight="1">
      <c r="A679" s="255"/>
      <c r="S679" s="254"/>
    </row>
    <row r="680" spans="1:19" ht="15" customHeight="1">
      <c r="A680" s="255"/>
      <c r="B680" s="811" t="s">
        <v>421</v>
      </c>
      <c r="C680" s="774"/>
      <c r="D680" s="775"/>
      <c r="E680" s="812" t="s">
        <v>420</v>
      </c>
      <c r="F680" s="813"/>
      <c r="G680" s="813"/>
      <c r="H680" s="813"/>
      <c r="I680" s="813"/>
      <c r="J680" s="813"/>
      <c r="K680" s="813"/>
      <c r="L680" s="813"/>
      <c r="M680" s="813"/>
      <c r="N680" s="813"/>
      <c r="O680" s="813"/>
      <c r="P680" s="813"/>
      <c r="Q680" s="813"/>
      <c r="R680" s="814"/>
      <c r="S680" s="254"/>
    </row>
    <row r="681" spans="1:19" ht="15" customHeight="1">
      <c r="A681" s="255"/>
      <c r="B681" s="776"/>
      <c r="C681" s="777"/>
      <c r="D681" s="778"/>
      <c r="E681" s="262"/>
      <c r="F681" s="805"/>
      <c r="G681" s="774" t="s">
        <v>419</v>
      </c>
      <c r="H681" s="774"/>
      <c r="I681" s="805"/>
      <c r="J681" s="774" t="s">
        <v>418</v>
      </c>
      <c r="K681" s="261"/>
      <c r="L681" s="261"/>
      <c r="M681" s="261"/>
      <c r="N681" s="261"/>
      <c r="O681" s="261"/>
      <c r="P681" s="261"/>
      <c r="Q681" s="261"/>
      <c r="R681" s="260"/>
      <c r="S681" s="254"/>
    </row>
    <row r="682" spans="1:19" ht="15" customHeight="1">
      <c r="A682" s="255"/>
      <c r="B682" s="779"/>
      <c r="C682" s="780"/>
      <c r="D682" s="781"/>
      <c r="E682" s="259"/>
      <c r="F682" s="806"/>
      <c r="G682" s="780"/>
      <c r="H682" s="780"/>
      <c r="I682" s="806"/>
      <c r="J682" s="780"/>
      <c r="K682" s="258"/>
      <c r="L682" s="258"/>
      <c r="M682" s="258"/>
      <c r="N682" s="258"/>
      <c r="O682" s="258"/>
      <c r="P682" s="258"/>
      <c r="Q682" s="258"/>
      <c r="R682" s="257"/>
      <c r="S682" s="254"/>
    </row>
    <row r="683" spans="1:19" ht="15" customHeight="1">
      <c r="A683" s="255"/>
      <c r="S683" s="254"/>
    </row>
    <row r="684" spans="1:19" ht="15" customHeight="1">
      <c r="A684" s="255"/>
      <c r="B684" s="773" t="s">
        <v>417</v>
      </c>
      <c r="C684" s="774"/>
      <c r="D684" s="775"/>
      <c r="E684" s="782"/>
      <c r="F684" s="783"/>
      <c r="G684" s="783"/>
      <c r="H684" s="783"/>
      <c r="I684" s="783"/>
      <c r="J684" s="783"/>
      <c r="K684" s="783"/>
      <c r="L684" s="783"/>
      <c r="M684" s="783"/>
      <c r="N684" s="783"/>
      <c r="O684" s="783"/>
      <c r="P684" s="783"/>
      <c r="Q684" s="783"/>
      <c r="R684" s="784"/>
      <c r="S684" s="254"/>
    </row>
    <row r="685" spans="1:19" ht="15" customHeight="1">
      <c r="A685" s="255"/>
      <c r="B685" s="776"/>
      <c r="C685" s="777"/>
      <c r="D685" s="778"/>
      <c r="E685" s="785"/>
      <c r="F685" s="786"/>
      <c r="G685" s="786"/>
      <c r="H685" s="786"/>
      <c r="I685" s="786"/>
      <c r="J685" s="786"/>
      <c r="K685" s="786"/>
      <c r="L685" s="786"/>
      <c r="M685" s="786"/>
      <c r="N685" s="786"/>
      <c r="O685" s="786"/>
      <c r="P685" s="786"/>
      <c r="Q685" s="786"/>
      <c r="R685" s="787"/>
      <c r="S685" s="254"/>
    </row>
    <row r="686" spans="1:19" ht="15" customHeight="1">
      <c r="A686" s="255"/>
      <c r="B686" s="776"/>
      <c r="C686" s="777"/>
      <c r="D686" s="778"/>
      <c r="E686" s="785"/>
      <c r="F686" s="786"/>
      <c r="G686" s="786"/>
      <c r="H686" s="786"/>
      <c r="I686" s="786"/>
      <c r="J686" s="786"/>
      <c r="K686" s="786"/>
      <c r="L686" s="786"/>
      <c r="M686" s="786"/>
      <c r="N686" s="786"/>
      <c r="O686" s="786"/>
      <c r="P686" s="786"/>
      <c r="Q686" s="786"/>
      <c r="R686" s="787"/>
      <c r="S686" s="254"/>
    </row>
    <row r="687" spans="1:19" ht="15" customHeight="1">
      <c r="A687" s="255"/>
      <c r="B687" s="776"/>
      <c r="C687" s="777"/>
      <c r="D687" s="778"/>
      <c r="E687" s="785"/>
      <c r="F687" s="786"/>
      <c r="G687" s="786"/>
      <c r="H687" s="786"/>
      <c r="I687" s="786"/>
      <c r="J687" s="786"/>
      <c r="K687" s="786"/>
      <c r="L687" s="786"/>
      <c r="M687" s="786"/>
      <c r="N687" s="786"/>
      <c r="O687" s="786"/>
      <c r="P687" s="786"/>
      <c r="Q687" s="786"/>
      <c r="R687" s="787"/>
      <c r="S687" s="254"/>
    </row>
    <row r="688" spans="1:19" ht="15" customHeight="1">
      <c r="A688" s="255"/>
      <c r="B688" s="776"/>
      <c r="C688" s="777"/>
      <c r="D688" s="778"/>
      <c r="E688" s="785"/>
      <c r="F688" s="786"/>
      <c r="G688" s="786"/>
      <c r="H688" s="786"/>
      <c r="I688" s="786"/>
      <c r="J688" s="786"/>
      <c r="K688" s="786"/>
      <c r="L688" s="786"/>
      <c r="M688" s="786"/>
      <c r="N688" s="786"/>
      <c r="O688" s="786"/>
      <c r="P688" s="786"/>
      <c r="Q688" s="786"/>
      <c r="R688" s="787"/>
      <c r="S688" s="254"/>
    </row>
    <row r="689" spans="1:19" ht="15" customHeight="1">
      <c r="A689" s="255"/>
      <c r="B689" s="779"/>
      <c r="C689" s="780"/>
      <c r="D689" s="781"/>
      <c r="E689" s="788"/>
      <c r="F689" s="789"/>
      <c r="G689" s="789"/>
      <c r="H689" s="789"/>
      <c r="I689" s="789"/>
      <c r="J689" s="789"/>
      <c r="K689" s="789"/>
      <c r="L689" s="789"/>
      <c r="M689" s="789"/>
      <c r="N689" s="789"/>
      <c r="O689" s="789"/>
      <c r="P689" s="789"/>
      <c r="Q689" s="789"/>
      <c r="R689" s="790"/>
      <c r="S689" s="254"/>
    </row>
    <row r="690" spans="1:19" ht="15" customHeight="1" thickBot="1">
      <c r="A690" s="253"/>
      <c r="B690" s="252"/>
      <c r="C690" s="252"/>
      <c r="D690" s="252"/>
      <c r="E690" s="252"/>
      <c r="F690" s="252"/>
      <c r="G690" s="252"/>
      <c r="H690" s="252"/>
      <c r="I690" s="252"/>
      <c r="J690" s="252"/>
      <c r="K690" s="252"/>
      <c r="L690" s="252"/>
      <c r="M690" s="252"/>
      <c r="N690" s="252"/>
      <c r="O690" s="252"/>
      <c r="P690" s="252"/>
      <c r="Q690" s="252"/>
      <c r="R690" s="252"/>
      <c r="S690" s="251"/>
    </row>
  </sheetData>
  <sheetProtection sheet="1" objects="1" scenarios="1" selectLockedCells="1"/>
  <mergeCells count="540">
    <mergeCell ref="B684:D689"/>
    <mergeCell ref="E684:R689"/>
    <mergeCell ref="N675:R676"/>
    <mergeCell ref="E677:G678"/>
    <mergeCell ref="H677:H678"/>
    <mergeCell ref="I677:R678"/>
    <mergeCell ref="B680:D682"/>
    <mergeCell ref="E680:R680"/>
    <mergeCell ref="F681:F682"/>
    <mergeCell ref="G681:H682"/>
    <mergeCell ref="B666:D667"/>
    <mergeCell ref="E666:K667"/>
    <mergeCell ref="M666:N667"/>
    <mergeCell ref="O666:R667"/>
    <mergeCell ref="B668:D669"/>
    <mergeCell ref="E668:K669"/>
    <mergeCell ref="I681:I682"/>
    <mergeCell ref="J681:J682"/>
    <mergeCell ref="B670:D671"/>
    <mergeCell ref="E670:M671"/>
    <mergeCell ref="B675:D678"/>
    <mergeCell ref="E675:G676"/>
    <mergeCell ref="H675:J676"/>
    <mergeCell ref="K675:M676"/>
    <mergeCell ref="A646:S647"/>
    <mergeCell ref="L649:M649"/>
    <mergeCell ref="B652:D653"/>
    <mergeCell ref="E652:Q653"/>
    <mergeCell ref="B654:D656"/>
    <mergeCell ref="E654:Q656"/>
    <mergeCell ref="B657:D658"/>
    <mergeCell ref="E657:Q658"/>
    <mergeCell ref="B659:D660"/>
    <mergeCell ref="E659:Q660"/>
    <mergeCell ref="O649:S649"/>
    <mergeCell ref="B634:D636"/>
    <mergeCell ref="E634:R634"/>
    <mergeCell ref="F635:F636"/>
    <mergeCell ref="G635:H636"/>
    <mergeCell ref="I635:I636"/>
    <mergeCell ref="J635:J636"/>
    <mergeCell ref="B638:D643"/>
    <mergeCell ref="E638:R643"/>
    <mergeCell ref="P645:S645"/>
    <mergeCell ref="B620:D621"/>
    <mergeCell ref="E620:K621"/>
    <mergeCell ref="M620:N621"/>
    <mergeCell ref="O620:R621"/>
    <mergeCell ref="B622:D623"/>
    <mergeCell ref="E622:K623"/>
    <mergeCell ref="B624:D625"/>
    <mergeCell ref="E624:M625"/>
    <mergeCell ref="B629:D632"/>
    <mergeCell ref="E629:G630"/>
    <mergeCell ref="H629:J630"/>
    <mergeCell ref="K629:M630"/>
    <mergeCell ref="N629:R630"/>
    <mergeCell ref="E631:G632"/>
    <mergeCell ref="H631:H632"/>
    <mergeCell ref="I631:R632"/>
    <mergeCell ref="A600:S601"/>
    <mergeCell ref="L603:M603"/>
    <mergeCell ref="B606:D607"/>
    <mergeCell ref="E606:Q607"/>
    <mergeCell ref="B608:D610"/>
    <mergeCell ref="E608:Q610"/>
    <mergeCell ref="B611:D612"/>
    <mergeCell ref="E611:Q612"/>
    <mergeCell ref="B613:D614"/>
    <mergeCell ref="E613:Q614"/>
    <mergeCell ref="O603:S603"/>
    <mergeCell ref="B588:D590"/>
    <mergeCell ref="E588:R588"/>
    <mergeCell ref="F589:F590"/>
    <mergeCell ref="G589:H590"/>
    <mergeCell ref="I589:I590"/>
    <mergeCell ref="J589:J590"/>
    <mergeCell ref="B592:D597"/>
    <mergeCell ref="E592:R597"/>
    <mergeCell ref="P599:S599"/>
    <mergeCell ref="B574:D575"/>
    <mergeCell ref="E574:K575"/>
    <mergeCell ref="M574:N575"/>
    <mergeCell ref="O574:R575"/>
    <mergeCell ref="B576:D577"/>
    <mergeCell ref="E576:K577"/>
    <mergeCell ref="B578:D579"/>
    <mergeCell ref="E578:M579"/>
    <mergeCell ref="B583:D586"/>
    <mergeCell ref="E583:G584"/>
    <mergeCell ref="H583:J584"/>
    <mergeCell ref="K583:M584"/>
    <mergeCell ref="N583:R584"/>
    <mergeCell ref="E585:G586"/>
    <mergeCell ref="H585:H586"/>
    <mergeCell ref="I585:R586"/>
    <mergeCell ref="A554:S555"/>
    <mergeCell ref="L557:M557"/>
    <mergeCell ref="B560:D561"/>
    <mergeCell ref="E560:Q561"/>
    <mergeCell ref="B562:D564"/>
    <mergeCell ref="E562:Q564"/>
    <mergeCell ref="B565:D566"/>
    <mergeCell ref="E565:Q566"/>
    <mergeCell ref="B567:D568"/>
    <mergeCell ref="E567:Q568"/>
    <mergeCell ref="O557:S557"/>
    <mergeCell ref="B542:D544"/>
    <mergeCell ref="E542:R542"/>
    <mergeCell ref="F543:F544"/>
    <mergeCell ref="G543:H544"/>
    <mergeCell ref="I543:I544"/>
    <mergeCell ref="J543:J544"/>
    <mergeCell ref="B546:D551"/>
    <mergeCell ref="E546:R551"/>
    <mergeCell ref="P553:S553"/>
    <mergeCell ref="B528:D529"/>
    <mergeCell ref="E528:K529"/>
    <mergeCell ref="M528:N529"/>
    <mergeCell ref="O528:R529"/>
    <mergeCell ref="B530:D531"/>
    <mergeCell ref="E530:K531"/>
    <mergeCell ref="B532:D533"/>
    <mergeCell ref="E532:M533"/>
    <mergeCell ref="B537:D540"/>
    <mergeCell ref="E537:G538"/>
    <mergeCell ref="H537:J538"/>
    <mergeCell ref="K537:M538"/>
    <mergeCell ref="N537:R538"/>
    <mergeCell ref="E539:G540"/>
    <mergeCell ref="H539:H540"/>
    <mergeCell ref="I539:R540"/>
    <mergeCell ref="A508:S509"/>
    <mergeCell ref="L511:M511"/>
    <mergeCell ref="B514:D515"/>
    <mergeCell ref="E514:Q515"/>
    <mergeCell ref="B516:D518"/>
    <mergeCell ref="E516:Q518"/>
    <mergeCell ref="B519:D520"/>
    <mergeCell ref="E519:Q520"/>
    <mergeCell ref="B521:D522"/>
    <mergeCell ref="E521:Q522"/>
    <mergeCell ref="O511:S511"/>
    <mergeCell ref="B496:D498"/>
    <mergeCell ref="E496:R496"/>
    <mergeCell ref="F497:F498"/>
    <mergeCell ref="G497:H498"/>
    <mergeCell ref="I497:I498"/>
    <mergeCell ref="J497:J498"/>
    <mergeCell ref="B500:D505"/>
    <mergeCell ref="E500:R505"/>
    <mergeCell ref="P507:S507"/>
    <mergeCell ref="B482:D483"/>
    <mergeCell ref="E482:K483"/>
    <mergeCell ref="M482:N483"/>
    <mergeCell ref="O482:R483"/>
    <mergeCell ref="B484:D485"/>
    <mergeCell ref="E484:K485"/>
    <mergeCell ref="B486:D487"/>
    <mergeCell ref="E486:M487"/>
    <mergeCell ref="B491:D494"/>
    <mergeCell ref="E491:G492"/>
    <mergeCell ref="H491:J492"/>
    <mergeCell ref="K491:M492"/>
    <mergeCell ref="N491:R492"/>
    <mergeCell ref="E493:G494"/>
    <mergeCell ref="H493:H494"/>
    <mergeCell ref="I493:R494"/>
    <mergeCell ref="A462:S463"/>
    <mergeCell ref="L465:M465"/>
    <mergeCell ref="B468:D469"/>
    <mergeCell ref="E468:Q469"/>
    <mergeCell ref="B470:D472"/>
    <mergeCell ref="E470:Q472"/>
    <mergeCell ref="B473:D474"/>
    <mergeCell ref="E473:Q474"/>
    <mergeCell ref="B475:D476"/>
    <mergeCell ref="E475:Q476"/>
    <mergeCell ref="O465:S465"/>
    <mergeCell ref="B450:D452"/>
    <mergeCell ref="E450:R450"/>
    <mergeCell ref="F451:F452"/>
    <mergeCell ref="G451:H452"/>
    <mergeCell ref="I451:I452"/>
    <mergeCell ref="J451:J452"/>
    <mergeCell ref="B454:D459"/>
    <mergeCell ref="E454:R459"/>
    <mergeCell ref="P461:S461"/>
    <mergeCell ref="B436:D437"/>
    <mergeCell ref="E436:K437"/>
    <mergeCell ref="M436:N437"/>
    <mergeCell ref="O436:R437"/>
    <mergeCell ref="B438:D439"/>
    <mergeCell ref="E438:K439"/>
    <mergeCell ref="B440:D441"/>
    <mergeCell ref="E440:M441"/>
    <mergeCell ref="B445:D448"/>
    <mergeCell ref="E445:G446"/>
    <mergeCell ref="H445:J446"/>
    <mergeCell ref="K445:M446"/>
    <mergeCell ref="N445:R446"/>
    <mergeCell ref="E447:G448"/>
    <mergeCell ref="H447:H448"/>
    <mergeCell ref="I447:R448"/>
    <mergeCell ref="A416:S417"/>
    <mergeCell ref="L419:M419"/>
    <mergeCell ref="B422:D423"/>
    <mergeCell ref="E422:Q423"/>
    <mergeCell ref="B424:D426"/>
    <mergeCell ref="E424:Q426"/>
    <mergeCell ref="B427:D428"/>
    <mergeCell ref="E427:Q428"/>
    <mergeCell ref="B429:D430"/>
    <mergeCell ref="E429:Q430"/>
    <mergeCell ref="O419:S419"/>
    <mergeCell ref="B404:D406"/>
    <mergeCell ref="E404:R404"/>
    <mergeCell ref="F405:F406"/>
    <mergeCell ref="G405:H406"/>
    <mergeCell ref="I405:I406"/>
    <mergeCell ref="J405:J406"/>
    <mergeCell ref="B408:D413"/>
    <mergeCell ref="E408:R413"/>
    <mergeCell ref="P415:S415"/>
    <mergeCell ref="B390:D391"/>
    <mergeCell ref="E390:K391"/>
    <mergeCell ref="M390:N391"/>
    <mergeCell ref="O390:R391"/>
    <mergeCell ref="B392:D393"/>
    <mergeCell ref="E392:K393"/>
    <mergeCell ref="B394:D395"/>
    <mergeCell ref="E394:M395"/>
    <mergeCell ref="B399:D402"/>
    <mergeCell ref="E399:G400"/>
    <mergeCell ref="H399:J400"/>
    <mergeCell ref="K399:M400"/>
    <mergeCell ref="N399:R400"/>
    <mergeCell ref="E401:G402"/>
    <mergeCell ref="H401:H402"/>
    <mergeCell ref="I401:R402"/>
    <mergeCell ref="A370:S371"/>
    <mergeCell ref="L373:M373"/>
    <mergeCell ref="B376:D377"/>
    <mergeCell ref="E376:Q377"/>
    <mergeCell ref="B378:D380"/>
    <mergeCell ref="E378:Q380"/>
    <mergeCell ref="B381:D382"/>
    <mergeCell ref="E381:Q382"/>
    <mergeCell ref="B383:D384"/>
    <mergeCell ref="E383:Q384"/>
    <mergeCell ref="O373:S373"/>
    <mergeCell ref="B358:D360"/>
    <mergeCell ref="E358:R358"/>
    <mergeCell ref="F359:F360"/>
    <mergeCell ref="G359:H360"/>
    <mergeCell ref="I359:I360"/>
    <mergeCell ref="J359:J360"/>
    <mergeCell ref="B362:D367"/>
    <mergeCell ref="E362:R367"/>
    <mergeCell ref="P369:S369"/>
    <mergeCell ref="B344:D345"/>
    <mergeCell ref="E344:K345"/>
    <mergeCell ref="M344:N345"/>
    <mergeCell ref="O344:R345"/>
    <mergeCell ref="B346:D347"/>
    <mergeCell ref="E346:K347"/>
    <mergeCell ref="B348:D349"/>
    <mergeCell ref="E348:M349"/>
    <mergeCell ref="B353:D356"/>
    <mergeCell ref="E353:G354"/>
    <mergeCell ref="H353:J354"/>
    <mergeCell ref="K353:M354"/>
    <mergeCell ref="N353:R354"/>
    <mergeCell ref="E355:G356"/>
    <mergeCell ref="H355:H356"/>
    <mergeCell ref="I355:R356"/>
    <mergeCell ref="A324:S325"/>
    <mergeCell ref="L327:M327"/>
    <mergeCell ref="B330:D331"/>
    <mergeCell ref="E330:Q331"/>
    <mergeCell ref="B332:D334"/>
    <mergeCell ref="E332:Q334"/>
    <mergeCell ref="B335:D336"/>
    <mergeCell ref="E335:Q336"/>
    <mergeCell ref="B337:D338"/>
    <mergeCell ref="E337:Q338"/>
    <mergeCell ref="O327:S327"/>
    <mergeCell ref="B312:D314"/>
    <mergeCell ref="E312:R312"/>
    <mergeCell ref="F313:F314"/>
    <mergeCell ref="G313:H314"/>
    <mergeCell ref="I313:I314"/>
    <mergeCell ref="J313:J314"/>
    <mergeCell ref="B316:D321"/>
    <mergeCell ref="E316:R321"/>
    <mergeCell ref="P323:S323"/>
    <mergeCell ref="B298:D299"/>
    <mergeCell ref="E298:K299"/>
    <mergeCell ref="M298:N299"/>
    <mergeCell ref="O298:R299"/>
    <mergeCell ref="B300:D301"/>
    <mergeCell ref="E300:K301"/>
    <mergeCell ref="B302:D303"/>
    <mergeCell ref="E302:M303"/>
    <mergeCell ref="B307:D310"/>
    <mergeCell ref="E307:G308"/>
    <mergeCell ref="H307:J308"/>
    <mergeCell ref="K307:M308"/>
    <mergeCell ref="N307:R308"/>
    <mergeCell ref="E309:G310"/>
    <mergeCell ref="H309:H310"/>
    <mergeCell ref="I309:R310"/>
    <mergeCell ref="A278:S279"/>
    <mergeCell ref="L281:M281"/>
    <mergeCell ref="B284:D285"/>
    <mergeCell ref="E284:Q285"/>
    <mergeCell ref="B286:D288"/>
    <mergeCell ref="E286:Q288"/>
    <mergeCell ref="B289:D290"/>
    <mergeCell ref="E289:Q290"/>
    <mergeCell ref="B291:D292"/>
    <mergeCell ref="E291:Q292"/>
    <mergeCell ref="O281:S281"/>
    <mergeCell ref="B266:D268"/>
    <mergeCell ref="E266:R266"/>
    <mergeCell ref="F267:F268"/>
    <mergeCell ref="G267:H268"/>
    <mergeCell ref="I267:I268"/>
    <mergeCell ref="J267:J268"/>
    <mergeCell ref="B270:D275"/>
    <mergeCell ref="E270:R275"/>
    <mergeCell ref="P277:S277"/>
    <mergeCell ref="B252:D253"/>
    <mergeCell ref="E252:K253"/>
    <mergeCell ref="M252:N253"/>
    <mergeCell ref="O252:R253"/>
    <mergeCell ref="B254:D255"/>
    <mergeCell ref="E254:K255"/>
    <mergeCell ref="B256:D257"/>
    <mergeCell ref="E256:M257"/>
    <mergeCell ref="B261:D264"/>
    <mergeCell ref="E261:G262"/>
    <mergeCell ref="H261:J262"/>
    <mergeCell ref="K261:M262"/>
    <mergeCell ref="N261:R262"/>
    <mergeCell ref="E263:G264"/>
    <mergeCell ref="H263:H264"/>
    <mergeCell ref="I263:R264"/>
    <mergeCell ref="A232:S233"/>
    <mergeCell ref="L235:M235"/>
    <mergeCell ref="B238:D239"/>
    <mergeCell ref="E238:Q239"/>
    <mergeCell ref="B240:D242"/>
    <mergeCell ref="E240:Q242"/>
    <mergeCell ref="B243:D244"/>
    <mergeCell ref="E243:Q244"/>
    <mergeCell ref="B245:D246"/>
    <mergeCell ref="E245:Q246"/>
    <mergeCell ref="O235:S235"/>
    <mergeCell ref="B220:D222"/>
    <mergeCell ref="E220:R220"/>
    <mergeCell ref="F221:F222"/>
    <mergeCell ref="G221:H222"/>
    <mergeCell ref="I221:I222"/>
    <mergeCell ref="J221:J222"/>
    <mergeCell ref="B224:D229"/>
    <mergeCell ref="E224:R229"/>
    <mergeCell ref="P231:S231"/>
    <mergeCell ref="B206:D207"/>
    <mergeCell ref="E206:K207"/>
    <mergeCell ref="M206:N207"/>
    <mergeCell ref="O206:R207"/>
    <mergeCell ref="B208:D209"/>
    <mergeCell ref="E208:K209"/>
    <mergeCell ref="B210:D211"/>
    <mergeCell ref="E210:M211"/>
    <mergeCell ref="B215:D218"/>
    <mergeCell ref="E215:G216"/>
    <mergeCell ref="H215:J216"/>
    <mergeCell ref="K215:M216"/>
    <mergeCell ref="N215:R216"/>
    <mergeCell ref="E217:G218"/>
    <mergeCell ref="H217:H218"/>
    <mergeCell ref="I217:R218"/>
    <mergeCell ref="A186:S187"/>
    <mergeCell ref="L189:M189"/>
    <mergeCell ref="B192:D193"/>
    <mergeCell ref="E192:Q193"/>
    <mergeCell ref="B194:D196"/>
    <mergeCell ref="E194:Q196"/>
    <mergeCell ref="B197:D198"/>
    <mergeCell ref="E197:Q198"/>
    <mergeCell ref="B199:D200"/>
    <mergeCell ref="E199:Q200"/>
    <mergeCell ref="O189:S189"/>
    <mergeCell ref="B174:D176"/>
    <mergeCell ref="E174:R174"/>
    <mergeCell ref="F175:F176"/>
    <mergeCell ref="G175:H176"/>
    <mergeCell ref="I175:I176"/>
    <mergeCell ref="J175:J176"/>
    <mergeCell ref="B178:D183"/>
    <mergeCell ref="E178:R183"/>
    <mergeCell ref="P185:S185"/>
    <mergeCell ref="B160:D161"/>
    <mergeCell ref="E160:K161"/>
    <mergeCell ref="M160:N161"/>
    <mergeCell ref="O160:R161"/>
    <mergeCell ref="B162:D163"/>
    <mergeCell ref="E162:K163"/>
    <mergeCell ref="B164:D165"/>
    <mergeCell ref="E164:M165"/>
    <mergeCell ref="B169:D172"/>
    <mergeCell ref="E169:G170"/>
    <mergeCell ref="H169:J170"/>
    <mergeCell ref="K169:M170"/>
    <mergeCell ref="N169:R170"/>
    <mergeCell ref="E171:G172"/>
    <mergeCell ref="H171:H172"/>
    <mergeCell ref="I171:R172"/>
    <mergeCell ref="A140:S141"/>
    <mergeCell ref="L143:M143"/>
    <mergeCell ref="B146:D147"/>
    <mergeCell ref="E146:Q147"/>
    <mergeCell ref="B148:D150"/>
    <mergeCell ref="E148:Q150"/>
    <mergeCell ref="B151:D152"/>
    <mergeCell ref="E151:Q152"/>
    <mergeCell ref="B153:D154"/>
    <mergeCell ref="E153:Q154"/>
    <mergeCell ref="O143:S143"/>
    <mergeCell ref="B128:D130"/>
    <mergeCell ref="E128:R128"/>
    <mergeCell ref="F129:F130"/>
    <mergeCell ref="G129:H130"/>
    <mergeCell ref="I129:I130"/>
    <mergeCell ref="J129:J130"/>
    <mergeCell ref="B132:D137"/>
    <mergeCell ref="E132:R137"/>
    <mergeCell ref="P139:S139"/>
    <mergeCell ref="B116:D117"/>
    <mergeCell ref="E116:K117"/>
    <mergeCell ref="B118:D119"/>
    <mergeCell ref="E118:M119"/>
    <mergeCell ref="B123:D126"/>
    <mergeCell ref="E123:G124"/>
    <mergeCell ref="H123:J124"/>
    <mergeCell ref="K123:M124"/>
    <mergeCell ref="N123:R124"/>
    <mergeCell ref="E125:G126"/>
    <mergeCell ref="H125:H126"/>
    <mergeCell ref="I125:R126"/>
    <mergeCell ref="B102:D104"/>
    <mergeCell ref="E102:Q104"/>
    <mergeCell ref="B105:D106"/>
    <mergeCell ref="E105:Q106"/>
    <mergeCell ref="B107:D108"/>
    <mergeCell ref="E107:Q108"/>
    <mergeCell ref="B114:D115"/>
    <mergeCell ref="E114:K115"/>
    <mergeCell ref="M114:N115"/>
    <mergeCell ref="O114:R115"/>
    <mergeCell ref="L97:M97"/>
    <mergeCell ref="B100:D101"/>
    <mergeCell ref="E100:Q101"/>
    <mergeCell ref="B82:D84"/>
    <mergeCell ref="E82:R82"/>
    <mergeCell ref="F83:F84"/>
    <mergeCell ref="G83:H84"/>
    <mergeCell ref="I83:I84"/>
    <mergeCell ref="J83:J84"/>
    <mergeCell ref="B86:D91"/>
    <mergeCell ref="E86:R91"/>
    <mergeCell ref="A94:S95"/>
    <mergeCell ref="P93:S93"/>
    <mergeCell ref="O97:S97"/>
    <mergeCell ref="B24:D25"/>
    <mergeCell ref="A2:S3"/>
    <mergeCell ref="L5:M5"/>
    <mergeCell ref="B8:D9"/>
    <mergeCell ref="B10:D12"/>
    <mergeCell ref="B13:D14"/>
    <mergeCell ref="E24:K25"/>
    <mergeCell ref="B26:D27"/>
    <mergeCell ref="B15:D16"/>
    <mergeCell ref="B22:D23"/>
    <mergeCell ref="E22:K23"/>
    <mergeCell ref="M22:N23"/>
    <mergeCell ref="O22:R23"/>
    <mergeCell ref="E8:Q9"/>
    <mergeCell ref="E10:Q12"/>
    <mergeCell ref="E13:Q14"/>
    <mergeCell ref="E15:Q16"/>
    <mergeCell ref="N31:R32"/>
    <mergeCell ref="P1:S1"/>
    <mergeCell ref="P47:S47"/>
    <mergeCell ref="O5:S5"/>
    <mergeCell ref="O51:S51"/>
    <mergeCell ref="H77:J78"/>
    <mergeCell ref="K77:M78"/>
    <mergeCell ref="N77:R78"/>
    <mergeCell ref="E79:G80"/>
    <mergeCell ref="H79:H80"/>
    <mergeCell ref="I79:R80"/>
    <mergeCell ref="E61:Q62"/>
    <mergeCell ref="O68:R69"/>
    <mergeCell ref="L51:M51"/>
    <mergeCell ref="B68:D69"/>
    <mergeCell ref="E68:K69"/>
    <mergeCell ref="B72:D73"/>
    <mergeCell ref="E72:M73"/>
    <mergeCell ref="B77:D80"/>
    <mergeCell ref="E77:G78"/>
    <mergeCell ref="B70:D71"/>
    <mergeCell ref="E70:K71"/>
    <mergeCell ref="M68:N69"/>
    <mergeCell ref="B61:D62"/>
    <mergeCell ref="E26:M27"/>
    <mergeCell ref="B56:D58"/>
    <mergeCell ref="B40:D45"/>
    <mergeCell ref="E40:R45"/>
    <mergeCell ref="E56:Q58"/>
    <mergeCell ref="B59:D60"/>
    <mergeCell ref="E59:Q60"/>
    <mergeCell ref="E31:G32"/>
    <mergeCell ref="H31:J32"/>
    <mergeCell ref="K31:M32"/>
    <mergeCell ref="B54:D55"/>
    <mergeCell ref="E54:Q55"/>
    <mergeCell ref="E33:G34"/>
    <mergeCell ref="H33:H34"/>
    <mergeCell ref="I33:R34"/>
    <mergeCell ref="B36:D38"/>
    <mergeCell ref="E36:R36"/>
    <mergeCell ref="F37:F38"/>
    <mergeCell ref="G37:H38"/>
    <mergeCell ref="I37:I38"/>
    <mergeCell ref="J37:J38"/>
    <mergeCell ref="B31:D34"/>
    <mergeCell ref="A48:S49"/>
  </mergeCells>
  <phoneticPr fontId="3"/>
  <conditionalFormatting sqref="E8 E10:E11 E13 E15">
    <cfRule type="containsBlanks" dxfId="66" priority="71">
      <formula>LEN(TRIM(E8))=0</formula>
    </cfRule>
  </conditionalFormatting>
  <conditionalFormatting sqref="E54 E56:E57 E59 E61">
    <cfRule type="containsBlanks" dxfId="65" priority="68">
      <formula>LEN(TRIM(E54))=0</formula>
    </cfRule>
  </conditionalFormatting>
  <conditionalFormatting sqref="E100 E102:E103 E105 E107">
    <cfRule type="containsBlanks" dxfId="64" priority="26">
      <formula>LEN(TRIM(E100))=0</formula>
    </cfRule>
  </conditionalFormatting>
  <conditionalFormatting sqref="E146 E148:E149 E151 E153">
    <cfRule type="containsBlanks" dxfId="63" priority="25">
      <formula>LEN(TRIM(E146))=0</formula>
    </cfRule>
  </conditionalFormatting>
  <conditionalFormatting sqref="E192 E194:E195 E197 E199">
    <cfRule type="containsBlanks" dxfId="62" priority="24">
      <formula>LEN(TRIM(E192))=0</formula>
    </cfRule>
  </conditionalFormatting>
  <conditionalFormatting sqref="E238 E240:E241 E243 E245">
    <cfRule type="containsBlanks" dxfId="61" priority="23">
      <formula>LEN(TRIM(E238))=0</formula>
    </cfRule>
  </conditionalFormatting>
  <conditionalFormatting sqref="E284 E286:E287 E289 E291">
    <cfRule type="containsBlanks" dxfId="60" priority="22">
      <formula>LEN(TRIM(E284))=0</formula>
    </cfRule>
  </conditionalFormatting>
  <conditionalFormatting sqref="E330 E332:E333 E335 E337">
    <cfRule type="containsBlanks" dxfId="59" priority="21">
      <formula>LEN(TRIM(E330))=0</formula>
    </cfRule>
  </conditionalFormatting>
  <conditionalFormatting sqref="E376 E378:E379 E381 E383">
    <cfRule type="containsBlanks" dxfId="58" priority="20">
      <formula>LEN(TRIM(E376))=0</formula>
    </cfRule>
  </conditionalFormatting>
  <conditionalFormatting sqref="E422 E424:E425 E427 E429">
    <cfRule type="containsBlanks" dxfId="57" priority="19">
      <formula>LEN(TRIM(E422))=0</formula>
    </cfRule>
  </conditionalFormatting>
  <conditionalFormatting sqref="E468 E470:E471 E473 E475">
    <cfRule type="containsBlanks" dxfId="56" priority="18">
      <formula>LEN(TRIM(E468))=0</formula>
    </cfRule>
  </conditionalFormatting>
  <conditionalFormatting sqref="E514 E516:E517 E519 E521">
    <cfRule type="containsBlanks" dxfId="55" priority="17">
      <formula>LEN(TRIM(E514))=0</formula>
    </cfRule>
  </conditionalFormatting>
  <conditionalFormatting sqref="E560 E562:E563 E565 E567">
    <cfRule type="containsBlanks" dxfId="54" priority="16">
      <formula>LEN(TRIM(E560))=0</formula>
    </cfRule>
  </conditionalFormatting>
  <conditionalFormatting sqref="E606 E608:E609 E611 E613">
    <cfRule type="containsBlanks" dxfId="53" priority="15">
      <formula>LEN(TRIM(E606))=0</formula>
    </cfRule>
  </conditionalFormatting>
  <conditionalFormatting sqref="E652 E654:E655 E657 E659">
    <cfRule type="containsBlanks" dxfId="52" priority="14">
      <formula>LEN(TRIM(E652))=0</formula>
    </cfRule>
  </conditionalFormatting>
  <conditionalFormatting sqref="E114:K117">
    <cfRule type="containsBlanks" dxfId="51" priority="13">
      <formula>LEN(TRIM(E114))=0</formula>
    </cfRule>
  </conditionalFormatting>
  <conditionalFormatting sqref="E160:K163">
    <cfRule type="containsBlanks" dxfId="50" priority="12">
      <formula>LEN(TRIM(E160))=0</formula>
    </cfRule>
  </conditionalFormatting>
  <conditionalFormatting sqref="E206:K209">
    <cfRule type="containsBlanks" dxfId="49" priority="11">
      <formula>LEN(TRIM(E206))=0</formula>
    </cfRule>
  </conditionalFormatting>
  <conditionalFormatting sqref="E252:K255">
    <cfRule type="containsBlanks" dxfId="48" priority="10">
      <formula>LEN(TRIM(E252))=0</formula>
    </cfRule>
  </conditionalFormatting>
  <conditionalFormatting sqref="E298:K301">
    <cfRule type="containsBlanks" dxfId="47" priority="9">
      <formula>LEN(TRIM(E298))=0</formula>
    </cfRule>
  </conditionalFormatting>
  <conditionalFormatting sqref="E344:K347">
    <cfRule type="containsBlanks" dxfId="46" priority="8">
      <formula>LEN(TRIM(E344))=0</formula>
    </cfRule>
  </conditionalFormatting>
  <conditionalFormatting sqref="E390:K393">
    <cfRule type="containsBlanks" dxfId="45" priority="7">
      <formula>LEN(TRIM(E390))=0</formula>
    </cfRule>
  </conditionalFormatting>
  <conditionalFormatting sqref="E436:K439">
    <cfRule type="containsBlanks" dxfId="44" priority="6">
      <formula>LEN(TRIM(E436))=0</formula>
    </cfRule>
  </conditionalFormatting>
  <conditionalFormatting sqref="E482:K485">
    <cfRule type="containsBlanks" dxfId="43" priority="5">
      <formula>LEN(TRIM(E482))=0</formula>
    </cfRule>
  </conditionalFormatting>
  <conditionalFormatting sqref="E528:K531">
    <cfRule type="containsBlanks" dxfId="42" priority="4">
      <formula>LEN(TRIM(E528))=0</formula>
    </cfRule>
  </conditionalFormatting>
  <conditionalFormatting sqref="E574:K577">
    <cfRule type="containsBlanks" dxfId="41" priority="3">
      <formula>LEN(TRIM(E574))=0</formula>
    </cfRule>
  </conditionalFormatting>
  <conditionalFormatting sqref="E620:K623">
    <cfRule type="containsBlanks" dxfId="40" priority="2">
      <formula>LEN(TRIM(E620))=0</formula>
    </cfRule>
  </conditionalFormatting>
  <conditionalFormatting sqref="E666:K669">
    <cfRule type="containsBlanks" dxfId="39" priority="1">
      <formula>LEN(TRIM(E666))=0</formula>
    </cfRule>
  </conditionalFormatting>
  <conditionalFormatting sqref="H31:J32 H33:H34 F37:F38 I37:I38">
    <cfRule type="containsBlanks" dxfId="38" priority="69">
      <formula>LEN(TRIM(F31))=0</formula>
    </cfRule>
  </conditionalFormatting>
  <conditionalFormatting sqref="H77:J78 H79:H80 F83:F84 I83:I84">
    <cfRule type="containsBlanks" dxfId="37" priority="66">
      <formula>LEN(TRIM(F77))=0</formula>
    </cfRule>
  </conditionalFormatting>
  <conditionalFormatting sqref="H123:J124 H125:H126 F129:F130 I129:I130">
    <cfRule type="containsBlanks" dxfId="36" priority="63">
      <formula>LEN(TRIM(F123))=0</formula>
    </cfRule>
  </conditionalFormatting>
  <conditionalFormatting sqref="H169:J170 H171:H172 F175:F176 I175:I176">
    <cfRule type="containsBlanks" dxfId="35" priority="60">
      <formula>LEN(TRIM(F169))=0</formula>
    </cfRule>
  </conditionalFormatting>
  <conditionalFormatting sqref="H215:J216 H217:H218 F221:F222 I221:I222">
    <cfRule type="containsBlanks" dxfId="34" priority="57">
      <formula>LEN(TRIM(F215))=0</formula>
    </cfRule>
  </conditionalFormatting>
  <conditionalFormatting sqref="H261:J262 H263:H264 F267:F268 I267:I268">
    <cfRule type="containsBlanks" dxfId="33" priority="54">
      <formula>LEN(TRIM(F261))=0</formula>
    </cfRule>
  </conditionalFormatting>
  <conditionalFormatting sqref="H307:J308 H309:H310 F313:F314 I313:I314">
    <cfRule type="containsBlanks" dxfId="32" priority="51">
      <formula>LEN(TRIM(F307))=0</formula>
    </cfRule>
  </conditionalFormatting>
  <conditionalFormatting sqref="H353:J354 H355:H356 F359:F360 I359:I360">
    <cfRule type="containsBlanks" dxfId="31" priority="48">
      <formula>LEN(TRIM(F353))=0</formula>
    </cfRule>
  </conditionalFormatting>
  <conditionalFormatting sqref="H399:J400 H401:H402 F405:F406 I405:I406">
    <cfRule type="containsBlanks" dxfId="30" priority="45">
      <formula>LEN(TRIM(F399))=0</formula>
    </cfRule>
  </conditionalFormatting>
  <conditionalFormatting sqref="H445:J446 H447:H448 F451:F452 I451:I452">
    <cfRule type="containsBlanks" dxfId="29" priority="42">
      <formula>LEN(TRIM(F445))=0</formula>
    </cfRule>
  </conditionalFormatting>
  <conditionalFormatting sqref="H491:J492 H493:H494 F497:F498 I497:I498">
    <cfRule type="containsBlanks" dxfId="28" priority="39">
      <formula>LEN(TRIM(F491))=0</formula>
    </cfRule>
  </conditionalFormatting>
  <conditionalFormatting sqref="H537:J538 H539:H540 F543:F544 I543:I544">
    <cfRule type="containsBlanks" dxfId="27" priority="36">
      <formula>LEN(TRIM(F537))=0</formula>
    </cfRule>
  </conditionalFormatting>
  <conditionalFormatting sqref="H583:J584 H585:H586 F589:F590 I589:I590">
    <cfRule type="containsBlanks" dxfId="26" priority="33">
      <formula>LEN(TRIM(F583))=0</formula>
    </cfRule>
  </conditionalFormatting>
  <conditionalFormatting sqref="H629:J630 H631:H632 F635:F636 I635:I636">
    <cfRule type="containsBlanks" dxfId="25" priority="30">
      <formula>LEN(TRIM(F629))=0</formula>
    </cfRule>
  </conditionalFormatting>
  <conditionalFormatting sqref="H675:J676 H677:H678 F681:F682 I681:I682">
    <cfRule type="containsBlanks" dxfId="24" priority="27">
      <formula>LEN(TRIM(F675))=0</formula>
    </cfRule>
  </conditionalFormatting>
  <conditionalFormatting sqref="O22:R23 E22:K25">
    <cfRule type="containsBlanks" dxfId="23" priority="70">
      <formula>LEN(TRIM(E22))=0</formula>
    </cfRule>
  </conditionalFormatting>
  <conditionalFormatting sqref="O68:R69 E68:K71">
    <cfRule type="containsBlanks" dxfId="22" priority="67">
      <formula>LEN(TRIM(E68))=0</formula>
    </cfRule>
  </conditionalFormatting>
  <conditionalFormatting sqref="O114:R115">
    <cfRule type="containsBlanks" dxfId="21" priority="64">
      <formula>LEN(TRIM(O114))=0</formula>
    </cfRule>
  </conditionalFormatting>
  <conditionalFormatting sqref="O160:R161">
    <cfRule type="containsBlanks" dxfId="20" priority="61">
      <formula>LEN(TRIM(O160))=0</formula>
    </cfRule>
  </conditionalFormatting>
  <conditionalFormatting sqref="O206:R207">
    <cfRule type="containsBlanks" dxfId="19" priority="58">
      <formula>LEN(TRIM(O206))=0</formula>
    </cfRule>
  </conditionalFormatting>
  <conditionalFormatting sqref="O252:R253">
    <cfRule type="containsBlanks" dxfId="18" priority="55">
      <formula>LEN(TRIM(O252))=0</formula>
    </cfRule>
  </conditionalFormatting>
  <conditionalFormatting sqref="O298:R299">
    <cfRule type="containsBlanks" dxfId="17" priority="52">
      <formula>LEN(TRIM(O298))=0</formula>
    </cfRule>
  </conditionalFormatting>
  <conditionalFormatting sqref="O344:R345">
    <cfRule type="containsBlanks" dxfId="16" priority="49">
      <formula>LEN(TRIM(O344))=0</formula>
    </cfRule>
  </conditionalFormatting>
  <conditionalFormatting sqref="O390:R391">
    <cfRule type="containsBlanks" dxfId="15" priority="46">
      <formula>LEN(TRIM(O390))=0</formula>
    </cfRule>
  </conditionalFormatting>
  <conditionalFormatting sqref="O436:R437">
    <cfRule type="containsBlanks" dxfId="14" priority="43">
      <formula>LEN(TRIM(O436))=0</formula>
    </cfRule>
  </conditionalFormatting>
  <conditionalFormatting sqref="O482:R483">
    <cfRule type="containsBlanks" dxfId="13" priority="40">
      <formula>LEN(TRIM(O482))=0</formula>
    </cfRule>
  </conditionalFormatting>
  <conditionalFormatting sqref="O528:R529">
    <cfRule type="containsBlanks" dxfId="12" priority="37">
      <formula>LEN(TRIM(O528))=0</formula>
    </cfRule>
  </conditionalFormatting>
  <conditionalFormatting sqref="O574:R575">
    <cfRule type="containsBlanks" dxfId="11" priority="34">
      <formula>LEN(TRIM(O574))=0</formula>
    </cfRule>
  </conditionalFormatting>
  <conditionalFormatting sqref="O620:R621">
    <cfRule type="containsBlanks" dxfId="10" priority="31">
      <formula>LEN(TRIM(O620))=0</formula>
    </cfRule>
  </conditionalFormatting>
  <conditionalFormatting sqref="O666:R667">
    <cfRule type="containsBlanks" dxfId="9" priority="28">
      <formula>LEN(TRIM(O666))=0</formula>
    </cfRule>
  </conditionalFormatting>
  <dataValidations count="3">
    <dataValidation type="list" allowBlank="1" showInputMessage="1" showErrorMessage="1" sqref="O22:R23 O68:R69 O114:R115 O160:R161 O206:R207 O252:R253 O298:R299 O344:R345 O390:R391 O436:R437 O482:R483 O528:R529 O574:R575 O620:R621 O666:R667" xr:uid="{34DDD2C3-6C2B-4C53-A7FD-5DAE4FC66984}">
      <formula1>$U$22:$U$25</formula1>
    </dataValidation>
    <dataValidation type="list" allowBlank="1" showInputMessage="1" showErrorMessage="1" sqref="H31:J32 H77:J78 H123:J124 H169:J170 H215:J216 H261:J262 H307:J308 H353:J354 H399:J400 H445:J446 H491:J492 H537:J538 H583:J584 H629:J630 H675:J676" xr:uid="{5F3E2722-749C-4B0F-B961-E8350FDC4637}">
      <formula1>$U$31:$U$34</formula1>
    </dataValidation>
    <dataValidation allowBlank="1" sqref="X15" xr:uid="{B700A001-225F-48A6-8E42-92A2C33BFF05}"/>
  </dataValidations>
  <printOptions horizontalCentered="1"/>
  <pageMargins left="0.70866141732283472" right="0.70866141732283472" top="0.74803149606299213" bottom="0.74803149606299213" header="0.31496062992125984" footer="0.31496062992125984"/>
  <pageSetup paperSize="9" orientation="portrait" r:id="rId1"/>
  <rowBreaks count="14" manualBreakCount="14">
    <brk id="46" max="18" man="1"/>
    <brk id="92" max="18" man="1"/>
    <brk id="138" max="18" man="1"/>
    <brk id="184" max="18" man="1"/>
    <brk id="230" max="18" man="1"/>
    <brk id="276" max="18" man="1"/>
    <brk id="322" max="18" man="1"/>
    <brk id="368" max="18" man="1"/>
    <brk id="414" max="18" man="1"/>
    <brk id="460" max="18" man="1"/>
    <brk id="506" max="18" man="1"/>
    <brk id="552" max="18" man="1"/>
    <brk id="598" max="18" man="1"/>
    <brk id="644" max="18"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A13F1-B9E9-4D25-981F-D51CB854E48A}">
  <dimension ref="A1:V33"/>
  <sheetViews>
    <sheetView showGridLines="0" view="pageBreakPreview" zoomScale="85" zoomScaleNormal="100" zoomScaleSheetLayoutView="85" workbookViewId="0">
      <selection activeCell="A4" sqref="A4:F4"/>
    </sheetView>
  </sheetViews>
  <sheetFormatPr defaultColWidth="9" defaultRowHeight="15" customHeight="1"/>
  <cols>
    <col min="1" max="1" width="2.36328125" style="250" customWidth="1"/>
    <col min="2" max="2" width="3.08984375" style="250" customWidth="1"/>
    <col min="3" max="19" width="4.6328125" style="250" customWidth="1"/>
    <col min="20" max="20" width="1.90625" style="250" customWidth="1"/>
    <col min="21" max="21" width="4.6328125" style="250" customWidth="1"/>
    <col min="22" max="22" width="4.6328125" style="250" hidden="1" customWidth="1"/>
    <col min="23" max="24" width="4.6328125" style="250" customWidth="1"/>
    <col min="25" max="16384" width="9" style="250"/>
  </cols>
  <sheetData>
    <row r="1" spans="1:22" ht="15" customHeight="1">
      <c r="A1" s="250" t="s">
        <v>443</v>
      </c>
      <c r="M1" s="270"/>
      <c r="N1" s="829"/>
      <c r="O1" s="829"/>
      <c r="P1" s="829"/>
      <c r="Q1" s="829"/>
      <c r="R1" s="829"/>
      <c r="S1" s="829"/>
    </row>
    <row r="3" spans="1:22" ht="15" customHeight="1">
      <c r="H3" s="822"/>
      <c r="I3" s="822"/>
      <c r="L3" s="777" t="s">
        <v>384</v>
      </c>
      <c r="M3" s="777"/>
      <c r="N3" s="256">
        <f>入力用!F14</f>
        <v>0</v>
      </c>
      <c r="O3" s="256" t="s">
        <v>8</v>
      </c>
      <c r="P3" s="256">
        <f>入力用!H14</f>
        <v>0</v>
      </c>
      <c r="Q3" s="256" t="s">
        <v>442</v>
      </c>
      <c r="R3" s="256">
        <f>入力用!J14</f>
        <v>0</v>
      </c>
      <c r="S3" s="256" t="s">
        <v>102</v>
      </c>
      <c r="V3" s="250" t="s">
        <v>455</v>
      </c>
    </row>
    <row r="4" spans="1:22" ht="15" customHeight="1">
      <c r="A4" s="777" t="s">
        <v>441</v>
      </c>
      <c r="B4" s="777"/>
      <c r="C4" s="777"/>
      <c r="D4" s="777"/>
      <c r="E4" s="777"/>
      <c r="F4" s="777"/>
      <c r="V4" s="250" t="s">
        <v>453</v>
      </c>
    </row>
    <row r="6" spans="1:22" ht="15" customHeight="1">
      <c r="J6" s="825" t="s">
        <v>119</v>
      </c>
      <c r="K6" s="825"/>
      <c r="L6" s="825"/>
      <c r="M6" s="826">
        <f>入力用!D4</f>
        <v>0</v>
      </c>
      <c r="N6" s="826"/>
      <c r="O6" s="826"/>
      <c r="P6" s="826"/>
      <c r="Q6" s="826"/>
      <c r="R6" s="826"/>
      <c r="S6" s="826"/>
    </row>
    <row r="7" spans="1:22" ht="15" customHeight="1">
      <c r="J7" s="825"/>
      <c r="K7" s="825"/>
      <c r="L7" s="825"/>
      <c r="M7" s="826"/>
      <c r="N7" s="826"/>
      <c r="O7" s="826"/>
      <c r="P7" s="826"/>
      <c r="Q7" s="826"/>
      <c r="R7" s="826"/>
      <c r="S7" s="826"/>
    </row>
    <row r="8" spans="1:22" ht="15" customHeight="1">
      <c r="J8" s="827" t="s">
        <v>448</v>
      </c>
      <c r="K8" s="827"/>
      <c r="L8" s="827"/>
      <c r="M8" s="826">
        <f>入力用!D3</f>
        <v>0</v>
      </c>
      <c r="N8" s="826"/>
      <c r="O8" s="826"/>
      <c r="P8" s="826"/>
      <c r="Q8" s="826"/>
      <c r="R8" s="826"/>
      <c r="S8" s="826"/>
    </row>
    <row r="9" spans="1:22" ht="15" customHeight="1">
      <c r="J9" s="827"/>
      <c r="K9" s="827"/>
      <c r="L9" s="827"/>
      <c r="M9" s="826"/>
      <c r="N9" s="826"/>
      <c r="O9" s="826"/>
      <c r="P9" s="826"/>
      <c r="Q9" s="826"/>
      <c r="R9" s="826"/>
      <c r="S9" s="826"/>
    </row>
    <row r="10" spans="1:22" ht="15" customHeight="1">
      <c r="J10" s="825" t="s">
        <v>449</v>
      </c>
      <c r="K10" s="827"/>
      <c r="L10" s="827"/>
      <c r="M10" s="828" t="str">
        <f>CONCATENATE(入力用!D5," ",入力用!D6)</f>
        <v xml:space="preserve"> </v>
      </c>
      <c r="N10" s="828"/>
      <c r="O10" s="828"/>
      <c r="P10" s="828"/>
      <c r="Q10" s="828"/>
      <c r="R10" s="828"/>
      <c r="S10" s="828"/>
    </row>
    <row r="11" spans="1:22" ht="15" customHeight="1">
      <c r="J11" s="827"/>
      <c r="K11" s="827"/>
      <c r="L11" s="827"/>
      <c r="M11" s="828"/>
      <c r="N11" s="828"/>
      <c r="O11" s="828"/>
      <c r="P11" s="828"/>
      <c r="Q11" s="828"/>
      <c r="R11" s="828"/>
      <c r="S11" s="828"/>
    </row>
    <row r="12" spans="1:22" ht="15" customHeight="1">
      <c r="J12" s="825" t="s">
        <v>495</v>
      </c>
      <c r="K12" s="827"/>
      <c r="L12" s="827"/>
      <c r="M12" s="828" t="str">
        <f>IF(入力用!D11="","",入力用!D11)</f>
        <v/>
      </c>
      <c r="N12" s="828"/>
      <c r="O12" s="828"/>
      <c r="P12" s="828"/>
      <c r="Q12" s="828"/>
      <c r="R12" s="828"/>
      <c r="S12" s="828"/>
    </row>
    <row r="13" spans="1:22" ht="15" customHeight="1">
      <c r="J13" s="827"/>
      <c r="K13" s="827"/>
      <c r="L13" s="827"/>
      <c r="M13" s="828"/>
      <c r="N13" s="828"/>
      <c r="O13" s="828"/>
      <c r="P13" s="828"/>
      <c r="Q13" s="828"/>
      <c r="R13" s="828"/>
      <c r="S13" s="828"/>
    </row>
    <row r="14" spans="1:22" ht="15" customHeight="1">
      <c r="M14" s="274"/>
      <c r="N14" s="274"/>
      <c r="O14" s="274"/>
      <c r="P14" s="274"/>
      <c r="Q14" s="274"/>
      <c r="R14" s="274"/>
      <c r="S14" s="274"/>
    </row>
    <row r="15" spans="1:22" ht="15" customHeight="1">
      <c r="A15" s="815" t="s">
        <v>440</v>
      </c>
      <c r="B15" s="815"/>
      <c r="C15" s="815"/>
      <c r="D15" s="815"/>
      <c r="E15" s="815"/>
      <c r="F15" s="815"/>
      <c r="G15" s="815"/>
      <c r="H15" s="815"/>
      <c r="I15" s="815"/>
      <c r="J15" s="815"/>
      <c r="K15" s="815"/>
      <c r="L15" s="815"/>
      <c r="M15" s="815"/>
      <c r="N15" s="815"/>
      <c r="O15" s="815"/>
      <c r="P15" s="815"/>
      <c r="Q15" s="815"/>
      <c r="R15" s="815"/>
      <c r="S15" s="815"/>
    </row>
    <row r="16" spans="1:22" ht="15" customHeight="1">
      <c r="A16" s="815"/>
      <c r="B16" s="815"/>
      <c r="C16" s="815"/>
      <c r="D16" s="815"/>
      <c r="E16" s="815"/>
      <c r="F16" s="815"/>
      <c r="G16" s="815"/>
      <c r="H16" s="815"/>
      <c r="I16" s="815"/>
      <c r="J16" s="815"/>
      <c r="K16" s="815"/>
      <c r="L16" s="815"/>
      <c r="M16" s="815"/>
      <c r="N16" s="815"/>
      <c r="O16" s="815"/>
      <c r="P16" s="815"/>
      <c r="Q16" s="815"/>
      <c r="R16" s="815"/>
      <c r="S16" s="815"/>
    </row>
    <row r="19" spans="1:19" ht="15.5" customHeight="1">
      <c r="A19" s="830" t="s">
        <v>450</v>
      </c>
      <c r="B19" s="830"/>
      <c r="C19" s="830"/>
      <c r="D19" s="830"/>
      <c r="E19" s="830"/>
      <c r="F19" s="830"/>
      <c r="G19" s="830"/>
      <c r="H19" s="830"/>
      <c r="I19" s="830"/>
      <c r="J19" s="830"/>
      <c r="K19" s="830"/>
      <c r="L19" s="830"/>
      <c r="M19" s="830"/>
      <c r="N19" s="830"/>
      <c r="O19" s="830"/>
      <c r="P19" s="830"/>
      <c r="Q19" s="830"/>
      <c r="R19" s="830"/>
      <c r="S19" s="830"/>
    </row>
    <row r="20" spans="1:19" ht="15" customHeight="1">
      <c r="A20" s="830"/>
      <c r="B20" s="830"/>
      <c r="C20" s="830"/>
      <c r="D20" s="830"/>
      <c r="E20" s="830"/>
      <c r="F20" s="830"/>
      <c r="G20" s="830"/>
      <c r="H20" s="830"/>
      <c r="I20" s="830"/>
      <c r="J20" s="830"/>
      <c r="K20" s="830"/>
      <c r="L20" s="830"/>
      <c r="M20" s="830"/>
      <c r="N20" s="830"/>
      <c r="O20" s="830"/>
      <c r="P20" s="830"/>
      <c r="Q20" s="830"/>
      <c r="R20" s="830"/>
      <c r="S20" s="830"/>
    </row>
    <row r="22" spans="1:19" ht="15" customHeight="1">
      <c r="A22" s="273" t="s">
        <v>452</v>
      </c>
      <c r="B22" s="273"/>
      <c r="C22" s="272"/>
      <c r="D22" s="272"/>
      <c r="E22" s="272"/>
      <c r="F22" s="272"/>
      <c r="G22" s="272"/>
      <c r="H22" s="272"/>
      <c r="I22" s="272"/>
      <c r="J22" s="272"/>
      <c r="K22" s="272"/>
      <c r="L22" s="272"/>
      <c r="M22" s="272"/>
      <c r="N22" s="272"/>
      <c r="O22" s="272"/>
      <c r="P22" s="272"/>
      <c r="Q22" s="272"/>
      <c r="R22" s="272"/>
      <c r="S22" s="272"/>
    </row>
    <row r="23" spans="1:19" ht="18" customHeight="1">
      <c r="A23" s="272"/>
      <c r="B23" s="1183" t="s">
        <v>454</v>
      </c>
      <c r="C23" s="831" t="s">
        <v>478</v>
      </c>
      <c r="D23" s="831"/>
      <c r="E23" s="831"/>
      <c r="F23" s="831"/>
      <c r="G23" s="831"/>
      <c r="H23" s="831"/>
      <c r="I23" s="831"/>
      <c r="J23" s="831"/>
      <c r="K23" s="831"/>
      <c r="L23" s="831"/>
      <c r="M23" s="831"/>
      <c r="N23" s="831"/>
      <c r="O23" s="831"/>
      <c r="P23" s="831"/>
      <c r="Q23" s="831"/>
      <c r="R23" s="831"/>
      <c r="S23" s="831"/>
    </row>
    <row r="24" spans="1:19" ht="44" customHeight="1">
      <c r="A24" s="272"/>
      <c r="B24" s="1183" t="s">
        <v>454</v>
      </c>
      <c r="C24" s="830" t="s">
        <v>479</v>
      </c>
      <c r="D24" s="830"/>
      <c r="E24" s="830"/>
      <c r="F24" s="830"/>
      <c r="G24" s="830"/>
      <c r="H24" s="830"/>
      <c r="I24" s="830"/>
      <c r="J24" s="830"/>
      <c r="K24" s="830"/>
      <c r="L24" s="830"/>
      <c r="M24" s="830"/>
      <c r="N24" s="830"/>
      <c r="O24" s="830"/>
      <c r="P24" s="830"/>
      <c r="Q24" s="830"/>
      <c r="R24" s="830"/>
      <c r="S24" s="830"/>
    </row>
    <row r="25" spans="1:19" ht="30.5" customHeight="1">
      <c r="A25" s="272"/>
      <c r="B25" s="1183" t="s">
        <v>454</v>
      </c>
      <c r="C25" s="830" t="s">
        <v>480</v>
      </c>
      <c r="D25" s="830"/>
      <c r="E25" s="830"/>
      <c r="F25" s="830"/>
      <c r="G25" s="830"/>
      <c r="H25" s="830"/>
      <c r="I25" s="830"/>
      <c r="J25" s="830"/>
      <c r="K25" s="830"/>
      <c r="L25" s="830"/>
      <c r="M25" s="830"/>
      <c r="N25" s="830"/>
      <c r="O25" s="830"/>
      <c r="P25" s="830"/>
      <c r="Q25" s="830"/>
      <c r="R25" s="830"/>
      <c r="S25" s="830"/>
    </row>
    <row r="26" spans="1:19" ht="45" customHeight="1">
      <c r="A26" s="272"/>
      <c r="B26" s="1183" t="s">
        <v>454</v>
      </c>
      <c r="C26" s="830" t="s">
        <v>481</v>
      </c>
      <c r="D26" s="830"/>
      <c r="E26" s="830"/>
      <c r="F26" s="830"/>
      <c r="G26" s="830"/>
      <c r="H26" s="830"/>
      <c r="I26" s="830"/>
      <c r="J26" s="830"/>
      <c r="K26" s="830"/>
      <c r="L26" s="830"/>
      <c r="M26" s="830"/>
      <c r="N26" s="830"/>
      <c r="O26" s="830"/>
      <c r="P26" s="830"/>
      <c r="Q26" s="830"/>
      <c r="R26" s="830"/>
      <c r="S26" s="830"/>
    </row>
    <row r="27" spans="1:19" ht="33.5" customHeight="1">
      <c r="A27" s="272"/>
      <c r="B27" s="1183" t="s">
        <v>454</v>
      </c>
      <c r="C27" s="830" t="s">
        <v>482</v>
      </c>
      <c r="D27" s="830"/>
      <c r="E27" s="830"/>
      <c r="F27" s="830"/>
      <c r="G27" s="830"/>
      <c r="H27" s="830"/>
      <c r="I27" s="830"/>
      <c r="J27" s="830"/>
      <c r="K27" s="830"/>
      <c r="L27" s="830"/>
      <c r="M27" s="830"/>
      <c r="N27" s="830"/>
      <c r="O27" s="830"/>
      <c r="P27" s="830"/>
      <c r="Q27" s="830"/>
      <c r="R27" s="830"/>
      <c r="S27" s="830"/>
    </row>
    <row r="28" spans="1:19" ht="33.5" customHeight="1">
      <c r="A28" s="272"/>
      <c r="B28" s="1183" t="s">
        <v>454</v>
      </c>
      <c r="C28" s="830" t="s">
        <v>483</v>
      </c>
      <c r="D28" s="830"/>
      <c r="E28" s="830"/>
      <c r="F28" s="830"/>
      <c r="G28" s="830"/>
      <c r="H28" s="830"/>
      <c r="I28" s="830"/>
      <c r="J28" s="830"/>
      <c r="K28" s="830"/>
      <c r="L28" s="830"/>
      <c r="M28" s="830"/>
      <c r="N28" s="830"/>
      <c r="O28" s="830"/>
      <c r="P28" s="830"/>
      <c r="Q28" s="830"/>
      <c r="R28" s="830"/>
      <c r="S28" s="830"/>
    </row>
    <row r="29" spans="1:19" ht="33.5" customHeight="1">
      <c r="A29" s="272"/>
      <c r="B29" s="272"/>
      <c r="C29" s="271"/>
      <c r="D29" s="271"/>
      <c r="E29" s="271"/>
      <c r="F29" s="271"/>
      <c r="G29" s="271"/>
      <c r="H29" s="271"/>
      <c r="I29" s="271"/>
      <c r="J29" s="271"/>
      <c r="K29" s="271"/>
      <c r="L29" s="271"/>
      <c r="M29" s="271"/>
      <c r="N29" s="271"/>
      <c r="O29" s="271"/>
      <c r="P29" s="271"/>
      <c r="Q29" s="271"/>
      <c r="R29" s="271"/>
      <c r="S29" s="271"/>
    </row>
    <row r="30" spans="1:19" ht="15" customHeight="1">
      <c r="A30" s="272"/>
      <c r="B30" s="272"/>
      <c r="C30" s="831"/>
      <c r="D30" s="831"/>
      <c r="E30" s="831"/>
      <c r="F30" s="831"/>
      <c r="G30" s="831"/>
      <c r="H30" s="831"/>
      <c r="I30" s="831"/>
      <c r="J30" s="831"/>
      <c r="K30" s="831"/>
      <c r="L30" s="831"/>
      <c r="M30" s="831"/>
      <c r="N30" s="831"/>
      <c r="O30" s="831"/>
      <c r="P30" s="831"/>
      <c r="Q30" s="831"/>
      <c r="R30" s="831"/>
      <c r="S30" s="831"/>
    </row>
    <row r="31" spans="1:19" ht="15" customHeight="1">
      <c r="A31" s="272"/>
      <c r="B31" s="272"/>
      <c r="C31" s="271"/>
      <c r="D31" s="271"/>
      <c r="E31" s="271"/>
      <c r="F31" s="271"/>
      <c r="G31" s="271"/>
      <c r="H31" s="271"/>
      <c r="I31" s="271"/>
      <c r="J31" s="271"/>
      <c r="K31" s="271"/>
      <c r="L31" s="271"/>
      <c r="M31" s="271"/>
      <c r="N31" s="271"/>
      <c r="O31" s="271"/>
      <c r="P31" s="271"/>
      <c r="Q31" s="271"/>
      <c r="R31" s="271"/>
      <c r="S31" s="271"/>
    </row>
    <row r="32" spans="1:19" ht="15" customHeight="1">
      <c r="A32" s="250" t="s">
        <v>451</v>
      </c>
    </row>
    <row r="33" spans="3:3" ht="15" customHeight="1">
      <c r="C33" s="250">
        <f>入力用!D7</f>
        <v>0</v>
      </c>
    </row>
  </sheetData>
  <sheetProtection sheet="1" objects="1" scenarios="1" selectLockedCells="1"/>
  <mergeCells count="21">
    <mergeCell ref="C25:S25"/>
    <mergeCell ref="C26:S26"/>
    <mergeCell ref="C27:S27"/>
    <mergeCell ref="C30:S30"/>
    <mergeCell ref="A15:S16"/>
    <mergeCell ref="A19:S20"/>
    <mergeCell ref="C23:S23"/>
    <mergeCell ref="C24:S24"/>
    <mergeCell ref="C28:S28"/>
    <mergeCell ref="J12:L13"/>
    <mergeCell ref="M12:S13"/>
    <mergeCell ref="N1:S1"/>
    <mergeCell ref="M10:S11"/>
    <mergeCell ref="J8:L9"/>
    <mergeCell ref="M8:S9"/>
    <mergeCell ref="J10:L11"/>
    <mergeCell ref="H3:I3"/>
    <mergeCell ref="L3:M3"/>
    <mergeCell ref="A4:F4"/>
    <mergeCell ref="J6:L7"/>
    <mergeCell ref="M6:S7"/>
  </mergeCells>
  <phoneticPr fontId="3"/>
  <conditionalFormatting sqref="B23:B29">
    <cfRule type="cellIs" dxfId="8" priority="1" operator="equal">
      <formula>$V$3</formula>
    </cfRule>
  </conditionalFormatting>
  <conditionalFormatting sqref="M6:S9">
    <cfRule type="containsBlanks" dxfId="7" priority="44">
      <formula>LEN(TRIM(M6))=0</formula>
    </cfRule>
  </conditionalFormatting>
  <dataValidations count="1">
    <dataValidation type="list" allowBlank="1" showInputMessage="1" showErrorMessage="1" sqref="B23:B29" xr:uid="{167E0802-1B15-4805-A6C6-31532AE4851A}">
      <formula1>$V$3:$V$4</formula1>
    </dataValidation>
  </dataValidations>
  <pageMargins left="0.7" right="0.7" top="0.75" bottom="0.75" header="0.3" footer="0.3"/>
  <pageSetup paperSize="9" scale="97"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0000FF"/>
  </sheetPr>
  <dimension ref="A1:AN54"/>
  <sheetViews>
    <sheetView showGridLines="0" view="pageBreakPreview" zoomScale="80" zoomScaleNormal="100" zoomScaleSheetLayoutView="80" workbookViewId="0">
      <selection activeCell="B4" sqref="B4"/>
    </sheetView>
  </sheetViews>
  <sheetFormatPr defaultColWidth="9" defaultRowHeight="15" customHeight="1"/>
  <cols>
    <col min="1" max="49" width="2.453125" style="18" customWidth="1"/>
    <col min="50" max="16384" width="9" style="18"/>
  </cols>
  <sheetData>
    <row r="1" spans="1:37" ht="6" customHeight="1"/>
    <row r="2" spans="1:37" ht="15" customHeight="1">
      <c r="B2" s="18" t="s">
        <v>0</v>
      </c>
    </row>
    <row r="3" spans="1:37" ht="15" customHeight="1">
      <c r="I3" s="46"/>
      <c r="J3" s="46"/>
      <c r="K3" s="46"/>
      <c r="L3" s="46"/>
      <c r="M3" s="46"/>
      <c r="N3" s="46"/>
      <c r="O3" s="46"/>
      <c r="Y3" s="842" t="s">
        <v>160</v>
      </c>
      <c r="Z3" s="842"/>
      <c r="AA3" s="842"/>
      <c r="AB3" s="848">
        <f>IF(入力用!F14="","",入力用!F14)</f>
        <v>0</v>
      </c>
      <c r="AC3" s="848"/>
      <c r="AD3" s="18" t="s">
        <v>118</v>
      </c>
      <c r="AE3" s="848">
        <f>IF(入力用!H14="","",入力用!H14)</f>
        <v>0</v>
      </c>
      <c r="AF3" s="848"/>
      <c r="AG3" s="18" t="s">
        <v>117</v>
      </c>
      <c r="AH3" s="848">
        <f>IF(入力用!J14="","",入力用!J14)</f>
        <v>0</v>
      </c>
      <c r="AI3" s="848"/>
      <c r="AJ3" s="18" t="s">
        <v>116</v>
      </c>
    </row>
    <row r="4" spans="1:37" ht="9.5" customHeight="1">
      <c r="I4" s="46"/>
      <c r="J4" s="46"/>
      <c r="K4" s="46"/>
      <c r="L4" s="46"/>
      <c r="M4" s="46"/>
      <c r="N4" s="46"/>
      <c r="O4" s="46"/>
      <c r="Y4" s="46"/>
      <c r="Z4" s="46"/>
      <c r="AA4" s="46"/>
      <c r="AB4" s="46"/>
      <c r="AC4" s="46"/>
      <c r="AE4" s="46"/>
      <c r="AF4" s="46"/>
      <c r="AH4" s="46"/>
      <c r="AI4" s="46"/>
    </row>
    <row r="5" spans="1:37" ht="15" customHeight="1">
      <c r="B5" s="849" t="s">
        <v>1</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c r="AF5" s="849"/>
      <c r="AG5" s="849"/>
      <c r="AH5" s="849"/>
      <c r="AI5" s="849"/>
      <c r="AJ5" s="849"/>
    </row>
    <row r="6" spans="1:37" ht="15" customHeight="1">
      <c r="B6" s="849"/>
      <c r="C6" s="849"/>
      <c r="D6" s="849"/>
      <c r="E6" s="849"/>
      <c r="F6" s="849"/>
      <c r="G6" s="849"/>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row>
    <row r="7" spans="1:37" ht="3.5" customHeight="1">
      <c r="B7" s="121"/>
      <c r="C7" s="121"/>
      <c r="D7" s="121"/>
      <c r="E7" s="121"/>
      <c r="F7" s="121"/>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row>
    <row r="8" spans="1:37" ht="15" customHeight="1">
      <c r="B8" s="18" t="s">
        <v>2</v>
      </c>
    </row>
    <row r="9" spans="1:37" ht="15" customHeight="1">
      <c r="G9" s="19"/>
      <c r="H9" s="20"/>
      <c r="I9" s="47"/>
      <c r="J9" s="47"/>
      <c r="K9" s="47"/>
      <c r="L9" s="47"/>
      <c r="M9" s="47"/>
      <c r="N9" s="47"/>
      <c r="O9" s="21"/>
      <c r="S9" s="836" t="s">
        <v>119</v>
      </c>
      <c r="T9" s="836"/>
      <c r="U9" s="836"/>
      <c r="V9" s="836"/>
      <c r="W9" s="836"/>
      <c r="Y9" s="847" t="str">
        <f>IF(入力用!D4="","",入力用!D4)</f>
        <v/>
      </c>
      <c r="Z9" s="847"/>
      <c r="AA9" s="847"/>
      <c r="AB9" s="847"/>
      <c r="AC9" s="847"/>
      <c r="AD9" s="847"/>
      <c r="AE9" s="847"/>
      <c r="AF9" s="847"/>
      <c r="AG9" s="847"/>
      <c r="AH9" s="847"/>
      <c r="AI9" s="847"/>
      <c r="AJ9" s="847"/>
    </row>
    <row r="10" spans="1:37" ht="15" customHeight="1">
      <c r="G10" s="19"/>
      <c r="H10" s="20"/>
      <c r="I10" s="47"/>
      <c r="J10" s="47"/>
      <c r="K10" s="47"/>
      <c r="L10" s="47"/>
      <c r="M10" s="47"/>
      <c r="N10" s="47"/>
      <c r="O10" s="21"/>
      <c r="S10" s="836"/>
      <c r="T10" s="836"/>
      <c r="U10" s="836"/>
      <c r="V10" s="836"/>
      <c r="W10" s="836"/>
      <c r="Y10" s="847"/>
      <c r="Z10" s="847"/>
      <c r="AA10" s="847"/>
      <c r="AB10" s="847"/>
      <c r="AC10" s="847"/>
      <c r="AD10" s="847"/>
      <c r="AE10" s="847"/>
      <c r="AF10" s="847"/>
      <c r="AG10" s="847"/>
      <c r="AH10" s="847"/>
      <c r="AI10" s="847"/>
      <c r="AJ10" s="847"/>
    </row>
    <row r="11" spans="1:37" ht="15" customHeight="1">
      <c r="G11" s="19"/>
      <c r="H11" s="20"/>
      <c r="I11" s="22"/>
      <c r="J11" s="22"/>
      <c r="K11" s="22"/>
      <c r="L11" s="22"/>
      <c r="M11" s="22"/>
      <c r="N11" s="22"/>
      <c r="O11" s="46"/>
      <c r="S11" s="836"/>
      <c r="T11" s="836"/>
      <c r="U11" s="836"/>
      <c r="V11" s="836"/>
      <c r="W11" s="836"/>
      <c r="Y11" s="847"/>
      <c r="Z11" s="847"/>
      <c r="AA11" s="847"/>
      <c r="AB11" s="847"/>
      <c r="AC11" s="847"/>
      <c r="AD11" s="847"/>
      <c r="AE11" s="847"/>
      <c r="AF11" s="847"/>
      <c r="AG11" s="847"/>
      <c r="AH11" s="847"/>
      <c r="AI11" s="847"/>
      <c r="AJ11" s="847"/>
    </row>
    <row r="12" spans="1:37" ht="15" customHeight="1">
      <c r="G12" s="19"/>
      <c r="H12" s="20"/>
      <c r="I12" s="47"/>
      <c r="J12" s="47"/>
      <c r="K12" s="47"/>
      <c r="L12" s="47"/>
      <c r="M12" s="47"/>
      <c r="N12" s="47"/>
      <c r="O12" s="22"/>
      <c r="S12" s="836" t="s">
        <v>120</v>
      </c>
      <c r="T12" s="836"/>
      <c r="U12" s="836"/>
      <c r="V12" s="836"/>
      <c r="W12" s="836"/>
      <c r="Y12" s="836" t="str">
        <f>IF(入力用!D3="","",入力用!D3)</f>
        <v/>
      </c>
      <c r="Z12" s="836"/>
      <c r="AA12" s="836"/>
      <c r="AB12" s="836"/>
      <c r="AC12" s="836"/>
      <c r="AD12" s="836"/>
      <c r="AE12" s="836"/>
      <c r="AF12" s="836"/>
      <c r="AG12" s="836"/>
      <c r="AH12" s="836"/>
      <c r="AI12" s="836"/>
      <c r="AJ12" s="836"/>
    </row>
    <row r="13" spans="1:37" ht="15" customHeight="1">
      <c r="M13" s="23"/>
      <c r="N13" s="23"/>
      <c r="O13" s="23"/>
      <c r="S13" s="836"/>
      <c r="T13" s="836"/>
      <c r="U13" s="836"/>
      <c r="V13" s="836"/>
      <c r="W13" s="836"/>
      <c r="Y13" s="836"/>
      <c r="Z13" s="836"/>
      <c r="AA13" s="836"/>
      <c r="AB13" s="836"/>
      <c r="AC13" s="836"/>
      <c r="AD13" s="836"/>
      <c r="AE13" s="836"/>
      <c r="AF13" s="836"/>
      <c r="AG13" s="836"/>
      <c r="AH13" s="836"/>
      <c r="AI13" s="836"/>
      <c r="AJ13" s="836"/>
    </row>
    <row r="14" spans="1:37" ht="15" customHeight="1">
      <c r="M14" s="23"/>
      <c r="N14" s="23"/>
      <c r="O14" s="23"/>
      <c r="S14" s="836" t="s">
        <v>121</v>
      </c>
      <c r="T14" s="836"/>
      <c r="U14" s="836"/>
      <c r="V14" s="836"/>
      <c r="W14" s="836"/>
      <c r="Y14" s="836" t="str">
        <f>IF(入力用!D6="","",入力用!D5&amp;"　　"&amp;入力用!D6)</f>
        <v/>
      </c>
      <c r="Z14" s="836"/>
      <c r="AA14" s="836"/>
      <c r="AB14" s="836"/>
      <c r="AC14" s="836"/>
      <c r="AD14" s="836"/>
      <c r="AE14" s="836"/>
      <c r="AF14" s="836"/>
      <c r="AG14" s="836"/>
      <c r="AH14" s="836"/>
      <c r="AI14" s="836"/>
      <c r="AJ14" s="836"/>
      <c r="AK14" s="842"/>
    </row>
    <row r="15" spans="1:37" ht="15" customHeight="1">
      <c r="S15" s="836"/>
      <c r="T15" s="836"/>
      <c r="U15" s="836"/>
      <c r="V15" s="836"/>
      <c r="W15" s="836"/>
      <c r="Y15" s="836"/>
      <c r="Z15" s="836"/>
      <c r="AA15" s="836"/>
      <c r="AB15" s="836"/>
      <c r="AC15" s="836"/>
      <c r="AD15" s="836"/>
      <c r="AE15" s="836"/>
      <c r="AF15" s="836"/>
      <c r="AG15" s="836"/>
      <c r="AH15" s="836"/>
      <c r="AI15" s="836"/>
      <c r="AJ15" s="836"/>
      <c r="AK15" s="842"/>
    </row>
    <row r="16" spans="1:37" ht="15" customHeight="1">
      <c r="A16" s="46"/>
      <c r="S16" s="836" t="s">
        <v>123</v>
      </c>
      <c r="T16" s="836"/>
      <c r="U16" s="836"/>
      <c r="V16" s="836"/>
      <c r="W16" s="836"/>
      <c r="Y16" s="836" t="str">
        <f>IF(入力用!D7="","",入力用!D7)</f>
        <v/>
      </c>
      <c r="Z16" s="836"/>
      <c r="AA16" s="836"/>
      <c r="AB16" s="836"/>
      <c r="AC16" s="836"/>
      <c r="AD16" s="836"/>
      <c r="AE16" s="836"/>
      <c r="AF16" s="836"/>
      <c r="AG16" s="836"/>
      <c r="AH16" s="836"/>
      <c r="AI16" s="836"/>
      <c r="AJ16" s="836"/>
    </row>
    <row r="17" spans="1:36" ht="15" customHeight="1">
      <c r="A17" s="22"/>
      <c r="M17" s="22"/>
      <c r="N17" s="22"/>
      <c r="O17" s="22"/>
      <c r="S17" s="836"/>
      <c r="T17" s="836"/>
      <c r="U17" s="836"/>
      <c r="V17" s="836"/>
      <c r="W17" s="836"/>
      <c r="Y17" s="836"/>
      <c r="Z17" s="836"/>
      <c r="AA17" s="836"/>
      <c r="AB17" s="836"/>
      <c r="AC17" s="836"/>
      <c r="AD17" s="836"/>
      <c r="AE17" s="836"/>
      <c r="AF17" s="836"/>
      <c r="AG17" s="836"/>
      <c r="AH17" s="836"/>
      <c r="AI17" s="836"/>
      <c r="AJ17" s="836"/>
    </row>
    <row r="18" spans="1:36" ht="15" customHeight="1">
      <c r="A18" s="22"/>
      <c r="M18" s="22"/>
      <c r="N18" s="22"/>
      <c r="O18" s="22"/>
      <c r="S18" s="836" t="s">
        <v>493</v>
      </c>
      <c r="T18" s="836"/>
      <c r="U18" s="836"/>
      <c r="V18" s="836"/>
      <c r="W18" s="836"/>
      <c r="Y18" s="843" t="str">
        <f>IF(入力用!D11="","",入力用!D11)</f>
        <v/>
      </c>
      <c r="Z18" s="843"/>
      <c r="AA18" s="843"/>
      <c r="AB18" s="843"/>
      <c r="AC18" s="843"/>
      <c r="AD18" s="843"/>
      <c r="AE18" s="843"/>
      <c r="AF18" s="843"/>
      <c r="AG18" s="843"/>
      <c r="AH18" s="843"/>
      <c r="AI18" s="843"/>
      <c r="AJ18" s="843"/>
    </row>
    <row r="19" spans="1:36" ht="15" customHeight="1">
      <c r="A19" s="22"/>
      <c r="M19" s="22"/>
      <c r="N19" s="22"/>
      <c r="O19" s="22"/>
      <c r="S19" s="836"/>
      <c r="T19" s="836"/>
      <c r="U19" s="836"/>
      <c r="V19" s="836"/>
      <c r="W19" s="836"/>
      <c r="Y19" s="843"/>
      <c r="Z19" s="843"/>
      <c r="AA19" s="843"/>
      <c r="AB19" s="843"/>
      <c r="AC19" s="843"/>
      <c r="AD19" s="843"/>
      <c r="AE19" s="843"/>
      <c r="AF19" s="843"/>
      <c r="AG19" s="843"/>
      <c r="AH19" s="843"/>
      <c r="AI19" s="843"/>
      <c r="AJ19" s="843"/>
    </row>
    <row r="21" spans="1:36" ht="15" customHeight="1">
      <c r="A21" s="22"/>
      <c r="B21" s="833" t="s">
        <v>67</v>
      </c>
      <c r="C21" s="833"/>
      <c r="D21" s="833"/>
      <c r="E21" s="833"/>
      <c r="F21" s="833"/>
      <c r="G21" s="833"/>
      <c r="H21" s="833"/>
      <c r="I21" s="833"/>
      <c r="J21" s="833"/>
      <c r="K21" s="833"/>
      <c r="L21" s="833"/>
      <c r="M21" s="833"/>
      <c r="N21" s="833"/>
      <c r="O21" s="833"/>
      <c r="P21" s="833"/>
      <c r="Q21" s="833"/>
      <c r="R21" s="833"/>
      <c r="S21" s="833"/>
      <c r="T21" s="833"/>
      <c r="U21" s="833"/>
      <c r="V21" s="833"/>
      <c r="W21" s="833"/>
      <c r="X21" s="833"/>
      <c r="Y21" s="833"/>
      <c r="Z21" s="833"/>
      <c r="AA21" s="833"/>
      <c r="AB21" s="833"/>
      <c r="AC21" s="833"/>
      <c r="AD21" s="833"/>
      <c r="AE21" s="833"/>
      <c r="AF21" s="833"/>
      <c r="AG21" s="833"/>
      <c r="AH21" s="833"/>
      <c r="AI21" s="833"/>
      <c r="AJ21" s="833"/>
    </row>
    <row r="22" spans="1:36" ht="15" customHeight="1">
      <c r="A22" s="22"/>
      <c r="B22" s="833"/>
      <c r="C22" s="833"/>
      <c r="D22" s="833"/>
      <c r="E22" s="833"/>
      <c r="F22" s="833"/>
      <c r="G22" s="833"/>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row>
    <row r="23" spans="1:36" ht="3.5" customHeight="1">
      <c r="A23" s="22"/>
      <c r="B23" s="833"/>
      <c r="C23" s="833"/>
      <c r="D23" s="833"/>
      <c r="E23" s="833"/>
      <c r="F23" s="833"/>
      <c r="G23" s="833"/>
      <c r="H23" s="833"/>
      <c r="I23" s="833"/>
      <c r="J23" s="833"/>
      <c r="K23" s="833"/>
      <c r="L23" s="833"/>
      <c r="M23" s="833"/>
      <c r="N23" s="833"/>
      <c r="O23" s="833"/>
      <c r="P23" s="833"/>
      <c r="Q23" s="833"/>
      <c r="R23" s="833"/>
      <c r="S23" s="833"/>
      <c r="T23" s="833"/>
      <c r="U23" s="833"/>
      <c r="V23" s="833"/>
      <c r="W23" s="833"/>
      <c r="X23" s="833"/>
      <c r="Y23" s="833"/>
      <c r="Z23" s="833"/>
      <c r="AA23" s="833"/>
      <c r="AB23" s="833"/>
      <c r="AC23" s="833"/>
      <c r="AD23" s="833"/>
      <c r="AE23" s="833"/>
      <c r="AF23" s="833"/>
      <c r="AG23" s="833"/>
      <c r="AH23" s="833"/>
      <c r="AI23" s="833"/>
      <c r="AJ23" s="833"/>
    </row>
    <row r="24" spans="1:36" ht="10.5" customHeight="1">
      <c r="A24" s="22"/>
      <c r="M24" s="22"/>
      <c r="N24" s="22"/>
      <c r="O24" s="22"/>
    </row>
    <row r="25" spans="1:36" ht="15" customHeight="1">
      <c r="A25" s="22"/>
      <c r="B25" s="842" t="s">
        <v>124</v>
      </c>
      <c r="C25" s="842"/>
      <c r="D25" s="842"/>
      <c r="E25" s="842"/>
      <c r="F25" s="842"/>
      <c r="G25" s="842"/>
      <c r="H25" s="842"/>
      <c r="I25" s="842"/>
      <c r="J25" s="842"/>
      <c r="K25" s="842"/>
      <c r="L25" s="842"/>
      <c r="M25" s="842"/>
      <c r="N25" s="842"/>
      <c r="O25" s="842"/>
      <c r="P25" s="842"/>
      <c r="Q25" s="842"/>
      <c r="R25" s="842"/>
      <c r="S25" s="842"/>
      <c r="T25" s="842"/>
      <c r="U25" s="842"/>
      <c r="V25" s="842"/>
      <c r="W25" s="842"/>
      <c r="X25" s="842"/>
      <c r="Y25" s="842"/>
      <c r="Z25" s="842"/>
      <c r="AA25" s="842"/>
      <c r="AB25" s="842"/>
      <c r="AC25" s="842"/>
      <c r="AD25" s="842"/>
      <c r="AE25" s="842"/>
      <c r="AF25" s="842"/>
      <c r="AG25" s="842"/>
      <c r="AH25" s="842"/>
      <c r="AI25" s="842"/>
      <c r="AJ25" s="842"/>
    </row>
    <row r="26" spans="1:36" ht="15" customHeight="1">
      <c r="A26" s="22"/>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row>
    <row r="27" spans="1:36" s="34" customFormat="1" ht="15" customHeight="1">
      <c r="A27" s="33"/>
      <c r="B27" s="834" t="s">
        <v>70</v>
      </c>
      <c r="C27" s="834"/>
      <c r="D27" s="834"/>
      <c r="E27" s="834"/>
      <c r="F27" s="834"/>
      <c r="G27" s="834"/>
      <c r="H27" s="834"/>
      <c r="I27" s="834"/>
      <c r="J27" s="834"/>
      <c r="K27" s="834"/>
      <c r="L27" s="834"/>
      <c r="M27" s="840" t="s">
        <v>3</v>
      </c>
      <c r="N27" s="840"/>
      <c r="O27" s="840"/>
      <c r="P27" s="840"/>
      <c r="Q27" s="840"/>
      <c r="R27" s="837">
        <f>'【様式３】収支予算書（自動計算）（当初）'!W34</f>
        <v>0</v>
      </c>
      <c r="S27" s="837"/>
      <c r="T27" s="837"/>
      <c r="U27" s="837"/>
      <c r="V27" s="837"/>
      <c r="W27" s="837"/>
      <c r="X27" s="837"/>
      <c r="Y27" s="837"/>
    </row>
    <row r="28" spans="1:36" ht="15" customHeight="1">
      <c r="A28" s="22"/>
      <c r="M28" s="840"/>
      <c r="N28" s="840"/>
      <c r="O28" s="840"/>
      <c r="P28" s="840"/>
      <c r="Q28" s="840"/>
      <c r="R28" s="839"/>
      <c r="S28" s="839"/>
      <c r="T28" s="839"/>
      <c r="U28" s="839"/>
      <c r="V28" s="839"/>
      <c r="W28" s="839"/>
      <c r="X28" s="839"/>
      <c r="Y28" s="839"/>
    </row>
    <row r="29" spans="1:36" ht="15" customHeight="1">
      <c r="A29" s="22"/>
      <c r="B29" s="22"/>
      <c r="C29" s="22"/>
      <c r="D29" s="22"/>
      <c r="L29" s="22"/>
      <c r="M29" s="35"/>
      <c r="N29" s="37"/>
      <c r="O29" s="35"/>
      <c r="P29" s="35"/>
      <c r="Q29" s="36"/>
      <c r="R29" s="837">
        <f>'【様式３】収支予算書（自動計算）（当初）'!C34</f>
        <v>0</v>
      </c>
      <c r="S29" s="837"/>
      <c r="T29" s="837"/>
      <c r="U29" s="837"/>
      <c r="V29" s="837"/>
      <c r="W29" s="837"/>
      <c r="X29" s="837"/>
      <c r="Y29" s="837"/>
    </row>
    <row r="30" spans="1:36" ht="15" customHeight="1">
      <c r="A30" s="22"/>
      <c r="B30" s="22"/>
      <c r="C30" s="22"/>
      <c r="D30" s="22"/>
      <c r="L30" s="22"/>
      <c r="M30" s="841" t="s">
        <v>4</v>
      </c>
      <c r="N30" s="841"/>
      <c r="O30" s="841"/>
      <c r="P30" s="841"/>
      <c r="Q30" s="841"/>
      <c r="R30" s="839"/>
      <c r="S30" s="839"/>
      <c r="T30" s="839"/>
      <c r="U30" s="839"/>
      <c r="V30" s="839"/>
      <c r="W30" s="839"/>
      <c r="X30" s="839"/>
      <c r="Y30" s="839"/>
    </row>
    <row r="31" spans="1:36" ht="15" customHeight="1">
      <c r="A31" s="22"/>
      <c r="B31" s="22"/>
      <c r="C31" s="22"/>
      <c r="D31" s="22"/>
      <c r="L31" s="22"/>
      <c r="M31" s="25"/>
      <c r="N31" s="121"/>
      <c r="O31" s="121"/>
      <c r="P31" s="121"/>
      <c r="Q31" s="121"/>
      <c r="R31" s="837">
        <f>'【様式３】収支予算書（自動計算）（当初）'!H34</f>
        <v>0</v>
      </c>
      <c r="S31" s="837"/>
      <c r="T31" s="837"/>
      <c r="U31" s="837"/>
      <c r="V31" s="837"/>
      <c r="W31" s="837"/>
      <c r="X31" s="837"/>
      <c r="Y31" s="837"/>
    </row>
    <row r="32" spans="1:36" ht="15" customHeight="1">
      <c r="A32" s="22"/>
      <c r="B32" s="22"/>
      <c r="C32" s="22"/>
      <c r="D32" s="22"/>
      <c r="L32" s="22"/>
      <c r="M32" s="840" t="s">
        <v>5</v>
      </c>
      <c r="N32" s="840"/>
      <c r="O32" s="840"/>
      <c r="P32" s="840"/>
      <c r="Q32" s="840"/>
      <c r="R32" s="837"/>
      <c r="S32" s="837"/>
      <c r="T32" s="837"/>
      <c r="U32" s="837"/>
      <c r="V32" s="837"/>
      <c r="W32" s="837"/>
      <c r="X32" s="837"/>
      <c r="Y32" s="837"/>
    </row>
    <row r="33" spans="1:40" ht="15" customHeight="1">
      <c r="A33" s="22"/>
      <c r="B33" s="22"/>
      <c r="C33" s="22"/>
      <c r="D33" s="22"/>
      <c r="L33" s="22"/>
      <c r="M33" s="35"/>
      <c r="N33" s="42"/>
      <c r="O33" s="42"/>
      <c r="P33" s="42"/>
      <c r="Q33" s="42"/>
      <c r="R33" s="838">
        <f>'【様式３】収支予算書（自動計算）（当初）'!M34</f>
        <v>0</v>
      </c>
      <c r="S33" s="838"/>
      <c r="T33" s="838"/>
      <c r="U33" s="838"/>
      <c r="V33" s="838"/>
      <c r="W33" s="838"/>
      <c r="X33" s="838"/>
      <c r="Y33" s="838"/>
    </row>
    <row r="34" spans="1:40" ht="14.25" customHeight="1">
      <c r="A34" s="22"/>
      <c r="B34" s="22"/>
      <c r="C34" s="22"/>
      <c r="D34" s="22"/>
      <c r="L34" s="22"/>
      <c r="M34" s="840" t="s">
        <v>6</v>
      </c>
      <c r="N34" s="840"/>
      <c r="O34" s="840"/>
      <c r="P34" s="840"/>
      <c r="Q34" s="840"/>
      <c r="R34" s="839"/>
      <c r="S34" s="839"/>
      <c r="T34" s="839"/>
      <c r="U34" s="839"/>
      <c r="V34" s="839"/>
      <c r="W34" s="839"/>
      <c r="X34" s="839"/>
      <c r="Y34" s="839"/>
      <c r="AN34" s="23"/>
    </row>
    <row r="35" spans="1:40" ht="14.25" customHeight="1">
      <c r="A35" s="22"/>
      <c r="B35" s="22"/>
      <c r="C35" s="22"/>
      <c r="D35" s="22"/>
      <c r="L35" s="22"/>
      <c r="M35" s="35"/>
      <c r="N35" s="42"/>
      <c r="O35" s="42"/>
      <c r="P35" s="42"/>
      <c r="Q35" s="42"/>
      <c r="R35" s="838">
        <f>'【様式３】収支予算書（自動計算）（当初）'!R34</f>
        <v>0</v>
      </c>
      <c r="S35" s="838"/>
      <c r="T35" s="838"/>
      <c r="U35" s="838"/>
      <c r="V35" s="838"/>
      <c r="W35" s="838"/>
      <c r="X35" s="838"/>
      <c r="Y35" s="838"/>
      <c r="AC35" s="39"/>
    </row>
    <row r="36" spans="1:40" ht="15" customHeight="1">
      <c r="A36" s="22"/>
      <c r="B36" s="22"/>
      <c r="C36" s="22"/>
      <c r="D36" s="22"/>
      <c r="L36" s="22"/>
      <c r="M36" s="841" t="s">
        <v>7</v>
      </c>
      <c r="N36" s="841"/>
      <c r="O36" s="841"/>
      <c r="P36" s="841"/>
      <c r="Q36" s="841"/>
      <c r="R36" s="839"/>
      <c r="S36" s="839"/>
      <c r="T36" s="839"/>
      <c r="U36" s="839"/>
      <c r="V36" s="839"/>
      <c r="W36" s="839"/>
      <c r="X36" s="839"/>
      <c r="Y36" s="839"/>
    </row>
    <row r="37" spans="1:40" ht="15" customHeight="1">
      <c r="A37" s="22"/>
      <c r="B37" s="22"/>
      <c r="C37" s="22"/>
      <c r="D37" s="22"/>
      <c r="E37" s="22"/>
      <c r="F37" s="22"/>
      <c r="G37" s="22"/>
      <c r="H37" s="22"/>
      <c r="I37" s="22"/>
      <c r="J37" s="22"/>
      <c r="K37" s="22"/>
      <c r="L37" s="25"/>
      <c r="M37" s="27"/>
      <c r="N37" s="27"/>
      <c r="O37" s="27"/>
    </row>
    <row r="38" spans="1:40" ht="15" customHeight="1">
      <c r="A38" s="22"/>
      <c r="B38" s="835" t="s">
        <v>79</v>
      </c>
      <c r="C38" s="835"/>
      <c r="D38" s="835"/>
      <c r="E38" s="835"/>
      <c r="F38" s="835"/>
      <c r="G38" s="835"/>
      <c r="H38" s="835"/>
      <c r="I38" s="835"/>
      <c r="J38" s="835"/>
      <c r="K38" s="835"/>
      <c r="L38" s="835"/>
      <c r="M38" s="835"/>
      <c r="N38" s="846" t="s">
        <v>160</v>
      </c>
      <c r="O38" s="846"/>
      <c r="P38" s="846"/>
      <c r="Q38" s="844" t="str">
        <f>IF(入力用!F15="","",入力用!F15)</f>
        <v/>
      </c>
      <c r="R38" s="844"/>
      <c r="S38" s="119" t="s">
        <v>167</v>
      </c>
      <c r="T38" s="844" t="str">
        <f>IF(入力用!H15="","",入力用!H15)</f>
        <v/>
      </c>
      <c r="U38" s="844"/>
      <c r="V38" s="120" t="s">
        <v>166</v>
      </c>
      <c r="W38" s="844" t="str">
        <f>IF(入力用!J15="","",入力用!J15)</f>
        <v/>
      </c>
      <c r="X38" s="844"/>
      <c r="Y38" s="18" t="s">
        <v>173</v>
      </c>
    </row>
    <row r="39" spans="1:40" ht="15" customHeight="1">
      <c r="A39" s="22"/>
      <c r="B39" s="22"/>
      <c r="C39" s="22"/>
      <c r="D39" s="22"/>
      <c r="E39" s="22"/>
      <c r="F39" s="22"/>
      <c r="G39" s="22"/>
      <c r="H39" s="22"/>
      <c r="I39" s="22"/>
      <c r="J39" s="22"/>
      <c r="K39" s="22"/>
      <c r="L39" s="22"/>
      <c r="M39" s="22"/>
      <c r="Q39" s="38"/>
      <c r="R39" s="38"/>
      <c r="T39" s="38"/>
      <c r="U39" s="38"/>
      <c r="W39" s="38"/>
      <c r="X39" s="38"/>
    </row>
    <row r="40" spans="1:40" ht="15" customHeight="1">
      <c r="A40" s="22"/>
      <c r="B40" s="834" t="s">
        <v>80</v>
      </c>
      <c r="C40" s="834"/>
      <c r="D40" s="834"/>
      <c r="E40" s="834"/>
      <c r="F40" s="834"/>
      <c r="G40" s="834"/>
      <c r="H40" s="834"/>
      <c r="I40" s="834"/>
      <c r="J40" s="834"/>
      <c r="K40" s="834"/>
      <c r="L40" s="834"/>
      <c r="M40" s="834"/>
      <c r="N40" s="844" t="s">
        <v>160</v>
      </c>
      <c r="O40" s="844"/>
      <c r="P40" s="844"/>
      <c r="Q40" s="845" t="str">
        <f>IF(入力用!F16="","",入力用!F16)</f>
        <v/>
      </c>
      <c r="R40" s="845"/>
      <c r="S40" s="120" t="s">
        <v>167</v>
      </c>
      <c r="T40" s="845" t="str">
        <f>IF(入力用!H16="","",入力用!H16)</f>
        <v/>
      </c>
      <c r="U40" s="845"/>
      <c r="V40" s="120" t="s">
        <v>166</v>
      </c>
      <c r="W40" s="845" t="str">
        <f>IF(入力用!J16="","",入力用!J16)</f>
        <v/>
      </c>
      <c r="X40" s="845"/>
      <c r="Y40" s="18" t="s">
        <v>173</v>
      </c>
    </row>
    <row r="41" spans="1:40" ht="15" customHeight="1">
      <c r="A41" s="22"/>
      <c r="B41" s="43"/>
      <c r="C41" s="43"/>
      <c r="D41" s="43"/>
      <c r="E41" s="43"/>
      <c r="F41" s="43"/>
      <c r="G41" s="43"/>
      <c r="H41" s="43"/>
      <c r="I41" s="43"/>
      <c r="J41" s="43"/>
      <c r="K41" s="43"/>
      <c r="L41" s="43"/>
      <c r="M41" s="43"/>
      <c r="N41" s="38"/>
      <c r="O41" s="38"/>
      <c r="P41" s="38"/>
      <c r="Q41" s="38"/>
      <c r="R41" s="38"/>
      <c r="S41" s="38"/>
      <c r="T41" s="38"/>
      <c r="U41" s="38"/>
      <c r="V41" s="38"/>
      <c r="W41" s="38"/>
      <c r="X41" s="38"/>
    </row>
    <row r="42" spans="1:40" ht="15" customHeight="1">
      <c r="A42" s="22"/>
      <c r="B42" s="834" t="s">
        <v>68</v>
      </c>
      <c r="C42" s="834"/>
      <c r="D42" s="834"/>
      <c r="E42" s="834"/>
      <c r="F42" s="834"/>
      <c r="G42" s="834"/>
      <c r="H42" s="834"/>
      <c r="I42" s="834"/>
      <c r="J42" s="834"/>
      <c r="K42" s="834"/>
      <c r="L42" s="834"/>
      <c r="M42" s="834"/>
      <c r="N42" s="29"/>
      <c r="O42" s="29"/>
    </row>
    <row r="43" spans="1:40" ht="15" customHeight="1">
      <c r="A43" s="22"/>
      <c r="B43" s="26"/>
      <c r="C43" s="832" t="s">
        <v>125</v>
      </c>
      <c r="D43" s="832"/>
      <c r="E43" s="832"/>
      <c r="F43" s="40" t="s">
        <v>107</v>
      </c>
      <c r="G43" s="22"/>
      <c r="H43" s="22"/>
      <c r="I43" s="22"/>
      <c r="J43" s="22"/>
      <c r="K43" s="22"/>
      <c r="L43" s="27"/>
      <c r="M43" s="29"/>
      <c r="N43" s="22"/>
      <c r="O43" s="22"/>
    </row>
    <row r="44" spans="1:40" ht="15" customHeight="1">
      <c r="A44" s="22"/>
      <c r="C44" s="832" t="s">
        <v>126</v>
      </c>
      <c r="D44" s="832"/>
      <c r="E44" s="832"/>
      <c r="F44" s="40" t="s">
        <v>108</v>
      </c>
      <c r="G44" s="27"/>
      <c r="H44" s="27"/>
      <c r="I44" s="27"/>
      <c r="J44" s="27"/>
      <c r="K44" s="27"/>
      <c r="L44" s="27"/>
      <c r="M44" s="22"/>
      <c r="N44" s="22"/>
      <c r="O44" s="22"/>
    </row>
    <row r="45" spans="1:40" ht="15" customHeight="1">
      <c r="A45" s="22"/>
      <c r="B45" s="26"/>
      <c r="C45" s="832" t="s">
        <v>127</v>
      </c>
      <c r="D45" s="832"/>
      <c r="E45" s="832"/>
      <c r="F45" s="40" t="s">
        <v>113</v>
      </c>
      <c r="G45" s="27"/>
      <c r="H45" s="27"/>
      <c r="I45" s="27"/>
      <c r="J45" s="27"/>
      <c r="K45" s="27"/>
      <c r="L45" s="27"/>
      <c r="M45" s="22"/>
      <c r="N45" s="22"/>
      <c r="O45" s="22"/>
    </row>
    <row r="46" spans="1:40" ht="15" customHeight="1">
      <c r="A46" s="22"/>
      <c r="B46" s="26"/>
      <c r="C46" s="832" t="s">
        <v>128</v>
      </c>
      <c r="D46" s="832"/>
      <c r="E46" s="832"/>
      <c r="F46" s="40" t="s">
        <v>114</v>
      </c>
      <c r="G46" s="27"/>
      <c r="H46" s="27"/>
      <c r="I46" s="27"/>
      <c r="J46" s="27"/>
      <c r="K46" s="27"/>
      <c r="L46" s="29"/>
      <c r="M46" s="22"/>
      <c r="N46" s="22"/>
      <c r="O46" s="22"/>
    </row>
    <row r="47" spans="1:40" ht="15" customHeight="1">
      <c r="A47" s="22"/>
      <c r="B47" s="28"/>
      <c r="C47" s="832" t="s">
        <v>129</v>
      </c>
      <c r="D47" s="832"/>
      <c r="E47" s="832"/>
      <c r="F47" s="40" t="s">
        <v>109</v>
      </c>
      <c r="G47" s="29"/>
      <c r="H47" s="29"/>
      <c r="I47" s="29"/>
      <c r="J47" s="29"/>
      <c r="K47" s="29"/>
      <c r="L47" s="27"/>
      <c r="M47" s="32"/>
      <c r="N47" s="22"/>
      <c r="O47" s="22"/>
    </row>
    <row r="48" spans="1:40" ht="15" customHeight="1">
      <c r="B48" s="26"/>
      <c r="C48" s="832" t="s">
        <v>130</v>
      </c>
      <c r="D48" s="832"/>
      <c r="E48" s="832"/>
      <c r="F48" s="40" t="s">
        <v>110</v>
      </c>
      <c r="G48" s="27"/>
      <c r="H48" s="27"/>
      <c r="I48" s="27"/>
      <c r="J48" s="27"/>
      <c r="K48" s="27"/>
      <c r="L48" s="27"/>
      <c r="M48" s="22"/>
    </row>
    <row r="49" spans="2:36" ht="15" customHeight="1">
      <c r="B49" s="26"/>
      <c r="C49" s="832" t="s">
        <v>131</v>
      </c>
      <c r="D49" s="832"/>
      <c r="E49" s="832"/>
      <c r="F49" s="833" t="s">
        <v>112</v>
      </c>
      <c r="G49" s="833"/>
      <c r="H49" s="833"/>
      <c r="I49" s="833"/>
      <c r="J49" s="833"/>
      <c r="K49" s="833"/>
      <c r="L49" s="833"/>
      <c r="M49" s="833"/>
      <c r="N49" s="833"/>
      <c r="O49" s="833"/>
      <c r="P49" s="833"/>
      <c r="Q49" s="833"/>
      <c r="R49" s="833"/>
      <c r="S49" s="833"/>
      <c r="T49" s="833"/>
      <c r="U49" s="833"/>
      <c r="V49" s="833"/>
      <c r="W49" s="833"/>
      <c r="X49" s="833"/>
      <c r="Y49" s="833"/>
      <c r="Z49" s="833"/>
      <c r="AA49" s="833"/>
      <c r="AB49" s="833"/>
      <c r="AC49" s="833"/>
      <c r="AD49" s="833"/>
      <c r="AE49" s="833"/>
      <c r="AF49" s="833"/>
      <c r="AG49" s="833"/>
      <c r="AH49" s="833"/>
      <c r="AI49" s="833"/>
      <c r="AJ49" s="833"/>
    </row>
    <row r="50" spans="2:36" ht="15" customHeight="1">
      <c r="B50" s="28" t="s">
        <v>111</v>
      </c>
      <c r="D50" s="29"/>
      <c r="E50" s="29"/>
      <c r="F50" s="833"/>
      <c r="G50" s="833"/>
      <c r="H50" s="833"/>
      <c r="I50" s="833"/>
      <c r="J50" s="833"/>
      <c r="K50" s="833"/>
      <c r="L50" s="833"/>
      <c r="M50" s="833"/>
      <c r="N50" s="833"/>
      <c r="O50" s="833"/>
      <c r="P50" s="833"/>
      <c r="Q50" s="833"/>
      <c r="R50" s="833"/>
      <c r="S50" s="833"/>
      <c r="T50" s="833"/>
      <c r="U50" s="833"/>
      <c r="V50" s="833"/>
      <c r="W50" s="833"/>
      <c r="X50" s="833"/>
      <c r="Y50" s="833"/>
      <c r="Z50" s="833"/>
      <c r="AA50" s="833"/>
      <c r="AB50" s="833"/>
      <c r="AC50" s="833"/>
      <c r="AD50" s="833"/>
      <c r="AE50" s="833"/>
      <c r="AF50" s="833"/>
      <c r="AG50" s="833"/>
      <c r="AH50" s="833"/>
      <c r="AI50" s="833"/>
      <c r="AJ50" s="833"/>
    </row>
    <row r="51" spans="2:36" ht="15" customHeight="1">
      <c r="B51" s="30"/>
      <c r="C51" s="31"/>
      <c r="D51" s="22"/>
      <c r="E51" s="22"/>
      <c r="F51" s="833"/>
      <c r="G51" s="833"/>
      <c r="H51" s="833"/>
      <c r="I51" s="833"/>
      <c r="J51" s="833"/>
      <c r="K51" s="833"/>
      <c r="L51" s="833"/>
      <c r="M51" s="833"/>
      <c r="N51" s="833"/>
      <c r="O51" s="833"/>
      <c r="P51" s="833"/>
      <c r="Q51" s="833"/>
      <c r="R51" s="833"/>
      <c r="S51" s="833"/>
      <c r="T51" s="833"/>
      <c r="U51" s="833"/>
      <c r="V51" s="833"/>
      <c r="W51" s="833"/>
      <c r="X51" s="833"/>
      <c r="Y51" s="833"/>
      <c r="Z51" s="833"/>
      <c r="AA51" s="833"/>
      <c r="AB51" s="833"/>
      <c r="AC51" s="833"/>
      <c r="AD51" s="833"/>
      <c r="AE51" s="833"/>
      <c r="AF51" s="833"/>
      <c r="AG51" s="833"/>
      <c r="AH51" s="833"/>
      <c r="AI51" s="833"/>
      <c r="AJ51" s="833"/>
    </row>
    <row r="52" spans="2:36" ht="22.5" customHeight="1">
      <c r="B52" s="30"/>
      <c r="C52" s="31"/>
      <c r="D52" s="22"/>
      <c r="E52" s="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row>
    <row r="53" spans="2:36" ht="15" customHeight="1">
      <c r="B53" s="30"/>
      <c r="C53" s="31"/>
      <c r="D53" s="22"/>
      <c r="E53" s="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row>
    <row r="54" spans="2:36" ht="15" customHeight="1">
      <c r="B54" s="30"/>
      <c r="C54" s="31"/>
      <c r="D54" s="22"/>
      <c r="E54" s="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row>
  </sheetData>
  <sheetProtection sheet="1" objects="1" scenarios="1" selectLockedCells="1"/>
  <dataConsolidate/>
  <mergeCells count="48">
    <mergeCell ref="AH3:AI3"/>
    <mergeCell ref="AE3:AF3"/>
    <mergeCell ref="AB3:AC3"/>
    <mergeCell ref="Y3:AA3"/>
    <mergeCell ref="B5:AJ6"/>
    <mergeCell ref="AK14:AK15"/>
    <mergeCell ref="Y14:AJ15"/>
    <mergeCell ref="Y9:AJ11"/>
    <mergeCell ref="Y12:AJ13"/>
    <mergeCell ref="S9:W11"/>
    <mergeCell ref="S12:W13"/>
    <mergeCell ref="S14:W15"/>
    <mergeCell ref="W38:X38"/>
    <mergeCell ref="T40:U40"/>
    <mergeCell ref="W40:X40"/>
    <mergeCell ref="M36:Q36"/>
    <mergeCell ref="N38:P38"/>
    <mergeCell ref="N40:P40"/>
    <mergeCell ref="Q38:R38"/>
    <mergeCell ref="Q40:R40"/>
    <mergeCell ref="T38:U38"/>
    <mergeCell ref="S16:W17"/>
    <mergeCell ref="R31:Y32"/>
    <mergeCell ref="R33:Y34"/>
    <mergeCell ref="R35:Y36"/>
    <mergeCell ref="M32:Q32"/>
    <mergeCell ref="M34:Q34"/>
    <mergeCell ref="Y16:AJ17"/>
    <mergeCell ref="M30:Q30"/>
    <mergeCell ref="B21:AJ23"/>
    <mergeCell ref="B25:AJ25"/>
    <mergeCell ref="R27:Y28"/>
    <mergeCell ref="R29:Y30"/>
    <mergeCell ref="B27:L27"/>
    <mergeCell ref="M27:Q28"/>
    <mergeCell ref="S18:W19"/>
    <mergeCell ref="Y18:AJ19"/>
    <mergeCell ref="B42:M42"/>
    <mergeCell ref="C43:E43"/>
    <mergeCell ref="C44:E44"/>
    <mergeCell ref="C45:E45"/>
    <mergeCell ref="B38:M38"/>
    <mergeCell ref="B40:M40"/>
    <mergeCell ref="C46:E46"/>
    <mergeCell ref="C47:E47"/>
    <mergeCell ref="C48:E48"/>
    <mergeCell ref="C49:E49"/>
    <mergeCell ref="F49:AJ51"/>
  </mergeCells>
  <phoneticPr fontId="3"/>
  <conditionalFormatting sqref="AB3:AC3 AE3:AF3 AH3:AI3 Y9:AJ17">
    <cfRule type="containsBlanks" dxfId="6" priority="1">
      <formula>LEN(TRIM(Y3))=0</formula>
    </cfRule>
  </conditionalFormatting>
  <printOptions horizontalCentered="1" verticalCentered="1"/>
  <pageMargins left="0.70866141732283472" right="0.70866141732283472" top="0.74803149606299213" bottom="0.74803149606299213" header="0.31496062992125984" footer="0.31496062992125984"/>
  <pageSetup paperSize="9" scale="95" orientation="portrait" blackAndWhite="1"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0000FF"/>
  </sheetPr>
  <dimension ref="A1:AF435"/>
  <sheetViews>
    <sheetView view="pageBreakPreview" topLeftCell="A60" zoomScale="60" zoomScaleNormal="70" zoomScalePageLayoutView="60" workbookViewId="0">
      <selection activeCell="A3" sqref="A3:I5"/>
    </sheetView>
  </sheetViews>
  <sheetFormatPr defaultColWidth="9" defaultRowHeight="16.5"/>
  <cols>
    <col min="1" max="1" width="5.26953125" style="1" customWidth="1"/>
    <col min="2" max="2" width="6.90625" style="1" customWidth="1"/>
    <col min="3" max="3" width="9.36328125" style="1" customWidth="1"/>
    <col min="4" max="4" width="12.6328125" style="1" customWidth="1"/>
    <col min="5" max="5" width="2.36328125" style="1" customWidth="1"/>
    <col min="6" max="6" width="15.453125" style="1" customWidth="1"/>
    <col min="7" max="32" width="6.453125" style="1" customWidth="1"/>
    <col min="33" max="33" width="0" hidden="1" customWidth="1"/>
    <col min="34" max="40" width="6.08984375" customWidth="1"/>
    <col min="41" max="46" width="4.90625" customWidth="1"/>
    <col min="47" max="51" width="4.36328125" customWidth="1"/>
  </cols>
  <sheetData>
    <row r="1" spans="1:32" ht="17.25" customHeight="1">
      <c r="A1" s="953" t="s">
        <v>115</v>
      </c>
      <c r="B1" s="953"/>
    </row>
    <row r="2" spans="1:32" ht="17.25" customHeight="1">
      <c r="A2" s="953"/>
      <c r="B2" s="953"/>
      <c r="Z2" s="939" t="s">
        <v>160</v>
      </c>
      <c r="AA2" s="939">
        <f>IF(入力用!F14="","",入力用!F14)</f>
        <v>0</v>
      </c>
      <c r="AB2" s="939" t="s">
        <v>8</v>
      </c>
      <c r="AC2" s="939">
        <f>IF(入力用!H14="","",入力用!H14)</f>
        <v>0</v>
      </c>
      <c r="AD2" s="939" t="s">
        <v>9</v>
      </c>
      <c r="AE2" s="939">
        <f>IF(入力用!J14="","",入力用!J14)</f>
        <v>0</v>
      </c>
      <c r="AF2" s="939" t="s">
        <v>10</v>
      </c>
    </row>
    <row r="3" spans="1:32" ht="17.25" customHeight="1">
      <c r="A3" s="939" t="s">
        <v>11</v>
      </c>
      <c r="B3" s="939"/>
      <c r="C3" s="939"/>
      <c r="D3" s="939"/>
      <c r="E3" s="939"/>
      <c r="F3" s="939"/>
      <c r="G3" s="939"/>
      <c r="H3" s="939"/>
      <c r="I3" s="939"/>
      <c r="L3" s="940" t="s">
        <v>12</v>
      </c>
      <c r="M3" s="940"/>
      <c r="N3" s="941">
        <v>1</v>
      </c>
      <c r="O3" s="941"/>
      <c r="P3" s="942" t="s">
        <v>13</v>
      </c>
      <c r="Q3" s="942"/>
      <c r="Z3" s="939"/>
      <c r="AA3" s="939"/>
      <c r="AB3" s="939"/>
      <c r="AC3" s="939"/>
      <c r="AD3" s="939"/>
      <c r="AE3" s="939"/>
      <c r="AF3" s="939"/>
    </row>
    <row r="4" spans="1:32" ht="17.25" customHeight="1">
      <c r="A4" s="939"/>
      <c r="B4" s="939"/>
      <c r="C4" s="939"/>
      <c r="D4" s="939"/>
      <c r="E4" s="939"/>
      <c r="F4" s="939"/>
      <c r="G4" s="939"/>
      <c r="H4" s="939"/>
      <c r="I4" s="939"/>
      <c r="L4" s="940"/>
      <c r="M4" s="940"/>
      <c r="N4" s="941"/>
      <c r="O4" s="941"/>
      <c r="P4" s="942"/>
      <c r="Q4" s="942"/>
    </row>
    <row r="5" spans="1:32" ht="17.25" customHeight="1">
      <c r="A5" s="939"/>
      <c r="B5" s="939"/>
      <c r="C5" s="939"/>
      <c r="D5" s="939"/>
      <c r="E5" s="939"/>
      <c r="F5" s="939"/>
      <c r="G5" s="939"/>
      <c r="H5" s="939"/>
      <c r="I5" s="939"/>
      <c r="L5" s="940"/>
      <c r="M5" s="940"/>
      <c r="N5" s="941"/>
      <c r="O5" s="941"/>
      <c r="P5" s="942"/>
      <c r="Q5" s="942"/>
    </row>
    <row r="6" spans="1:32" ht="17.25" customHeight="1" thickBot="1"/>
    <row r="7" spans="1:32" ht="42" customHeight="1" thickBot="1">
      <c r="A7" s="943" t="s">
        <v>90</v>
      </c>
      <c r="B7" s="944"/>
      <c r="C7" s="950" t="str">
        <f>IF(入力用!$D$7="","",入力用!$D$7)</f>
        <v/>
      </c>
      <c r="D7" s="952"/>
      <c r="E7" s="952"/>
      <c r="F7" s="952"/>
      <c r="G7" s="952"/>
      <c r="H7" s="952"/>
      <c r="I7" s="951"/>
    </row>
    <row r="8" spans="1:32" ht="17.25" customHeight="1">
      <c r="C8" s="2"/>
      <c r="D8" s="2"/>
      <c r="F8" s="2"/>
      <c r="G8" s="2"/>
      <c r="H8" s="2"/>
      <c r="I8" s="2"/>
      <c r="J8" s="2"/>
    </row>
    <row r="9" spans="1:32" ht="17.25" customHeight="1" thickBot="1"/>
    <row r="10" spans="1:32" ht="24" customHeight="1" thickBot="1">
      <c r="A10" s="947" t="s">
        <v>14</v>
      </c>
      <c r="B10" s="948"/>
      <c r="C10" s="948"/>
      <c r="D10" s="949"/>
      <c r="F10" s="3" t="s">
        <v>15</v>
      </c>
      <c r="G10" s="943" t="s">
        <v>16</v>
      </c>
      <c r="H10" s="944"/>
      <c r="I10" s="950" t="s">
        <v>17</v>
      </c>
      <c r="J10" s="944"/>
      <c r="K10" s="950" t="s">
        <v>18</v>
      </c>
      <c r="L10" s="951"/>
      <c r="M10" s="943" t="s">
        <v>19</v>
      </c>
      <c r="N10" s="944"/>
      <c r="O10" s="950" t="s">
        <v>20</v>
      </c>
      <c r="P10" s="944"/>
      <c r="Q10" s="950" t="s">
        <v>21</v>
      </c>
      <c r="R10" s="951"/>
      <c r="S10" s="943" t="s">
        <v>22</v>
      </c>
      <c r="T10" s="944"/>
      <c r="U10" s="950" t="s">
        <v>23</v>
      </c>
      <c r="V10" s="944"/>
      <c r="W10" s="950" t="s">
        <v>24</v>
      </c>
      <c r="X10" s="951"/>
      <c r="Y10" s="943" t="s">
        <v>25</v>
      </c>
      <c r="Z10" s="944"/>
      <c r="AA10" s="950" t="s">
        <v>26</v>
      </c>
      <c r="AB10" s="944"/>
      <c r="AC10" s="950" t="s">
        <v>27</v>
      </c>
      <c r="AD10" s="951"/>
      <c r="AE10" s="966" t="s">
        <v>28</v>
      </c>
      <c r="AF10" s="951"/>
    </row>
    <row r="11" spans="1:32" ht="37.5" customHeight="1">
      <c r="A11" s="932" t="s">
        <v>86</v>
      </c>
      <c r="B11" s="933"/>
      <c r="C11" s="964" t="str">
        <f>IF(入力用!R21="","",入力用!R21)</f>
        <v/>
      </c>
      <c r="D11" s="965"/>
      <c r="F11" s="118" t="s">
        <v>71</v>
      </c>
      <c r="G11" s="926">
        <f>入力用!R30</f>
        <v>0</v>
      </c>
      <c r="H11" s="926"/>
      <c r="I11" s="920">
        <f>入力用!S30</f>
        <v>0</v>
      </c>
      <c r="J11" s="959"/>
      <c r="K11" s="920">
        <f>入力用!T30</f>
        <v>0</v>
      </c>
      <c r="L11" s="959"/>
      <c r="M11" s="920">
        <f>入力用!U30</f>
        <v>0</v>
      </c>
      <c r="N11" s="959"/>
      <c r="O11" s="920">
        <f>入力用!V30</f>
        <v>0</v>
      </c>
      <c r="P11" s="959"/>
      <c r="Q11" s="920">
        <f>入力用!W30</f>
        <v>0</v>
      </c>
      <c r="R11" s="959"/>
      <c r="S11" s="920">
        <f>入力用!X30</f>
        <v>0</v>
      </c>
      <c r="T11" s="959"/>
      <c r="U11" s="920">
        <f>入力用!Y30</f>
        <v>0</v>
      </c>
      <c r="V11" s="959"/>
      <c r="W11" s="920">
        <f>入力用!Z30</f>
        <v>0</v>
      </c>
      <c r="X11" s="959"/>
      <c r="Y11" s="920">
        <f>入力用!AA30</f>
        <v>0</v>
      </c>
      <c r="Z11" s="959"/>
      <c r="AA11" s="920">
        <f>入力用!AB30</f>
        <v>0</v>
      </c>
      <c r="AB11" s="959"/>
      <c r="AC11" s="920">
        <f>入力用!AC30</f>
        <v>0</v>
      </c>
      <c r="AD11" s="921"/>
      <c r="AE11" s="908">
        <f>SUM(G11:AD11)</f>
        <v>0</v>
      </c>
      <c r="AF11" s="909"/>
    </row>
    <row r="12" spans="1:32" ht="37.5" customHeight="1">
      <c r="A12" s="936" t="s">
        <v>30</v>
      </c>
      <c r="B12" s="937"/>
      <c r="C12" s="922" t="str">
        <f>IF(入力用!R22="","",入力用!R22)</f>
        <v/>
      </c>
      <c r="D12" s="923"/>
      <c r="F12" s="4" t="s">
        <v>72</v>
      </c>
      <c r="G12" s="926">
        <f>入力用!R31</f>
        <v>0</v>
      </c>
      <c r="H12" s="926"/>
      <c r="I12" s="962">
        <f>入力用!S31</f>
        <v>0</v>
      </c>
      <c r="J12" s="963"/>
      <c r="K12" s="962">
        <f>入力用!T31</f>
        <v>0</v>
      </c>
      <c r="L12" s="963"/>
      <c r="M12" s="962">
        <f>入力用!U31</f>
        <v>0</v>
      </c>
      <c r="N12" s="963"/>
      <c r="O12" s="962">
        <f>入力用!V31</f>
        <v>0</v>
      </c>
      <c r="P12" s="963"/>
      <c r="Q12" s="962">
        <f>入力用!W31</f>
        <v>0</v>
      </c>
      <c r="R12" s="963"/>
      <c r="S12" s="962">
        <f>入力用!X31</f>
        <v>0</v>
      </c>
      <c r="T12" s="963"/>
      <c r="U12" s="962">
        <f>入力用!Y31</f>
        <v>0</v>
      </c>
      <c r="V12" s="963"/>
      <c r="W12" s="962">
        <f>入力用!Z31</f>
        <v>0</v>
      </c>
      <c r="X12" s="963"/>
      <c r="Y12" s="962">
        <f>入力用!AA31</f>
        <v>0</v>
      </c>
      <c r="Z12" s="963"/>
      <c r="AA12" s="962">
        <f>入力用!AB31</f>
        <v>0</v>
      </c>
      <c r="AB12" s="963"/>
      <c r="AC12" s="962">
        <f>入力用!AC31</f>
        <v>0</v>
      </c>
      <c r="AD12" s="967"/>
      <c r="AE12" s="908">
        <f t="shared" ref="AE12:AE15" si="0">SUM(G12:AD12)</f>
        <v>0</v>
      </c>
      <c r="AF12" s="909"/>
    </row>
    <row r="13" spans="1:32" ht="37.5" customHeight="1">
      <c r="A13" s="938"/>
      <c r="B13" s="937"/>
      <c r="C13" s="924"/>
      <c r="D13" s="925"/>
      <c r="F13" s="4" t="s">
        <v>73</v>
      </c>
      <c r="G13" s="926">
        <f>入力用!R32</f>
        <v>0</v>
      </c>
      <c r="H13" s="926"/>
      <c r="I13" s="927">
        <f>入力用!S32</f>
        <v>0</v>
      </c>
      <c r="J13" s="928"/>
      <c r="K13" s="927">
        <f>入力用!T32</f>
        <v>0</v>
      </c>
      <c r="L13" s="928"/>
      <c r="M13" s="927">
        <f>入力用!U32</f>
        <v>0</v>
      </c>
      <c r="N13" s="928"/>
      <c r="O13" s="927">
        <f>入力用!V32</f>
        <v>0</v>
      </c>
      <c r="P13" s="928"/>
      <c r="Q13" s="927">
        <f>入力用!W32</f>
        <v>0</v>
      </c>
      <c r="R13" s="928"/>
      <c r="S13" s="927">
        <f>入力用!X32</f>
        <v>0</v>
      </c>
      <c r="T13" s="928"/>
      <c r="U13" s="927">
        <f>入力用!Y32</f>
        <v>0</v>
      </c>
      <c r="V13" s="928"/>
      <c r="W13" s="927">
        <f>入力用!Z32</f>
        <v>0</v>
      </c>
      <c r="X13" s="928"/>
      <c r="Y13" s="927">
        <f>入力用!AA32</f>
        <v>0</v>
      </c>
      <c r="Z13" s="928"/>
      <c r="AA13" s="927">
        <f>入力用!AB32</f>
        <v>0</v>
      </c>
      <c r="AB13" s="928"/>
      <c r="AC13" s="927">
        <f>入力用!AC32</f>
        <v>0</v>
      </c>
      <c r="AD13" s="928"/>
      <c r="AE13" s="908">
        <f t="shared" si="0"/>
        <v>0</v>
      </c>
      <c r="AF13" s="909"/>
    </row>
    <row r="14" spans="1:32" ht="37.5" customHeight="1">
      <c r="A14" s="938"/>
      <c r="B14" s="937"/>
      <c r="C14" s="876" t="str">
        <f>IF(入力用!R23="","",入力用!R23)</f>
        <v/>
      </c>
      <c r="D14" s="960"/>
      <c r="F14" s="5" t="s">
        <v>74</v>
      </c>
      <c r="G14" s="962">
        <v>0</v>
      </c>
      <c r="H14" s="963"/>
      <c r="I14" s="962">
        <v>0</v>
      </c>
      <c r="J14" s="963"/>
      <c r="K14" s="927">
        <v>0</v>
      </c>
      <c r="L14" s="928"/>
      <c r="M14" s="927">
        <v>0</v>
      </c>
      <c r="N14" s="928"/>
      <c r="O14" s="927">
        <v>0</v>
      </c>
      <c r="P14" s="928"/>
      <c r="Q14" s="927">
        <v>0</v>
      </c>
      <c r="R14" s="928"/>
      <c r="S14" s="927">
        <v>0</v>
      </c>
      <c r="T14" s="928"/>
      <c r="U14" s="927">
        <v>0</v>
      </c>
      <c r="V14" s="928"/>
      <c r="W14" s="927">
        <v>0</v>
      </c>
      <c r="X14" s="928"/>
      <c r="Y14" s="927">
        <v>0</v>
      </c>
      <c r="Z14" s="928"/>
      <c r="AA14" s="927">
        <v>0</v>
      </c>
      <c r="AB14" s="928"/>
      <c r="AC14" s="927">
        <v>0</v>
      </c>
      <c r="AD14" s="928"/>
      <c r="AE14" s="930">
        <f t="shared" si="0"/>
        <v>0</v>
      </c>
      <c r="AF14" s="931"/>
    </row>
    <row r="15" spans="1:32" ht="37.5" customHeight="1" thickBot="1">
      <c r="A15" s="938"/>
      <c r="B15" s="937"/>
      <c r="C15" s="879"/>
      <c r="D15" s="961"/>
      <c r="F15" s="6" t="s">
        <v>75</v>
      </c>
      <c r="G15" s="905">
        <f>入力用!R33</f>
        <v>0</v>
      </c>
      <c r="H15" s="906"/>
      <c r="I15" s="905">
        <f>入力用!S33</f>
        <v>0</v>
      </c>
      <c r="J15" s="906"/>
      <c r="K15" s="905">
        <f>入力用!T33</f>
        <v>0</v>
      </c>
      <c r="L15" s="906"/>
      <c r="M15" s="905">
        <f>入力用!U33</f>
        <v>0</v>
      </c>
      <c r="N15" s="906"/>
      <c r="O15" s="905">
        <f>入力用!V33</f>
        <v>0</v>
      </c>
      <c r="P15" s="906"/>
      <c r="Q15" s="905">
        <f>入力用!W33</f>
        <v>0</v>
      </c>
      <c r="R15" s="906"/>
      <c r="S15" s="905">
        <f>入力用!X33</f>
        <v>0</v>
      </c>
      <c r="T15" s="906"/>
      <c r="U15" s="905">
        <f>入力用!Y33</f>
        <v>0</v>
      </c>
      <c r="V15" s="906"/>
      <c r="W15" s="905">
        <f>入力用!Z33</f>
        <v>0</v>
      </c>
      <c r="X15" s="906"/>
      <c r="Y15" s="905">
        <f>入力用!AA33</f>
        <v>0</v>
      </c>
      <c r="Z15" s="906"/>
      <c r="AA15" s="905">
        <f>入力用!AB33</f>
        <v>0</v>
      </c>
      <c r="AB15" s="906"/>
      <c r="AC15" s="905">
        <f>入力用!AC33</f>
        <v>0</v>
      </c>
      <c r="AD15" s="907"/>
      <c r="AE15" s="908">
        <f t="shared" si="0"/>
        <v>0</v>
      </c>
      <c r="AF15" s="909"/>
    </row>
    <row r="16" spans="1:32" ht="37.5" customHeight="1" thickTop="1" thickBot="1">
      <c r="A16" s="910" t="s">
        <v>34</v>
      </c>
      <c r="B16" s="911"/>
      <c r="C16" s="954" t="str">
        <f>IF(入力用!R24="","",入力用!R24)</f>
        <v/>
      </c>
      <c r="D16" s="955"/>
      <c r="F16" s="7" t="s">
        <v>76</v>
      </c>
      <c r="G16" s="912">
        <f>SUM(G11:H14)-G15</f>
        <v>0</v>
      </c>
      <c r="H16" s="913"/>
      <c r="I16" s="912">
        <f t="shared" ref="I16" si="1">SUM(I11:J14)-I15</f>
        <v>0</v>
      </c>
      <c r="J16" s="913"/>
      <c r="K16" s="912">
        <f t="shared" ref="K16" si="2">SUM(K11:L14)-K15</f>
        <v>0</v>
      </c>
      <c r="L16" s="914"/>
      <c r="M16" s="915">
        <f t="shared" ref="M16" si="3">SUM(M11:N14)-M15</f>
        <v>0</v>
      </c>
      <c r="N16" s="913"/>
      <c r="O16" s="912">
        <f t="shared" ref="O16" si="4">SUM(O11:P14)-O15</f>
        <v>0</v>
      </c>
      <c r="P16" s="913"/>
      <c r="Q16" s="912">
        <f t="shared" ref="Q16" si="5">SUM(Q11:R14)-Q15</f>
        <v>0</v>
      </c>
      <c r="R16" s="914"/>
      <c r="S16" s="915">
        <f t="shared" ref="S16" si="6">SUM(S11:T14)-S15</f>
        <v>0</v>
      </c>
      <c r="T16" s="913"/>
      <c r="U16" s="912">
        <f t="shared" ref="U16" si="7">SUM(U11:V14)-U15</f>
        <v>0</v>
      </c>
      <c r="V16" s="913"/>
      <c r="W16" s="912">
        <f t="shared" ref="W16" si="8">SUM(W11:X14)-W15</f>
        <v>0</v>
      </c>
      <c r="X16" s="914"/>
      <c r="Y16" s="915">
        <f t="shared" ref="Y16" si="9">SUM(Y11:Z14)-Y15</f>
        <v>0</v>
      </c>
      <c r="Z16" s="913"/>
      <c r="AA16" s="912">
        <f>SUM(AA11:AB14)-AA15</f>
        <v>0</v>
      </c>
      <c r="AB16" s="913"/>
      <c r="AC16" s="912">
        <f t="shared" ref="AC16" si="10">SUM(AC11:AD14)-AC15</f>
        <v>0</v>
      </c>
      <c r="AD16" s="916"/>
      <c r="AE16" s="917">
        <f>SUM(G16:AD16)</f>
        <v>0</v>
      </c>
      <c r="AF16" s="918"/>
    </row>
    <row r="17" spans="1:32" ht="50.25" customHeight="1" thickTop="1" thickBot="1">
      <c r="A17" s="889" t="s">
        <v>87</v>
      </c>
      <c r="B17" s="890"/>
      <c r="C17" s="954" t="str">
        <f>IF(入力用!R25="","",入力用!R25)</f>
        <v/>
      </c>
      <c r="D17" s="955"/>
      <c r="F17" s="8" t="s">
        <v>77</v>
      </c>
      <c r="G17" s="893">
        <f>IF(入力用!O24=1,IF(AND(入力用!O30&gt;0,入力用!O30&lt;=4),IF(G16&gt;=65000,65000,G16),IF(G16&gt;=82000,82000,G16)),IF(G16&gt;=65000,65000,G16))</f>
        <v>0</v>
      </c>
      <c r="H17" s="894"/>
      <c r="I17" s="893">
        <f>IF(入力用!O24=1,IF(AND(入力用!O30&gt;0,入力用!O30&lt;=5),IF(I16&gt;=65000,65000,I16),IF(I16&gt;=82000,82000,I16)),IF(I16&gt;=65000,65000,I16))</f>
        <v>0</v>
      </c>
      <c r="J17" s="894"/>
      <c r="K17" s="893">
        <f>IF(入力用!O24=1,IF(AND(入力用!O30&gt;0,入力用!O30&lt;=6),IF(K16&gt;=65000,65000,K16),IF(K16&gt;=82000,82000,K16)),IF(K16&gt;=65000,65000,K16))</f>
        <v>0</v>
      </c>
      <c r="L17" s="894"/>
      <c r="M17" s="893">
        <f>IF(入力用!O24=1,IF(AND(入力用!O30&gt;0,入力用!O30&lt;=7),IF(M16&gt;=65000,65000,M16),IF(M16&gt;=82000,82000,M16)),IF(M16&gt;=65000,65000,M16))</f>
        <v>0</v>
      </c>
      <c r="N17" s="894"/>
      <c r="O17" s="893">
        <f>IF(入力用!O24=1,IF(AND(入力用!O30&gt;0,入力用!O30&lt;=8),IF(O16&gt;=65000,65000,O16),IF(O16&gt;=82000,82000,O16)),IF(O16&gt;=65000,65000,O16))</f>
        <v>0</v>
      </c>
      <c r="P17" s="894"/>
      <c r="Q17" s="893">
        <f>IF(入力用!O24=1,IF(AND(入力用!O30&gt;0,入力用!O30&lt;=9),IF(Q16&gt;=65000,65000,Q16),IF(Q16&gt;=82000,82000,Q16)),IF(Q16&gt;=65000,65000,Q16))</f>
        <v>0</v>
      </c>
      <c r="R17" s="894"/>
      <c r="S17" s="893">
        <f>IF(入力用!O24=1,IF(AND(入力用!O30&gt;0,入力用!O30&lt;=10),IF(S16&gt;=65000,65000,S16),IF(S16&gt;=82000,82000,S16)),IF(S16&gt;=65000,65000,S16))</f>
        <v>0</v>
      </c>
      <c r="T17" s="894"/>
      <c r="U17" s="893">
        <f>IF(入力用!O24=1,IF(AND(入力用!O30&gt;0,入力用!O30&lt;=11),IF(U16&gt;=65000,65000,U16),IF(U16&gt;=82000,82000,U16)),IF(U16&gt;=65000,65000,U16))</f>
        <v>0</v>
      </c>
      <c r="V17" s="894"/>
      <c r="W17" s="893">
        <f>IF(入力用!O24=1,IF(AND(入力用!O30&gt;0,入力用!O30&lt;=12),IF(W16&gt;=65000,65000,W16),IF(W16&gt;=82000,82000,W16)),IF(W16&gt;=65000,65000,W16))</f>
        <v>0</v>
      </c>
      <c r="X17" s="894"/>
      <c r="Y17" s="893">
        <f>IF(入力用!O24=1,IF(AND(入力用!O30&gt;0,入力用!O30&lt;=13),IF(Y16&gt;=65000,65000,Y16),IF(Y16&gt;=82000,82000,Y16)),IF(Y16&gt;=65000,65000,Y16))</f>
        <v>0</v>
      </c>
      <c r="Z17" s="894"/>
      <c r="AA17" s="893">
        <f>IF(入力用!O24=1,IF(AND(入力用!O30&gt;0,入力用!O30&lt;=14),IF(AA16&gt;=65000,65000,AA16),IF(AA16&gt;=82000,82000,AA16)),IF(AA16&gt;=65000,65000,AA16))</f>
        <v>0</v>
      </c>
      <c r="AB17" s="894"/>
      <c r="AC17" s="893">
        <f>IF(入力用!O24=1,IF(AND(入力用!O30&gt;0,入力用!O30&lt;=15),IF(AC16&gt;=65000,65000,AC16),IF(AC16&gt;=82000,82000,AC16)),IF(AC16&gt;=65000,65000,AC16))</f>
        <v>0</v>
      </c>
      <c r="AD17" s="958"/>
      <c r="AE17" s="895"/>
      <c r="AF17" s="896"/>
    </row>
    <row r="18" spans="1:32" ht="50.25" customHeight="1" thickBot="1">
      <c r="A18" s="897" t="s">
        <v>88</v>
      </c>
      <c r="B18" s="898"/>
      <c r="C18" s="956" t="str">
        <f>IF(入力用!R26="","",入力用!R26)</f>
        <v/>
      </c>
      <c r="D18" s="957"/>
      <c r="F18" s="9" t="s">
        <v>228</v>
      </c>
      <c r="G18" s="899">
        <f>ROUNDDOWN(G17*3/4,0)</f>
        <v>0</v>
      </c>
      <c r="H18" s="899"/>
      <c r="I18" s="899">
        <f>ROUNDDOWN(I17*3/4,0)</f>
        <v>0</v>
      </c>
      <c r="J18" s="899"/>
      <c r="K18" s="899">
        <f>ROUNDDOWN(K17*3/4,0)</f>
        <v>0</v>
      </c>
      <c r="L18" s="900"/>
      <c r="M18" s="901">
        <f>ROUNDDOWN(M17*3/4,0)</f>
        <v>0</v>
      </c>
      <c r="N18" s="899"/>
      <c r="O18" s="899">
        <f>ROUNDDOWN(O17*3/4,0)</f>
        <v>0</v>
      </c>
      <c r="P18" s="899"/>
      <c r="Q18" s="899">
        <f>ROUNDDOWN(Q17*3/4,0)</f>
        <v>0</v>
      </c>
      <c r="R18" s="900"/>
      <c r="S18" s="901">
        <f>ROUNDDOWN(S17*3/4,0)</f>
        <v>0</v>
      </c>
      <c r="T18" s="899"/>
      <c r="U18" s="899">
        <f>ROUNDDOWN(U17*3/4,0)</f>
        <v>0</v>
      </c>
      <c r="V18" s="899"/>
      <c r="W18" s="899">
        <f>ROUNDDOWN(W17*3/4,0)</f>
        <v>0</v>
      </c>
      <c r="X18" s="900"/>
      <c r="Y18" s="901">
        <f>ROUNDDOWN(Y17*3/4,0)</f>
        <v>0</v>
      </c>
      <c r="Z18" s="899"/>
      <c r="AA18" s="899">
        <f>ROUNDDOWN(AA17*3/4,0)</f>
        <v>0</v>
      </c>
      <c r="AB18" s="899"/>
      <c r="AC18" s="899">
        <f>ROUNDDOWN(AC17*3/4,0)</f>
        <v>0</v>
      </c>
      <c r="AD18" s="902"/>
      <c r="AE18" s="903">
        <f>ROUNDDOWN(SUM(G18:AD18),-2)</f>
        <v>0</v>
      </c>
      <c r="AF18" s="904"/>
    </row>
    <row r="19" spans="1:32" ht="17.25" customHeight="1">
      <c r="A19" s="871" t="s">
        <v>85</v>
      </c>
      <c r="B19" s="873" t="str">
        <f>IF(入力用!R27="","",入力用!R27)</f>
        <v/>
      </c>
      <c r="C19" s="874"/>
      <c r="D19" s="875"/>
    </row>
    <row r="20" spans="1:32" ht="33.75" customHeight="1">
      <c r="A20" s="872"/>
      <c r="B20" s="876"/>
      <c r="C20" s="877"/>
      <c r="D20" s="878"/>
      <c r="G20" s="882"/>
      <c r="H20" s="883"/>
      <c r="I20" s="884" t="s">
        <v>36</v>
      </c>
      <c r="J20" s="885"/>
      <c r="K20" s="886"/>
      <c r="M20" s="887"/>
      <c r="N20" s="887"/>
      <c r="O20" s="888" t="s">
        <v>37</v>
      </c>
      <c r="P20" s="887"/>
      <c r="Q20" s="887"/>
      <c r="S20" s="887"/>
      <c r="T20" s="887"/>
      <c r="U20" s="888" t="s">
        <v>38</v>
      </c>
      <c r="V20" s="887"/>
      <c r="W20" s="887"/>
      <c r="Y20" s="887"/>
      <c r="Z20" s="887"/>
      <c r="AA20" s="888" t="s">
        <v>39</v>
      </c>
      <c r="AB20" s="887"/>
      <c r="AC20" s="887"/>
    </row>
    <row r="21" spans="1:32" ht="27" customHeight="1">
      <c r="A21" s="872"/>
      <c r="B21" s="876"/>
      <c r="C21" s="877"/>
      <c r="D21" s="878"/>
      <c r="G21" s="869" t="s">
        <v>29</v>
      </c>
      <c r="H21" s="870"/>
      <c r="I21" s="855">
        <f t="shared" ref="I21:I26" si="11">SUM(G11:L11)</f>
        <v>0</v>
      </c>
      <c r="J21" s="856"/>
      <c r="K21" s="857"/>
      <c r="M21" s="869" t="s">
        <v>29</v>
      </c>
      <c r="N21" s="870"/>
      <c r="O21" s="855">
        <f t="shared" ref="O21:O26" si="12">SUM(M11:R11)</f>
        <v>0</v>
      </c>
      <c r="P21" s="856"/>
      <c r="Q21" s="857"/>
      <c r="S21" s="869" t="s">
        <v>29</v>
      </c>
      <c r="T21" s="870"/>
      <c r="U21" s="855">
        <f t="shared" ref="U21:U26" si="13">SUM(S11:X11)</f>
        <v>0</v>
      </c>
      <c r="V21" s="856"/>
      <c r="W21" s="857"/>
      <c r="Y21" s="869" t="s">
        <v>29</v>
      </c>
      <c r="Z21" s="870"/>
      <c r="AA21" s="855">
        <f>SUM(Y11:AD11)</f>
        <v>0</v>
      </c>
      <c r="AB21" s="856"/>
      <c r="AC21" s="857"/>
    </row>
    <row r="22" spans="1:32" ht="27" customHeight="1">
      <c r="A22" s="872"/>
      <c r="B22" s="876"/>
      <c r="C22" s="877"/>
      <c r="D22" s="878"/>
      <c r="G22" s="862" t="s">
        <v>31</v>
      </c>
      <c r="H22" s="863"/>
      <c r="I22" s="855">
        <f t="shared" si="11"/>
        <v>0</v>
      </c>
      <c r="J22" s="856"/>
      <c r="K22" s="857"/>
      <c r="M22" s="862" t="s">
        <v>31</v>
      </c>
      <c r="N22" s="863"/>
      <c r="O22" s="855">
        <f t="shared" si="12"/>
        <v>0</v>
      </c>
      <c r="P22" s="856"/>
      <c r="Q22" s="857"/>
      <c r="S22" s="862" t="s">
        <v>31</v>
      </c>
      <c r="T22" s="863"/>
      <c r="U22" s="855">
        <f t="shared" si="13"/>
        <v>0</v>
      </c>
      <c r="V22" s="856"/>
      <c r="W22" s="857"/>
      <c r="Y22" s="862" t="s">
        <v>31</v>
      </c>
      <c r="Z22" s="863"/>
      <c r="AA22" s="855">
        <f t="shared" ref="AA22:AA26" si="14">SUM(Y12:AD12)</f>
        <v>0</v>
      </c>
      <c r="AB22" s="856"/>
      <c r="AC22" s="857"/>
    </row>
    <row r="23" spans="1:32" ht="27" customHeight="1">
      <c r="A23" s="872"/>
      <c r="B23" s="879"/>
      <c r="C23" s="880"/>
      <c r="D23" s="881"/>
      <c r="G23" s="862" t="s">
        <v>40</v>
      </c>
      <c r="H23" s="863"/>
      <c r="I23" s="855">
        <f t="shared" si="11"/>
        <v>0</v>
      </c>
      <c r="J23" s="856"/>
      <c r="K23" s="857"/>
      <c r="M23" s="862" t="s">
        <v>40</v>
      </c>
      <c r="N23" s="863"/>
      <c r="O23" s="855">
        <f t="shared" si="12"/>
        <v>0</v>
      </c>
      <c r="P23" s="856"/>
      <c r="Q23" s="857"/>
      <c r="S23" s="862" t="s">
        <v>40</v>
      </c>
      <c r="T23" s="863"/>
      <c r="U23" s="855">
        <f t="shared" si="13"/>
        <v>0</v>
      </c>
      <c r="V23" s="856"/>
      <c r="W23" s="857"/>
      <c r="Y23" s="862" t="s">
        <v>40</v>
      </c>
      <c r="Z23" s="863"/>
      <c r="AA23" s="855">
        <f t="shared" si="14"/>
        <v>0</v>
      </c>
      <c r="AB23" s="856"/>
      <c r="AC23" s="857"/>
    </row>
    <row r="24" spans="1:32" ht="27" customHeight="1">
      <c r="B24" s="864" t="str">
        <f>IF(入力用!R28="","",入力用!R28)</f>
        <v>補助基準額上限：65000円</v>
      </c>
      <c r="C24" s="864"/>
      <c r="D24" s="864"/>
      <c r="G24" s="862" t="s">
        <v>32</v>
      </c>
      <c r="H24" s="863"/>
      <c r="I24" s="865">
        <f t="shared" si="11"/>
        <v>0</v>
      </c>
      <c r="J24" s="866"/>
      <c r="K24" s="867"/>
      <c r="M24" s="862" t="s">
        <v>32</v>
      </c>
      <c r="N24" s="863"/>
      <c r="O24" s="865">
        <f t="shared" si="12"/>
        <v>0</v>
      </c>
      <c r="P24" s="866"/>
      <c r="Q24" s="867"/>
      <c r="S24" s="862" t="s">
        <v>32</v>
      </c>
      <c r="T24" s="863"/>
      <c r="U24" s="865">
        <f t="shared" si="13"/>
        <v>0</v>
      </c>
      <c r="V24" s="866"/>
      <c r="W24" s="867"/>
      <c r="Y24" s="862" t="s">
        <v>32</v>
      </c>
      <c r="Z24" s="863"/>
      <c r="AA24" s="865">
        <f t="shared" si="14"/>
        <v>0</v>
      </c>
      <c r="AB24" s="866"/>
      <c r="AC24" s="867"/>
    </row>
    <row r="25" spans="1:32" ht="27" customHeight="1">
      <c r="B25" s="868" t="str">
        <f>IF(入力用!V28="","",入力用!V28)</f>
        <v/>
      </c>
      <c r="C25" s="868"/>
      <c r="D25" s="868"/>
      <c r="G25" s="869" t="s">
        <v>33</v>
      </c>
      <c r="H25" s="870"/>
      <c r="I25" s="855">
        <f t="shared" si="11"/>
        <v>0</v>
      </c>
      <c r="J25" s="856"/>
      <c r="K25" s="857"/>
      <c r="M25" s="869" t="s">
        <v>33</v>
      </c>
      <c r="N25" s="870"/>
      <c r="O25" s="855">
        <f t="shared" si="12"/>
        <v>0</v>
      </c>
      <c r="P25" s="856"/>
      <c r="Q25" s="857"/>
      <c r="S25" s="869" t="s">
        <v>33</v>
      </c>
      <c r="T25" s="870"/>
      <c r="U25" s="855">
        <f t="shared" si="13"/>
        <v>0</v>
      </c>
      <c r="V25" s="856"/>
      <c r="W25" s="857"/>
      <c r="Y25" s="869" t="s">
        <v>33</v>
      </c>
      <c r="Z25" s="870"/>
      <c r="AA25" s="855">
        <f t="shared" si="14"/>
        <v>0</v>
      </c>
      <c r="AB25" s="856"/>
      <c r="AC25" s="857"/>
    </row>
    <row r="26" spans="1:32" ht="27" customHeight="1" thickBot="1">
      <c r="G26" s="850" t="s">
        <v>35</v>
      </c>
      <c r="H26" s="851"/>
      <c r="I26" s="852">
        <f t="shared" si="11"/>
        <v>0</v>
      </c>
      <c r="J26" s="853"/>
      <c r="K26" s="854"/>
      <c r="M26" s="850" t="s">
        <v>35</v>
      </c>
      <c r="N26" s="851"/>
      <c r="O26" s="855">
        <f t="shared" si="12"/>
        <v>0</v>
      </c>
      <c r="P26" s="856"/>
      <c r="Q26" s="857"/>
      <c r="S26" s="850" t="s">
        <v>35</v>
      </c>
      <c r="T26" s="851"/>
      <c r="U26" s="855">
        <f t="shared" si="13"/>
        <v>0</v>
      </c>
      <c r="V26" s="856"/>
      <c r="W26" s="857"/>
      <c r="Y26" s="850" t="s">
        <v>35</v>
      </c>
      <c r="Z26" s="851"/>
      <c r="AA26" s="855">
        <f t="shared" si="14"/>
        <v>0</v>
      </c>
      <c r="AB26" s="856"/>
      <c r="AC26" s="857"/>
    </row>
    <row r="27" spans="1:32" ht="45" customHeight="1" thickBot="1">
      <c r="G27" s="858" t="s">
        <v>78</v>
      </c>
      <c r="H27" s="859"/>
      <c r="I27" s="860">
        <f>ROUNDDOWN(SUM(G18:L18),-2)</f>
        <v>0</v>
      </c>
      <c r="J27" s="861"/>
      <c r="K27" s="861"/>
      <c r="M27" s="858" t="s">
        <v>78</v>
      </c>
      <c r="N27" s="859"/>
      <c r="O27" s="860">
        <f>ROUNDDOWN(SUM(M18:R18),-2)</f>
        <v>0</v>
      </c>
      <c r="P27" s="861"/>
      <c r="Q27" s="861"/>
      <c r="S27" s="858" t="s">
        <v>78</v>
      </c>
      <c r="T27" s="859"/>
      <c r="U27" s="860">
        <f>ROUNDDOWN(SUM(S18:X18),-2)</f>
        <v>0</v>
      </c>
      <c r="V27" s="861"/>
      <c r="W27" s="861"/>
      <c r="Y27" s="858" t="s">
        <v>78</v>
      </c>
      <c r="Z27" s="859"/>
      <c r="AA27" s="860">
        <f>AE18-I27-O27-U27</f>
        <v>0</v>
      </c>
      <c r="AB27" s="861"/>
      <c r="AC27" s="861"/>
      <c r="AF27" s="10" t="s">
        <v>89</v>
      </c>
    </row>
    <row r="28" spans="1:32" ht="17.25" customHeight="1"/>
    <row r="29" spans="1:32" ht="17.25" customHeight="1"/>
    <row r="30" spans="1:32" ht="17.25" customHeight="1">
      <c r="A30" s="953" t="str">
        <f>$A$1</f>
        <v>様式第２号</v>
      </c>
      <c r="B30" s="953"/>
    </row>
    <row r="31" spans="1:32" ht="17.25" customHeight="1">
      <c r="A31" s="953"/>
      <c r="B31" s="953"/>
      <c r="Z31" s="939" t="str">
        <f>$Z$2</f>
        <v>令和</v>
      </c>
      <c r="AA31" s="939">
        <f>IF($AA$2="","",$AA$2)</f>
        <v>0</v>
      </c>
      <c r="AB31" s="939" t="s">
        <v>8</v>
      </c>
      <c r="AC31" s="939">
        <f>IF($AC$2="","",$AC$2)</f>
        <v>0</v>
      </c>
      <c r="AD31" s="939" t="s">
        <v>9</v>
      </c>
      <c r="AE31" s="939">
        <f>IF($AE$2="","",$AE$2)</f>
        <v>0</v>
      </c>
      <c r="AF31" s="939" t="s">
        <v>10</v>
      </c>
    </row>
    <row r="32" spans="1:32" ht="17.25" customHeight="1">
      <c r="A32" s="939" t="s">
        <v>11</v>
      </c>
      <c r="B32" s="939"/>
      <c r="C32" s="939"/>
      <c r="D32" s="939"/>
      <c r="E32" s="939"/>
      <c r="F32" s="939"/>
      <c r="G32" s="939"/>
      <c r="H32" s="939"/>
      <c r="I32" s="939"/>
      <c r="L32" s="940" t="s">
        <v>12</v>
      </c>
      <c r="M32" s="940"/>
      <c r="N32" s="941">
        <v>2</v>
      </c>
      <c r="O32" s="941"/>
      <c r="P32" s="942" t="s">
        <v>13</v>
      </c>
      <c r="Q32" s="942"/>
      <c r="Z32" s="939"/>
      <c r="AA32" s="939"/>
      <c r="AB32" s="939"/>
      <c r="AC32" s="939"/>
      <c r="AD32" s="939"/>
      <c r="AE32" s="939"/>
      <c r="AF32" s="939"/>
    </row>
    <row r="33" spans="1:32" ht="17.25" customHeight="1">
      <c r="A33" s="939"/>
      <c r="B33" s="939"/>
      <c r="C33" s="939"/>
      <c r="D33" s="939"/>
      <c r="E33" s="939"/>
      <c r="F33" s="939"/>
      <c r="G33" s="939"/>
      <c r="H33" s="939"/>
      <c r="I33" s="939"/>
      <c r="L33" s="940"/>
      <c r="M33" s="940"/>
      <c r="N33" s="941"/>
      <c r="O33" s="941"/>
      <c r="P33" s="942"/>
      <c r="Q33" s="942"/>
    </row>
    <row r="34" spans="1:32" ht="17.25" customHeight="1">
      <c r="A34" s="939"/>
      <c r="B34" s="939"/>
      <c r="C34" s="939"/>
      <c r="D34" s="939"/>
      <c r="E34" s="939"/>
      <c r="F34" s="939"/>
      <c r="G34" s="939"/>
      <c r="H34" s="939"/>
      <c r="I34" s="939"/>
      <c r="L34" s="940"/>
      <c r="M34" s="940"/>
      <c r="N34" s="941"/>
      <c r="O34" s="941"/>
      <c r="P34" s="942"/>
      <c r="Q34" s="942"/>
    </row>
    <row r="35" spans="1:32" ht="17.25" customHeight="1" thickBot="1"/>
    <row r="36" spans="1:32" ht="42" customHeight="1" thickBot="1">
      <c r="A36" s="943" t="s">
        <v>90</v>
      </c>
      <c r="B36" s="944"/>
      <c r="C36" s="945" t="str">
        <f>IF($C$7="","",$C$7)</f>
        <v/>
      </c>
      <c r="D36" s="945"/>
      <c r="E36" s="945"/>
      <c r="F36" s="945"/>
      <c r="G36" s="945"/>
      <c r="H36" s="945"/>
      <c r="I36" s="946"/>
    </row>
    <row r="37" spans="1:32" ht="17.25" customHeight="1">
      <c r="C37" s="2"/>
      <c r="D37" s="2"/>
      <c r="F37" s="2"/>
      <c r="G37" s="2"/>
      <c r="H37" s="2"/>
      <c r="I37" s="2"/>
      <c r="J37" s="2"/>
    </row>
    <row r="38" spans="1:32" ht="17.25" customHeight="1" thickBot="1"/>
    <row r="39" spans="1:32" ht="24" customHeight="1" thickBot="1">
      <c r="A39" s="947" t="s">
        <v>14</v>
      </c>
      <c r="B39" s="948"/>
      <c r="C39" s="948"/>
      <c r="D39" s="949"/>
      <c r="F39" s="3" t="s">
        <v>15</v>
      </c>
      <c r="G39" s="943" t="s">
        <v>16</v>
      </c>
      <c r="H39" s="944"/>
      <c r="I39" s="950" t="s">
        <v>17</v>
      </c>
      <c r="J39" s="944"/>
      <c r="K39" s="950" t="s">
        <v>18</v>
      </c>
      <c r="L39" s="951"/>
      <c r="M39" s="943" t="s">
        <v>19</v>
      </c>
      <c r="N39" s="944"/>
      <c r="O39" s="950" t="s">
        <v>20</v>
      </c>
      <c r="P39" s="944"/>
      <c r="Q39" s="950" t="s">
        <v>21</v>
      </c>
      <c r="R39" s="951"/>
      <c r="S39" s="943" t="s">
        <v>22</v>
      </c>
      <c r="T39" s="944"/>
      <c r="U39" s="950" t="s">
        <v>23</v>
      </c>
      <c r="V39" s="944"/>
      <c r="W39" s="950" t="s">
        <v>24</v>
      </c>
      <c r="X39" s="951"/>
      <c r="Y39" s="943" t="s">
        <v>25</v>
      </c>
      <c r="Z39" s="944"/>
      <c r="AA39" s="950" t="s">
        <v>26</v>
      </c>
      <c r="AB39" s="944"/>
      <c r="AC39" s="950" t="s">
        <v>27</v>
      </c>
      <c r="AD39" s="951"/>
      <c r="AE39" s="966" t="s">
        <v>28</v>
      </c>
      <c r="AF39" s="951"/>
    </row>
    <row r="40" spans="1:32" ht="37.5" customHeight="1">
      <c r="A40" s="932" t="s">
        <v>86</v>
      </c>
      <c r="B40" s="933"/>
      <c r="C40" s="934" t="str">
        <f>IF(入力用!R60="","",入力用!R60)</f>
        <v/>
      </c>
      <c r="D40" s="935"/>
      <c r="F40" s="118" t="s">
        <v>71</v>
      </c>
      <c r="G40" s="926">
        <f>入力用!R69</f>
        <v>0</v>
      </c>
      <c r="H40" s="926"/>
      <c r="I40" s="920">
        <f>入力用!S69</f>
        <v>0</v>
      </c>
      <c r="J40" s="959"/>
      <c r="K40" s="920">
        <f>入力用!T69</f>
        <v>0</v>
      </c>
      <c r="L40" s="959"/>
      <c r="M40" s="920">
        <f>入力用!U69</f>
        <v>0</v>
      </c>
      <c r="N40" s="959"/>
      <c r="O40" s="920">
        <f>入力用!V69</f>
        <v>0</v>
      </c>
      <c r="P40" s="959"/>
      <c r="Q40" s="920">
        <f>入力用!W69</f>
        <v>0</v>
      </c>
      <c r="R40" s="959"/>
      <c r="S40" s="920">
        <f>入力用!X69</f>
        <v>0</v>
      </c>
      <c r="T40" s="959"/>
      <c r="U40" s="920">
        <f>入力用!Y69</f>
        <v>0</v>
      </c>
      <c r="V40" s="959"/>
      <c r="W40" s="920">
        <f>入力用!Z69</f>
        <v>0</v>
      </c>
      <c r="X40" s="959"/>
      <c r="Y40" s="920">
        <f>入力用!AA69</f>
        <v>0</v>
      </c>
      <c r="Z40" s="959"/>
      <c r="AA40" s="920">
        <f>入力用!AB69</f>
        <v>0</v>
      </c>
      <c r="AB40" s="959"/>
      <c r="AC40" s="920">
        <f>入力用!AC69</f>
        <v>0</v>
      </c>
      <c r="AD40" s="921"/>
      <c r="AE40" s="908">
        <f t="shared" ref="AE40:AE44" si="15">SUM(G40:AD40)</f>
        <v>0</v>
      </c>
      <c r="AF40" s="909"/>
    </row>
    <row r="41" spans="1:32" ht="37.5" customHeight="1">
      <c r="A41" s="936" t="s">
        <v>30</v>
      </c>
      <c r="B41" s="937"/>
      <c r="C41" s="922" t="str">
        <f>IF(入力用!R61="","",入力用!R61)</f>
        <v/>
      </c>
      <c r="D41" s="923"/>
      <c r="F41" s="4" t="s">
        <v>72</v>
      </c>
      <c r="G41" s="926">
        <f>入力用!R70</f>
        <v>0</v>
      </c>
      <c r="H41" s="926"/>
      <c r="I41" s="962">
        <f>入力用!S70</f>
        <v>0</v>
      </c>
      <c r="J41" s="963"/>
      <c r="K41" s="962">
        <f>入力用!T70</f>
        <v>0</v>
      </c>
      <c r="L41" s="963"/>
      <c r="M41" s="962">
        <f>入力用!U70</f>
        <v>0</v>
      </c>
      <c r="N41" s="963"/>
      <c r="O41" s="962">
        <f>入力用!V70</f>
        <v>0</v>
      </c>
      <c r="P41" s="963"/>
      <c r="Q41" s="962">
        <f>入力用!W70</f>
        <v>0</v>
      </c>
      <c r="R41" s="963"/>
      <c r="S41" s="962">
        <f>入力用!X70</f>
        <v>0</v>
      </c>
      <c r="T41" s="963"/>
      <c r="U41" s="962">
        <f>入力用!Y70</f>
        <v>0</v>
      </c>
      <c r="V41" s="963"/>
      <c r="W41" s="962">
        <f>入力用!Z70</f>
        <v>0</v>
      </c>
      <c r="X41" s="963"/>
      <c r="Y41" s="962">
        <f>入力用!AA70</f>
        <v>0</v>
      </c>
      <c r="Z41" s="963"/>
      <c r="AA41" s="962">
        <f>入力用!AB70</f>
        <v>0</v>
      </c>
      <c r="AB41" s="963"/>
      <c r="AC41" s="962">
        <f>入力用!AC70</f>
        <v>0</v>
      </c>
      <c r="AD41" s="967"/>
      <c r="AE41" s="908">
        <f t="shared" si="15"/>
        <v>0</v>
      </c>
      <c r="AF41" s="909"/>
    </row>
    <row r="42" spans="1:32" ht="37.5" customHeight="1">
      <c r="A42" s="938"/>
      <c r="B42" s="937"/>
      <c r="C42" s="924"/>
      <c r="D42" s="925"/>
      <c r="F42" s="4" t="s">
        <v>73</v>
      </c>
      <c r="G42" s="926">
        <f>入力用!R71</f>
        <v>0</v>
      </c>
      <c r="H42" s="926"/>
      <c r="I42" s="962">
        <f>入力用!S71</f>
        <v>0</v>
      </c>
      <c r="J42" s="963"/>
      <c r="K42" s="962">
        <f>入力用!T71</f>
        <v>0</v>
      </c>
      <c r="L42" s="963"/>
      <c r="M42" s="962">
        <f>入力用!U71</f>
        <v>0</v>
      </c>
      <c r="N42" s="963"/>
      <c r="O42" s="962">
        <f>入力用!V71</f>
        <v>0</v>
      </c>
      <c r="P42" s="963"/>
      <c r="Q42" s="962">
        <f>入力用!W71</f>
        <v>0</v>
      </c>
      <c r="R42" s="963"/>
      <c r="S42" s="962">
        <f>入力用!X71</f>
        <v>0</v>
      </c>
      <c r="T42" s="963"/>
      <c r="U42" s="962">
        <f>入力用!Y71</f>
        <v>0</v>
      </c>
      <c r="V42" s="963"/>
      <c r="W42" s="962">
        <f>入力用!Z71</f>
        <v>0</v>
      </c>
      <c r="X42" s="963"/>
      <c r="Y42" s="962">
        <f>入力用!AA71</f>
        <v>0</v>
      </c>
      <c r="Z42" s="963"/>
      <c r="AA42" s="962">
        <f>入力用!AB71</f>
        <v>0</v>
      </c>
      <c r="AB42" s="963"/>
      <c r="AC42" s="962">
        <f>入力用!AC71</f>
        <v>0</v>
      </c>
      <c r="AD42" s="967"/>
      <c r="AE42" s="908">
        <f t="shared" si="15"/>
        <v>0</v>
      </c>
      <c r="AF42" s="909"/>
    </row>
    <row r="43" spans="1:32" ht="37.5" customHeight="1">
      <c r="A43" s="938"/>
      <c r="B43" s="937"/>
      <c r="C43" s="876" t="str">
        <f>IF(入力用!R62="","",入力用!R62)</f>
        <v/>
      </c>
      <c r="D43" s="960"/>
      <c r="F43" s="5" t="s">
        <v>74</v>
      </c>
      <c r="G43" s="962">
        <v>0</v>
      </c>
      <c r="H43" s="963"/>
      <c r="I43" s="927">
        <v>0</v>
      </c>
      <c r="J43" s="928"/>
      <c r="K43" s="927">
        <v>0</v>
      </c>
      <c r="L43" s="928"/>
      <c r="M43" s="927">
        <v>0</v>
      </c>
      <c r="N43" s="928"/>
      <c r="O43" s="927">
        <v>0</v>
      </c>
      <c r="P43" s="928"/>
      <c r="Q43" s="927">
        <v>0</v>
      </c>
      <c r="R43" s="928"/>
      <c r="S43" s="927">
        <v>0</v>
      </c>
      <c r="T43" s="928"/>
      <c r="U43" s="927">
        <v>0</v>
      </c>
      <c r="V43" s="928"/>
      <c r="W43" s="927">
        <v>0</v>
      </c>
      <c r="X43" s="928"/>
      <c r="Y43" s="927">
        <v>0</v>
      </c>
      <c r="Z43" s="928"/>
      <c r="AA43" s="927">
        <v>0</v>
      </c>
      <c r="AB43" s="928"/>
      <c r="AC43" s="927">
        <v>0</v>
      </c>
      <c r="AD43" s="929"/>
      <c r="AE43" s="930">
        <f t="shared" si="15"/>
        <v>0</v>
      </c>
      <c r="AF43" s="931"/>
    </row>
    <row r="44" spans="1:32" ht="37.5" customHeight="1" thickBot="1">
      <c r="A44" s="938"/>
      <c r="B44" s="937"/>
      <c r="C44" s="879"/>
      <c r="D44" s="961"/>
      <c r="F44" s="6" t="s">
        <v>75</v>
      </c>
      <c r="G44" s="905">
        <f>入力用!R72</f>
        <v>0</v>
      </c>
      <c r="H44" s="906"/>
      <c r="I44" s="905">
        <f>入力用!S72</f>
        <v>0</v>
      </c>
      <c r="J44" s="906"/>
      <c r="K44" s="905">
        <f>入力用!T72</f>
        <v>0</v>
      </c>
      <c r="L44" s="906"/>
      <c r="M44" s="905">
        <f>入力用!U72</f>
        <v>0</v>
      </c>
      <c r="N44" s="906"/>
      <c r="O44" s="905">
        <f>入力用!V72</f>
        <v>0</v>
      </c>
      <c r="P44" s="906"/>
      <c r="Q44" s="905">
        <f>入力用!W72</f>
        <v>0</v>
      </c>
      <c r="R44" s="906"/>
      <c r="S44" s="905">
        <f>入力用!X72</f>
        <v>0</v>
      </c>
      <c r="T44" s="906"/>
      <c r="U44" s="905">
        <f>入力用!Y72</f>
        <v>0</v>
      </c>
      <c r="V44" s="906"/>
      <c r="W44" s="905">
        <f>入力用!Z72</f>
        <v>0</v>
      </c>
      <c r="X44" s="906"/>
      <c r="Y44" s="905">
        <f>入力用!AA72</f>
        <v>0</v>
      </c>
      <c r="Z44" s="906"/>
      <c r="AA44" s="905">
        <f>入力用!AB72</f>
        <v>0</v>
      </c>
      <c r="AB44" s="906"/>
      <c r="AC44" s="905">
        <f>入力用!AC72</f>
        <v>0</v>
      </c>
      <c r="AD44" s="907"/>
      <c r="AE44" s="908">
        <f t="shared" si="15"/>
        <v>0</v>
      </c>
      <c r="AF44" s="909"/>
    </row>
    <row r="45" spans="1:32" ht="37.5" customHeight="1" thickTop="1" thickBot="1">
      <c r="A45" s="910" t="s">
        <v>34</v>
      </c>
      <c r="B45" s="911"/>
      <c r="C45" s="954" t="str">
        <f>IF(入力用!R63="","",入力用!R63)</f>
        <v/>
      </c>
      <c r="D45" s="955"/>
      <c r="F45" s="7" t="s">
        <v>76</v>
      </c>
      <c r="G45" s="912">
        <f>SUM(G40:H43)-G44</f>
        <v>0</v>
      </c>
      <c r="H45" s="913"/>
      <c r="I45" s="912">
        <f t="shared" ref="I45" si="16">SUM(I40:J43)-I44</f>
        <v>0</v>
      </c>
      <c r="J45" s="913"/>
      <c r="K45" s="912">
        <f t="shared" ref="K45" si="17">SUM(K40:L43)-K44</f>
        <v>0</v>
      </c>
      <c r="L45" s="914"/>
      <c r="M45" s="915">
        <f t="shared" ref="M45" si="18">SUM(M40:N43)-M44</f>
        <v>0</v>
      </c>
      <c r="N45" s="913"/>
      <c r="O45" s="912">
        <f t="shared" ref="O45" si="19">SUM(O40:P43)-O44</f>
        <v>0</v>
      </c>
      <c r="P45" s="913"/>
      <c r="Q45" s="912">
        <f t="shared" ref="Q45" si="20">SUM(Q40:R43)-Q44</f>
        <v>0</v>
      </c>
      <c r="R45" s="914"/>
      <c r="S45" s="915">
        <f t="shared" ref="S45" si="21">SUM(S40:T43)-S44</f>
        <v>0</v>
      </c>
      <c r="T45" s="913"/>
      <c r="U45" s="912">
        <f t="shared" ref="U45" si="22">SUM(U40:V43)-U44</f>
        <v>0</v>
      </c>
      <c r="V45" s="913"/>
      <c r="W45" s="912">
        <f t="shared" ref="W45" si="23">SUM(W40:X43)-W44</f>
        <v>0</v>
      </c>
      <c r="X45" s="914"/>
      <c r="Y45" s="915">
        <f t="shared" ref="Y45" si="24">SUM(Y40:Z43)-Y44</f>
        <v>0</v>
      </c>
      <c r="Z45" s="913"/>
      <c r="AA45" s="912">
        <f>SUM(AA40:AB43)-AA44</f>
        <v>0</v>
      </c>
      <c r="AB45" s="913"/>
      <c r="AC45" s="912">
        <f t="shared" ref="AC45" si="25">SUM(AC40:AD43)-AC44</f>
        <v>0</v>
      </c>
      <c r="AD45" s="916"/>
      <c r="AE45" s="917">
        <f>SUM(G45:AD45)</f>
        <v>0</v>
      </c>
      <c r="AF45" s="918"/>
    </row>
    <row r="46" spans="1:32" ht="50.25" customHeight="1" thickTop="1" thickBot="1">
      <c r="A46" s="889" t="s">
        <v>87</v>
      </c>
      <c r="B46" s="890"/>
      <c r="C46" s="954" t="str">
        <f>IF(入力用!R64="","",入力用!R64)</f>
        <v/>
      </c>
      <c r="D46" s="955"/>
      <c r="F46" s="8" t="s">
        <v>77</v>
      </c>
      <c r="G46" s="893">
        <f>IF(入力用!O63=1,IF(AND(入力用!O69&gt;0,入力用!O69&lt;=4),IF(G45&gt;=65000,65000,G45),IF(G45&gt;=82000,82000,G45)),IF(G45&gt;=65000,65000,G45))</f>
        <v>0</v>
      </c>
      <c r="H46" s="894"/>
      <c r="I46" s="893">
        <f>IF(入力用!O63=1,IF(AND(入力用!O69&gt;0,入力用!O69&lt;=5),IF(I45&gt;=65000,65000,I45),IF(I45&gt;=82000,82000,I45)),IF(I45&gt;=65000,65000,I45))</f>
        <v>0</v>
      </c>
      <c r="J46" s="894"/>
      <c r="K46" s="893">
        <f>IF(入力用!O63=1,IF(AND(入力用!O69&gt;0,入力用!O69&lt;=6),IF(K45&gt;=65000,65000,K45),IF(K45&gt;=82000,82000,K45)),IF(K45&gt;=65000,65000,K45))</f>
        <v>0</v>
      </c>
      <c r="L46" s="894"/>
      <c r="M46" s="893">
        <f>IF(入力用!O63=1,IF(AND(入力用!O69&gt;0,入力用!O69&lt;=7),IF(M45&gt;=65000,65000,M45),IF(M45&gt;=82000,82000,M45)),IF(M45&gt;=65000,65000,M45))</f>
        <v>0</v>
      </c>
      <c r="N46" s="894"/>
      <c r="O46" s="893">
        <f>IF(入力用!O63=1,IF(AND(入力用!O69&gt;0,入力用!O69&lt;=8),IF(O45&gt;=65000,65000,O45),IF(O45&gt;=82000,82000,O45)),IF(O45&gt;=65000,65000,O45))</f>
        <v>0</v>
      </c>
      <c r="P46" s="894"/>
      <c r="Q46" s="893">
        <f>IF(入力用!O63=1,IF(AND(入力用!O69&gt;0,入力用!O69&lt;=9),IF(Q45&gt;=65000,65000,Q45),IF(Q45&gt;=82000,82000,Q45)),IF(Q45&gt;=65000,65000,Q45))</f>
        <v>0</v>
      </c>
      <c r="R46" s="894"/>
      <c r="S46" s="893">
        <f>IF(入力用!O63=1,IF(AND(入力用!O69&gt;0,入力用!O69&lt;=10),IF(S45&gt;=65000,65000,S45),IF(S45&gt;=82000,82000,S45)),IF(S45&gt;=65000,65000,S45))</f>
        <v>0</v>
      </c>
      <c r="T46" s="894"/>
      <c r="U46" s="893">
        <f>IF(入力用!O63=1,IF(AND(入力用!O69&gt;0,入力用!O69&lt;=11),IF(U45&gt;=65000,65000,U45),IF(U45&gt;=82000,82000,U45)),IF(U45&gt;=65000,65000,U45))</f>
        <v>0</v>
      </c>
      <c r="V46" s="894"/>
      <c r="W46" s="893">
        <f>IF(入力用!O63=1,IF(AND(入力用!O69&gt;0,入力用!O69&lt;=12),IF(W45&gt;=65000,65000,W45),IF(W45&gt;=82000,82000,W45)),IF(W45&gt;=65000,65000,W45))</f>
        <v>0</v>
      </c>
      <c r="X46" s="894"/>
      <c r="Y46" s="893">
        <f>IF(入力用!O63=1,IF(AND(入力用!O69&gt;0,入力用!O69&lt;=13),IF(Y45&gt;=65000,65000,Y45),IF(Y45&gt;=82000,82000,Y45)),IF(Y45&gt;=65000,65000,Y45))</f>
        <v>0</v>
      </c>
      <c r="Z46" s="894"/>
      <c r="AA46" s="893">
        <f>IF(入力用!O63=1,IF(AND(入力用!O69&gt;0,入力用!O69&lt;=14),IF(AA45&gt;=65000,65000,AA45),IF(AA45&gt;=82000,82000,AA45)),IF(AA45&gt;=65000,65000,AA45))</f>
        <v>0</v>
      </c>
      <c r="AB46" s="894"/>
      <c r="AC46" s="893">
        <f>IF(入力用!O63=1,IF(AND(入力用!O69&gt;0,入力用!O69&lt;=15),IF(AC45&gt;=65000,65000,AC45),IF(AC45&gt;=82000,82000,AC45)),IF(AC45&gt;=65000,65000,AC45))</f>
        <v>0</v>
      </c>
      <c r="AD46" s="958"/>
      <c r="AE46" s="895"/>
      <c r="AF46" s="896"/>
    </row>
    <row r="47" spans="1:32" ht="50.25" customHeight="1" thickBot="1">
      <c r="A47" s="897" t="s">
        <v>88</v>
      </c>
      <c r="B47" s="898"/>
      <c r="C47" s="956" t="str">
        <f>IF(入力用!R65="","",入力用!R65)</f>
        <v/>
      </c>
      <c r="D47" s="957"/>
      <c r="F47" s="9" t="s">
        <v>228</v>
      </c>
      <c r="G47" s="899">
        <f>ROUNDDOWN(G46*3/4,0)</f>
        <v>0</v>
      </c>
      <c r="H47" s="899"/>
      <c r="I47" s="899">
        <f>ROUNDDOWN(I46*3/4,0)</f>
        <v>0</v>
      </c>
      <c r="J47" s="899"/>
      <c r="K47" s="899">
        <f>ROUNDDOWN(K46*3/4,0)</f>
        <v>0</v>
      </c>
      <c r="L47" s="900"/>
      <c r="M47" s="901">
        <f>ROUNDDOWN(M46*3/4,0)</f>
        <v>0</v>
      </c>
      <c r="N47" s="899"/>
      <c r="O47" s="899">
        <f>ROUNDDOWN(O46*3/4,0)</f>
        <v>0</v>
      </c>
      <c r="P47" s="899"/>
      <c r="Q47" s="899">
        <f>ROUNDDOWN(Q46*3/4,0)</f>
        <v>0</v>
      </c>
      <c r="R47" s="900"/>
      <c r="S47" s="901">
        <f>ROUNDDOWN(S46*3/4,0)</f>
        <v>0</v>
      </c>
      <c r="T47" s="899"/>
      <c r="U47" s="899">
        <f>ROUNDDOWN(U46*3/4,0)</f>
        <v>0</v>
      </c>
      <c r="V47" s="899"/>
      <c r="W47" s="899">
        <f>ROUNDDOWN(W46*3/4,0)</f>
        <v>0</v>
      </c>
      <c r="X47" s="900"/>
      <c r="Y47" s="901">
        <f>ROUNDDOWN(Y46*3/4,0)</f>
        <v>0</v>
      </c>
      <c r="Z47" s="899"/>
      <c r="AA47" s="899">
        <f>ROUNDDOWN(AA46*3/4,0)</f>
        <v>0</v>
      </c>
      <c r="AB47" s="899"/>
      <c r="AC47" s="899">
        <f>ROUNDDOWN(AC46*3/4,0)</f>
        <v>0</v>
      </c>
      <c r="AD47" s="902"/>
      <c r="AE47" s="903">
        <f>ROUNDDOWN(SUM(G47:AD47),-2)</f>
        <v>0</v>
      </c>
      <c r="AF47" s="904"/>
    </row>
    <row r="48" spans="1:32" ht="17.25" customHeight="1">
      <c r="A48" s="871" t="s">
        <v>85</v>
      </c>
      <c r="B48" s="873" t="str">
        <f>IF(入力用!R66="","",入力用!R66)</f>
        <v/>
      </c>
      <c r="C48" s="874"/>
      <c r="D48" s="875"/>
    </row>
    <row r="49" spans="1:32" ht="33.75" customHeight="1">
      <c r="A49" s="872"/>
      <c r="B49" s="876"/>
      <c r="C49" s="877"/>
      <c r="D49" s="878"/>
      <c r="G49" s="882"/>
      <c r="H49" s="883"/>
      <c r="I49" s="884" t="s">
        <v>36</v>
      </c>
      <c r="J49" s="885"/>
      <c r="K49" s="886"/>
      <c r="M49" s="887"/>
      <c r="N49" s="887"/>
      <c r="O49" s="888" t="s">
        <v>37</v>
      </c>
      <c r="P49" s="887"/>
      <c r="Q49" s="887"/>
      <c r="S49" s="887"/>
      <c r="T49" s="887"/>
      <c r="U49" s="888" t="s">
        <v>38</v>
      </c>
      <c r="V49" s="887"/>
      <c r="W49" s="887"/>
      <c r="Y49" s="887"/>
      <c r="Z49" s="887"/>
      <c r="AA49" s="888" t="s">
        <v>39</v>
      </c>
      <c r="AB49" s="887"/>
      <c r="AC49" s="887"/>
    </row>
    <row r="50" spans="1:32" ht="27" customHeight="1">
      <c r="A50" s="872"/>
      <c r="B50" s="876"/>
      <c r="C50" s="877"/>
      <c r="D50" s="878"/>
      <c r="G50" s="869" t="s">
        <v>29</v>
      </c>
      <c r="H50" s="870"/>
      <c r="I50" s="855">
        <f t="shared" ref="I50:I55" si="26">SUM(G40:L40)</f>
        <v>0</v>
      </c>
      <c r="J50" s="856"/>
      <c r="K50" s="857"/>
      <c r="M50" s="869" t="s">
        <v>29</v>
      </c>
      <c r="N50" s="870"/>
      <c r="O50" s="855">
        <f t="shared" ref="O50:O55" si="27">SUM(M40:R40)</f>
        <v>0</v>
      </c>
      <c r="P50" s="856"/>
      <c r="Q50" s="857"/>
      <c r="S50" s="869" t="s">
        <v>29</v>
      </c>
      <c r="T50" s="870"/>
      <c r="U50" s="855">
        <f t="shared" ref="U50:U55" si="28">SUM(S40:X40)</f>
        <v>0</v>
      </c>
      <c r="V50" s="856"/>
      <c r="W50" s="857"/>
      <c r="Y50" s="869" t="s">
        <v>29</v>
      </c>
      <c r="Z50" s="870"/>
      <c r="AA50" s="855">
        <f t="shared" ref="AA50:AA55" si="29">SUM(Y40:AD40)</f>
        <v>0</v>
      </c>
      <c r="AB50" s="856"/>
      <c r="AC50" s="857"/>
    </row>
    <row r="51" spans="1:32" ht="27" customHeight="1">
      <c r="A51" s="872"/>
      <c r="B51" s="876"/>
      <c r="C51" s="877"/>
      <c r="D51" s="878"/>
      <c r="G51" s="862" t="s">
        <v>31</v>
      </c>
      <c r="H51" s="863"/>
      <c r="I51" s="855">
        <f t="shared" si="26"/>
        <v>0</v>
      </c>
      <c r="J51" s="856"/>
      <c r="K51" s="857"/>
      <c r="M51" s="862" t="s">
        <v>31</v>
      </c>
      <c r="N51" s="863"/>
      <c r="O51" s="855">
        <f t="shared" si="27"/>
        <v>0</v>
      </c>
      <c r="P51" s="856"/>
      <c r="Q51" s="857"/>
      <c r="S51" s="862" t="s">
        <v>31</v>
      </c>
      <c r="T51" s="863"/>
      <c r="U51" s="855">
        <f t="shared" si="28"/>
        <v>0</v>
      </c>
      <c r="V51" s="856"/>
      <c r="W51" s="857"/>
      <c r="Y51" s="862" t="s">
        <v>31</v>
      </c>
      <c r="Z51" s="863"/>
      <c r="AA51" s="855">
        <f t="shared" si="29"/>
        <v>0</v>
      </c>
      <c r="AB51" s="856"/>
      <c r="AC51" s="857"/>
    </row>
    <row r="52" spans="1:32" ht="27" customHeight="1">
      <c r="A52" s="872"/>
      <c r="B52" s="879"/>
      <c r="C52" s="880"/>
      <c r="D52" s="881"/>
      <c r="G52" s="862" t="s">
        <v>40</v>
      </c>
      <c r="H52" s="863"/>
      <c r="I52" s="855">
        <f t="shared" si="26"/>
        <v>0</v>
      </c>
      <c r="J52" s="856"/>
      <c r="K52" s="857"/>
      <c r="M52" s="862" t="s">
        <v>40</v>
      </c>
      <c r="N52" s="863"/>
      <c r="O52" s="855">
        <f t="shared" si="27"/>
        <v>0</v>
      </c>
      <c r="P52" s="856"/>
      <c r="Q52" s="857"/>
      <c r="S52" s="862" t="s">
        <v>40</v>
      </c>
      <c r="T52" s="863"/>
      <c r="U52" s="855">
        <f t="shared" si="28"/>
        <v>0</v>
      </c>
      <c r="V52" s="856"/>
      <c r="W52" s="857"/>
      <c r="Y52" s="862" t="s">
        <v>40</v>
      </c>
      <c r="Z52" s="863"/>
      <c r="AA52" s="855">
        <f t="shared" si="29"/>
        <v>0</v>
      </c>
      <c r="AB52" s="856"/>
      <c r="AC52" s="857"/>
    </row>
    <row r="53" spans="1:32" ht="27" customHeight="1">
      <c r="B53" s="864" t="str">
        <f>IF(入力用!R67="","",入力用!R67)</f>
        <v>補助基準額上限：65000円</v>
      </c>
      <c r="C53" s="864"/>
      <c r="D53" s="864"/>
      <c r="G53" s="862" t="s">
        <v>32</v>
      </c>
      <c r="H53" s="863"/>
      <c r="I53" s="865">
        <f t="shared" si="26"/>
        <v>0</v>
      </c>
      <c r="J53" s="866"/>
      <c r="K53" s="867"/>
      <c r="M53" s="862" t="s">
        <v>32</v>
      </c>
      <c r="N53" s="863"/>
      <c r="O53" s="865">
        <f t="shared" si="27"/>
        <v>0</v>
      </c>
      <c r="P53" s="866"/>
      <c r="Q53" s="867"/>
      <c r="S53" s="862" t="s">
        <v>32</v>
      </c>
      <c r="T53" s="863"/>
      <c r="U53" s="865">
        <f t="shared" si="28"/>
        <v>0</v>
      </c>
      <c r="V53" s="866"/>
      <c r="W53" s="867"/>
      <c r="Y53" s="862" t="s">
        <v>32</v>
      </c>
      <c r="Z53" s="863"/>
      <c r="AA53" s="865">
        <f t="shared" si="29"/>
        <v>0</v>
      </c>
      <c r="AB53" s="866"/>
      <c r="AC53" s="867"/>
    </row>
    <row r="54" spans="1:32" ht="27" customHeight="1">
      <c r="B54" s="868" t="str">
        <f>IF(入力用!V67="","",入力用!V67)</f>
        <v/>
      </c>
      <c r="C54" s="868"/>
      <c r="D54" s="868"/>
      <c r="G54" s="869" t="s">
        <v>33</v>
      </c>
      <c r="H54" s="870"/>
      <c r="I54" s="855">
        <f t="shared" si="26"/>
        <v>0</v>
      </c>
      <c r="J54" s="856"/>
      <c r="K54" s="857"/>
      <c r="M54" s="869" t="s">
        <v>33</v>
      </c>
      <c r="N54" s="870"/>
      <c r="O54" s="855">
        <f t="shared" si="27"/>
        <v>0</v>
      </c>
      <c r="P54" s="856"/>
      <c r="Q54" s="857"/>
      <c r="S54" s="869" t="s">
        <v>33</v>
      </c>
      <c r="T54" s="870"/>
      <c r="U54" s="855">
        <f t="shared" si="28"/>
        <v>0</v>
      </c>
      <c r="V54" s="856"/>
      <c r="W54" s="857"/>
      <c r="Y54" s="869" t="s">
        <v>33</v>
      </c>
      <c r="Z54" s="870"/>
      <c r="AA54" s="855">
        <f t="shared" si="29"/>
        <v>0</v>
      </c>
      <c r="AB54" s="856"/>
      <c r="AC54" s="857"/>
    </row>
    <row r="55" spans="1:32" ht="27" customHeight="1" thickBot="1">
      <c r="G55" s="850" t="s">
        <v>35</v>
      </c>
      <c r="H55" s="851"/>
      <c r="I55" s="852">
        <f t="shared" si="26"/>
        <v>0</v>
      </c>
      <c r="J55" s="853"/>
      <c r="K55" s="854"/>
      <c r="M55" s="850" t="s">
        <v>35</v>
      </c>
      <c r="N55" s="851"/>
      <c r="O55" s="855">
        <f t="shared" si="27"/>
        <v>0</v>
      </c>
      <c r="P55" s="856"/>
      <c r="Q55" s="857"/>
      <c r="S55" s="850" t="s">
        <v>35</v>
      </c>
      <c r="T55" s="851"/>
      <c r="U55" s="855">
        <f t="shared" si="28"/>
        <v>0</v>
      </c>
      <c r="V55" s="856"/>
      <c r="W55" s="857"/>
      <c r="Y55" s="850" t="s">
        <v>35</v>
      </c>
      <c r="Z55" s="851"/>
      <c r="AA55" s="855">
        <f t="shared" si="29"/>
        <v>0</v>
      </c>
      <c r="AB55" s="856"/>
      <c r="AC55" s="857"/>
    </row>
    <row r="56" spans="1:32" ht="45" customHeight="1" thickBot="1">
      <c r="G56" s="858" t="s">
        <v>78</v>
      </c>
      <c r="H56" s="859"/>
      <c r="I56" s="860">
        <f>ROUNDDOWN(SUM(G47:L47),-2)</f>
        <v>0</v>
      </c>
      <c r="J56" s="861"/>
      <c r="K56" s="861"/>
      <c r="M56" s="858" t="s">
        <v>78</v>
      </c>
      <c r="N56" s="859"/>
      <c r="O56" s="860">
        <f>ROUNDDOWN(SUM(M47:R47),-2)</f>
        <v>0</v>
      </c>
      <c r="P56" s="861"/>
      <c r="Q56" s="861"/>
      <c r="S56" s="858" t="s">
        <v>78</v>
      </c>
      <c r="T56" s="859"/>
      <c r="U56" s="860">
        <f>ROUNDDOWN(SUM(S47:X47),-2)</f>
        <v>0</v>
      </c>
      <c r="V56" s="861"/>
      <c r="W56" s="861"/>
      <c r="Y56" s="858" t="s">
        <v>78</v>
      </c>
      <c r="Z56" s="859"/>
      <c r="AA56" s="860">
        <f>AE47-I56-O56-U56</f>
        <v>0</v>
      </c>
      <c r="AB56" s="861"/>
      <c r="AC56" s="861"/>
      <c r="AF56" s="10" t="s">
        <v>99</v>
      </c>
    </row>
    <row r="57" spans="1:32" ht="17.25" customHeight="1"/>
    <row r="58" spans="1:32" ht="17.25" customHeight="1"/>
    <row r="59" spans="1:32" ht="17.25" customHeight="1">
      <c r="A59" s="953" t="str">
        <f>$A$1</f>
        <v>様式第２号</v>
      </c>
      <c r="B59" s="953"/>
    </row>
    <row r="60" spans="1:32" ht="17.25" customHeight="1">
      <c r="A60" s="953"/>
      <c r="B60" s="953"/>
      <c r="Z60" s="939" t="str">
        <f>$Z$2</f>
        <v>令和</v>
      </c>
      <c r="AA60" s="939">
        <f>IF($AA$2="","",$AA$2)</f>
        <v>0</v>
      </c>
      <c r="AB60" s="939" t="s">
        <v>8</v>
      </c>
      <c r="AC60" s="939">
        <f>IF($AC$2="","",$AC$2)</f>
        <v>0</v>
      </c>
      <c r="AD60" s="939" t="s">
        <v>9</v>
      </c>
      <c r="AE60" s="939">
        <f>IF($AE$2="","",$AE$2)</f>
        <v>0</v>
      </c>
      <c r="AF60" s="939" t="s">
        <v>10</v>
      </c>
    </row>
    <row r="61" spans="1:32" ht="17.25" customHeight="1">
      <c r="A61" s="939" t="s">
        <v>11</v>
      </c>
      <c r="B61" s="939"/>
      <c r="C61" s="939"/>
      <c r="D61" s="939"/>
      <c r="E61" s="939"/>
      <c r="F61" s="939"/>
      <c r="G61" s="939"/>
      <c r="H61" s="939"/>
      <c r="I61" s="939"/>
      <c r="L61" s="940" t="s">
        <v>12</v>
      </c>
      <c r="M61" s="940"/>
      <c r="N61" s="941">
        <v>3</v>
      </c>
      <c r="O61" s="941"/>
      <c r="P61" s="942" t="s">
        <v>13</v>
      </c>
      <c r="Q61" s="942"/>
      <c r="Z61" s="939"/>
      <c r="AA61" s="939"/>
      <c r="AB61" s="939"/>
      <c r="AC61" s="939"/>
      <c r="AD61" s="939"/>
      <c r="AE61" s="939"/>
      <c r="AF61" s="939"/>
    </row>
    <row r="62" spans="1:32" ht="17.25" customHeight="1">
      <c r="A62" s="939"/>
      <c r="B62" s="939"/>
      <c r="C62" s="939"/>
      <c r="D62" s="939"/>
      <c r="E62" s="939"/>
      <c r="F62" s="939"/>
      <c r="G62" s="939"/>
      <c r="H62" s="939"/>
      <c r="I62" s="939"/>
      <c r="L62" s="940"/>
      <c r="M62" s="940"/>
      <c r="N62" s="941"/>
      <c r="O62" s="941"/>
      <c r="P62" s="942"/>
      <c r="Q62" s="942"/>
    </row>
    <row r="63" spans="1:32" ht="17.25" customHeight="1">
      <c r="A63" s="939"/>
      <c r="B63" s="939"/>
      <c r="C63" s="939"/>
      <c r="D63" s="939"/>
      <c r="E63" s="939"/>
      <c r="F63" s="939"/>
      <c r="G63" s="939"/>
      <c r="H63" s="939"/>
      <c r="I63" s="939"/>
      <c r="L63" s="940"/>
      <c r="M63" s="940"/>
      <c r="N63" s="941"/>
      <c r="O63" s="941"/>
      <c r="P63" s="942"/>
      <c r="Q63" s="942"/>
    </row>
    <row r="64" spans="1:32" ht="17.25" customHeight="1" thickBot="1"/>
    <row r="65" spans="1:32" ht="42" customHeight="1" thickBot="1">
      <c r="A65" s="943" t="s">
        <v>90</v>
      </c>
      <c r="B65" s="944"/>
      <c r="C65" s="945" t="str">
        <f>IF($C$7="","",$C$7)</f>
        <v/>
      </c>
      <c r="D65" s="945"/>
      <c r="E65" s="945"/>
      <c r="F65" s="945"/>
      <c r="G65" s="945"/>
      <c r="H65" s="945"/>
      <c r="I65" s="946"/>
    </row>
    <row r="66" spans="1:32" ht="17.25" customHeight="1">
      <c r="C66" s="2"/>
      <c r="D66" s="2"/>
      <c r="E66" s="11"/>
      <c r="F66" s="2"/>
      <c r="G66" s="2"/>
      <c r="H66" s="2"/>
      <c r="I66" s="2"/>
      <c r="J66" s="2"/>
    </row>
    <row r="67" spans="1:32" ht="17.25" customHeight="1" thickBot="1"/>
    <row r="68" spans="1:32" ht="24" customHeight="1" thickBot="1">
      <c r="A68" s="947" t="s">
        <v>14</v>
      </c>
      <c r="B68" s="948"/>
      <c r="C68" s="948"/>
      <c r="D68" s="949"/>
      <c r="F68" s="3" t="s">
        <v>15</v>
      </c>
      <c r="G68" s="943" t="s">
        <v>16</v>
      </c>
      <c r="H68" s="944"/>
      <c r="I68" s="950" t="s">
        <v>17</v>
      </c>
      <c r="J68" s="944"/>
      <c r="K68" s="950" t="s">
        <v>18</v>
      </c>
      <c r="L68" s="951"/>
      <c r="M68" s="943" t="s">
        <v>19</v>
      </c>
      <c r="N68" s="944"/>
      <c r="O68" s="950" t="s">
        <v>20</v>
      </c>
      <c r="P68" s="944"/>
      <c r="Q68" s="950" t="s">
        <v>21</v>
      </c>
      <c r="R68" s="951"/>
      <c r="S68" s="943" t="s">
        <v>22</v>
      </c>
      <c r="T68" s="944"/>
      <c r="U68" s="950" t="s">
        <v>23</v>
      </c>
      <c r="V68" s="944"/>
      <c r="W68" s="950" t="s">
        <v>24</v>
      </c>
      <c r="X68" s="951"/>
      <c r="Y68" s="943" t="s">
        <v>25</v>
      </c>
      <c r="Z68" s="944"/>
      <c r="AA68" s="950" t="s">
        <v>26</v>
      </c>
      <c r="AB68" s="944"/>
      <c r="AC68" s="950" t="s">
        <v>27</v>
      </c>
      <c r="AD68" s="951"/>
      <c r="AE68" s="966" t="s">
        <v>28</v>
      </c>
      <c r="AF68" s="951"/>
    </row>
    <row r="69" spans="1:32" ht="37.5" customHeight="1">
      <c r="A69" s="932" t="s">
        <v>86</v>
      </c>
      <c r="B69" s="933"/>
      <c r="C69" s="934" t="str">
        <f>IF(入力用!R99="","",入力用!R99)</f>
        <v/>
      </c>
      <c r="D69" s="935"/>
      <c r="F69" s="118" t="s">
        <v>71</v>
      </c>
      <c r="G69" s="919">
        <f>入力用!R108</f>
        <v>0</v>
      </c>
      <c r="H69" s="919"/>
      <c r="I69" s="920">
        <f>入力用!S108</f>
        <v>0</v>
      </c>
      <c r="J69" s="959"/>
      <c r="K69" s="920">
        <f>入力用!T108</f>
        <v>0</v>
      </c>
      <c r="L69" s="959"/>
      <c r="M69" s="920">
        <f>入力用!U108</f>
        <v>0</v>
      </c>
      <c r="N69" s="959"/>
      <c r="O69" s="920">
        <f>入力用!V108</f>
        <v>0</v>
      </c>
      <c r="P69" s="959"/>
      <c r="Q69" s="920">
        <f>入力用!W108</f>
        <v>0</v>
      </c>
      <c r="R69" s="959"/>
      <c r="S69" s="920">
        <f>入力用!X108</f>
        <v>0</v>
      </c>
      <c r="T69" s="959"/>
      <c r="U69" s="920">
        <f>入力用!Y108</f>
        <v>0</v>
      </c>
      <c r="V69" s="959"/>
      <c r="W69" s="920">
        <f>入力用!Z108</f>
        <v>0</v>
      </c>
      <c r="X69" s="959"/>
      <c r="Y69" s="920">
        <f>入力用!AA108</f>
        <v>0</v>
      </c>
      <c r="Z69" s="959"/>
      <c r="AA69" s="920">
        <f>入力用!AB108</f>
        <v>0</v>
      </c>
      <c r="AB69" s="959"/>
      <c r="AC69" s="920">
        <f>入力用!AC108</f>
        <v>0</v>
      </c>
      <c r="AD69" s="921"/>
      <c r="AE69" s="908">
        <f t="shared" ref="AE69:AE73" si="30">SUM(G69:AD69)</f>
        <v>0</v>
      </c>
      <c r="AF69" s="909"/>
    </row>
    <row r="70" spans="1:32" ht="37.5" customHeight="1">
      <c r="A70" s="936" t="s">
        <v>30</v>
      </c>
      <c r="B70" s="937"/>
      <c r="C70" s="922" t="str">
        <f>IF(入力用!R100="","",入力用!R100)</f>
        <v/>
      </c>
      <c r="D70" s="923"/>
      <c r="F70" s="4" t="s">
        <v>72</v>
      </c>
      <c r="G70" s="926">
        <f>入力用!R109</f>
        <v>0</v>
      </c>
      <c r="H70" s="926"/>
      <c r="I70" s="962">
        <f>入力用!S109</f>
        <v>0</v>
      </c>
      <c r="J70" s="963"/>
      <c r="K70" s="962">
        <f>入力用!T109</f>
        <v>0</v>
      </c>
      <c r="L70" s="963"/>
      <c r="M70" s="962">
        <f>入力用!U109</f>
        <v>0</v>
      </c>
      <c r="N70" s="963"/>
      <c r="O70" s="962">
        <f>入力用!V109</f>
        <v>0</v>
      </c>
      <c r="P70" s="963"/>
      <c r="Q70" s="962">
        <f>入力用!W109</f>
        <v>0</v>
      </c>
      <c r="R70" s="963"/>
      <c r="S70" s="962">
        <f>入力用!X109</f>
        <v>0</v>
      </c>
      <c r="T70" s="963"/>
      <c r="U70" s="962">
        <f>入力用!Y109</f>
        <v>0</v>
      </c>
      <c r="V70" s="963"/>
      <c r="W70" s="962">
        <f>入力用!Z109</f>
        <v>0</v>
      </c>
      <c r="X70" s="963"/>
      <c r="Y70" s="962">
        <f>入力用!AA109</f>
        <v>0</v>
      </c>
      <c r="Z70" s="963"/>
      <c r="AA70" s="962">
        <f>入力用!AB109</f>
        <v>0</v>
      </c>
      <c r="AB70" s="963"/>
      <c r="AC70" s="962">
        <f>入力用!AC109</f>
        <v>0</v>
      </c>
      <c r="AD70" s="967"/>
      <c r="AE70" s="908">
        <f t="shared" si="30"/>
        <v>0</v>
      </c>
      <c r="AF70" s="909"/>
    </row>
    <row r="71" spans="1:32" ht="37.5" customHeight="1">
      <c r="A71" s="938"/>
      <c r="B71" s="937"/>
      <c r="C71" s="924"/>
      <c r="D71" s="925"/>
      <c r="F71" s="4" t="s">
        <v>73</v>
      </c>
      <c r="G71" s="926">
        <f>入力用!R110</f>
        <v>0</v>
      </c>
      <c r="H71" s="926"/>
      <c r="I71" s="962">
        <f>入力用!S110</f>
        <v>0</v>
      </c>
      <c r="J71" s="963"/>
      <c r="K71" s="962">
        <f>入力用!T110</f>
        <v>0</v>
      </c>
      <c r="L71" s="963"/>
      <c r="M71" s="962">
        <f>入力用!U110</f>
        <v>0</v>
      </c>
      <c r="N71" s="963"/>
      <c r="O71" s="962">
        <f>入力用!V110</f>
        <v>0</v>
      </c>
      <c r="P71" s="963"/>
      <c r="Q71" s="962">
        <f>入力用!W110</f>
        <v>0</v>
      </c>
      <c r="R71" s="963"/>
      <c r="S71" s="962">
        <f>入力用!X110</f>
        <v>0</v>
      </c>
      <c r="T71" s="963"/>
      <c r="U71" s="962">
        <f>入力用!Y110</f>
        <v>0</v>
      </c>
      <c r="V71" s="963"/>
      <c r="W71" s="962">
        <f>入力用!Z110</f>
        <v>0</v>
      </c>
      <c r="X71" s="963"/>
      <c r="Y71" s="962">
        <f>入力用!AA110</f>
        <v>0</v>
      </c>
      <c r="Z71" s="963"/>
      <c r="AA71" s="962">
        <f>入力用!AB110</f>
        <v>0</v>
      </c>
      <c r="AB71" s="963"/>
      <c r="AC71" s="962">
        <f>入力用!AC110</f>
        <v>0</v>
      </c>
      <c r="AD71" s="967"/>
      <c r="AE71" s="908">
        <f t="shared" si="30"/>
        <v>0</v>
      </c>
      <c r="AF71" s="909"/>
    </row>
    <row r="72" spans="1:32" ht="37.5" customHeight="1">
      <c r="A72" s="938"/>
      <c r="B72" s="937"/>
      <c r="C72" s="876" t="str">
        <f>IF(入力用!R101="","",入力用!R101)</f>
        <v/>
      </c>
      <c r="D72" s="960"/>
      <c r="F72" s="5" t="s">
        <v>74</v>
      </c>
      <c r="G72" s="926">
        <v>0</v>
      </c>
      <c r="H72" s="926"/>
      <c r="I72" s="927">
        <v>0</v>
      </c>
      <c r="J72" s="928"/>
      <c r="K72" s="927">
        <v>0</v>
      </c>
      <c r="L72" s="928"/>
      <c r="M72" s="927">
        <v>0</v>
      </c>
      <c r="N72" s="928"/>
      <c r="O72" s="927">
        <v>0</v>
      </c>
      <c r="P72" s="928"/>
      <c r="Q72" s="927">
        <v>0</v>
      </c>
      <c r="R72" s="928"/>
      <c r="S72" s="927">
        <v>0</v>
      </c>
      <c r="T72" s="928"/>
      <c r="U72" s="927">
        <v>0</v>
      </c>
      <c r="V72" s="928"/>
      <c r="W72" s="927">
        <v>0</v>
      </c>
      <c r="X72" s="928"/>
      <c r="Y72" s="927">
        <v>0</v>
      </c>
      <c r="Z72" s="928"/>
      <c r="AA72" s="927">
        <v>0</v>
      </c>
      <c r="AB72" s="928"/>
      <c r="AC72" s="927">
        <v>0</v>
      </c>
      <c r="AD72" s="929"/>
      <c r="AE72" s="930">
        <f t="shared" si="30"/>
        <v>0</v>
      </c>
      <c r="AF72" s="931"/>
    </row>
    <row r="73" spans="1:32" ht="37.5" customHeight="1" thickBot="1">
      <c r="A73" s="938"/>
      <c r="B73" s="937"/>
      <c r="C73" s="879"/>
      <c r="D73" s="961"/>
      <c r="F73" s="6" t="s">
        <v>75</v>
      </c>
      <c r="G73" s="905">
        <f>入力用!R111</f>
        <v>0</v>
      </c>
      <c r="H73" s="906"/>
      <c r="I73" s="905">
        <f>入力用!S111</f>
        <v>0</v>
      </c>
      <c r="J73" s="906"/>
      <c r="K73" s="905">
        <f>入力用!T111</f>
        <v>0</v>
      </c>
      <c r="L73" s="906"/>
      <c r="M73" s="905">
        <f>入力用!U111</f>
        <v>0</v>
      </c>
      <c r="N73" s="906"/>
      <c r="O73" s="905">
        <f>入力用!V111</f>
        <v>0</v>
      </c>
      <c r="P73" s="906"/>
      <c r="Q73" s="905">
        <f>入力用!W111</f>
        <v>0</v>
      </c>
      <c r="R73" s="906"/>
      <c r="S73" s="905">
        <f>入力用!X111</f>
        <v>0</v>
      </c>
      <c r="T73" s="906"/>
      <c r="U73" s="905">
        <f>入力用!Y111</f>
        <v>0</v>
      </c>
      <c r="V73" s="906"/>
      <c r="W73" s="905">
        <f>入力用!Z111</f>
        <v>0</v>
      </c>
      <c r="X73" s="906"/>
      <c r="Y73" s="905">
        <f>入力用!AA111</f>
        <v>0</v>
      </c>
      <c r="Z73" s="906"/>
      <c r="AA73" s="905">
        <f>入力用!AB111</f>
        <v>0</v>
      </c>
      <c r="AB73" s="906"/>
      <c r="AC73" s="905">
        <f>入力用!AC111</f>
        <v>0</v>
      </c>
      <c r="AD73" s="907"/>
      <c r="AE73" s="908">
        <f t="shared" si="30"/>
        <v>0</v>
      </c>
      <c r="AF73" s="909"/>
    </row>
    <row r="74" spans="1:32" ht="37.5" customHeight="1" thickTop="1" thickBot="1">
      <c r="A74" s="910" t="s">
        <v>34</v>
      </c>
      <c r="B74" s="911"/>
      <c r="C74" s="954" t="str">
        <f>IF(入力用!R102="","",入力用!R102)</f>
        <v/>
      </c>
      <c r="D74" s="955"/>
      <c r="F74" s="7" t="s">
        <v>76</v>
      </c>
      <c r="G74" s="912">
        <f>SUM(G69:H72)-G73</f>
        <v>0</v>
      </c>
      <c r="H74" s="913"/>
      <c r="I74" s="912">
        <f t="shared" ref="I74" si="31">SUM(I69:J72)-I73</f>
        <v>0</v>
      </c>
      <c r="J74" s="913"/>
      <c r="K74" s="912">
        <f t="shared" ref="K74" si="32">SUM(K69:L72)-K73</f>
        <v>0</v>
      </c>
      <c r="L74" s="914"/>
      <c r="M74" s="915">
        <f t="shared" ref="M74" si="33">SUM(M69:N72)-M73</f>
        <v>0</v>
      </c>
      <c r="N74" s="913"/>
      <c r="O74" s="912">
        <f t="shared" ref="O74" si="34">SUM(O69:P72)-O73</f>
        <v>0</v>
      </c>
      <c r="P74" s="913"/>
      <c r="Q74" s="912">
        <f t="shared" ref="Q74" si="35">SUM(Q69:R72)-Q73</f>
        <v>0</v>
      </c>
      <c r="R74" s="914"/>
      <c r="S74" s="915">
        <f t="shared" ref="S74" si="36">SUM(S69:T72)-S73</f>
        <v>0</v>
      </c>
      <c r="T74" s="913"/>
      <c r="U74" s="912">
        <f t="shared" ref="U74" si="37">SUM(U69:V72)-U73</f>
        <v>0</v>
      </c>
      <c r="V74" s="913"/>
      <c r="W74" s="912">
        <f t="shared" ref="W74" si="38">SUM(W69:X72)-W73</f>
        <v>0</v>
      </c>
      <c r="X74" s="914"/>
      <c r="Y74" s="915">
        <f t="shared" ref="Y74" si="39">SUM(Y69:Z72)-Y73</f>
        <v>0</v>
      </c>
      <c r="Z74" s="913"/>
      <c r="AA74" s="912">
        <f>SUM(AA69:AB72)-AA73</f>
        <v>0</v>
      </c>
      <c r="AB74" s="913"/>
      <c r="AC74" s="912">
        <f t="shared" ref="AC74" si="40">SUM(AC69:AD72)-AC73</f>
        <v>0</v>
      </c>
      <c r="AD74" s="916"/>
      <c r="AE74" s="917">
        <f>SUM(G74:AD74)</f>
        <v>0</v>
      </c>
      <c r="AF74" s="918"/>
    </row>
    <row r="75" spans="1:32" ht="50.25" customHeight="1" thickTop="1" thickBot="1">
      <c r="A75" s="889" t="s">
        <v>87</v>
      </c>
      <c r="B75" s="890"/>
      <c r="C75" s="954" t="str">
        <f>IF(入力用!R103="","",入力用!R103)</f>
        <v/>
      </c>
      <c r="D75" s="955"/>
      <c r="F75" s="8" t="s">
        <v>77</v>
      </c>
      <c r="G75" s="893">
        <f>IF(入力用!O102=1,IF(AND(入力用!O108&gt;0,入力用!O108&lt;=4),IF(G74&gt;=65000,65000,G74),IF(G74&gt;=82000,82000,G74)),IF(G74&gt;=65000,65000,G74))</f>
        <v>0</v>
      </c>
      <c r="H75" s="894"/>
      <c r="I75" s="893">
        <f>IF(入力用!O102=1,IF(AND(入力用!O108&gt;0,入力用!O108&lt;=5),IF(I74&gt;=65000,65000,I74),IF(I74&gt;=82000,82000,I74)),IF(I74&gt;=65000,65000,I74))</f>
        <v>0</v>
      </c>
      <c r="J75" s="894"/>
      <c r="K75" s="893">
        <f>IF(入力用!O102=1,IF(AND(入力用!O108&gt;0,入力用!O108&lt;=6),IF(K74&gt;=65000,65000,K74),IF(K74&gt;=82000,82000,K74)),IF(K74&gt;=65000,65000,K74))</f>
        <v>0</v>
      </c>
      <c r="L75" s="894"/>
      <c r="M75" s="893">
        <f>IF(入力用!O102=1,IF(AND(入力用!O108&gt;0,入力用!O108&lt;=7),IF(M74&gt;=65000,65000,M74),IF(M74&gt;=82000,82000,M74)),IF(M74&gt;=65000,65000,M74))</f>
        <v>0</v>
      </c>
      <c r="N75" s="894"/>
      <c r="O75" s="893">
        <f>IF(入力用!O102=1,IF(AND(入力用!O108&gt;0,入力用!O108&lt;=8),IF(O74&gt;=65000,65000,O74),IF(O74&gt;=82000,82000,O74)),IF(O74&gt;=65000,65000,O74))</f>
        <v>0</v>
      </c>
      <c r="P75" s="894"/>
      <c r="Q75" s="893">
        <f>IF(入力用!O102=1,IF(AND(入力用!O108&gt;0,入力用!O108&lt;=9),IF(Q74&gt;=65000,65000,Q74),IF(Q74&gt;=82000,82000,Q74)),IF(Q74&gt;=65000,65000,Q74))</f>
        <v>0</v>
      </c>
      <c r="R75" s="894"/>
      <c r="S75" s="893">
        <f>IF(入力用!O102=1,IF(AND(入力用!O108&gt;0,入力用!O108&lt;=10),IF(S74&gt;=65000,65000,S74),IF(S74&gt;=82000,82000,S74)),IF(S74&gt;=65000,65000,S74))</f>
        <v>0</v>
      </c>
      <c r="T75" s="894"/>
      <c r="U75" s="893">
        <f>IF(入力用!O102=1,IF(AND(入力用!O108&gt;0,入力用!O108&lt;=11),IF(U74&gt;=65000,65000,U74),IF(U74&gt;=82000,82000,U74)),IF(U74&gt;=65000,65000,U74))</f>
        <v>0</v>
      </c>
      <c r="V75" s="894"/>
      <c r="W75" s="893">
        <f>IF(入力用!O102=1,IF(AND(入力用!O108&gt;0,入力用!O108&lt;=12),IF(W74&gt;=65000,65000,W74),IF(W74&gt;=82000,82000,W74)),IF(W74&gt;=65000,65000,W74))</f>
        <v>0</v>
      </c>
      <c r="X75" s="894"/>
      <c r="Y75" s="893">
        <f>IF(入力用!O102=1,IF(AND(入力用!O108&gt;0,入力用!O108&lt;=13),IF(Y74&gt;=65000,65000,Y74),IF(Y74&gt;=82000,82000,Y74)),IF(Y74&gt;=65000,65000,Y74))</f>
        <v>0</v>
      </c>
      <c r="Z75" s="894"/>
      <c r="AA75" s="893">
        <f>IF(入力用!O102=1,IF(AND(入力用!O108&gt;0,入力用!O108&lt;=14),IF(AA74&gt;=65000,65000,AA74),IF(AA74&gt;=82000,82000,AA74)),IF(AA74&gt;=65000,65000,AA74))</f>
        <v>0</v>
      </c>
      <c r="AB75" s="894"/>
      <c r="AC75" s="893">
        <f>IF(入力用!O102,IF(AND(入力用!O108&gt;0,入力用!O108&lt;=15),IF(AC74&gt;=65000,65000,AC74),IF(AC74&gt;=82000,82000,AC74)),IF(AC74&gt;=65000,65000,AC74))</f>
        <v>0</v>
      </c>
      <c r="AD75" s="958"/>
      <c r="AE75" s="895"/>
      <c r="AF75" s="896"/>
    </row>
    <row r="76" spans="1:32" ht="50.25" customHeight="1" thickBot="1">
      <c r="A76" s="897" t="s">
        <v>88</v>
      </c>
      <c r="B76" s="898"/>
      <c r="C76" s="956" t="str">
        <f>IF(入力用!R104="","",入力用!R104)</f>
        <v/>
      </c>
      <c r="D76" s="957"/>
      <c r="F76" s="9" t="s">
        <v>228</v>
      </c>
      <c r="G76" s="899">
        <f>ROUNDDOWN(G75*3/4,0)</f>
        <v>0</v>
      </c>
      <c r="H76" s="899"/>
      <c r="I76" s="899">
        <f>ROUNDDOWN(I75*3/4,0)</f>
        <v>0</v>
      </c>
      <c r="J76" s="899"/>
      <c r="K76" s="899">
        <f>ROUNDDOWN(K75*3/4,0)</f>
        <v>0</v>
      </c>
      <c r="L76" s="900"/>
      <c r="M76" s="901">
        <f>ROUNDDOWN(M75*3/4,0)</f>
        <v>0</v>
      </c>
      <c r="N76" s="899"/>
      <c r="O76" s="899">
        <f>ROUNDDOWN(O75*3/4,0)</f>
        <v>0</v>
      </c>
      <c r="P76" s="899"/>
      <c r="Q76" s="899">
        <f>ROUNDDOWN(Q75*3/4,0)</f>
        <v>0</v>
      </c>
      <c r="R76" s="900"/>
      <c r="S76" s="901">
        <f>ROUNDDOWN(S75*3/4,0)</f>
        <v>0</v>
      </c>
      <c r="T76" s="899"/>
      <c r="U76" s="899">
        <f>ROUNDDOWN(U75*3/4,0)</f>
        <v>0</v>
      </c>
      <c r="V76" s="899"/>
      <c r="W76" s="899">
        <f>ROUNDDOWN(W75*3/4,0)</f>
        <v>0</v>
      </c>
      <c r="X76" s="900"/>
      <c r="Y76" s="901">
        <f>ROUNDDOWN(Y75*3/4,0)</f>
        <v>0</v>
      </c>
      <c r="Z76" s="899"/>
      <c r="AA76" s="899">
        <f>ROUNDDOWN(AA75*3/4,0)</f>
        <v>0</v>
      </c>
      <c r="AB76" s="899"/>
      <c r="AC76" s="899">
        <f>ROUNDDOWN(AC75*3/4,0)</f>
        <v>0</v>
      </c>
      <c r="AD76" s="902"/>
      <c r="AE76" s="903">
        <f>ROUNDDOWN(SUM(G76:AD76),-2)</f>
        <v>0</v>
      </c>
      <c r="AF76" s="904"/>
    </row>
    <row r="77" spans="1:32" ht="17.25" customHeight="1">
      <c r="A77" s="871" t="s">
        <v>85</v>
      </c>
      <c r="B77" s="873" t="str">
        <f>IF(入力用!R105="","",入力用!R105)</f>
        <v/>
      </c>
      <c r="C77" s="874"/>
      <c r="D77" s="875"/>
    </row>
    <row r="78" spans="1:32" ht="33.75" customHeight="1">
      <c r="A78" s="872"/>
      <c r="B78" s="876"/>
      <c r="C78" s="877"/>
      <c r="D78" s="878"/>
      <c r="G78" s="882"/>
      <c r="H78" s="883"/>
      <c r="I78" s="884" t="s">
        <v>36</v>
      </c>
      <c r="J78" s="885"/>
      <c r="K78" s="886"/>
      <c r="M78" s="887"/>
      <c r="N78" s="887"/>
      <c r="O78" s="888" t="s">
        <v>37</v>
      </c>
      <c r="P78" s="887"/>
      <c r="Q78" s="887"/>
      <c r="S78" s="887"/>
      <c r="T78" s="887"/>
      <c r="U78" s="888" t="s">
        <v>38</v>
      </c>
      <c r="V78" s="887"/>
      <c r="W78" s="887"/>
      <c r="Y78" s="887"/>
      <c r="Z78" s="887"/>
      <c r="AA78" s="888" t="s">
        <v>39</v>
      </c>
      <c r="AB78" s="887"/>
      <c r="AC78" s="887"/>
    </row>
    <row r="79" spans="1:32" ht="27" customHeight="1">
      <c r="A79" s="872"/>
      <c r="B79" s="876"/>
      <c r="C79" s="877"/>
      <c r="D79" s="878"/>
      <c r="G79" s="869" t="s">
        <v>29</v>
      </c>
      <c r="H79" s="870"/>
      <c r="I79" s="855">
        <f t="shared" ref="I79:I84" si="41">SUM(G69:L69)</f>
        <v>0</v>
      </c>
      <c r="J79" s="856"/>
      <c r="K79" s="857"/>
      <c r="M79" s="869" t="s">
        <v>29</v>
      </c>
      <c r="N79" s="870"/>
      <c r="O79" s="855">
        <f t="shared" ref="O79:O84" si="42">SUM(M69:R69)</f>
        <v>0</v>
      </c>
      <c r="P79" s="856"/>
      <c r="Q79" s="857"/>
      <c r="S79" s="869" t="s">
        <v>29</v>
      </c>
      <c r="T79" s="870"/>
      <c r="U79" s="855">
        <f t="shared" ref="U79:U84" si="43">SUM(S69:X69)</f>
        <v>0</v>
      </c>
      <c r="V79" s="856"/>
      <c r="W79" s="857"/>
      <c r="Y79" s="869" t="s">
        <v>29</v>
      </c>
      <c r="Z79" s="870"/>
      <c r="AA79" s="855">
        <f t="shared" ref="AA79:AA84" si="44">SUM(Y69:AD69)</f>
        <v>0</v>
      </c>
      <c r="AB79" s="856"/>
      <c r="AC79" s="857"/>
    </row>
    <row r="80" spans="1:32" ht="27" customHeight="1">
      <c r="A80" s="872"/>
      <c r="B80" s="876"/>
      <c r="C80" s="877"/>
      <c r="D80" s="878"/>
      <c r="G80" s="862" t="s">
        <v>31</v>
      </c>
      <c r="H80" s="863"/>
      <c r="I80" s="855">
        <f t="shared" si="41"/>
        <v>0</v>
      </c>
      <c r="J80" s="856"/>
      <c r="K80" s="857"/>
      <c r="M80" s="862" t="s">
        <v>31</v>
      </c>
      <c r="N80" s="863"/>
      <c r="O80" s="855">
        <f t="shared" si="42"/>
        <v>0</v>
      </c>
      <c r="P80" s="856"/>
      <c r="Q80" s="857"/>
      <c r="S80" s="862" t="s">
        <v>31</v>
      </c>
      <c r="T80" s="863"/>
      <c r="U80" s="855">
        <f t="shared" si="43"/>
        <v>0</v>
      </c>
      <c r="V80" s="856"/>
      <c r="W80" s="857"/>
      <c r="Y80" s="862" t="s">
        <v>31</v>
      </c>
      <c r="Z80" s="863"/>
      <c r="AA80" s="855">
        <f t="shared" si="44"/>
        <v>0</v>
      </c>
      <c r="AB80" s="856"/>
      <c r="AC80" s="857"/>
    </row>
    <row r="81" spans="1:32" ht="27" customHeight="1">
      <c r="A81" s="872"/>
      <c r="B81" s="879"/>
      <c r="C81" s="880"/>
      <c r="D81" s="881"/>
      <c r="G81" s="862" t="s">
        <v>40</v>
      </c>
      <c r="H81" s="863"/>
      <c r="I81" s="855">
        <f t="shared" si="41"/>
        <v>0</v>
      </c>
      <c r="J81" s="856"/>
      <c r="K81" s="857"/>
      <c r="M81" s="862" t="s">
        <v>40</v>
      </c>
      <c r="N81" s="863"/>
      <c r="O81" s="855">
        <f t="shared" si="42"/>
        <v>0</v>
      </c>
      <c r="P81" s="856"/>
      <c r="Q81" s="857"/>
      <c r="S81" s="862" t="s">
        <v>40</v>
      </c>
      <c r="T81" s="863"/>
      <c r="U81" s="855">
        <f t="shared" si="43"/>
        <v>0</v>
      </c>
      <c r="V81" s="856"/>
      <c r="W81" s="857"/>
      <c r="Y81" s="862" t="s">
        <v>40</v>
      </c>
      <c r="Z81" s="863"/>
      <c r="AA81" s="855">
        <f t="shared" si="44"/>
        <v>0</v>
      </c>
      <c r="AB81" s="856"/>
      <c r="AC81" s="857"/>
    </row>
    <row r="82" spans="1:32" ht="27" customHeight="1">
      <c r="B82" s="864" t="str">
        <f>IF(入力用!R106="","",入力用!R106)</f>
        <v>補助基準額上限：65000円</v>
      </c>
      <c r="C82" s="864"/>
      <c r="D82" s="864"/>
      <c r="G82" s="862" t="s">
        <v>32</v>
      </c>
      <c r="H82" s="863"/>
      <c r="I82" s="865">
        <f t="shared" si="41"/>
        <v>0</v>
      </c>
      <c r="J82" s="866"/>
      <c r="K82" s="867"/>
      <c r="M82" s="862" t="s">
        <v>32</v>
      </c>
      <c r="N82" s="863"/>
      <c r="O82" s="865">
        <f t="shared" si="42"/>
        <v>0</v>
      </c>
      <c r="P82" s="866"/>
      <c r="Q82" s="867"/>
      <c r="S82" s="862" t="s">
        <v>32</v>
      </c>
      <c r="T82" s="863"/>
      <c r="U82" s="865">
        <f t="shared" si="43"/>
        <v>0</v>
      </c>
      <c r="V82" s="866"/>
      <c r="W82" s="867"/>
      <c r="Y82" s="862" t="s">
        <v>32</v>
      </c>
      <c r="Z82" s="863"/>
      <c r="AA82" s="865">
        <f t="shared" si="44"/>
        <v>0</v>
      </c>
      <c r="AB82" s="866"/>
      <c r="AC82" s="867"/>
    </row>
    <row r="83" spans="1:32" ht="27" customHeight="1">
      <c r="B83" s="868" t="str">
        <f>IF(入力用!V106="","",入力用!V106)</f>
        <v/>
      </c>
      <c r="C83" s="868"/>
      <c r="D83" s="868"/>
      <c r="G83" s="869" t="s">
        <v>33</v>
      </c>
      <c r="H83" s="870"/>
      <c r="I83" s="855">
        <f t="shared" si="41"/>
        <v>0</v>
      </c>
      <c r="J83" s="856"/>
      <c r="K83" s="857"/>
      <c r="M83" s="869" t="s">
        <v>33</v>
      </c>
      <c r="N83" s="870"/>
      <c r="O83" s="855">
        <f t="shared" si="42"/>
        <v>0</v>
      </c>
      <c r="P83" s="856"/>
      <c r="Q83" s="857"/>
      <c r="S83" s="869" t="s">
        <v>33</v>
      </c>
      <c r="T83" s="870"/>
      <c r="U83" s="855">
        <f t="shared" si="43"/>
        <v>0</v>
      </c>
      <c r="V83" s="856"/>
      <c r="W83" s="857"/>
      <c r="Y83" s="869" t="s">
        <v>33</v>
      </c>
      <c r="Z83" s="870"/>
      <c r="AA83" s="855">
        <f t="shared" si="44"/>
        <v>0</v>
      </c>
      <c r="AB83" s="856"/>
      <c r="AC83" s="857"/>
    </row>
    <row r="84" spans="1:32" ht="27" customHeight="1" thickBot="1">
      <c r="G84" s="850" t="s">
        <v>35</v>
      </c>
      <c r="H84" s="851"/>
      <c r="I84" s="852">
        <f t="shared" si="41"/>
        <v>0</v>
      </c>
      <c r="J84" s="853"/>
      <c r="K84" s="854"/>
      <c r="M84" s="850" t="s">
        <v>35</v>
      </c>
      <c r="N84" s="851"/>
      <c r="O84" s="855">
        <f t="shared" si="42"/>
        <v>0</v>
      </c>
      <c r="P84" s="856"/>
      <c r="Q84" s="857"/>
      <c r="S84" s="850" t="s">
        <v>35</v>
      </c>
      <c r="T84" s="851"/>
      <c r="U84" s="855">
        <f t="shared" si="43"/>
        <v>0</v>
      </c>
      <c r="V84" s="856"/>
      <c r="W84" s="857"/>
      <c r="Y84" s="850" t="s">
        <v>35</v>
      </c>
      <c r="Z84" s="851"/>
      <c r="AA84" s="855">
        <f t="shared" si="44"/>
        <v>0</v>
      </c>
      <c r="AB84" s="856"/>
      <c r="AC84" s="857"/>
    </row>
    <row r="85" spans="1:32" ht="45" customHeight="1" thickBot="1">
      <c r="G85" s="858" t="s">
        <v>78</v>
      </c>
      <c r="H85" s="859"/>
      <c r="I85" s="860">
        <f>ROUNDDOWN(SUM(G76:L76),-2)</f>
        <v>0</v>
      </c>
      <c r="J85" s="861"/>
      <c r="K85" s="861"/>
      <c r="M85" s="858" t="s">
        <v>78</v>
      </c>
      <c r="N85" s="859"/>
      <c r="O85" s="860">
        <f>ROUNDDOWN(SUM(M76:R76),-2)</f>
        <v>0</v>
      </c>
      <c r="P85" s="861"/>
      <c r="Q85" s="861"/>
      <c r="S85" s="858" t="s">
        <v>78</v>
      </c>
      <c r="T85" s="859"/>
      <c r="U85" s="860">
        <f>ROUNDDOWN(SUM(S76:X76),-2)</f>
        <v>0</v>
      </c>
      <c r="V85" s="861"/>
      <c r="W85" s="861"/>
      <c r="Y85" s="858" t="s">
        <v>78</v>
      </c>
      <c r="Z85" s="859"/>
      <c r="AA85" s="860">
        <f>AE76-I85-O85-U85</f>
        <v>0</v>
      </c>
      <c r="AB85" s="861"/>
      <c r="AC85" s="861"/>
      <c r="AF85" s="10" t="s">
        <v>98</v>
      </c>
    </row>
    <row r="86" spans="1:32" ht="17.25" customHeight="1"/>
    <row r="87" spans="1:32" ht="17.25" customHeight="1"/>
    <row r="88" spans="1:32" ht="17.25" customHeight="1">
      <c r="A88" s="953" t="str">
        <f>$A$1</f>
        <v>様式第２号</v>
      </c>
      <c r="B88" s="953"/>
    </row>
    <row r="89" spans="1:32" ht="17.25" customHeight="1">
      <c r="A89" s="953"/>
      <c r="B89" s="953"/>
      <c r="Z89" s="939" t="str">
        <f>$Z$2</f>
        <v>令和</v>
      </c>
      <c r="AA89" s="939">
        <f>IF($AA$2="","",$AA$2)</f>
        <v>0</v>
      </c>
      <c r="AB89" s="939" t="s">
        <v>8</v>
      </c>
      <c r="AC89" s="939">
        <f>IF($AC$2="","",$AC$2)</f>
        <v>0</v>
      </c>
      <c r="AD89" s="939" t="s">
        <v>9</v>
      </c>
      <c r="AE89" s="939">
        <f>IF($AE$2="","",$AE$2)</f>
        <v>0</v>
      </c>
      <c r="AF89" s="939" t="s">
        <v>10</v>
      </c>
    </row>
    <row r="90" spans="1:32" ht="17.25" customHeight="1">
      <c r="A90" s="939" t="s">
        <v>11</v>
      </c>
      <c r="B90" s="939"/>
      <c r="C90" s="939"/>
      <c r="D90" s="939"/>
      <c r="E90" s="939"/>
      <c r="F90" s="939"/>
      <c r="G90" s="939"/>
      <c r="H90" s="939"/>
      <c r="I90" s="939"/>
      <c r="L90" s="940" t="s">
        <v>12</v>
      </c>
      <c r="M90" s="940"/>
      <c r="N90" s="941">
        <v>4</v>
      </c>
      <c r="O90" s="941"/>
      <c r="P90" s="942" t="s">
        <v>13</v>
      </c>
      <c r="Q90" s="942"/>
      <c r="Z90" s="939"/>
      <c r="AA90" s="939"/>
      <c r="AB90" s="939"/>
      <c r="AC90" s="939"/>
      <c r="AD90" s="939"/>
      <c r="AE90" s="939"/>
      <c r="AF90" s="939"/>
    </row>
    <row r="91" spans="1:32" ht="17.25" customHeight="1">
      <c r="A91" s="939"/>
      <c r="B91" s="939"/>
      <c r="C91" s="939"/>
      <c r="D91" s="939"/>
      <c r="E91" s="939"/>
      <c r="F91" s="939"/>
      <c r="G91" s="939"/>
      <c r="H91" s="939"/>
      <c r="I91" s="939"/>
      <c r="L91" s="940"/>
      <c r="M91" s="940"/>
      <c r="N91" s="941"/>
      <c r="O91" s="941"/>
      <c r="P91" s="942"/>
      <c r="Q91" s="942"/>
    </row>
    <row r="92" spans="1:32" ht="17.25" customHeight="1">
      <c r="A92" s="939"/>
      <c r="B92" s="939"/>
      <c r="C92" s="939"/>
      <c r="D92" s="939"/>
      <c r="E92" s="939"/>
      <c r="F92" s="939"/>
      <c r="G92" s="939"/>
      <c r="H92" s="939"/>
      <c r="I92" s="939"/>
      <c r="L92" s="940"/>
      <c r="M92" s="940"/>
      <c r="N92" s="941"/>
      <c r="O92" s="941"/>
      <c r="P92" s="942"/>
      <c r="Q92" s="942"/>
    </row>
    <row r="93" spans="1:32" ht="17.25" customHeight="1" thickBot="1"/>
    <row r="94" spans="1:32" ht="42" customHeight="1" thickBot="1">
      <c r="A94" s="943" t="s">
        <v>90</v>
      </c>
      <c r="B94" s="944"/>
      <c r="C94" s="945" t="str">
        <f>IF($C$7="","",$C$7)</f>
        <v/>
      </c>
      <c r="D94" s="945"/>
      <c r="E94" s="945"/>
      <c r="F94" s="945"/>
      <c r="G94" s="945"/>
      <c r="H94" s="945"/>
      <c r="I94" s="946"/>
    </row>
    <row r="95" spans="1:32" ht="17.25" customHeight="1">
      <c r="C95" s="2"/>
      <c r="D95" s="2"/>
      <c r="E95" s="11"/>
      <c r="F95" s="2"/>
      <c r="G95" s="2"/>
      <c r="H95" s="2"/>
      <c r="I95" s="2"/>
      <c r="J95" s="2"/>
    </row>
    <row r="96" spans="1:32" ht="17.25" customHeight="1" thickBot="1"/>
    <row r="97" spans="1:32" ht="24" customHeight="1" thickBot="1">
      <c r="A97" s="947" t="s">
        <v>14</v>
      </c>
      <c r="B97" s="948"/>
      <c r="C97" s="948"/>
      <c r="D97" s="949"/>
      <c r="F97" s="3" t="s">
        <v>15</v>
      </c>
      <c r="G97" s="943" t="s">
        <v>16</v>
      </c>
      <c r="H97" s="944"/>
      <c r="I97" s="950" t="s">
        <v>17</v>
      </c>
      <c r="J97" s="944"/>
      <c r="K97" s="950" t="s">
        <v>18</v>
      </c>
      <c r="L97" s="951"/>
      <c r="M97" s="943" t="s">
        <v>19</v>
      </c>
      <c r="N97" s="944"/>
      <c r="O97" s="950" t="s">
        <v>20</v>
      </c>
      <c r="P97" s="944"/>
      <c r="Q97" s="950" t="s">
        <v>21</v>
      </c>
      <c r="R97" s="951"/>
      <c r="S97" s="943" t="s">
        <v>22</v>
      </c>
      <c r="T97" s="944"/>
      <c r="U97" s="950" t="s">
        <v>23</v>
      </c>
      <c r="V97" s="944"/>
      <c r="W97" s="950" t="s">
        <v>24</v>
      </c>
      <c r="X97" s="951"/>
      <c r="Y97" s="943" t="s">
        <v>25</v>
      </c>
      <c r="Z97" s="944"/>
      <c r="AA97" s="950" t="s">
        <v>26</v>
      </c>
      <c r="AB97" s="944"/>
      <c r="AC97" s="950" t="s">
        <v>27</v>
      </c>
      <c r="AD97" s="951"/>
      <c r="AE97" s="966" t="s">
        <v>28</v>
      </c>
      <c r="AF97" s="951"/>
    </row>
    <row r="98" spans="1:32" ht="37.5" customHeight="1">
      <c r="A98" s="932" t="s">
        <v>86</v>
      </c>
      <c r="B98" s="933"/>
      <c r="C98" s="934" t="str">
        <f>IF(入力用!R138="","",入力用!R138)</f>
        <v/>
      </c>
      <c r="D98" s="935"/>
      <c r="F98" s="118" t="s">
        <v>71</v>
      </c>
      <c r="G98" s="919">
        <f>入力用!R147</f>
        <v>0</v>
      </c>
      <c r="H98" s="919"/>
      <c r="I98" s="920">
        <f>入力用!S147</f>
        <v>0</v>
      </c>
      <c r="J98" s="959"/>
      <c r="K98" s="920">
        <f>入力用!T147</f>
        <v>0</v>
      </c>
      <c r="L98" s="959"/>
      <c r="M98" s="920">
        <f>入力用!U147</f>
        <v>0</v>
      </c>
      <c r="N98" s="959"/>
      <c r="O98" s="920">
        <f>入力用!V147</f>
        <v>0</v>
      </c>
      <c r="P98" s="959"/>
      <c r="Q98" s="920">
        <f>入力用!W147</f>
        <v>0</v>
      </c>
      <c r="R98" s="959"/>
      <c r="S98" s="920">
        <f>入力用!X147</f>
        <v>0</v>
      </c>
      <c r="T98" s="959"/>
      <c r="U98" s="920">
        <f>入力用!Y147</f>
        <v>0</v>
      </c>
      <c r="V98" s="959"/>
      <c r="W98" s="920">
        <f>入力用!Z147</f>
        <v>0</v>
      </c>
      <c r="X98" s="959"/>
      <c r="Y98" s="920">
        <f>入力用!AA147</f>
        <v>0</v>
      </c>
      <c r="Z98" s="959"/>
      <c r="AA98" s="920">
        <f>入力用!AB147</f>
        <v>0</v>
      </c>
      <c r="AB98" s="959"/>
      <c r="AC98" s="920">
        <f>入力用!AC147</f>
        <v>0</v>
      </c>
      <c r="AD98" s="921"/>
      <c r="AE98" s="908">
        <f t="shared" ref="AE98:AE102" si="45">SUM(G98:AD98)</f>
        <v>0</v>
      </c>
      <c r="AF98" s="909"/>
    </row>
    <row r="99" spans="1:32" ht="37.5" customHeight="1">
      <c r="A99" s="936" t="s">
        <v>30</v>
      </c>
      <c r="B99" s="937"/>
      <c r="C99" s="922" t="str">
        <f>IF(入力用!R139="","",入力用!R139)</f>
        <v/>
      </c>
      <c r="D99" s="923"/>
      <c r="F99" s="4" t="s">
        <v>72</v>
      </c>
      <c r="G99" s="926">
        <f>入力用!R148</f>
        <v>0</v>
      </c>
      <c r="H99" s="926"/>
      <c r="I99" s="927">
        <f>入力用!S148</f>
        <v>0</v>
      </c>
      <c r="J99" s="928"/>
      <c r="K99" s="927">
        <f>入力用!T148</f>
        <v>0</v>
      </c>
      <c r="L99" s="928"/>
      <c r="M99" s="927">
        <f>入力用!U148</f>
        <v>0</v>
      </c>
      <c r="N99" s="928"/>
      <c r="O99" s="927">
        <f>入力用!V148</f>
        <v>0</v>
      </c>
      <c r="P99" s="928"/>
      <c r="Q99" s="927">
        <f>入力用!W148</f>
        <v>0</v>
      </c>
      <c r="R99" s="928"/>
      <c r="S99" s="927">
        <f>入力用!X148</f>
        <v>0</v>
      </c>
      <c r="T99" s="928"/>
      <c r="U99" s="927">
        <f>入力用!Y148</f>
        <v>0</v>
      </c>
      <c r="V99" s="928"/>
      <c r="W99" s="927">
        <f>入力用!Z148</f>
        <v>0</v>
      </c>
      <c r="X99" s="928"/>
      <c r="Y99" s="927">
        <f>入力用!AA148</f>
        <v>0</v>
      </c>
      <c r="Z99" s="928"/>
      <c r="AA99" s="927">
        <f>入力用!AB148</f>
        <v>0</v>
      </c>
      <c r="AB99" s="928"/>
      <c r="AC99" s="927">
        <f>入力用!AC148</f>
        <v>0</v>
      </c>
      <c r="AD99" s="929"/>
      <c r="AE99" s="908">
        <f t="shared" si="45"/>
        <v>0</v>
      </c>
      <c r="AF99" s="909"/>
    </row>
    <row r="100" spans="1:32" ht="37.5" customHeight="1">
      <c r="A100" s="938"/>
      <c r="B100" s="937"/>
      <c r="C100" s="924"/>
      <c r="D100" s="925"/>
      <c r="F100" s="4" t="s">
        <v>73</v>
      </c>
      <c r="G100" s="926">
        <f>入力用!R149</f>
        <v>0</v>
      </c>
      <c r="H100" s="926"/>
      <c r="I100" s="927">
        <f>入力用!S149</f>
        <v>0</v>
      </c>
      <c r="J100" s="928"/>
      <c r="K100" s="927">
        <f>入力用!T149</f>
        <v>0</v>
      </c>
      <c r="L100" s="928"/>
      <c r="M100" s="927">
        <f>入力用!U149</f>
        <v>0</v>
      </c>
      <c r="N100" s="928"/>
      <c r="O100" s="927">
        <f>入力用!V149</f>
        <v>0</v>
      </c>
      <c r="P100" s="928"/>
      <c r="Q100" s="927">
        <f>入力用!W149</f>
        <v>0</v>
      </c>
      <c r="R100" s="928"/>
      <c r="S100" s="927">
        <f>入力用!X149</f>
        <v>0</v>
      </c>
      <c r="T100" s="928"/>
      <c r="U100" s="927">
        <f>入力用!Y149</f>
        <v>0</v>
      </c>
      <c r="V100" s="928"/>
      <c r="W100" s="927">
        <f>入力用!Z149</f>
        <v>0</v>
      </c>
      <c r="X100" s="928"/>
      <c r="Y100" s="927">
        <f>入力用!AA149</f>
        <v>0</v>
      </c>
      <c r="Z100" s="928"/>
      <c r="AA100" s="927">
        <f>入力用!AB149</f>
        <v>0</v>
      </c>
      <c r="AB100" s="928"/>
      <c r="AC100" s="927">
        <f>入力用!AC149</f>
        <v>0</v>
      </c>
      <c r="AD100" s="929"/>
      <c r="AE100" s="908">
        <f t="shared" si="45"/>
        <v>0</v>
      </c>
      <c r="AF100" s="909"/>
    </row>
    <row r="101" spans="1:32" ht="37.5" customHeight="1">
      <c r="A101" s="938"/>
      <c r="B101" s="937"/>
      <c r="C101" s="876" t="str">
        <f>IF(入力用!R140="","",入力用!R140)</f>
        <v/>
      </c>
      <c r="D101" s="960"/>
      <c r="F101" s="5" t="s">
        <v>74</v>
      </c>
      <c r="G101" s="926">
        <v>0</v>
      </c>
      <c r="H101" s="926"/>
      <c r="I101" s="927">
        <v>0</v>
      </c>
      <c r="J101" s="928"/>
      <c r="K101" s="927">
        <v>0</v>
      </c>
      <c r="L101" s="928"/>
      <c r="M101" s="927">
        <v>0</v>
      </c>
      <c r="N101" s="928"/>
      <c r="O101" s="927">
        <v>0</v>
      </c>
      <c r="P101" s="928"/>
      <c r="Q101" s="927">
        <v>0</v>
      </c>
      <c r="R101" s="928"/>
      <c r="S101" s="927">
        <v>0</v>
      </c>
      <c r="T101" s="928"/>
      <c r="U101" s="927">
        <v>0</v>
      </c>
      <c r="V101" s="928"/>
      <c r="W101" s="927">
        <v>0</v>
      </c>
      <c r="X101" s="928"/>
      <c r="Y101" s="927">
        <v>0</v>
      </c>
      <c r="Z101" s="928"/>
      <c r="AA101" s="927">
        <v>0</v>
      </c>
      <c r="AB101" s="928"/>
      <c r="AC101" s="927">
        <v>0</v>
      </c>
      <c r="AD101" s="929"/>
      <c r="AE101" s="930">
        <f t="shared" si="45"/>
        <v>0</v>
      </c>
      <c r="AF101" s="931"/>
    </row>
    <row r="102" spans="1:32" ht="37.5" customHeight="1" thickBot="1">
      <c r="A102" s="938"/>
      <c r="B102" s="937"/>
      <c r="C102" s="879"/>
      <c r="D102" s="961"/>
      <c r="F102" s="6" t="s">
        <v>75</v>
      </c>
      <c r="G102" s="905">
        <f>入力用!R150</f>
        <v>0</v>
      </c>
      <c r="H102" s="906"/>
      <c r="I102" s="905">
        <f>入力用!S150</f>
        <v>0</v>
      </c>
      <c r="J102" s="906"/>
      <c r="K102" s="905">
        <f>入力用!T150</f>
        <v>0</v>
      </c>
      <c r="L102" s="906"/>
      <c r="M102" s="905">
        <f>入力用!U150</f>
        <v>0</v>
      </c>
      <c r="N102" s="906"/>
      <c r="O102" s="905">
        <f>入力用!V150</f>
        <v>0</v>
      </c>
      <c r="P102" s="906"/>
      <c r="Q102" s="905">
        <f>入力用!W150</f>
        <v>0</v>
      </c>
      <c r="R102" s="906"/>
      <c r="S102" s="905">
        <f>入力用!X150</f>
        <v>0</v>
      </c>
      <c r="T102" s="906"/>
      <c r="U102" s="905">
        <f>入力用!Y150</f>
        <v>0</v>
      </c>
      <c r="V102" s="906"/>
      <c r="W102" s="905">
        <f>入力用!Z150</f>
        <v>0</v>
      </c>
      <c r="X102" s="906"/>
      <c r="Y102" s="905">
        <f>入力用!AA150</f>
        <v>0</v>
      </c>
      <c r="Z102" s="906"/>
      <c r="AA102" s="905">
        <f>入力用!AB150</f>
        <v>0</v>
      </c>
      <c r="AB102" s="906"/>
      <c r="AC102" s="905">
        <f>入力用!AC150</f>
        <v>0</v>
      </c>
      <c r="AD102" s="907"/>
      <c r="AE102" s="908">
        <f t="shared" si="45"/>
        <v>0</v>
      </c>
      <c r="AF102" s="909"/>
    </row>
    <row r="103" spans="1:32" ht="37.5" customHeight="1" thickTop="1" thickBot="1">
      <c r="A103" s="910" t="s">
        <v>34</v>
      </c>
      <c r="B103" s="911"/>
      <c r="C103" s="954" t="str">
        <f>IF(入力用!R141="","",入力用!R141)</f>
        <v/>
      </c>
      <c r="D103" s="955"/>
      <c r="F103" s="7" t="s">
        <v>76</v>
      </c>
      <c r="G103" s="912">
        <f>SUM(G98:H101)-G102</f>
        <v>0</v>
      </c>
      <c r="H103" s="913"/>
      <c r="I103" s="912">
        <f t="shared" ref="I103" si="46">SUM(I98:J101)-I102</f>
        <v>0</v>
      </c>
      <c r="J103" s="913"/>
      <c r="K103" s="912">
        <f t="shared" ref="K103" si="47">SUM(K98:L101)-K102</f>
        <v>0</v>
      </c>
      <c r="L103" s="914"/>
      <c r="M103" s="915">
        <f t="shared" ref="M103" si="48">SUM(M98:N101)-M102</f>
        <v>0</v>
      </c>
      <c r="N103" s="913"/>
      <c r="O103" s="912">
        <f t="shared" ref="O103" si="49">SUM(O98:P101)-O102</f>
        <v>0</v>
      </c>
      <c r="P103" s="913"/>
      <c r="Q103" s="912">
        <f t="shared" ref="Q103" si="50">SUM(Q98:R101)-Q102</f>
        <v>0</v>
      </c>
      <c r="R103" s="914"/>
      <c r="S103" s="915">
        <f t="shared" ref="S103" si="51">SUM(S98:T101)-S102</f>
        <v>0</v>
      </c>
      <c r="T103" s="913"/>
      <c r="U103" s="912">
        <f t="shared" ref="U103" si="52">SUM(U98:V101)-U102</f>
        <v>0</v>
      </c>
      <c r="V103" s="913"/>
      <c r="W103" s="912">
        <f t="shared" ref="W103" si="53">SUM(W98:X101)-W102</f>
        <v>0</v>
      </c>
      <c r="X103" s="914"/>
      <c r="Y103" s="915">
        <f t="shared" ref="Y103" si="54">SUM(Y98:Z101)-Y102</f>
        <v>0</v>
      </c>
      <c r="Z103" s="913"/>
      <c r="AA103" s="912">
        <f>SUM(AA98:AB101)-AA102</f>
        <v>0</v>
      </c>
      <c r="AB103" s="913"/>
      <c r="AC103" s="912">
        <f t="shared" ref="AC103" si="55">SUM(AC98:AD101)-AC102</f>
        <v>0</v>
      </c>
      <c r="AD103" s="916"/>
      <c r="AE103" s="917">
        <f>SUM(G103:AD103)</f>
        <v>0</v>
      </c>
      <c r="AF103" s="918"/>
    </row>
    <row r="104" spans="1:32" ht="50.25" customHeight="1" thickTop="1" thickBot="1">
      <c r="A104" s="889" t="s">
        <v>87</v>
      </c>
      <c r="B104" s="890"/>
      <c r="C104" s="954" t="str">
        <f>IF(入力用!R142="","",入力用!R142)</f>
        <v/>
      </c>
      <c r="D104" s="955"/>
      <c r="F104" s="8" t="s">
        <v>77</v>
      </c>
      <c r="G104" s="893">
        <f>IF(入力用!O141=1,IF(AND(入力用!O147&gt;0,入力用!O147&lt;=4),IF(G103&gt;=65000,65000,G103),IF(G103&gt;=82000,82000,G103)),IF(G103&gt;=65000,65000,G103))</f>
        <v>0</v>
      </c>
      <c r="H104" s="894"/>
      <c r="I104" s="893">
        <f>IF(入力用!O141=1,IF(AND(入力用!O147&gt;0,入力用!O147&lt;=5),IF(I103&gt;=65000,65000,I103),IF(I103&gt;=82000,82000,I103)),IF(I103&gt;=65000,65000,I103))</f>
        <v>0</v>
      </c>
      <c r="J104" s="894"/>
      <c r="K104" s="893">
        <f>IF(入力用!O141=1,IF(AND(入力用!O147&gt;0,入力用!O147&lt;=6),IF(K103&gt;=65000,65000,K103),IF(K103&gt;=82000,82000,K103)),IF(K103&gt;=65000,65000,K103))</f>
        <v>0</v>
      </c>
      <c r="L104" s="894"/>
      <c r="M104" s="893">
        <f>IF(入力用!O141=1,IF(AND(入力用!O147&gt;0,入力用!O147&lt;=7),IF(M103&gt;=65000,65000,M103),IF(M103&gt;=82000,82000,M103)),IF(M103&gt;=65000,65000,M103))</f>
        <v>0</v>
      </c>
      <c r="N104" s="894"/>
      <c r="O104" s="893">
        <f>IF(入力用!O141=1,IF(AND(入力用!O147&gt;0,入力用!O147&lt;=8),IF(O103&gt;=65000,65000,O103),IF(O103&gt;=82000,82000,O103)),IF(O103&gt;=65000,65000,O103))</f>
        <v>0</v>
      </c>
      <c r="P104" s="894"/>
      <c r="Q104" s="893">
        <f>IF(入力用!O141=1,IF(AND(入力用!O147&gt;0,入力用!O147&lt;=9),IF(Q103&gt;=65000,65000,Q103),IF(Q103&gt;=82000,82000,Q103)),IF(Q103&gt;=65000,65000,Q103))</f>
        <v>0</v>
      </c>
      <c r="R104" s="894"/>
      <c r="S104" s="893">
        <f>IF(入力用!O141=1,IF(AND(入力用!O147&gt;0,入力用!O147&lt;=10),IF(S103&gt;=65000,65000,S103),IF(S103&gt;=82000,82000,S103)),IF(S103&gt;=65000,65000,S103))</f>
        <v>0</v>
      </c>
      <c r="T104" s="894"/>
      <c r="U104" s="893">
        <f>IF(入力用!O141=1,IF(AND(入力用!O147&gt;0,入力用!O147&lt;=11),IF(U103&gt;=65000,65000,U103),IF(U103&gt;=82000,82000,U103)),IF(U103&gt;=65000,65000,U103))</f>
        <v>0</v>
      </c>
      <c r="V104" s="894"/>
      <c r="W104" s="893">
        <f>IF(入力用!O141=1,IF(AND(入力用!O147&gt;0,入力用!O147&lt;=12),IF(W103&gt;=65000,65000,W103),IF(W103&gt;=82000,82000,W103)),IF(W103&gt;=65000,65000,W103))</f>
        <v>0</v>
      </c>
      <c r="X104" s="894"/>
      <c r="Y104" s="893">
        <f>IF(入力用!O141=1,IF(AND(入力用!O147&gt;0,入力用!O147&lt;=13),IF(Y103&gt;=65000,65000,Y103),IF(Y103&gt;=82000,82000,Y103)),IF(Y103&gt;=65000,65000,Y103))</f>
        <v>0</v>
      </c>
      <c r="Z104" s="894"/>
      <c r="AA104" s="893">
        <f>IF(入力用!O141=1,IF(AND(入力用!O147&gt;0,入力用!O147&lt;=14),IF(AA103&gt;=65000,65000,AA103),IF(AA103&gt;=82000,82000,AA103)),IF(AA103&gt;=65000,65000,AA103))</f>
        <v>0</v>
      </c>
      <c r="AB104" s="894"/>
      <c r="AC104" s="893">
        <f>IF(入力用!O141=1,IF(AND(入力用!O147&gt;0,入力用!O147&lt;=15),IF(AC103&gt;=65000,65000,AC103),IF(AC103&gt;=82000,82000,AC103)),IF(AC103&gt;=65000,65000,AC103))</f>
        <v>0</v>
      </c>
      <c r="AD104" s="958"/>
      <c r="AE104" s="895"/>
      <c r="AF104" s="896"/>
    </row>
    <row r="105" spans="1:32" ht="50.25" customHeight="1" thickBot="1">
      <c r="A105" s="897" t="s">
        <v>88</v>
      </c>
      <c r="B105" s="898"/>
      <c r="C105" s="956" t="str">
        <f>IF(入力用!R143="","",入力用!R143)</f>
        <v/>
      </c>
      <c r="D105" s="957"/>
      <c r="F105" s="9" t="s">
        <v>228</v>
      </c>
      <c r="G105" s="899">
        <f>ROUNDDOWN(G104*3/4,0)</f>
        <v>0</v>
      </c>
      <c r="H105" s="899"/>
      <c r="I105" s="899">
        <f>ROUNDDOWN(I104*3/4,0)</f>
        <v>0</v>
      </c>
      <c r="J105" s="899"/>
      <c r="K105" s="899">
        <f>ROUNDDOWN(K104*3/4,0)</f>
        <v>0</v>
      </c>
      <c r="L105" s="900"/>
      <c r="M105" s="901">
        <f>ROUNDDOWN(M104*3/4,0)</f>
        <v>0</v>
      </c>
      <c r="N105" s="899"/>
      <c r="O105" s="899">
        <f>ROUNDDOWN(O104*3/4,0)</f>
        <v>0</v>
      </c>
      <c r="P105" s="899"/>
      <c r="Q105" s="899">
        <f>ROUNDDOWN(Q104*3/4,0)</f>
        <v>0</v>
      </c>
      <c r="R105" s="900"/>
      <c r="S105" s="901">
        <f>ROUNDDOWN(S104*3/4,0)</f>
        <v>0</v>
      </c>
      <c r="T105" s="899"/>
      <c r="U105" s="899">
        <f>ROUNDDOWN(U104*3/4,0)</f>
        <v>0</v>
      </c>
      <c r="V105" s="899"/>
      <c r="W105" s="899">
        <f>ROUNDDOWN(W104*3/4,0)</f>
        <v>0</v>
      </c>
      <c r="X105" s="900"/>
      <c r="Y105" s="901">
        <f>ROUNDDOWN(Y104*3/4,0)</f>
        <v>0</v>
      </c>
      <c r="Z105" s="899"/>
      <c r="AA105" s="899">
        <f>ROUNDDOWN(AA104*3/4,0)</f>
        <v>0</v>
      </c>
      <c r="AB105" s="899"/>
      <c r="AC105" s="899">
        <f>ROUNDDOWN(AC104*3/4,0)</f>
        <v>0</v>
      </c>
      <c r="AD105" s="902"/>
      <c r="AE105" s="903">
        <f>ROUNDDOWN(SUM(G105:AD105),-2)</f>
        <v>0</v>
      </c>
      <c r="AF105" s="904"/>
    </row>
    <row r="106" spans="1:32" ht="17.25" customHeight="1">
      <c r="A106" s="871" t="s">
        <v>85</v>
      </c>
      <c r="B106" s="873" t="str">
        <f>IF(入力用!R144="","",入力用!R144)</f>
        <v/>
      </c>
      <c r="C106" s="874"/>
      <c r="D106" s="875"/>
    </row>
    <row r="107" spans="1:32" ht="33.75" customHeight="1">
      <c r="A107" s="872"/>
      <c r="B107" s="876"/>
      <c r="C107" s="877"/>
      <c r="D107" s="878"/>
      <c r="G107" s="882"/>
      <c r="H107" s="883"/>
      <c r="I107" s="884" t="s">
        <v>36</v>
      </c>
      <c r="J107" s="885"/>
      <c r="K107" s="886"/>
      <c r="M107" s="887"/>
      <c r="N107" s="887"/>
      <c r="O107" s="888" t="s">
        <v>37</v>
      </c>
      <c r="P107" s="887"/>
      <c r="Q107" s="887"/>
      <c r="S107" s="887"/>
      <c r="T107" s="887"/>
      <c r="U107" s="888" t="s">
        <v>38</v>
      </c>
      <c r="V107" s="887"/>
      <c r="W107" s="887"/>
      <c r="Y107" s="887"/>
      <c r="Z107" s="887"/>
      <c r="AA107" s="888" t="s">
        <v>39</v>
      </c>
      <c r="AB107" s="887"/>
      <c r="AC107" s="887"/>
    </row>
    <row r="108" spans="1:32" ht="27" customHeight="1">
      <c r="A108" s="872"/>
      <c r="B108" s="876"/>
      <c r="C108" s="877"/>
      <c r="D108" s="878"/>
      <c r="G108" s="869" t="s">
        <v>29</v>
      </c>
      <c r="H108" s="870"/>
      <c r="I108" s="855">
        <f t="shared" ref="I108:I113" si="56">SUM(G98:L98)</f>
        <v>0</v>
      </c>
      <c r="J108" s="856"/>
      <c r="K108" s="857"/>
      <c r="M108" s="869" t="s">
        <v>29</v>
      </c>
      <c r="N108" s="870"/>
      <c r="O108" s="855">
        <f t="shared" ref="O108:O113" si="57">SUM(M98:R98)</f>
        <v>0</v>
      </c>
      <c r="P108" s="856"/>
      <c r="Q108" s="857"/>
      <c r="S108" s="869" t="s">
        <v>29</v>
      </c>
      <c r="T108" s="870"/>
      <c r="U108" s="855">
        <f t="shared" ref="U108:U113" si="58">SUM(S98:X98)</f>
        <v>0</v>
      </c>
      <c r="V108" s="856"/>
      <c r="W108" s="857"/>
      <c r="Y108" s="869" t="s">
        <v>29</v>
      </c>
      <c r="Z108" s="870"/>
      <c r="AA108" s="855">
        <f t="shared" ref="AA108:AA113" si="59">SUM(Y98:AD98)</f>
        <v>0</v>
      </c>
      <c r="AB108" s="856"/>
      <c r="AC108" s="857"/>
    </row>
    <row r="109" spans="1:32" ht="27" customHeight="1">
      <c r="A109" s="872"/>
      <c r="B109" s="876"/>
      <c r="C109" s="877"/>
      <c r="D109" s="878"/>
      <c r="G109" s="862" t="s">
        <v>31</v>
      </c>
      <c r="H109" s="863"/>
      <c r="I109" s="855">
        <f t="shared" si="56"/>
        <v>0</v>
      </c>
      <c r="J109" s="856"/>
      <c r="K109" s="857"/>
      <c r="M109" s="862" t="s">
        <v>31</v>
      </c>
      <c r="N109" s="863"/>
      <c r="O109" s="855">
        <f t="shared" si="57"/>
        <v>0</v>
      </c>
      <c r="P109" s="856"/>
      <c r="Q109" s="857"/>
      <c r="S109" s="862" t="s">
        <v>31</v>
      </c>
      <c r="T109" s="863"/>
      <c r="U109" s="855">
        <f t="shared" si="58"/>
        <v>0</v>
      </c>
      <c r="V109" s="856"/>
      <c r="W109" s="857"/>
      <c r="Y109" s="862" t="s">
        <v>31</v>
      </c>
      <c r="Z109" s="863"/>
      <c r="AA109" s="855">
        <f t="shared" si="59"/>
        <v>0</v>
      </c>
      <c r="AB109" s="856"/>
      <c r="AC109" s="857"/>
    </row>
    <row r="110" spans="1:32" ht="27" customHeight="1">
      <c r="A110" s="872"/>
      <c r="B110" s="879"/>
      <c r="C110" s="880"/>
      <c r="D110" s="881"/>
      <c r="G110" s="862" t="s">
        <v>40</v>
      </c>
      <c r="H110" s="863"/>
      <c r="I110" s="855">
        <f t="shared" si="56"/>
        <v>0</v>
      </c>
      <c r="J110" s="856"/>
      <c r="K110" s="857"/>
      <c r="M110" s="862" t="s">
        <v>40</v>
      </c>
      <c r="N110" s="863"/>
      <c r="O110" s="855">
        <f t="shared" si="57"/>
        <v>0</v>
      </c>
      <c r="P110" s="856"/>
      <c r="Q110" s="857"/>
      <c r="S110" s="862" t="s">
        <v>40</v>
      </c>
      <c r="T110" s="863"/>
      <c r="U110" s="855">
        <f t="shared" si="58"/>
        <v>0</v>
      </c>
      <c r="V110" s="856"/>
      <c r="W110" s="857"/>
      <c r="Y110" s="862" t="s">
        <v>40</v>
      </c>
      <c r="Z110" s="863"/>
      <c r="AA110" s="855">
        <f t="shared" si="59"/>
        <v>0</v>
      </c>
      <c r="AB110" s="856"/>
      <c r="AC110" s="857"/>
    </row>
    <row r="111" spans="1:32" ht="27" customHeight="1">
      <c r="B111" s="864" t="str">
        <f>IF(入力用!R145="","",入力用!R145)</f>
        <v>補助基準額上限：65000円</v>
      </c>
      <c r="C111" s="864"/>
      <c r="D111" s="864"/>
      <c r="G111" s="862" t="s">
        <v>32</v>
      </c>
      <c r="H111" s="863"/>
      <c r="I111" s="865">
        <f t="shared" si="56"/>
        <v>0</v>
      </c>
      <c r="J111" s="866"/>
      <c r="K111" s="867"/>
      <c r="M111" s="862" t="s">
        <v>32</v>
      </c>
      <c r="N111" s="863"/>
      <c r="O111" s="865">
        <f t="shared" si="57"/>
        <v>0</v>
      </c>
      <c r="P111" s="866"/>
      <c r="Q111" s="867"/>
      <c r="S111" s="862" t="s">
        <v>32</v>
      </c>
      <c r="T111" s="863"/>
      <c r="U111" s="865">
        <f t="shared" si="58"/>
        <v>0</v>
      </c>
      <c r="V111" s="866"/>
      <c r="W111" s="867"/>
      <c r="Y111" s="862" t="s">
        <v>32</v>
      </c>
      <c r="Z111" s="863"/>
      <c r="AA111" s="865">
        <f t="shared" si="59"/>
        <v>0</v>
      </c>
      <c r="AB111" s="866"/>
      <c r="AC111" s="867"/>
    </row>
    <row r="112" spans="1:32" ht="27" customHeight="1">
      <c r="B112" s="868" t="str">
        <f>IF(入力用!V145="","",入力用!V145)</f>
        <v/>
      </c>
      <c r="C112" s="868"/>
      <c r="D112" s="868"/>
      <c r="G112" s="869" t="s">
        <v>33</v>
      </c>
      <c r="H112" s="870"/>
      <c r="I112" s="855">
        <f t="shared" si="56"/>
        <v>0</v>
      </c>
      <c r="J112" s="856"/>
      <c r="K112" s="857"/>
      <c r="M112" s="869" t="s">
        <v>33</v>
      </c>
      <c r="N112" s="870"/>
      <c r="O112" s="855">
        <f t="shared" si="57"/>
        <v>0</v>
      </c>
      <c r="P112" s="856"/>
      <c r="Q112" s="857"/>
      <c r="S112" s="869" t="s">
        <v>33</v>
      </c>
      <c r="T112" s="870"/>
      <c r="U112" s="855">
        <f t="shared" si="58"/>
        <v>0</v>
      </c>
      <c r="V112" s="856"/>
      <c r="W112" s="857"/>
      <c r="Y112" s="869" t="s">
        <v>33</v>
      </c>
      <c r="Z112" s="870"/>
      <c r="AA112" s="855">
        <f t="shared" si="59"/>
        <v>0</v>
      </c>
      <c r="AB112" s="856"/>
      <c r="AC112" s="857"/>
    </row>
    <row r="113" spans="1:32" ht="27" customHeight="1" thickBot="1">
      <c r="G113" s="850" t="s">
        <v>35</v>
      </c>
      <c r="H113" s="851"/>
      <c r="I113" s="852">
        <f t="shared" si="56"/>
        <v>0</v>
      </c>
      <c r="J113" s="853"/>
      <c r="K113" s="854"/>
      <c r="M113" s="850" t="s">
        <v>35</v>
      </c>
      <c r="N113" s="851"/>
      <c r="O113" s="855">
        <f t="shared" si="57"/>
        <v>0</v>
      </c>
      <c r="P113" s="856"/>
      <c r="Q113" s="857"/>
      <c r="S113" s="850" t="s">
        <v>35</v>
      </c>
      <c r="T113" s="851"/>
      <c r="U113" s="855">
        <f t="shared" si="58"/>
        <v>0</v>
      </c>
      <c r="V113" s="856"/>
      <c r="W113" s="857"/>
      <c r="Y113" s="850" t="s">
        <v>35</v>
      </c>
      <c r="Z113" s="851"/>
      <c r="AA113" s="855">
        <f t="shared" si="59"/>
        <v>0</v>
      </c>
      <c r="AB113" s="856"/>
      <c r="AC113" s="857"/>
    </row>
    <row r="114" spans="1:32" ht="45" customHeight="1" thickBot="1">
      <c r="G114" s="858" t="s">
        <v>78</v>
      </c>
      <c r="H114" s="859"/>
      <c r="I114" s="860">
        <f>ROUNDDOWN(SUM(G105:L105),-2)</f>
        <v>0</v>
      </c>
      <c r="J114" s="861"/>
      <c r="K114" s="861"/>
      <c r="M114" s="858" t="s">
        <v>78</v>
      </c>
      <c r="N114" s="859"/>
      <c r="O114" s="860">
        <f>ROUNDDOWN(SUM(M105:R105),-2)</f>
        <v>0</v>
      </c>
      <c r="P114" s="861"/>
      <c r="Q114" s="861"/>
      <c r="S114" s="858" t="s">
        <v>78</v>
      </c>
      <c r="T114" s="859"/>
      <c r="U114" s="860">
        <f>ROUNDDOWN(SUM(S105:X105),-2)</f>
        <v>0</v>
      </c>
      <c r="V114" s="861"/>
      <c r="W114" s="861"/>
      <c r="Y114" s="858" t="s">
        <v>78</v>
      </c>
      <c r="Z114" s="859"/>
      <c r="AA114" s="860">
        <f>AE105-I114-O114-U114</f>
        <v>0</v>
      </c>
      <c r="AB114" s="861"/>
      <c r="AC114" s="861"/>
      <c r="AF114" s="10" t="s">
        <v>97</v>
      </c>
    </row>
    <row r="115" spans="1:32" ht="17.25" customHeight="1"/>
    <row r="116" spans="1:32" ht="17.25" customHeight="1"/>
    <row r="117" spans="1:32" ht="17.25" customHeight="1">
      <c r="A117" s="953" t="str">
        <f>$A$1</f>
        <v>様式第２号</v>
      </c>
      <c r="B117" s="953"/>
    </row>
    <row r="118" spans="1:32" ht="17.25" customHeight="1">
      <c r="A118" s="953"/>
      <c r="B118" s="953"/>
      <c r="Z118" s="939" t="str">
        <f>$Z$2</f>
        <v>令和</v>
      </c>
      <c r="AA118" s="939">
        <f>IF($AA$2="","",$AA$2)</f>
        <v>0</v>
      </c>
      <c r="AB118" s="939" t="s">
        <v>8</v>
      </c>
      <c r="AC118" s="939">
        <f>IF($AC$2="","",$AC$2)</f>
        <v>0</v>
      </c>
      <c r="AD118" s="939" t="s">
        <v>9</v>
      </c>
      <c r="AE118" s="939">
        <f>IF($AE$2="","",$AE$2)</f>
        <v>0</v>
      </c>
      <c r="AF118" s="939" t="s">
        <v>10</v>
      </c>
    </row>
    <row r="119" spans="1:32" ht="17.25" customHeight="1">
      <c r="A119" s="939" t="s">
        <v>11</v>
      </c>
      <c r="B119" s="939"/>
      <c r="C119" s="939"/>
      <c r="D119" s="939"/>
      <c r="E119" s="939"/>
      <c r="F119" s="939"/>
      <c r="G119" s="939"/>
      <c r="H119" s="939"/>
      <c r="I119" s="939"/>
      <c r="L119" s="940" t="s">
        <v>12</v>
      </c>
      <c r="M119" s="940"/>
      <c r="N119" s="941">
        <v>5</v>
      </c>
      <c r="O119" s="941"/>
      <c r="P119" s="942" t="s">
        <v>13</v>
      </c>
      <c r="Q119" s="942"/>
      <c r="Z119" s="939"/>
      <c r="AA119" s="939"/>
      <c r="AB119" s="939"/>
      <c r="AC119" s="939"/>
      <c r="AD119" s="939"/>
      <c r="AE119" s="939"/>
      <c r="AF119" s="939"/>
    </row>
    <row r="120" spans="1:32" ht="17.25" customHeight="1">
      <c r="A120" s="939"/>
      <c r="B120" s="939"/>
      <c r="C120" s="939"/>
      <c r="D120" s="939"/>
      <c r="E120" s="939"/>
      <c r="F120" s="939"/>
      <c r="G120" s="939"/>
      <c r="H120" s="939"/>
      <c r="I120" s="939"/>
      <c r="L120" s="940"/>
      <c r="M120" s="940"/>
      <c r="N120" s="941"/>
      <c r="O120" s="941"/>
      <c r="P120" s="942"/>
      <c r="Q120" s="942"/>
    </row>
    <row r="121" spans="1:32" ht="17.25" customHeight="1">
      <c r="A121" s="939"/>
      <c r="B121" s="939"/>
      <c r="C121" s="939"/>
      <c r="D121" s="939"/>
      <c r="E121" s="939"/>
      <c r="F121" s="939"/>
      <c r="G121" s="939"/>
      <c r="H121" s="939"/>
      <c r="I121" s="939"/>
      <c r="L121" s="940"/>
      <c r="M121" s="940"/>
      <c r="N121" s="941"/>
      <c r="O121" s="941"/>
      <c r="P121" s="942"/>
      <c r="Q121" s="942"/>
    </row>
    <row r="122" spans="1:32" ht="17.25" customHeight="1" thickBot="1">
      <c r="P122" s="12"/>
    </row>
    <row r="123" spans="1:32" ht="42" customHeight="1" thickBot="1">
      <c r="A123" s="943" t="s">
        <v>90</v>
      </c>
      <c r="B123" s="944"/>
      <c r="C123" s="945" t="str">
        <f>IF($C$7="","",$C$7)</f>
        <v/>
      </c>
      <c r="D123" s="945"/>
      <c r="E123" s="945"/>
      <c r="F123" s="945"/>
      <c r="G123" s="945"/>
      <c r="H123" s="945"/>
      <c r="I123" s="946"/>
    </row>
    <row r="124" spans="1:32" ht="17.25" customHeight="1">
      <c r="C124" s="2"/>
      <c r="D124" s="2"/>
      <c r="E124" s="11"/>
      <c r="F124" s="2"/>
      <c r="G124" s="2"/>
      <c r="H124" s="2"/>
      <c r="I124" s="2"/>
      <c r="J124" s="2"/>
    </row>
    <row r="125" spans="1:32" ht="17.25" customHeight="1" thickBot="1"/>
    <row r="126" spans="1:32" ht="24" customHeight="1" thickBot="1">
      <c r="A126" s="947" t="s">
        <v>14</v>
      </c>
      <c r="B126" s="948"/>
      <c r="C126" s="948"/>
      <c r="D126" s="949"/>
      <c r="F126" s="3" t="s">
        <v>15</v>
      </c>
      <c r="G126" s="943" t="s">
        <v>16</v>
      </c>
      <c r="H126" s="944"/>
      <c r="I126" s="950" t="s">
        <v>17</v>
      </c>
      <c r="J126" s="944"/>
      <c r="K126" s="950" t="s">
        <v>18</v>
      </c>
      <c r="L126" s="951"/>
      <c r="M126" s="943" t="s">
        <v>19</v>
      </c>
      <c r="N126" s="944"/>
      <c r="O126" s="950" t="s">
        <v>20</v>
      </c>
      <c r="P126" s="944"/>
      <c r="Q126" s="950" t="s">
        <v>21</v>
      </c>
      <c r="R126" s="951"/>
      <c r="S126" s="943" t="s">
        <v>22</v>
      </c>
      <c r="T126" s="944"/>
      <c r="U126" s="950" t="s">
        <v>23</v>
      </c>
      <c r="V126" s="944"/>
      <c r="W126" s="950" t="s">
        <v>24</v>
      </c>
      <c r="X126" s="951"/>
      <c r="Y126" s="943" t="s">
        <v>25</v>
      </c>
      <c r="Z126" s="944"/>
      <c r="AA126" s="950" t="s">
        <v>26</v>
      </c>
      <c r="AB126" s="944"/>
      <c r="AC126" s="950" t="s">
        <v>27</v>
      </c>
      <c r="AD126" s="951"/>
      <c r="AE126" s="966" t="s">
        <v>28</v>
      </c>
      <c r="AF126" s="951"/>
    </row>
    <row r="127" spans="1:32" ht="37.5" customHeight="1">
      <c r="A127" s="932" t="s">
        <v>86</v>
      </c>
      <c r="B127" s="933"/>
      <c r="C127" s="934" t="str">
        <f>IF(入力用!R177="","",入力用!R177)</f>
        <v/>
      </c>
      <c r="D127" s="935"/>
      <c r="F127" s="118" t="s">
        <v>71</v>
      </c>
      <c r="G127" s="919">
        <f>入力用!R186</f>
        <v>0</v>
      </c>
      <c r="H127" s="919"/>
      <c r="I127" s="920">
        <f>入力用!S186</f>
        <v>0</v>
      </c>
      <c r="J127" s="959"/>
      <c r="K127" s="920">
        <f>入力用!T186</f>
        <v>0</v>
      </c>
      <c r="L127" s="959"/>
      <c r="M127" s="920">
        <f>入力用!U186</f>
        <v>0</v>
      </c>
      <c r="N127" s="959"/>
      <c r="O127" s="920">
        <f>入力用!V186</f>
        <v>0</v>
      </c>
      <c r="P127" s="959"/>
      <c r="Q127" s="920">
        <f>入力用!W186</f>
        <v>0</v>
      </c>
      <c r="R127" s="959"/>
      <c r="S127" s="920">
        <f>入力用!X186</f>
        <v>0</v>
      </c>
      <c r="T127" s="959"/>
      <c r="U127" s="920">
        <f>入力用!Y186</f>
        <v>0</v>
      </c>
      <c r="V127" s="959"/>
      <c r="W127" s="920">
        <f>入力用!Z186</f>
        <v>0</v>
      </c>
      <c r="X127" s="959"/>
      <c r="Y127" s="920">
        <f>入力用!AA186</f>
        <v>0</v>
      </c>
      <c r="Z127" s="959"/>
      <c r="AA127" s="920">
        <f>入力用!AB186</f>
        <v>0</v>
      </c>
      <c r="AB127" s="959"/>
      <c r="AC127" s="920">
        <f>入力用!AC186</f>
        <v>0</v>
      </c>
      <c r="AD127" s="921"/>
      <c r="AE127" s="908">
        <f t="shared" ref="AE127:AE131" si="60">SUM(G127:AD127)</f>
        <v>0</v>
      </c>
      <c r="AF127" s="909"/>
    </row>
    <row r="128" spans="1:32" ht="37.5" customHeight="1">
      <c r="A128" s="936" t="s">
        <v>30</v>
      </c>
      <c r="B128" s="937"/>
      <c r="C128" s="922" t="str">
        <f>IF(入力用!R178="","",入力用!R178)</f>
        <v/>
      </c>
      <c r="D128" s="923"/>
      <c r="F128" s="4" t="s">
        <v>72</v>
      </c>
      <c r="G128" s="926">
        <f>入力用!R187</f>
        <v>0</v>
      </c>
      <c r="H128" s="926"/>
      <c r="I128" s="927">
        <f>入力用!S187</f>
        <v>0</v>
      </c>
      <c r="J128" s="928"/>
      <c r="K128" s="927">
        <f>入力用!T187</f>
        <v>0</v>
      </c>
      <c r="L128" s="928"/>
      <c r="M128" s="927">
        <f>入力用!U187</f>
        <v>0</v>
      </c>
      <c r="N128" s="928"/>
      <c r="O128" s="927">
        <f>入力用!V187</f>
        <v>0</v>
      </c>
      <c r="P128" s="928"/>
      <c r="Q128" s="927">
        <f>入力用!W187</f>
        <v>0</v>
      </c>
      <c r="R128" s="928"/>
      <c r="S128" s="927">
        <f>入力用!X187</f>
        <v>0</v>
      </c>
      <c r="T128" s="928"/>
      <c r="U128" s="927">
        <f>入力用!Y187</f>
        <v>0</v>
      </c>
      <c r="V128" s="928"/>
      <c r="W128" s="927">
        <f>入力用!Z187</f>
        <v>0</v>
      </c>
      <c r="X128" s="928"/>
      <c r="Y128" s="927">
        <f>入力用!AA187</f>
        <v>0</v>
      </c>
      <c r="Z128" s="928"/>
      <c r="AA128" s="927">
        <f>入力用!AB187</f>
        <v>0</v>
      </c>
      <c r="AB128" s="928"/>
      <c r="AC128" s="927">
        <f>入力用!AC187</f>
        <v>0</v>
      </c>
      <c r="AD128" s="929"/>
      <c r="AE128" s="908">
        <f t="shared" si="60"/>
        <v>0</v>
      </c>
      <c r="AF128" s="909"/>
    </row>
    <row r="129" spans="1:32" ht="37.5" customHeight="1">
      <c r="A129" s="938"/>
      <c r="B129" s="937"/>
      <c r="C129" s="924"/>
      <c r="D129" s="925"/>
      <c r="F129" s="4" t="s">
        <v>73</v>
      </c>
      <c r="G129" s="926">
        <f>入力用!R188</f>
        <v>0</v>
      </c>
      <c r="H129" s="926"/>
      <c r="I129" s="927">
        <f>入力用!S188</f>
        <v>0</v>
      </c>
      <c r="J129" s="928"/>
      <c r="K129" s="927">
        <f>入力用!T188</f>
        <v>0</v>
      </c>
      <c r="L129" s="928"/>
      <c r="M129" s="927">
        <f>入力用!U188</f>
        <v>0</v>
      </c>
      <c r="N129" s="928"/>
      <c r="O129" s="927">
        <f>入力用!V188</f>
        <v>0</v>
      </c>
      <c r="P129" s="928"/>
      <c r="Q129" s="927">
        <f>入力用!W188</f>
        <v>0</v>
      </c>
      <c r="R129" s="928"/>
      <c r="S129" s="927">
        <f>入力用!X188</f>
        <v>0</v>
      </c>
      <c r="T129" s="928"/>
      <c r="U129" s="927">
        <f>入力用!Y188</f>
        <v>0</v>
      </c>
      <c r="V129" s="928"/>
      <c r="W129" s="927">
        <f>入力用!Z188</f>
        <v>0</v>
      </c>
      <c r="X129" s="928"/>
      <c r="Y129" s="927">
        <f>入力用!AA188</f>
        <v>0</v>
      </c>
      <c r="Z129" s="928"/>
      <c r="AA129" s="927">
        <f>入力用!AB188</f>
        <v>0</v>
      </c>
      <c r="AB129" s="928"/>
      <c r="AC129" s="927">
        <f>入力用!AC188</f>
        <v>0</v>
      </c>
      <c r="AD129" s="929"/>
      <c r="AE129" s="908">
        <f t="shared" si="60"/>
        <v>0</v>
      </c>
      <c r="AF129" s="909"/>
    </row>
    <row r="130" spans="1:32" ht="37.5" customHeight="1">
      <c r="A130" s="938"/>
      <c r="B130" s="937"/>
      <c r="C130" s="876" t="str">
        <f>IF(入力用!R179="","",入力用!R179)</f>
        <v/>
      </c>
      <c r="D130" s="960"/>
      <c r="F130" s="5" t="s">
        <v>74</v>
      </c>
      <c r="G130" s="926">
        <v>0</v>
      </c>
      <c r="H130" s="926"/>
      <c r="I130" s="927">
        <v>0</v>
      </c>
      <c r="J130" s="928"/>
      <c r="K130" s="927">
        <v>0</v>
      </c>
      <c r="L130" s="928"/>
      <c r="M130" s="927">
        <v>0</v>
      </c>
      <c r="N130" s="928"/>
      <c r="O130" s="927">
        <v>0</v>
      </c>
      <c r="P130" s="928"/>
      <c r="Q130" s="927">
        <v>0</v>
      </c>
      <c r="R130" s="928"/>
      <c r="S130" s="927">
        <v>0</v>
      </c>
      <c r="T130" s="928"/>
      <c r="U130" s="927">
        <v>0</v>
      </c>
      <c r="V130" s="928"/>
      <c r="W130" s="927">
        <v>0</v>
      </c>
      <c r="X130" s="928"/>
      <c r="Y130" s="927">
        <v>0</v>
      </c>
      <c r="Z130" s="928"/>
      <c r="AA130" s="927">
        <v>0</v>
      </c>
      <c r="AB130" s="928"/>
      <c r="AC130" s="927">
        <v>0</v>
      </c>
      <c r="AD130" s="929"/>
      <c r="AE130" s="930">
        <f t="shared" si="60"/>
        <v>0</v>
      </c>
      <c r="AF130" s="931"/>
    </row>
    <row r="131" spans="1:32" ht="37.5" customHeight="1" thickBot="1">
      <c r="A131" s="938"/>
      <c r="B131" s="937"/>
      <c r="C131" s="879"/>
      <c r="D131" s="961"/>
      <c r="F131" s="6" t="s">
        <v>75</v>
      </c>
      <c r="G131" s="905">
        <f>入力用!R189</f>
        <v>0</v>
      </c>
      <c r="H131" s="906"/>
      <c r="I131" s="905">
        <f>入力用!S189</f>
        <v>0</v>
      </c>
      <c r="J131" s="906"/>
      <c r="K131" s="905">
        <f>入力用!T189</f>
        <v>0</v>
      </c>
      <c r="L131" s="906"/>
      <c r="M131" s="905">
        <f>入力用!U189</f>
        <v>0</v>
      </c>
      <c r="N131" s="906"/>
      <c r="O131" s="905">
        <f>入力用!V189</f>
        <v>0</v>
      </c>
      <c r="P131" s="906"/>
      <c r="Q131" s="905">
        <f>入力用!W189</f>
        <v>0</v>
      </c>
      <c r="R131" s="906"/>
      <c r="S131" s="905">
        <f>入力用!X189</f>
        <v>0</v>
      </c>
      <c r="T131" s="906"/>
      <c r="U131" s="905">
        <f>入力用!Y189</f>
        <v>0</v>
      </c>
      <c r="V131" s="906"/>
      <c r="W131" s="905">
        <f>入力用!Z189</f>
        <v>0</v>
      </c>
      <c r="X131" s="906"/>
      <c r="Y131" s="905">
        <f>入力用!AA189</f>
        <v>0</v>
      </c>
      <c r="Z131" s="906"/>
      <c r="AA131" s="905">
        <f>入力用!AB189</f>
        <v>0</v>
      </c>
      <c r="AB131" s="906"/>
      <c r="AC131" s="905">
        <f>入力用!AC189</f>
        <v>0</v>
      </c>
      <c r="AD131" s="907"/>
      <c r="AE131" s="908">
        <f t="shared" si="60"/>
        <v>0</v>
      </c>
      <c r="AF131" s="909"/>
    </row>
    <row r="132" spans="1:32" ht="37.5" customHeight="1" thickTop="1" thickBot="1">
      <c r="A132" s="910" t="s">
        <v>34</v>
      </c>
      <c r="B132" s="911"/>
      <c r="C132" s="954" t="str">
        <f>IF(入力用!R180="","",入力用!R180)</f>
        <v/>
      </c>
      <c r="D132" s="955"/>
      <c r="F132" s="7" t="s">
        <v>76</v>
      </c>
      <c r="G132" s="912">
        <f>SUM(G127:H130)-G131</f>
        <v>0</v>
      </c>
      <c r="H132" s="913"/>
      <c r="I132" s="912">
        <f t="shared" ref="I132" si="61">SUM(I127:J130)-I131</f>
        <v>0</v>
      </c>
      <c r="J132" s="913"/>
      <c r="K132" s="912">
        <f t="shared" ref="K132" si="62">SUM(K127:L130)-K131</f>
        <v>0</v>
      </c>
      <c r="L132" s="914"/>
      <c r="M132" s="915">
        <f t="shared" ref="M132" si="63">SUM(M127:N130)-M131</f>
        <v>0</v>
      </c>
      <c r="N132" s="913"/>
      <c r="O132" s="912">
        <f t="shared" ref="O132" si="64">SUM(O127:P130)-O131</f>
        <v>0</v>
      </c>
      <c r="P132" s="913"/>
      <c r="Q132" s="912">
        <f t="shared" ref="Q132" si="65">SUM(Q127:R130)-Q131</f>
        <v>0</v>
      </c>
      <c r="R132" s="914"/>
      <c r="S132" s="915">
        <f t="shared" ref="S132" si="66">SUM(S127:T130)-S131</f>
        <v>0</v>
      </c>
      <c r="T132" s="913"/>
      <c r="U132" s="912">
        <f t="shared" ref="U132" si="67">SUM(U127:V130)-U131</f>
        <v>0</v>
      </c>
      <c r="V132" s="913"/>
      <c r="W132" s="912">
        <f t="shared" ref="W132" si="68">SUM(W127:X130)-W131</f>
        <v>0</v>
      </c>
      <c r="X132" s="914"/>
      <c r="Y132" s="915">
        <f t="shared" ref="Y132" si="69">SUM(Y127:Z130)-Y131</f>
        <v>0</v>
      </c>
      <c r="Z132" s="913"/>
      <c r="AA132" s="912">
        <f>SUM(AA127:AB130)-AA131</f>
        <v>0</v>
      </c>
      <c r="AB132" s="913"/>
      <c r="AC132" s="912">
        <f t="shared" ref="AC132" si="70">SUM(AC127:AD130)-AC131</f>
        <v>0</v>
      </c>
      <c r="AD132" s="916"/>
      <c r="AE132" s="917">
        <f>SUM(G132:AD132)</f>
        <v>0</v>
      </c>
      <c r="AF132" s="918"/>
    </row>
    <row r="133" spans="1:32" ht="50.25" customHeight="1" thickTop="1" thickBot="1">
      <c r="A133" s="889" t="s">
        <v>87</v>
      </c>
      <c r="B133" s="890"/>
      <c r="C133" s="954" t="str">
        <f>IF(入力用!R181="","",入力用!R181)</f>
        <v/>
      </c>
      <c r="D133" s="955"/>
      <c r="F133" s="8" t="s">
        <v>77</v>
      </c>
      <c r="G133" s="893">
        <f>IF(入力用!O180=1,IF(AND(入力用!O186&gt;0,入力用!O186&lt;=4),IF(G132&gt;=65000,65000,G132),IF(G132&gt;=82000,82000,G132)),IF(G132&gt;=65000,65000,G132))</f>
        <v>0</v>
      </c>
      <c r="H133" s="894"/>
      <c r="I133" s="893">
        <f>IF(入力用!O180=1,IF(AND(入力用!O186&gt;0,入力用!O186&lt;=5),IF(I132&gt;=65000,65000,I132),IF(I132&gt;=82000,82000,I132)),IF(I132&gt;=65000,65000,I132))</f>
        <v>0</v>
      </c>
      <c r="J133" s="894"/>
      <c r="K133" s="893">
        <f>IF(入力用!O180=1,IF(AND(入力用!O186&gt;0,入力用!O186&lt;=6),IF(K132&gt;=65000,65000,K132),IF(K132&gt;=82000,82000,K132)),IF(K132&gt;=65000,65000,K132))</f>
        <v>0</v>
      </c>
      <c r="L133" s="894"/>
      <c r="M133" s="893">
        <f>IF(入力用!O180=1,IF(AND(入力用!O186&gt;0,入力用!O186&lt;=7),IF(M132&gt;=65000,65000,M132),IF(M132&gt;=82000,82000,M132)),IF(M132&gt;=65000,65000,M132))</f>
        <v>0</v>
      </c>
      <c r="N133" s="894"/>
      <c r="O133" s="893">
        <f>IF(入力用!O180=1,IF(AND(入力用!O186&gt;0,入力用!O186&lt;=8),IF(O132&gt;=65000,65000,O132),IF(O132&gt;=82000,82000,O132)),IF(O132&gt;=65000,65000,O132))</f>
        <v>0</v>
      </c>
      <c r="P133" s="894"/>
      <c r="Q133" s="893">
        <f>IF(入力用!O180=1,IF(AND(入力用!O186&gt;0,入力用!O186&lt;=9),IF(Q132&gt;=65000,65000,Q132),IF(Q132&gt;=82000,82000,Q132)),IF(Q132&gt;=65000,65000,Q132))</f>
        <v>0</v>
      </c>
      <c r="R133" s="894"/>
      <c r="S133" s="893">
        <f>IF(入力用!O180=1,IF(AND(入力用!O186&gt;0,入力用!O186&lt;=10),IF(S132&gt;=65000,65000,S132),IF(S132&gt;=82000,82000,S132)),IF(S132&gt;=65000,65000,S132))</f>
        <v>0</v>
      </c>
      <c r="T133" s="894"/>
      <c r="U133" s="893">
        <f>IF(入力用!O180=1,IF(AND(入力用!O186&gt;0,入力用!O186&lt;=11),IF(U132&gt;=65000,65000,U132),IF(U132&gt;=82000,82000,U132)),IF(U132&gt;=65000,65000,U132))</f>
        <v>0</v>
      </c>
      <c r="V133" s="894"/>
      <c r="W133" s="893">
        <f>IF(入力用!O180=1,IF(AND(入力用!O186&gt;0,入力用!O186&lt;=12),IF(W132&gt;=65000,65000,W132),IF(W132&gt;=82000,82000,W132)),IF(W132&gt;=65000,65000,W132))</f>
        <v>0</v>
      </c>
      <c r="X133" s="894"/>
      <c r="Y133" s="893">
        <f>IF(入力用!O180=1,IF(AND(入力用!O186&gt;0,入力用!O186&lt;=13),IF(Y132&gt;=65000,65000,Y132),IF(Y132&gt;=82000,82000,Y132)),IF(Y132&gt;=65000,65000,Y132))</f>
        <v>0</v>
      </c>
      <c r="Z133" s="894"/>
      <c r="AA133" s="893">
        <f>IF(入力用!O180=1,IF(AND(入力用!O186&gt;0,入力用!O186&lt;=14),IF(AA132&gt;=65000,65000,AA132),IF(AA132&gt;=82000,82000,AA132)),IF(AA132&gt;=65000,65000,AA132))</f>
        <v>0</v>
      </c>
      <c r="AB133" s="894"/>
      <c r="AC133" s="893">
        <f>IF(入力用!O180=1,IF(AND(入力用!O186&gt;0,入力用!O186&lt;=15),IF(AC132&gt;=65000,65000,AC132),IF(AC132&gt;=82000,82000,AC132)),IF(AC132&gt;=65000,65000,AC132))</f>
        <v>0</v>
      </c>
      <c r="AD133" s="958"/>
      <c r="AE133" s="895"/>
      <c r="AF133" s="896"/>
    </row>
    <row r="134" spans="1:32" ht="50.25" customHeight="1" thickBot="1">
      <c r="A134" s="897" t="s">
        <v>88</v>
      </c>
      <c r="B134" s="898"/>
      <c r="C134" s="956" t="str">
        <f>IF(入力用!R182="","",入力用!R182)</f>
        <v/>
      </c>
      <c r="D134" s="957"/>
      <c r="F134" s="9" t="s">
        <v>228</v>
      </c>
      <c r="G134" s="899">
        <f>ROUNDDOWN(G133*3/4,0)</f>
        <v>0</v>
      </c>
      <c r="H134" s="899"/>
      <c r="I134" s="899">
        <f>ROUNDDOWN(I133*3/4,0)</f>
        <v>0</v>
      </c>
      <c r="J134" s="899"/>
      <c r="K134" s="899">
        <f>ROUNDDOWN(K133*3/4,0)</f>
        <v>0</v>
      </c>
      <c r="L134" s="900"/>
      <c r="M134" s="901">
        <f>ROUNDDOWN(M133*3/4,0)</f>
        <v>0</v>
      </c>
      <c r="N134" s="899"/>
      <c r="O134" s="899">
        <f>ROUNDDOWN(O133*3/4,0)</f>
        <v>0</v>
      </c>
      <c r="P134" s="899"/>
      <c r="Q134" s="899">
        <f>ROUNDDOWN(Q133*3/4,0)</f>
        <v>0</v>
      </c>
      <c r="R134" s="900"/>
      <c r="S134" s="901">
        <f>ROUNDDOWN(S133*3/4,0)</f>
        <v>0</v>
      </c>
      <c r="T134" s="899"/>
      <c r="U134" s="899">
        <f>ROUNDDOWN(U133*3/4,0)</f>
        <v>0</v>
      </c>
      <c r="V134" s="899"/>
      <c r="W134" s="899">
        <f>ROUNDDOWN(W133*3/4,0)</f>
        <v>0</v>
      </c>
      <c r="X134" s="900"/>
      <c r="Y134" s="901">
        <f>ROUNDDOWN(Y133*3/4,0)</f>
        <v>0</v>
      </c>
      <c r="Z134" s="899"/>
      <c r="AA134" s="899">
        <f>ROUNDDOWN(AA133*3/4,0)</f>
        <v>0</v>
      </c>
      <c r="AB134" s="899"/>
      <c r="AC134" s="899">
        <f>ROUNDDOWN(AC133*3/4,0)</f>
        <v>0</v>
      </c>
      <c r="AD134" s="902"/>
      <c r="AE134" s="903">
        <f>ROUNDDOWN(SUM(G134:AD134),-2)</f>
        <v>0</v>
      </c>
      <c r="AF134" s="904"/>
    </row>
    <row r="135" spans="1:32" ht="17.25" customHeight="1">
      <c r="A135" s="871" t="s">
        <v>85</v>
      </c>
      <c r="B135" s="873" t="str">
        <f>IF(入力用!R183="","",入力用!R183)</f>
        <v/>
      </c>
      <c r="C135" s="874"/>
      <c r="D135" s="875"/>
    </row>
    <row r="136" spans="1:32" ht="33.75" customHeight="1">
      <c r="A136" s="872"/>
      <c r="B136" s="876"/>
      <c r="C136" s="877"/>
      <c r="D136" s="878"/>
      <c r="G136" s="882"/>
      <c r="H136" s="883"/>
      <c r="I136" s="884" t="s">
        <v>36</v>
      </c>
      <c r="J136" s="885"/>
      <c r="K136" s="886"/>
      <c r="M136" s="887"/>
      <c r="N136" s="887"/>
      <c r="O136" s="888" t="s">
        <v>37</v>
      </c>
      <c r="P136" s="887"/>
      <c r="Q136" s="887"/>
      <c r="S136" s="887"/>
      <c r="T136" s="887"/>
      <c r="U136" s="888" t="s">
        <v>38</v>
      </c>
      <c r="V136" s="887"/>
      <c r="W136" s="887"/>
      <c r="Y136" s="887"/>
      <c r="Z136" s="887"/>
      <c r="AA136" s="888" t="s">
        <v>39</v>
      </c>
      <c r="AB136" s="887"/>
      <c r="AC136" s="887"/>
    </row>
    <row r="137" spans="1:32" ht="27" customHeight="1">
      <c r="A137" s="872"/>
      <c r="B137" s="876"/>
      <c r="C137" s="877"/>
      <c r="D137" s="878"/>
      <c r="G137" s="869" t="s">
        <v>29</v>
      </c>
      <c r="H137" s="870"/>
      <c r="I137" s="855">
        <f t="shared" ref="I137:I142" si="71">SUM(G127:L127)</f>
        <v>0</v>
      </c>
      <c r="J137" s="856"/>
      <c r="K137" s="857"/>
      <c r="M137" s="869" t="s">
        <v>29</v>
      </c>
      <c r="N137" s="870"/>
      <c r="O137" s="855">
        <f t="shared" ref="O137:O142" si="72">SUM(M127:R127)</f>
        <v>0</v>
      </c>
      <c r="P137" s="856"/>
      <c r="Q137" s="857"/>
      <c r="S137" s="869" t="s">
        <v>29</v>
      </c>
      <c r="T137" s="870"/>
      <c r="U137" s="855">
        <f t="shared" ref="U137:U142" si="73">SUM(S127:X127)</f>
        <v>0</v>
      </c>
      <c r="V137" s="856"/>
      <c r="W137" s="857"/>
      <c r="Y137" s="869" t="s">
        <v>29</v>
      </c>
      <c r="Z137" s="870"/>
      <c r="AA137" s="855">
        <f t="shared" ref="AA137:AA142" si="74">SUM(Y127:AD127)</f>
        <v>0</v>
      </c>
      <c r="AB137" s="856"/>
      <c r="AC137" s="857"/>
    </row>
    <row r="138" spans="1:32" ht="27" customHeight="1">
      <c r="A138" s="872"/>
      <c r="B138" s="876"/>
      <c r="C138" s="877"/>
      <c r="D138" s="878"/>
      <c r="G138" s="862" t="s">
        <v>31</v>
      </c>
      <c r="H138" s="863"/>
      <c r="I138" s="855">
        <f t="shared" si="71"/>
        <v>0</v>
      </c>
      <c r="J138" s="856"/>
      <c r="K138" s="857"/>
      <c r="M138" s="862" t="s">
        <v>31</v>
      </c>
      <c r="N138" s="863"/>
      <c r="O138" s="855">
        <f t="shared" si="72"/>
        <v>0</v>
      </c>
      <c r="P138" s="856"/>
      <c r="Q138" s="857"/>
      <c r="S138" s="862" t="s">
        <v>31</v>
      </c>
      <c r="T138" s="863"/>
      <c r="U138" s="855">
        <f t="shared" si="73"/>
        <v>0</v>
      </c>
      <c r="V138" s="856"/>
      <c r="W138" s="857"/>
      <c r="Y138" s="862" t="s">
        <v>31</v>
      </c>
      <c r="Z138" s="863"/>
      <c r="AA138" s="855">
        <f t="shared" si="74"/>
        <v>0</v>
      </c>
      <c r="AB138" s="856"/>
      <c r="AC138" s="857"/>
    </row>
    <row r="139" spans="1:32" ht="27" customHeight="1">
      <c r="A139" s="872"/>
      <c r="B139" s="879"/>
      <c r="C139" s="880"/>
      <c r="D139" s="881"/>
      <c r="G139" s="862" t="s">
        <v>40</v>
      </c>
      <c r="H139" s="863"/>
      <c r="I139" s="855">
        <f t="shared" si="71"/>
        <v>0</v>
      </c>
      <c r="J139" s="856"/>
      <c r="K139" s="857"/>
      <c r="M139" s="862" t="s">
        <v>40</v>
      </c>
      <c r="N139" s="863"/>
      <c r="O139" s="855">
        <f t="shared" si="72"/>
        <v>0</v>
      </c>
      <c r="P139" s="856"/>
      <c r="Q139" s="857"/>
      <c r="S139" s="862" t="s">
        <v>40</v>
      </c>
      <c r="T139" s="863"/>
      <c r="U139" s="855">
        <f t="shared" si="73"/>
        <v>0</v>
      </c>
      <c r="V139" s="856"/>
      <c r="W139" s="857"/>
      <c r="Y139" s="862" t="s">
        <v>40</v>
      </c>
      <c r="Z139" s="863"/>
      <c r="AA139" s="855">
        <f t="shared" si="74"/>
        <v>0</v>
      </c>
      <c r="AB139" s="856"/>
      <c r="AC139" s="857"/>
    </row>
    <row r="140" spans="1:32" ht="27" customHeight="1">
      <c r="B140" s="864" t="str">
        <f>IF(入力用!R184="","",入力用!R184)</f>
        <v>補助基準額上限：65000円</v>
      </c>
      <c r="C140" s="864"/>
      <c r="D140" s="864"/>
      <c r="G140" s="862" t="s">
        <v>32</v>
      </c>
      <c r="H140" s="863"/>
      <c r="I140" s="865">
        <f t="shared" si="71"/>
        <v>0</v>
      </c>
      <c r="J140" s="866"/>
      <c r="K140" s="867"/>
      <c r="M140" s="862" t="s">
        <v>32</v>
      </c>
      <c r="N140" s="863"/>
      <c r="O140" s="865">
        <f t="shared" si="72"/>
        <v>0</v>
      </c>
      <c r="P140" s="866"/>
      <c r="Q140" s="867"/>
      <c r="S140" s="862" t="s">
        <v>32</v>
      </c>
      <c r="T140" s="863"/>
      <c r="U140" s="865">
        <f t="shared" si="73"/>
        <v>0</v>
      </c>
      <c r="V140" s="866"/>
      <c r="W140" s="867"/>
      <c r="Y140" s="862" t="s">
        <v>32</v>
      </c>
      <c r="Z140" s="863"/>
      <c r="AA140" s="865">
        <f t="shared" si="74"/>
        <v>0</v>
      </c>
      <c r="AB140" s="866"/>
      <c r="AC140" s="867"/>
    </row>
    <row r="141" spans="1:32" ht="27" customHeight="1">
      <c r="B141" s="868" t="str">
        <f>IF(入力用!V184="","",入力用!V184)</f>
        <v/>
      </c>
      <c r="C141" s="868"/>
      <c r="D141" s="868"/>
      <c r="G141" s="869" t="s">
        <v>33</v>
      </c>
      <c r="H141" s="870"/>
      <c r="I141" s="855">
        <f t="shared" si="71"/>
        <v>0</v>
      </c>
      <c r="J141" s="856"/>
      <c r="K141" s="857"/>
      <c r="M141" s="869" t="s">
        <v>33</v>
      </c>
      <c r="N141" s="870"/>
      <c r="O141" s="855">
        <f t="shared" si="72"/>
        <v>0</v>
      </c>
      <c r="P141" s="856"/>
      <c r="Q141" s="857"/>
      <c r="S141" s="869" t="s">
        <v>33</v>
      </c>
      <c r="T141" s="870"/>
      <c r="U141" s="855">
        <f t="shared" si="73"/>
        <v>0</v>
      </c>
      <c r="V141" s="856"/>
      <c r="W141" s="857"/>
      <c r="Y141" s="869" t="s">
        <v>33</v>
      </c>
      <c r="Z141" s="870"/>
      <c r="AA141" s="855">
        <f t="shared" si="74"/>
        <v>0</v>
      </c>
      <c r="AB141" s="856"/>
      <c r="AC141" s="857"/>
    </row>
    <row r="142" spans="1:32" ht="27" customHeight="1" thickBot="1">
      <c r="G142" s="850" t="s">
        <v>35</v>
      </c>
      <c r="H142" s="851"/>
      <c r="I142" s="852">
        <f t="shared" si="71"/>
        <v>0</v>
      </c>
      <c r="J142" s="853"/>
      <c r="K142" s="854"/>
      <c r="M142" s="850" t="s">
        <v>35</v>
      </c>
      <c r="N142" s="851"/>
      <c r="O142" s="855">
        <f t="shared" si="72"/>
        <v>0</v>
      </c>
      <c r="P142" s="856"/>
      <c r="Q142" s="857"/>
      <c r="S142" s="850" t="s">
        <v>35</v>
      </c>
      <c r="T142" s="851"/>
      <c r="U142" s="855">
        <f t="shared" si="73"/>
        <v>0</v>
      </c>
      <c r="V142" s="856"/>
      <c r="W142" s="857"/>
      <c r="Y142" s="850" t="s">
        <v>35</v>
      </c>
      <c r="Z142" s="851"/>
      <c r="AA142" s="855">
        <f t="shared" si="74"/>
        <v>0</v>
      </c>
      <c r="AB142" s="856"/>
      <c r="AC142" s="857"/>
    </row>
    <row r="143" spans="1:32" ht="45" customHeight="1" thickBot="1">
      <c r="G143" s="858" t="s">
        <v>78</v>
      </c>
      <c r="H143" s="859"/>
      <c r="I143" s="860">
        <f>ROUNDDOWN(SUM(G134:L134),-2)</f>
        <v>0</v>
      </c>
      <c r="J143" s="861"/>
      <c r="K143" s="861"/>
      <c r="M143" s="858" t="s">
        <v>78</v>
      </c>
      <c r="N143" s="859"/>
      <c r="O143" s="860">
        <f>ROUNDDOWN(SUM(M134:R134),-2)</f>
        <v>0</v>
      </c>
      <c r="P143" s="861"/>
      <c r="Q143" s="861"/>
      <c r="S143" s="858" t="s">
        <v>78</v>
      </c>
      <c r="T143" s="859"/>
      <c r="U143" s="860">
        <f>ROUNDDOWN(SUM(S134:X134),-2)</f>
        <v>0</v>
      </c>
      <c r="V143" s="861"/>
      <c r="W143" s="861"/>
      <c r="Y143" s="858" t="s">
        <v>78</v>
      </c>
      <c r="Z143" s="859"/>
      <c r="AA143" s="860">
        <f>AE134-I143-O143-U143</f>
        <v>0</v>
      </c>
      <c r="AB143" s="861"/>
      <c r="AC143" s="861"/>
      <c r="AF143" s="10" t="s">
        <v>96</v>
      </c>
    </row>
    <row r="144" spans="1:32" ht="17.25" customHeight="1"/>
    <row r="145" spans="1:32" ht="17.25" customHeight="1"/>
    <row r="146" spans="1:32" ht="17.25" customHeight="1">
      <c r="A146" s="953" t="str">
        <f>$A$1</f>
        <v>様式第２号</v>
      </c>
      <c r="B146" s="953"/>
    </row>
    <row r="147" spans="1:32" ht="17.25" customHeight="1">
      <c r="A147" s="953"/>
      <c r="B147" s="953"/>
      <c r="Z147" s="939" t="str">
        <f>$Z$2</f>
        <v>令和</v>
      </c>
      <c r="AA147" s="939">
        <f>IF($AA$2="","",$AA$2)</f>
        <v>0</v>
      </c>
      <c r="AB147" s="939" t="s">
        <v>8</v>
      </c>
      <c r="AC147" s="939">
        <f>IF($AC$2="","",$AC$2)</f>
        <v>0</v>
      </c>
      <c r="AD147" s="939" t="s">
        <v>9</v>
      </c>
      <c r="AE147" s="939">
        <f>IF($AE$2="","",$AE$2)</f>
        <v>0</v>
      </c>
      <c r="AF147" s="939" t="s">
        <v>10</v>
      </c>
    </row>
    <row r="148" spans="1:32" ht="17.25" customHeight="1">
      <c r="A148" s="939" t="s">
        <v>11</v>
      </c>
      <c r="B148" s="939"/>
      <c r="C148" s="939"/>
      <c r="D148" s="939"/>
      <c r="E148" s="939"/>
      <c r="F148" s="939"/>
      <c r="G148" s="939"/>
      <c r="H148" s="939"/>
      <c r="I148" s="939"/>
      <c r="L148" s="940" t="s">
        <v>12</v>
      </c>
      <c r="M148" s="940"/>
      <c r="N148" s="941">
        <v>6</v>
      </c>
      <c r="O148" s="941"/>
      <c r="P148" s="942" t="s">
        <v>13</v>
      </c>
      <c r="Q148" s="942"/>
      <c r="Z148" s="939"/>
      <c r="AA148" s="939"/>
      <c r="AB148" s="939"/>
      <c r="AC148" s="939"/>
      <c r="AD148" s="939"/>
      <c r="AE148" s="939"/>
      <c r="AF148" s="939"/>
    </row>
    <row r="149" spans="1:32" ht="17.25" customHeight="1">
      <c r="A149" s="939"/>
      <c r="B149" s="939"/>
      <c r="C149" s="939"/>
      <c r="D149" s="939"/>
      <c r="E149" s="939"/>
      <c r="F149" s="939"/>
      <c r="G149" s="939"/>
      <c r="H149" s="939"/>
      <c r="I149" s="939"/>
      <c r="L149" s="940"/>
      <c r="M149" s="940"/>
      <c r="N149" s="941"/>
      <c r="O149" s="941"/>
      <c r="P149" s="942"/>
      <c r="Q149" s="942"/>
    </row>
    <row r="150" spans="1:32" ht="17.25" customHeight="1">
      <c r="A150" s="939"/>
      <c r="B150" s="939"/>
      <c r="C150" s="939"/>
      <c r="D150" s="939"/>
      <c r="E150" s="939"/>
      <c r="F150" s="939"/>
      <c r="G150" s="939"/>
      <c r="H150" s="939"/>
      <c r="I150" s="939"/>
      <c r="L150" s="940"/>
      <c r="M150" s="940"/>
      <c r="N150" s="941"/>
      <c r="O150" s="941"/>
      <c r="P150" s="942"/>
      <c r="Q150" s="942"/>
    </row>
    <row r="151" spans="1:32" ht="17.25" customHeight="1" thickBot="1"/>
    <row r="152" spans="1:32" ht="42" customHeight="1" thickBot="1">
      <c r="A152" s="943" t="s">
        <v>90</v>
      </c>
      <c r="B152" s="944"/>
      <c r="C152" s="945" t="str">
        <f>IF($C$7="","",$C$7)</f>
        <v/>
      </c>
      <c r="D152" s="945"/>
      <c r="E152" s="945"/>
      <c r="F152" s="945"/>
      <c r="G152" s="945"/>
      <c r="H152" s="945"/>
      <c r="I152" s="946"/>
    </row>
    <row r="153" spans="1:32" ht="17.25" customHeight="1">
      <c r="C153" s="2"/>
      <c r="D153" s="2"/>
      <c r="E153" s="11"/>
      <c r="F153" s="2"/>
      <c r="G153" s="2"/>
      <c r="H153" s="2"/>
      <c r="I153" s="2"/>
      <c r="J153" s="2"/>
    </row>
    <row r="154" spans="1:32" ht="17.25" customHeight="1" thickBot="1"/>
    <row r="155" spans="1:32" ht="24" customHeight="1" thickBot="1">
      <c r="A155" s="947" t="s">
        <v>14</v>
      </c>
      <c r="B155" s="948"/>
      <c r="C155" s="948"/>
      <c r="D155" s="949"/>
      <c r="F155" s="3" t="s">
        <v>15</v>
      </c>
      <c r="G155" s="943" t="s">
        <v>16</v>
      </c>
      <c r="H155" s="944"/>
      <c r="I155" s="950" t="s">
        <v>17</v>
      </c>
      <c r="J155" s="944"/>
      <c r="K155" s="950" t="s">
        <v>18</v>
      </c>
      <c r="L155" s="951"/>
      <c r="M155" s="943" t="s">
        <v>19</v>
      </c>
      <c r="N155" s="944"/>
      <c r="O155" s="950" t="s">
        <v>20</v>
      </c>
      <c r="P155" s="944"/>
      <c r="Q155" s="950" t="s">
        <v>21</v>
      </c>
      <c r="R155" s="951"/>
      <c r="S155" s="943" t="s">
        <v>22</v>
      </c>
      <c r="T155" s="944"/>
      <c r="U155" s="950" t="s">
        <v>23</v>
      </c>
      <c r="V155" s="944"/>
      <c r="W155" s="950" t="s">
        <v>24</v>
      </c>
      <c r="X155" s="951"/>
      <c r="Y155" s="943" t="s">
        <v>25</v>
      </c>
      <c r="Z155" s="944"/>
      <c r="AA155" s="950" t="s">
        <v>26</v>
      </c>
      <c r="AB155" s="944"/>
      <c r="AC155" s="950" t="s">
        <v>27</v>
      </c>
      <c r="AD155" s="951"/>
      <c r="AE155" s="966" t="s">
        <v>28</v>
      </c>
      <c r="AF155" s="951"/>
    </row>
    <row r="156" spans="1:32" ht="37.5" customHeight="1">
      <c r="A156" s="932" t="s">
        <v>86</v>
      </c>
      <c r="B156" s="933"/>
      <c r="C156" s="934" t="str">
        <f>IF(入力用!R216="","",入力用!R216)</f>
        <v/>
      </c>
      <c r="D156" s="935"/>
      <c r="F156" s="118" t="s">
        <v>71</v>
      </c>
      <c r="G156" s="919">
        <f>入力用!R225</f>
        <v>0</v>
      </c>
      <c r="H156" s="919"/>
      <c r="I156" s="920">
        <f>入力用!S225</f>
        <v>0</v>
      </c>
      <c r="J156" s="959"/>
      <c r="K156" s="920">
        <f>入力用!T225</f>
        <v>0</v>
      </c>
      <c r="L156" s="959"/>
      <c r="M156" s="920">
        <f>入力用!U225</f>
        <v>0</v>
      </c>
      <c r="N156" s="959"/>
      <c r="O156" s="920">
        <f>入力用!V225</f>
        <v>0</v>
      </c>
      <c r="P156" s="959"/>
      <c r="Q156" s="920">
        <f>入力用!W225</f>
        <v>0</v>
      </c>
      <c r="R156" s="959"/>
      <c r="S156" s="920">
        <f>入力用!X225</f>
        <v>0</v>
      </c>
      <c r="T156" s="959"/>
      <c r="U156" s="920">
        <f>入力用!Y225</f>
        <v>0</v>
      </c>
      <c r="V156" s="959"/>
      <c r="W156" s="920">
        <f>入力用!Z225</f>
        <v>0</v>
      </c>
      <c r="X156" s="959"/>
      <c r="Y156" s="920">
        <f>入力用!AA225</f>
        <v>0</v>
      </c>
      <c r="Z156" s="959"/>
      <c r="AA156" s="920">
        <f>入力用!AB225</f>
        <v>0</v>
      </c>
      <c r="AB156" s="959"/>
      <c r="AC156" s="920">
        <f>入力用!AC225</f>
        <v>0</v>
      </c>
      <c r="AD156" s="921"/>
      <c r="AE156" s="908">
        <f t="shared" ref="AE156:AE160" si="75">SUM(G156:AD156)</f>
        <v>0</v>
      </c>
      <c r="AF156" s="909"/>
    </row>
    <row r="157" spans="1:32" ht="37.5" customHeight="1">
      <c r="A157" s="936" t="s">
        <v>30</v>
      </c>
      <c r="B157" s="937"/>
      <c r="C157" s="922" t="str">
        <f>IF(入力用!R217="","",入力用!R217)</f>
        <v/>
      </c>
      <c r="D157" s="923"/>
      <c r="F157" s="4" t="s">
        <v>72</v>
      </c>
      <c r="G157" s="926">
        <f>入力用!R226</f>
        <v>0</v>
      </c>
      <c r="H157" s="926"/>
      <c r="I157" s="927">
        <f>入力用!S226</f>
        <v>0</v>
      </c>
      <c r="J157" s="928"/>
      <c r="K157" s="927">
        <f>入力用!T226</f>
        <v>0</v>
      </c>
      <c r="L157" s="928"/>
      <c r="M157" s="927">
        <f>入力用!U226</f>
        <v>0</v>
      </c>
      <c r="N157" s="928"/>
      <c r="O157" s="927">
        <f>入力用!V226</f>
        <v>0</v>
      </c>
      <c r="P157" s="928"/>
      <c r="Q157" s="927">
        <f>入力用!W226</f>
        <v>0</v>
      </c>
      <c r="R157" s="928"/>
      <c r="S157" s="927">
        <f>入力用!X226</f>
        <v>0</v>
      </c>
      <c r="T157" s="928"/>
      <c r="U157" s="927">
        <f>入力用!Y226</f>
        <v>0</v>
      </c>
      <c r="V157" s="928"/>
      <c r="W157" s="927">
        <f>入力用!Z226</f>
        <v>0</v>
      </c>
      <c r="X157" s="928"/>
      <c r="Y157" s="927">
        <f>入力用!AA226</f>
        <v>0</v>
      </c>
      <c r="Z157" s="928"/>
      <c r="AA157" s="927">
        <f>入力用!AB226</f>
        <v>0</v>
      </c>
      <c r="AB157" s="928"/>
      <c r="AC157" s="927">
        <f>入力用!AC226</f>
        <v>0</v>
      </c>
      <c r="AD157" s="929"/>
      <c r="AE157" s="908">
        <f t="shared" si="75"/>
        <v>0</v>
      </c>
      <c r="AF157" s="909"/>
    </row>
    <row r="158" spans="1:32" ht="37.5" customHeight="1">
      <c r="A158" s="938"/>
      <c r="B158" s="937"/>
      <c r="C158" s="924"/>
      <c r="D158" s="925"/>
      <c r="F158" s="4" t="s">
        <v>73</v>
      </c>
      <c r="G158" s="926">
        <f>入力用!R227</f>
        <v>0</v>
      </c>
      <c r="H158" s="926"/>
      <c r="I158" s="927">
        <f>入力用!S227</f>
        <v>0</v>
      </c>
      <c r="J158" s="928"/>
      <c r="K158" s="927">
        <f>入力用!T227</f>
        <v>0</v>
      </c>
      <c r="L158" s="928"/>
      <c r="M158" s="927">
        <f>入力用!U227</f>
        <v>0</v>
      </c>
      <c r="N158" s="928"/>
      <c r="O158" s="927">
        <f>入力用!V227</f>
        <v>0</v>
      </c>
      <c r="P158" s="928"/>
      <c r="Q158" s="927">
        <f>入力用!W227</f>
        <v>0</v>
      </c>
      <c r="R158" s="928"/>
      <c r="S158" s="927">
        <f>入力用!X227</f>
        <v>0</v>
      </c>
      <c r="T158" s="928"/>
      <c r="U158" s="927">
        <f>入力用!Y227</f>
        <v>0</v>
      </c>
      <c r="V158" s="928"/>
      <c r="W158" s="927">
        <f>入力用!Z227</f>
        <v>0</v>
      </c>
      <c r="X158" s="928"/>
      <c r="Y158" s="927">
        <f>入力用!AA227</f>
        <v>0</v>
      </c>
      <c r="Z158" s="928"/>
      <c r="AA158" s="927">
        <f>入力用!AB227</f>
        <v>0</v>
      </c>
      <c r="AB158" s="928"/>
      <c r="AC158" s="927">
        <f>入力用!AC227</f>
        <v>0</v>
      </c>
      <c r="AD158" s="929"/>
      <c r="AE158" s="908">
        <f t="shared" si="75"/>
        <v>0</v>
      </c>
      <c r="AF158" s="909"/>
    </row>
    <row r="159" spans="1:32" ht="37.5" customHeight="1">
      <c r="A159" s="938"/>
      <c r="B159" s="937"/>
      <c r="C159" s="876" t="str">
        <f>IF(入力用!R218="","",入力用!R218)</f>
        <v/>
      </c>
      <c r="D159" s="960"/>
      <c r="F159" s="5" t="s">
        <v>74</v>
      </c>
      <c r="G159" s="926">
        <v>0</v>
      </c>
      <c r="H159" s="926"/>
      <c r="I159" s="927">
        <v>0</v>
      </c>
      <c r="J159" s="928"/>
      <c r="K159" s="927">
        <v>0</v>
      </c>
      <c r="L159" s="928"/>
      <c r="M159" s="927">
        <v>0</v>
      </c>
      <c r="N159" s="928"/>
      <c r="O159" s="927">
        <v>0</v>
      </c>
      <c r="P159" s="928"/>
      <c r="Q159" s="927">
        <v>0</v>
      </c>
      <c r="R159" s="928"/>
      <c r="S159" s="927">
        <v>0</v>
      </c>
      <c r="T159" s="928"/>
      <c r="U159" s="927">
        <v>0</v>
      </c>
      <c r="V159" s="928"/>
      <c r="W159" s="927">
        <v>0</v>
      </c>
      <c r="X159" s="928"/>
      <c r="Y159" s="927">
        <v>0</v>
      </c>
      <c r="Z159" s="928"/>
      <c r="AA159" s="927">
        <v>0</v>
      </c>
      <c r="AB159" s="928"/>
      <c r="AC159" s="927">
        <v>0</v>
      </c>
      <c r="AD159" s="929"/>
      <c r="AE159" s="930">
        <f t="shared" si="75"/>
        <v>0</v>
      </c>
      <c r="AF159" s="931"/>
    </row>
    <row r="160" spans="1:32" ht="37.5" customHeight="1" thickBot="1">
      <c r="A160" s="938"/>
      <c r="B160" s="937"/>
      <c r="C160" s="879"/>
      <c r="D160" s="961"/>
      <c r="F160" s="6" t="s">
        <v>75</v>
      </c>
      <c r="G160" s="905">
        <f>入力用!R228</f>
        <v>0</v>
      </c>
      <c r="H160" s="906"/>
      <c r="I160" s="905">
        <f>入力用!S228</f>
        <v>0</v>
      </c>
      <c r="J160" s="906"/>
      <c r="K160" s="905">
        <f>入力用!T228</f>
        <v>0</v>
      </c>
      <c r="L160" s="906"/>
      <c r="M160" s="905">
        <f>入力用!U228</f>
        <v>0</v>
      </c>
      <c r="N160" s="906"/>
      <c r="O160" s="905">
        <f>入力用!V228</f>
        <v>0</v>
      </c>
      <c r="P160" s="906"/>
      <c r="Q160" s="905">
        <f>入力用!W228</f>
        <v>0</v>
      </c>
      <c r="R160" s="906"/>
      <c r="S160" s="905">
        <f>入力用!X228</f>
        <v>0</v>
      </c>
      <c r="T160" s="906"/>
      <c r="U160" s="905">
        <f>入力用!Y228</f>
        <v>0</v>
      </c>
      <c r="V160" s="906"/>
      <c r="W160" s="905">
        <f>入力用!Z228</f>
        <v>0</v>
      </c>
      <c r="X160" s="906"/>
      <c r="Y160" s="905">
        <f>入力用!AA228</f>
        <v>0</v>
      </c>
      <c r="Z160" s="906"/>
      <c r="AA160" s="905">
        <f>入力用!AB228</f>
        <v>0</v>
      </c>
      <c r="AB160" s="906"/>
      <c r="AC160" s="905">
        <f>入力用!AC228</f>
        <v>0</v>
      </c>
      <c r="AD160" s="907"/>
      <c r="AE160" s="908">
        <f t="shared" si="75"/>
        <v>0</v>
      </c>
      <c r="AF160" s="909"/>
    </row>
    <row r="161" spans="1:32" ht="37.5" customHeight="1" thickTop="1" thickBot="1">
      <c r="A161" s="910" t="s">
        <v>34</v>
      </c>
      <c r="B161" s="911"/>
      <c r="C161" s="954" t="str">
        <f>IF(入力用!R219="","",入力用!R219)</f>
        <v/>
      </c>
      <c r="D161" s="955"/>
      <c r="F161" s="7" t="s">
        <v>76</v>
      </c>
      <c r="G161" s="912">
        <f>SUM(G156:H159)-G160</f>
        <v>0</v>
      </c>
      <c r="H161" s="913"/>
      <c r="I161" s="912">
        <f t="shared" ref="I161" si="76">SUM(I156:J159)-I160</f>
        <v>0</v>
      </c>
      <c r="J161" s="913"/>
      <c r="K161" s="912">
        <f t="shared" ref="K161" si="77">SUM(K156:L159)-K160</f>
        <v>0</v>
      </c>
      <c r="L161" s="914"/>
      <c r="M161" s="915">
        <f t="shared" ref="M161" si="78">SUM(M156:N159)-M160</f>
        <v>0</v>
      </c>
      <c r="N161" s="913"/>
      <c r="O161" s="912">
        <f t="shared" ref="O161" si="79">SUM(O156:P159)-O160</f>
        <v>0</v>
      </c>
      <c r="P161" s="913"/>
      <c r="Q161" s="912">
        <f t="shared" ref="Q161" si="80">SUM(Q156:R159)-Q160</f>
        <v>0</v>
      </c>
      <c r="R161" s="914"/>
      <c r="S161" s="915">
        <f t="shared" ref="S161" si="81">SUM(S156:T159)-S160</f>
        <v>0</v>
      </c>
      <c r="T161" s="913"/>
      <c r="U161" s="912">
        <f t="shared" ref="U161" si="82">SUM(U156:V159)-U160</f>
        <v>0</v>
      </c>
      <c r="V161" s="913"/>
      <c r="W161" s="912">
        <f t="shared" ref="W161" si="83">SUM(W156:X159)-W160</f>
        <v>0</v>
      </c>
      <c r="X161" s="914"/>
      <c r="Y161" s="915">
        <f t="shared" ref="Y161" si="84">SUM(Y156:Z159)-Y160</f>
        <v>0</v>
      </c>
      <c r="Z161" s="913"/>
      <c r="AA161" s="912">
        <f>SUM(AA156:AB159)-AA160</f>
        <v>0</v>
      </c>
      <c r="AB161" s="913"/>
      <c r="AC161" s="912">
        <f t="shared" ref="AC161" si="85">SUM(AC156:AD159)-AC160</f>
        <v>0</v>
      </c>
      <c r="AD161" s="916"/>
      <c r="AE161" s="917">
        <f>SUM(G161:AD161)</f>
        <v>0</v>
      </c>
      <c r="AF161" s="918"/>
    </row>
    <row r="162" spans="1:32" ht="50.25" customHeight="1" thickTop="1" thickBot="1">
      <c r="A162" s="889" t="s">
        <v>87</v>
      </c>
      <c r="B162" s="890"/>
      <c r="C162" s="954" t="str">
        <f>IF(入力用!R220="","",入力用!R220)</f>
        <v/>
      </c>
      <c r="D162" s="955"/>
      <c r="F162" s="8" t="s">
        <v>77</v>
      </c>
      <c r="G162" s="893">
        <f>IF(入力用!O219=1,IF(AND(入力用!O225&gt;0,入力用!O225&lt;=4),IF(G161&gt;=65000,65000,G161),IF(G161&gt;=82000,82000,G161)),IF(G161&gt;=65000,65000,G161))</f>
        <v>0</v>
      </c>
      <c r="H162" s="894"/>
      <c r="I162" s="893">
        <f>IF(入力用!O219=1,IF(AND(入力用!O225&gt;0,入力用!O225&lt;=5),IF(I161&gt;=65000,65000,I161),IF(I161&gt;=82000,82000,I161)),IF(I161&gt;=65000,65000,I161))</f>
        <v>0</v>
      </c>
      <c r="J162" s="894"/>
      <c r="K162" s="893">
        <f>IF(入力用!O219=1,IF(AND(入力用!O225&gt;0,入力用!O225&lt;=6),IF(K161&gt;=65000,65000,K161),IF(K161&gt;=82000,82000,K161)),IF(K161&gt;=65000,65000,K161))</f>
        <v>0</v>
      </c>
      <c r="L162" s="894"/>
      <c r="M162" s="893">
        <f>IF(入力用!O219=1,IF(AND(入力用!O225&gt;0,入力用!O225&lt;=7),IF(M161&gt;=65000,65000,M161),IF(M161&gt;=82000,82000,M161)),IF(M161&gt;=65000,65000,M161))</f>
        <v>0</v>
      </c>
      <c r="N162" s="894"/>
      <c r="O162" s="893">
        <f>IF(入力用!O219=1,IF(AND(入力用!O225&gt;0,入力用!O225&lt;=8),IF(O161&gt;=65000,65000,O161),IF(O161&gt;=82000,82000,O161)),IF(O161&gt;=65000,65000,O161))</f>
        <v>0</v>
      </c>
      <c r="P162" s="894"/>
      <c r="Q162" s="893">
        <f>IF(入力用!O219=1,IF(AND(入力用!O225&gt;0,入力用!O225&lt;=9),IF(Q161&gt;=65000,65000,Q161),IF(Q161&gt;=82000,82000,Q161)),IF(Q161&gt;=65000,65000,Q161))</f>
        <v>0</v>
      </c>
      <c r="R162" s="894"/>
      <c r="S162" s="893">
        <f>IF(入力用!O219=1,IF(AND(入力用!O225&gt;0,入力用!O225&lt;=10),IF(S161&gt;=65000,65000,S161),IF(S161&gt;=82000,82000,S161)),IF(S161&gt;=65000,65000,S161))</f>
        <v>0</v>
      </c>
      <c r="T162" s="894"/>
      <c r="U162" s="893">
        <f>IF(入力用!O219=1,IF(AND(入力用!O225&gt;0,入力用!O225&lt;=11),IF(U161&gt;=65000,65000,U161),IF(U161&gt;=82000,82000,U161)),IF(U161&gt;=65000,65000,U161))</f>
        <v>0</v>
      </c>
      <c r="V162" s="894"/>
      <c r="W162" s="893">
        <f>IF(入力用!O219=1,IF(AND(入力用!O225&gt;0,入力用!O225&lt;=12),IF(W161&gt;=65000,65000,W161),IF(W161&gt;=82000,82000,W161)),IF(W161&gt;=65000,65000,W161))</f>
        <v>0</v>
      </c>
      <c r="X162" s="894"/>
      <c r="Y162" s="893">
        <f>IF(入力用!O219=1,IF(AND(入力用!O225&gt;0,入力用!O225&lt;=13),IF(Y161&gt;=65000,65000,Y161),IF(Y161&gt;=82000,82000,Y161)),IF(Y161&gt;=65000,65000,Y161))</f>
        <v>0</v>
      </c>
      <c r="Z162" s="894"/>
      <c r="AA162" s="893">
        <f>IF(入力用!O219=1,IF(AND(入力用!O225&gt;0,入力用!O225&lt;=14),IF(AA161&gt;=65000,65000,AA161),IF(AA161&gt;=82000,82000,AA161)),IF(AA161&gt;=65000,65000,AA161))</f>
        <v>0</v>
      </c>
      <c r="AB162" s="894"/>
      <c r="AC162" s="893">
        <f>IF(入力用!O219=1,IF(AND(入力用!O225&gt;0,入力用!O225&lt;=15),IF(AC161&gt;=65000,65000,AC161),IF(AC161&gt;=82000,82000,AC161)),IF(AC161&gt;=65000,65000,AC161))</f>
        <v>0</v>
      </c>
      <c r="AD162" s="958"/>
      <c r="AE162" s="895"/>
      <c r="AF162" s="896"/>
    </row>
    <row r="163" spans="1:32" ht="50.25" customHeight="1" thickBot="1">
      <c r="A163" s="897" t="s">
        <v>88</v>
      </c>
      <c r="B163" s="898"/>
      <c r="C163" s="956" t="str">
        <f>IF(入力用!R221="","",入力用!R221)</f>
        <v/>
      </c>
      <c r="D163" s="957"/>
      <c r="F163" s="9" t="s">
        <v>228</v>
      </c>
      <c r="G163" s="899">
        <f>ROUNDDOWN(G162*3/4,0)</f>
        <v>0</v>
      </c>
      <c r="H163" s="899"/>
      <c r="I163" s="899">
        <f>ROUNDDOWN(I162*3/4,0)</f>
        <v>0</v>
      </c>
      <c r="J163" s="899"/>
      <c r="K163" s="899">
        <f>ROUNDDOWN(K162*3/4,0)</f>
        <v>0</v>
      </c>
      <c r="L163" s="900"/>
      <c r="M163" s="901">
        <f>ROUNDDOWN(M162*3/4,0)</f>
        <v>0</v>
      </c>
      <c r="N163" s="899"/>
      <c r="O163" s="899">
        <f>ROUNDDOWN(O162*3/4,0)</f>
        <v>0</v>
      </c>
      <c r="P163" s="899"/>
      <c r="Q163" s="899">
        <f>ROUNDDOWN(Q162*3/4,0)</f>
        <v>0</v>
      </c>
      <c r="R163" s="900"/>
      <c r="S163" s="901">
        <f>ROUNDDOWN(S162*3/4,0)</f>
        <v>0</v>
      </c>
      <c r="T163" s="899"/>
      <c r="U163" s="899">
        <f>ROUNDDOWN(U162*3/4,0)</f>
        <v>0</v>
      </c>
      <c r="V163" s="899"/>
      <c r="W163" s="899">
        <f>ROUNDDOWN(W162*3/4,0)</f>
        <v>0</v>
      </c>
      <c r="X163" s="900"/>
      <c r="Y163" s="901">
        <f>ROUNDDOWN(Y162*3/4,0)</f>
        <v>0</v>
      </c>
      <c r="Z163" s="899"/>
      <c r="AA163" s="899">
        <f>ROUNDDOWN(AA162*3/4,0)</f>
        <v>0</v>
      </c>
      <c r="AB163" s="899"/>
      <c r="AC163" s="899">
        <f>ROUNDDOWN(AC162*3/4,0)</f>
        <v>0</v>
      </c>
      <c r="AD163" s="902"/>
      <c r="AE163" s="903">
        <f>ROUNDDOWN(SUM(G163:AD163),-2)</f>
        <v>0</v>
      </c>
      <c r="AF163" s="904"/>
    </row>
    <row r="164" spans="1:32" ht="17.25" customHeight="1">
      <c r="A164" s="871" t="s">
        <v>85</v>
      </c>
      <c r="B164" s="873" t="str">
        <f>IF(入力用!R222="","",入力用!R222)</f>
        <v/>
      </c>
      <c r="C164" s="874"/>
      <c r="D164" s="875"/>
    </row>
    <row r="165" spans="1:32" ht="33.75" customHeight="1">
      <c r="A165" s="872"/>
      <c r="B165" s="876"/>
      <c r="C165" s="877"/>
      <c r="D165" s="878"/>
      <c r="G165" s="882"/>
      <c r="H165" s="883"/>
      <c r="I165" s="884" t="s">
        <v>36</v>
      </c>
      <c r="J165" s="885"/>
      <c r="K165" s="886"/>
      <c r="M165" s="887"/>
      <c r="N165" s="887"/>
      <c r="O165" s="888" t="s">
        <v>37</v>
      </c>
      <c r="P165" s="887"/>
      <c r="Q165" s="887"/>
      <c r="S165" s="887"/>
      <c r="T165" s="887"/>
      <c r="U165" s="888" t="s">
        <v>38</v>
      </c>
      <c r="V165" s="887"/>
      <c r="W165" s="887"/>
      <c r="Y165" s="887"/>
      <c r="Z165" s="887"/>
      <c r="AA165" s="888" t="s">
        <v>39</v>
      </c>
      <c r="AB165" s="887"/>
      <c r="AC165" s="887"/>
    </row>
    <row r="166" spans="1:32" ht="27" customHeight="1">
      <c r="A166" s="872"/>
      <c r="B166" s="876"/>
      <c r="C166" s="877"/>
      <c r="D166" s="878"/>
      <c r="G166" s="869" t="s">
        <v>29</v>
      </c>
      <c r="H166" s="870"/>
      <c r="I166" s="855">
        <f t="shared" ref="I166:I171" si="86">SUM(G156:L156)</f>
        <v>0</v>
      </c>
      <c r="J166" s="856"/>
      <c r="K166" s="857"/>
      <c r="M166" s="869" t="s">
        <v>29</v>
      </c>
      <c r="N166" s="870"/>
      <c r="O166" s="855">
        <f t="shared" ref="O166:O171" si="87">SUM(M156:R156)</f>
        <v>0</v>
      </c>
      <c r="P166" s="856"/>
      <c r="Q166" s="857"/>
      <c r="S166" s="869" t="s">
        <v>29</v>
      </c>
      <c r="T166" s="870"/>
      <c r="U166" s="855">
        <f t="shared" ref="U166:U171" si="88">SUM(S156:X156)</f>
        <v>0</v>
      </c>
      <c r="V166" s="856"/>
      <c r="W166" s="857"/>
      <c r="Y166" s="869" t="s">
        <v>29</v>
      </c>
      <c r="Z166" s="870"/>
      <c r="AA166" s="855">
        <f t="shared" ref="AA166:AA171" si="89">SUM(Y156:AD156)</f>
        <v>0</v>
      </c>
      <c r="AB166" s="856"/>
      <c r="AC166" s="857"/>
    </row>
    <row r="167" spans="1:32" ht="27" customHeight="1">
      <c r="A167" s="872"/>
      <c r="B167" s="876"/>
      <c r="C167" s="877"/>
      <c r="D167" s="878"/>
      <c r="G167" s="862" t="s">
        <v>31</v>
      </c>
      <c r="H167" s="863"/>
      <c r="I167" s="855">
        <f t="shared" si="86"/>
        <v>0</v>
      </c>
      <c r="J167" s="856"/>
      <c r="K167" s="857"/>
      <c r="M167" s="862" t="s">
        <v>31</v>
      </c>
      <c r="N167" s="863"/>
      <c r="O167" s="855">
        <f t="shared" si="87"/>
        <v>0</v>
      </c>
      <c r="P167" s="856"/>
      <c r="Q167" s="857"/>
      <c r="S167" s="862" t="s">
        <v>31</v>
      </c>
      <c r="T167" s="863"/>
      <c r="U167" s="855">
        <f t="shared" si="88"/>
        <v>0</v>
      </c>
      <c r="V167" s="856"/>
      <c r="W167" s="857"/>
      <c r="Y167" s="862" t="s">
        <v>31</v>
      </c>
      <c r="Z167" s="863"/>
      <c r="AA167" s="855">
        <f t="shared" si="89"/>
        <v>0</v>
      </c>
      <c r="AB167" s="856"/>
      <c r="AC167" s="857"/>
    </row>
    <row r="168" spans="1:32" ht="27" customHeight="1">
      <c r="A168" s="872"/>
      <c r="B168" s="879"/>
      <c r="C168" s="880"/>
      <c r="D168" s="881"/>
      <c r="G168" s="862" t="s">
        <v>40</v>
      </c>
      <c r="H168" s="863"/>
      <c r="I168" s="855">
        <f t="shared" si="86"/>
        <v>0</v>
      </c>
      <c r="J168" s="856"/>
      <c r="K168" s="857"/>
      <c r="M168" s="862" t="s">
        <v>40</v>
      </c>
      <c r="N168" s="863"/>
      <c r="O168" s="855">
        <f t="shared" si="87"/>
        <v>0</v>
      </c>
      <c r="P168" s="856"/>
      <c r="Q168" s="857"/>
      <c r="S168" s="862" t="s">
        <v>40</v>
      </c>
      <c r="T168" s="863"/>
      <c r="U168" s="855">
        <f t="shared" si="88"/>
        <v>0</v>
      </c>
      <c r="V168" s="856"/>
      <c r="W168" s="857"/>
      <c r="Y168" s="862" t="s">
        <v>40</v>
      </c>
      <c r="Z168" s="863"/>
      <c r="AA168" s="855">
        <f t="shared" si="89"/>
        <v>0</v>
      </c>
      <c r="AB168" s="856"/>
      <c r="AC168" s="857"/>
    </row>
    <row r="169" spans="1:32" ht="27" customHeight="1">
      <c r="B169" s="864" t="str">
        <f>IF(入力用!R223="","",入力用!R223)</f>
        <v>補助基準額上限：65000円</v>
      </c>
      <c r="C169" s="864"/>
      <c r="D169" s="864"/>
      <c r="G169" s="862" t="s">
        <v>32</v>
      </c>
      <c r="H169" s="863"/>
      <c r="I169" s="865">
        <f t="shared" si="86"/>
        <v>0</v>
      </c>
      <c r="J169" s="866"/>
      <c r="K169" s="867"/>
      <c r="M169" s="862" t="s">
        <v>32</v>
      </c>
      <c r="N169" s="863"/>
      <c r="O169" s="865">
        <f t="shared" si="87"/>
        <v>0</v>
      </c>
      <c r="P169" s="866"/>
      <c r="Q169" s="867"/>
      <c r="S169" s="862" t="s">
        <v>32</v>
      </c>
      <c r="T169" s="863"/>
      <c r="U169" s="865">
        <f t="shared" si="88"/>
        <v>0</v>
      </c>
      <c r="V169" s="866"/>
      <c r="W169" s="867"/>
      <c r="Y169" s="862" t="s">
        <v>32</v>
      </c>
      <c r="Z169" s="863"/>
      <c r="AA169" s="865">
        <f t="shared" si="89"/>
        <v>0</v>
      </c>
      <c r="AB169" s="866"/>
      <c r="AC169" s="867"/>
    </row>
    <row r="170" spans="1:32" ht="27" customHeight="1">
      <c r="B170" s="868" t="str">
        <f>IF(入力用!V223="","",入力用!V223)</f>
        <v/>
      </c>
      <c r="C170" s="868"/>
      <c r="D170" s="868"/>
      <c r="G170" s="869" t="s">
        <v>33</v>
      </c>
      <c r="H170" s="870"/>
      <c r="I170" s="855">
        <f t="shared" si="86"/>
        <v>0</v>
      </c>
      <c r="J170" s="856"/>
      <c r="K170" s="857"/>
      <c r="M170" s="869" t="s">
        <v>33</v>
      </c>
      <c r="N170" s="870"/>
      <c r="O170" s="855">
        <f t="shared" si="87"/>
        <v>0</v>
      </c>
      <c r="P170" s="856"/>
      <c r="Q170" s="857"/>
      <c r="S170" s="869" t="s">
        <v>33</v>
      </c>
      <c r="T170" s="870"/>
      <c r="U170" s="855">
        <f t="shared" si="88"/>
        <v>0</v>
      </c>
      <c r="V170" s="856"/>
      <c r="W170" s="857"/>
      <c r="Y170" s="869" t="s">
        <v>33</v>
      </c>
      <c r="Z170" s="870"/>
      <c r="AA170" s="855">
        <f t="shared" si="89"/>
        <v>0</v>
      </c>
      <c r="AB170" s="856"/>
      <c r="AC170" s="857"/>
    </row>
    <row r="171" spans="1:32" ht="27" customHeight="1" thickBot="1">
      <c r="G171" s="850" t="s">
        <v>35</v>
      </c>
      <c r="H171" s="851"/>
      <c r="I171" s="852">
        <f t="shared" si="86"/>
        <v>0</v>
      </c>
      <c r="J171" s="853"/>
      <c r="K171" s="854"/>
      <c r="M171" s="850" t="s">
        <v>35</v>
      </c>
      <c r="N171" s="851"/>
      <c r="O171" s="855">
        <f t="shared" si="87"/>
        <v>0</v>
      </c>
      <c r="P171" s="856"/>
      <c r="Q171" s="857"/>
      <c r="S171" s="850" t="s">
        <v>35</v>
      </c>
      <c r="T171" s="851"/>
      <c r="U171" s="855">
        <f t="shared" si="88"/>
        <v>0</v>
      </c>
      <c r="V171" s="856"/>
      <c r="W171" s="857"/>
      <c r="Y171" s="850" t="s">
        <v>35</v>
      </c>
      <c r="Z171" s="851"/>
      <c r="AA171" s="855">
        <f t="shared" si="89"/>
        <v>0</v>
      </c>
      <c r="AB171" s="856"/>
      <c r="AC171" s="857"/>
    </row>
    <row r="172" spans="1:32" ht="45" customHeight="1" thickBot="1">
      <c r="G172" s="858" t="s">
        <v>78</v>
      </c>
      <c r="H172" s="859"/>
      <c r="I172" s="860">
        <f>ROUNDDOWN(SUM(G163:L163),-2)</f>
        <v>0</v>
      </c>
      <c r="J172" s="861"/>
      <c r="K172" s="861"/>
      <c r="M172" s="858" t="s">
        <v>78</v>
      </c>
      <c r="N172" s="859"/>
      <c r="O172" s="860">
        <f>ROUNDDOWN(SUM(M163:R163),-2)</f>
        <v>0</v>
      </c>
      <c r="P172" s="861"/>
      <c r="Q172" s="861"/>
      <c r="S172" s="858" t="s">
        <v>78</v>
      </c>
      <c r="T172" s="859"/>
      <c r="U172" s="860">
        <f>ROUNDDOWN(SUM(S163:X163),-2)</f>
        <v>0</v>
      </c>
      <c r="V172" s="861"/>
      <c r="W172" s="861"/>
      <c r="Y172" s="858" t="s">
        <v>78</v>
      </c>
      <c r="Z172" s="859"/>
      <c r="AA172" s="860">
        <f>AE163-I172-O172-U172</f>
        <v>0</v>
      </c>
      <c r="AB172" s="861"/>
      <c r="AC172" s="861"/>
      <c r="AF172" s="10" t="s">
        <v>95</v>
      </c>
    </row>
    <row r="173" spans="1:32" ht="17.25" customHeight="1"/>
    <row r="174" spans="1:32" ht="17.25" customHeight="1"/>
    <row r="175" spans="1:32" ht="17.25" customHeight="1">
      <c r="A175" s="953" t="str">
        <f>$A$1</f>
        <v>様式第２号</v>
      </c>
      <c r="B175" s="953"/>
    </row>
    <row r="176" spans="1:32" ht="17.25" customHeight="1">
      <c r="A176" s="953"/>
      <c r="B176" s="953"/>
      <c r="Z176" s="939" t="str">
        <f>$Z$2</f>
        <v>令和</v>
      </c>
      <c r="AA176" s="939">
        <f>IF($AA$2="","",$AA$2)</f>
        <v>0</v>
      </c>
      <c r="AB176" s="939" t="s">
        <v>8</v>
      </c>
      <c r="AC176" s="939">
        <f>IF($AC$2="","",$AC$2)</f>
        <v>0</v>
      </c>
      <c r="AD176" s="939" t="s">
        <v>9</v>
      </c>
      <c r="AE176" s="939">
        <f>IF($AE$2="","",$AE$2)</f>
        <v>0</v>
      </c>
      <c r="AF176" s="939" t="s">
        <v>10</v>
      </c>
    </row>
    <row r="177" spans="1:32" ht="17.25" customHeight="1">
      <c r="A177" s="939" t="s">
        <v>11</v>
      </c>
      <c r="B177" s="939"/>
      <c r="C177" s="939"/>
      <c r="D177" s="939"/>
      <c r="E177" s="939"/>
      <c r="F177" s="939"/>
      <c r="G177" s="939"/>
      <c r="H177" s="939"/>
      <c r="I177" s="939"/>
      <c r="L177" s="940" t="s">
        <v>12</v>
      </c>
      <c r="M177" s="940"/>
      <c r="N177" s="941">
        <v>7</v>
      </c>
      <c r="O177" s="941"/>
      <c r="P177" s="942" t="s">
        <v>13</v>
      </c>
      <c r="Q177" s="942"/>
      <c r="Z177" s="939"/>
      <c r="AA177" s="939"/>
      <c r="AB177" s="939"/>
      <c r="AC177" s="939"/>
      <c r="AD177" s="939"/>
      <c r="AE177" s="939"/>
      <c r="AF177" s="939"/>
    </row>
    <row r="178" spans="1:32" ht="17.25" customHeight="1">
      <c r="A178" s="939"/>
      <c r="B178" s="939"/>
      <c r="C178" s="939"/>
      <c r="D178" s="939"/>
      <c r="E178" s="939"/>
      <c r="F178" s="939"/>
      <c r="G178" s="939"/>
      <c r="H178" s="939"/>
      <c r="I178" s="939"/>
      <c r="L178" s="940"/>
      <c r="M178" s="940"/>
      <c r="N178" s="941"/>
      <c r="O178" s="941"/>
      <c r="P178" s="942"/>
      <c r="Q178" s="942"/>
    </row>
    <row r="179" spans="1:32" ht="17.25" customHeight="1">
      <c r="A179" s="939"/>
      <c r="B179" s="939"/>
      <c r="C179" s="939"/>
      <c r="D179" s="939"/>
      <c r="E179" s="939"/>
      <c r="F179" s="939"/>
      <c r="G179" s="939"/>
      <c r="H179" s="939"/>
      <c r="I179" s="939"/>
      <c r="L179" s="940"/>
      <c r="M179" s="940"/>
      <c r="N179" s="941"/>
      <c r="O179" s="941"/>
      <c r="P179" s="942"/>
      <c r="Q179" s="942"/>
    </row>
    <row r="180" spans="1:32" ht="17.25" customHeight="1" thickBot="1"/>
    <row r="181" spans="1:32" ht="42" customHeight="1" thickBot="1">
      <c r="A181" s="943" t="s">
        <v>90</v>
      </c>
      <c r="B181" s="944"/>
      <c r="C181" s="945" t="str">
        <f>IF($C$7="","",$C$7)</f>
        <v/>
      </c>
      <c r="D181" s="945"/>
      <c r="E181" s="945"/>
      <c r="F181" s="945"/>
      <c r="G181" s="945"/>
      <c r="H181" s="945"/>
      <c r="I181" s="946"/>
    </row>
    <row r="182" spans="1:32" ht="17.25" customHeight="1">
      <c r="C182" s="2"/>
      <c r="D182" s="2"/>
      <c r="E182" s="11"/>
      <c r="F182" s="2"/>
      <c r="G182" s="2"/>
      <c r="H182" s="2"/>
      <c r="I182" s="2"/>
      <c r="J182" s="2"/>
    </row>
    <row r="183" spans="1:32" ht="17.25" customHeight="1" thickBot="1"/>
    <row r="184" spans="1:32" ht="23.25" customHeight="1" thickBot="1">
      <c r="A184" s="947" t="s">
        <v>14</v>
      </c>
      <c r="B184" s="948"/>
      <c r="C184" s="948"/>
      <c r="D184" s="949"/>
      <c r="F184" s="3" t="s">
        <v>15</v>
      </c>
      <c r="G184" s="943" t="s">
        <v>16</v>
      </c>
      <c r="H184" s="944"/>
      <c r="I184" s="950" t="s">
        <v>17</v>
      </c>
      <c r="J184" s="944"/>
      <c r="K184" s="950" t="s">
        <v>18</v>
      </c>
      <c r="L184" s="951"/>
      <c r="M184" s="943" t="s">
        <v>19</v>
      </c>
      <c r="N184" s="944"/>
      <c r="O184" s="950" t="s">
        <v>20</v>
      </c>
      <c r="P184" s="944"/>
      <c r="Q184" s="950" t="s">
        <v>21</v>
      </c>
      <c r="R184" s="951"/>
      <c r="S184" s="943" t="s">
        <v>22</v>
      </c>
      <c r="T184" s="944"/>
      <c r="U184" s="950" t="s">
        <v>23</v>
      </c>
      <c r="V184" s="944"/>
      <c r="W184" s="950" t="s">
        <v>24</v>
      </c>
      <c r="X184" s="951"/>
      <c r="Y184" s="943" t="s">
        <v>25</v>
      </c>
      <c r="Z184" s="944"/>
      <c r="AA184" s="950" t="s">
        <v>26</v>
      </c>
      <c r="AB184" s="944"/>
      <c r="AC184" s="950" t="s">
        <v>27</v>
      </c>
      <c r="AD184" s="951"/>
      <c r="AE184" s="966" t="s">
        <v>28</v>
      </c>
      <c r="AF184" s="951"/>
    </row>
    <row r="185" spans="1:32" ht="37.5" customHeight="1">
      <c r="A185" s="932" t="s">
        <v>86</v>
      </c>
      <c r="B185" s="933"/>
      <c r="C185" s="934" t="str">
        <f>IF(入力用!R255="","",入力用!R255)</f>
        <v/>
      </c>
      <c r="D185" s="935"/>
      <c r="F185" s="118" t="s">
        <v>71</v>
      </c>
      <c r="G185" s="919">
        <f>入力用!R264</f>
        <v>0</v>
      </c>
      <c r="H185" s="919"/>
      <c r="I185" s="920">
        <f>入力用!S264</f>
        <v>0</v>
      </c>
      <c r="J185" s="959"/>
      <c r="K185" s="920">
        <f>入力用!T264</f>
        <v>0</v>
      </c>
      <c r="L185" s="959"/>
      <c r="M185" s="920">
        <f>入力用!U264</f>
        <v>0</v>
      </c>
      <c r="N185" s="959"/>
      <c r="O185" s="920">
        <f>入力用!V264</f>
        <v>0</v>
      </c>
      <c r="P185" s="959"/>
      <c r="Q185" s="920">
        <f>入力用!W264</f>
        <v>0</v>
      </c>
      <c r="R185" s="959"/>
      <c r="S185" s="920">
        <f>入力用!X264</f>
        <v>0</v>
      </c>
      <c r="T185" s="959"/>
      <c r="U185" s="920">
        <f>入力用!Y264</f>
        <v>0</v>
      </c>
      <c r="V185" s="959"/>
      <c r="W185" s="920">
        <f>入力用!Z264</f>
        <v>0</v>
      </c>
      <c r="X185" s="959"/>
      <c r="Y185" s="920">
        <f>入力用!AA264</f>
        <v>0</v>
      </c>
      <c r="Z185" s="959"/>
      <c r="AA185" s="920">
        <f>入力用!AB264</f>
        <v>0</v>
      </c>
      <c r="AB185" s="959"/>
      <c r="AC185" s="920">
        <f>入力用!AC264</f>
        <v>0</v>
      </c>
      <c r="AD185" s="921"/>
      <c r="AE185" s="908">
        <f t="shared" ref="AE185:AE189" si="90">SUM(G185:AD185)</f>
        <v>0</v>
      </c>
      <c r="AF185" s="909"/>
    </row>
    <row r="186" spans="1:32" ht="37.5" customHeight="1">
      <c r="A186" s="936" t="s">
        <v>30</v>
      </c>
      <c r="B186" s="937"/>
      <c r="C186" s="922" t="str">
        <f>IF(入力用!R256="","",入力用!R256)</f>
        <v/>
      </c>
      <c r="D186" s="923"/>
      <c r="F186" s="4" t="s">
        <v>72</v>
      </c>
      <c r="G186" s="926">
        <f>入力用!R265</f>
        <v>0</v>
      </c>
      <c r="H186" s="926"/>
      <c r="I186" s="927">
        <f>入力用!S265</f>
        <v>0</v>
      </c>
      <c r="J186" s="928"/>
      <c r="K186" s="927">
        <f>入力用!T265</f>
        <v>0</v>
      </c>
      <c r="L186" s="928"/>
      <c r="M186" s="927">
        <f>入力用!U265</f>
        <v>0</v>
      </c>
      <c r="N186" s="928"/>
      <c r="O186" s="927">
        <f>入力用!V265</f>
        <v>0</v>
      </c>
      <c r="P186" s="928"/>
      <c r="Q186" s="927">
        <f>入力用!W265</f>
        <v>0</v>
      </c>
      <c r="R186" s="928"/>
      <c r="S186" s="927">
        <f>入力用!X265</f>
        <v>0</v>
      </c>
      <c r="T186" s="928"/>
      <c r="U186" s="927">
        <f>入力用!Y265</f>
        <v>0</v>
      </c>
      <c r="V186" s="928"/>
      <c r="W186" s="927">
        <f>入力用!Z265</f>
        <v>0</v>
      </c>
      <c r="X186" s="928"/>
      <c r="Y186" s="927">
        <f>入力用!AA265</f>
        <v>0</v>
      </c>
      <c r="Z186" s="928"/>
      <c r="AA186" s="927">
        <f>入力用!AB265</f>
        <v>0</v>
      </c>
      <c r="AB186" s="928"/>
      <c r="AC186" s="927">
        <f>入力用!AC265</f>
        <v>0</v>
      </c>
      <c r="AD186" s="929"/>
      <c r="AE186" s="908">
        <f t="shared" si="90"/>
        <v>0</v>
      </c>
      <c r="AF186" s="909"/>
    </row>
    <row r="187" spans="1:32" ht="37.5" customHeight="1">
      <c r="A187" s="938"/>
      <c r="B187" s="937"/>
      <c r="C187" s="924"/>
      <c r="D187" s="925"/>
      <c r="F187" s="4" t="s">
        <v>73</v>
      </c>
      <c r="G187" s="926">
        <f>入力用!R266</f>
        <v>0</v>
      </c>
      <c r="H187" s="926"/>
      <c r="I187" s="927">
        <f>入力用!S266</f>
        <v>0</v>
      </c>
      <c r="J187" s="928"/>
      <c r="K187" s="927">
        <f>入力用!T266</f>
        <v>0</v>
      </c>
      <c r="L187" s="928"/>
      <c r="M187" s="927">
        <f>入力用!U266</f>
        <v>0</v>
      </c>
      <c r="N187" s="928"/>
      <c r="O187" s="927">
        <f>入力用!V266</f>
        <v>0</v>
      </c>
      <c r="P187" s="928"/>
      <c r="Q187" s="927">
        <f>入力用!W266</f>
        <v>0</v>
      </c>
      <c r="R187" s="928"/>
      <c r="S187" s="927">
        <f>入力用!X266</f>
        <v>0</v>
      </c>
      <c r="T187" s="928"/>
      <c r="U187" s="927">
        <f>入力用!Y266</f>
        <v>0</v>
      </c>
      <c r="V187" s="928"/>
      <c r="W187" s="927">
        <f>入力用!Z266</f>
        <v>0</v>
      </c>
      <c r="X187" s="928"/>
      <c r="Y187" s="927">
        <f>入力用!AA266</f>
        <v>0</v>
      </c>
      <c r="Z187" s="928"/>
      <c r="AA187" s="927">
        <f>入力用!AB266</f>
        <v>0</v>
      </c>
      <c r="AB187" s="928"/>
      <c r="AC187" s="927">
        <f>入力用!AC266</f>
        <v>0</v>
      </c>
      <c r="AD187" s="929"/>
      <c r="AE187" s="908">
        <f t="shared" si="90"/>
        <v>0</v>
      </c>
      <c r="AF187" s="909"/>
    </row>
    <row r="188" spans="1:32" ht="37.5" customHeight="1">
      <c r="A188" s="938"/>
      <c r="B188" s="937"/>
      <c r="C188" s="876" t="str">
        <f>IF(入力用!R257="","",入力用!R257)</f>
        <v/>
      </c>
      <c r="D188" s="960"/>
      <c r="F188" s="5" t="s">
        <v>74</v>
      </c>
      <c r="G188" s="926">
        <v>0</v>
      </c>
      <c r="H188" s="926"/>
      <c r="I188" s="927">
        <v>0</v>
      </c>
      <c r="J188" s="928"/>
      <c r="K188" s="927">
        <v>0</v>
      </c>
      <c r="L188" s="928"/>
      <c r="M188" s="927">
        <v>0</v>
      </c>
      <c r="N188" s="928"/>
      <c r="O188" s="927">
        <v>0</v>
      </c>
      <c r="P188" s="928"/>
      <c r="Q188" s="927">
        <v>0</v>
      </c>
      <c r="R188" s="928"/>
      <c r="S188" s="927">
        <v>0</v>
      </c>
      <c r="T188" s="928"/>
      <c r="U188" s="927">
        <v>0</v>
      </c>
      <c r="V188" s="928"/>
      <c r="W188" s="927">
        <v>0</v>
      </c>
      <c r="X188" s="928"/>
      <c r="Y188" s="927">
        <v>0</v>
      </c>
      <c r="Z188" s="928"/>
      <c r="AA188" s="927">
        <v>0</v>
      </c>
      <c r="AB188" s="928"/>
      <c r="AC188" s="927">
        <v>0</v>
      </c>
      <c r="AD188" s="929"/>
      <c r="AE188" s="930">
        <f t="shared" si="90"/>
        <v>0</v>
      </c>
      <c r="AF188" s="931"/>
    </row>
    <row r="189" spans="1:32" ht="37.5" customHeight="1" thickBot="1">
      <c r="A189" s="938"/>
      <c r="B189" s="937"/>
      <c r="C189" s="879"/>
      <c r="D189" s="961"/>
      <c r="F189" s="6" t="s">
        <v>75</v>
      </c>
      <c r="G189" s="905">
        <f>入力用!R267</f>
        <v>0</v>
      </c>
      <c r="H189" s="906"/>
      <c r="I189" s="905">
        <f>入力用!S267</f>
        <v>0</v>
      </c>
      <c r="J189" s="906"/>
      <c r="K189" s="905">
        <f>入力用!T267</f>
        <v>0</v>
      </c>
      <c r="L189" s="906"/>
      <c r="M189" s="905">
        <f>入力用!U267</f>
        <v>0</v>
      </c>
      <c r="N189" s="906"/>
      <c r="O189" s="905">
        <f>入力用!V267</f>
        <v>0</v>
      </c>
      <c r="P189" s="906"/>
      <c r="Q189" s="905">
        <f>入力用!W267</f>
        <v>0</v>
      </c>
      <c r="R189" s="906"/>
      <c r="S189" s="905">
        <f>入力用!X267</f>
        <v>0</v>
      </c>
      <c r="T189" s="906"/>
      <c r="U189" s="905">
        <f>入力用!Y267</f>
        <v>0</v>
      </c>
      <c r="V189" s="906"/>
      <c r="W189" s="905">
        <f>入力用!Z267</f>
        <v>0</v>
      </c>
      <c r="X189" s="906"/>
      <c r="Y189" s="905">
        <f>入力用!AA267</f>
        <v>0</v>
      </c>
      <c r="Z189" s="906"/>
      <c r="AA189" s="905">
        <f>入力用!AB267</f>
        <v>0</v>
      </c>
      <c r="AB189" s="906"/>
      <c r="AC189" s="905">
        <f>入力用!AC267</f>
        <v>0</v>
      </c>
      <c r="AD189" s="907"/>
      <c r="AE189" s="908">
        <f t="shared" si="90"/>
        <v>0</v>
      </c>
      <c r="AF189" s="909"/>
    </row>
    <row r="190" spans="1:32" ht="37.5" customHeight="1" thickTop="1" thickBot="1">
      <c r="A190" s="910" t="s">
        <v>34</v>
      </c>
      <c r="B190" s="911"/>
      <c r="C190" s="954" t="str">
        <f>IF(入力用!R258="","",入力用!R258)</f>
        <v/>
      </c>
      <c r="D190" s="955"/>
      <c r="F190" s="7" t="s">
        <v>76</v>
      </c>
      <c r="G190" s="912">
        <f>SUM(G185:H188)-G189</f>
        <v>0</v>
      </c>
      <c r="H190" s="913"/>
      <c r="I190" s="912">
        <f t="shared" ref="I190" si="91">SUM(I185:J188)-I189</f>
        <v>0</v>
      </c>
      <c r="J190" s="913"/>
      <c r="K190" s="912">
        <f t="shared" ref="K190" si="92">SUM(K185:L188)-K189</f>
        <v>0</v>
      </c>
      <c r="L190" s="914"/>
      <c r="M190" s="915">
        <f t="shared" ref="M190" si="93">SUM(M185:N188)-M189</f>
        <v>0</v>
      </c>
      <c r="N190" s="913"/>
      <c r="O190" s="912">
        <f t="shared" ref="O190" si="94">SUM(O185:P188)-O189</f>
        <v>0</v>
      </c>
      <c r="P190" s="913"/>
      <c r="Q190" s="912">
        <f t="shared" ref="Q190" si="95">SUM(Q185:R188)-Q189</f>
        <v>0</v>
      </c>
      <c r="R190" s="914"/>
      <c r="S190" s="915">
        <f t="shared" ref="S190" si="96">SUM(S185:T188)-S189</f>
        <v>0</v>
      </c>
      <c r="T190" s="913"/>
      <c r="U190" s="912">
        <f t="shared" ref="U190" si="97">SUM(U185:V188)-U189</f>
        <v>0</v>
      </c>
      <c r="V190" s="913"/>
      <c r="W190" s="912">
        <f t="shared" ref="W190" si="98">SUM(W185:X188)-W189</f>
        <v>0</v>
      </c>
      <c r="X190" s="914"/>
      <c r="Y190" s="915">
        <f t="shared" ref="Y190" si="99">SUM(Y185:Z188)-Y189</f>
        <v>0</v>
      </c>
      <c r="Z190" s="913"/>
      <c r="AA190" s="912">
        <f>SUM(AA185:AB188)-AA189</f>
        <v>0</v>
      </c>
      <c r="AB190" s="913"/>
      <c r="AC190" s="912">
        <f t="shared" ref="AC190" si="100">SUM(AC185:AD188)-AC189</f>
        <v>0</v>
      </c>
      <c r="AD190" s="916"/>
      <c r="AE190" s="917">
        <f>SUM(G190:AD190)</f>
        <v>0</v>
      </c>
      <c r="AF190" s="918"/>
    </row>
    <row r="191" spans="1:32" ht="50.25" customHeight="1" thickTop="1" thickBot="1">
      <c r="A191" s="889" t="s">
        <v>87</v>
      </c>
      <c r="B191" s="890"/>
      <c r="C191" s="954" t="str">
        <f>IF(入力用!R259="","",入力用!R259)</f>
        <v/>
      </c>
      <c r="D191" s="955"/>
      <c r="F191" s="8" t="s">
        <v>77</v>
      </c>
      <c r="G191" s="893">
        <f>IF(入力用!O258=1,IF(AND(入力用!O264&gt;0,入力用!O264&lt;=4),IF(G190&gt;=65000,65000,G190),IF(G190&gt;=82000,82000,G190)),IF(G190&gt;=65000,65000,G190))</f>
        <v>0</v>
      </c>
      <c r="H191" s="894"/>
      <c r="I191" s="893">
        <f>IF(入力用!O258=1,IF(AND(入力用!O264&gt;0,入力用!O264&lt;=5),IF(I190&gt;=65000,65000,I190),IF(I190&gt;=82000,82000,I190)),IF(I190&gt;=65000,65000,I190))</f>
        <v>0</v>
      </c>
      <c r="J191" s="894"/>
      <c r="K191" s="893">
        <f>IF(入力用!O258=1,IF(AND(入力用!O264&gt;0,入力用!O264&lt;=6),IF(K190&gt;=65000,65000,K190),IF(K190&gt;=82000,82000,K190)),IF(K190&gt;=65000,65000,K190))</f>
        <v>0</v>
      </c>
      <c r="L191" s="894"/>
      <c r="M191" s="893">
        <f>IF(入力用!O258=1,IF(AND(入力用!O264&gt;0,入力用!O264&lt;=7),IF(M190&gt;=65000,65000,M190),IF(M190&gt;=82000,82000,M190)),IF(M190&gt;=65000,65000,M190))</f>
        <v>0</v>
      </c>
      <c r="N191" s="894"/>
      <c r="O191" s="893">
        <f>IF(入力用!O258=1,IF(AND(入力用!O264&gt;0,入力用!O264&lt;=8),IF(O190&gt;=65000,65000,O190),IF(O190&gt;=82000,82000,O190)),IF(O190&gt;=65000,65000,O190))</f>
        <v>0</v>
      </c>
      <c r="P191" s="894"/>
      <c r="Q191" s="893">
        <f>IF(入力用!O258=1,IF(AND(入力用!O264&gt;0,入力用!O264&lt;=9),IF(Q190&gt;=65000,65000,Q190),IF(Q190&gt;=82000,82000,Q190)),IF(Q190&gt;=65000,65000,Q190))</f>
        <v>0</v>
      </c>
      <c r="R191" s="894"/>
      <c r="S191" s="893">
        <f>IF(入力用!O258=1,IF(AND(入力用!O264&gt;0,入力用!O264&lt;=10),IF(S190&gt;=65000,65000,S190),IF(S190&gt;=82000,82000,S190)),IF(S190&gt;=65000,65000,S190))</f>
        <v>0</v>
      </c>
      <c r="T191" s="894"/>
      <c r="U191" s="893">
        <f>IF(入力用!O258=1,IF(AND(入力用!O264&gt;0,入力用!O264&lt;=11),IF(U190&gt;=65000,65000,U190),IF(U190&gt;=82000,82000,U190)),IF(U190&gt;=65000,65000,U190))</f>
        <v>0</v>
      </c>
      <c r="V191" s="894"/>
      <c r="W191" s="893">
        <f>IF(入力用!O258=1,IF(AND(入力用!O264&gt;0,入力用!O264&lt;=12),IF(W190&gt;=65000,65000,W190),IF(W190&gt;=82000,82000,W190)),IF(W190&gt;=65000,65000,W190))</f>
        <v>0</v>
      </c>
      <c r="X191" s="894"/>
      <c r="Y191" s="893">
        <f>IF(入力用!O258=1,IF(AND(入力用!O264&gt;0,入力用!O264&lt;=13),IF(Y190&gt;=65000,65000,Y190),IF(Y190&gt;=82000,82000,Y190)),IF(Y190&gt;=65000,65000,Y190))</f>
        <v>0</v>
      </c>
      <c r="Z191" s="894"/>
      <c r="AA191" s="893">
        <f>IF(入力用!O258=1,IF(AND(入力用!O264&gt;0,入力用!O264&lt;=14),IF(AA190&gt;=65000,65000,AA190),IF(AA190&gt;=82000,82000,AA190)),IF(AA190&gt;=65000,65000,AA190))</f>
        <v>0</v>
      </c>
      <c r="AB191" s="894"/>
      <c r="AC191" s="893">
        <f>IF(入力用!O258=1,IF(AND(入力用!O264&gt;0,入力用!O264&lt;=15),IF(AC190&gt;=65000,65000,AC190),IF(AC190&gt;=82000,82000,AC190)),IF(AC190&gt;=65000,65000,AC190))</f>
        <v>0</v>
      </c>
      <c r="AD191" s="958"/>
      <c r="AE191" s="895"/>
      <c r="AF191" s="896"/>
    </row>
    <row r="192" spans="1:32" ht="50.25" customHeight="1" thickBot="1">
      <c r="A192" s="897" t="s">
        <v>88</v>
      </c>
      <c r="B192" s="898"/>
      <c r="C192" s="956" t="str">
        <f>IF(入力用!R260="","",入力用!R260)</f>
        <v/>
      </c>
      <c r="D192" s="957"/>
      <c r="F192" s="9" t="s">
        <v>228</v>
      </c>
      <c r="G192" s="899">
        <f>ROUNDDOWN(G191*3/4,0)</f>
        <v>0</v>
      </c>
      <c r="H192" s="899"/>
      <c r="I192" s="899">
        <f>ROUNDDOWN(I191*3/4,0)</f>
        <v>0</v>
      </c>
      <c r="J192" s="899"/>
      <c r="K192" s="899">
        <f>ROUNDDOWN(K191*3/4,0)</f>
        <v>0</v>
      </c>
      <c r="L192" s="900"/>
      <c r="M192" s="901">
        <f>ROUNDDOWN(M191*3/4,0)</f>
        <v>0</v>
      </c>
      <c r="N192" s="899"/>
      <c r="O192" s="899">
        <f>ROUNDDOWN(O191*3/4,0)</f>
        <v>0</v>
      </c>
      <c r="P192" s="899"/>
      <c r="Q192" s="899">
        <f>ROUNDDOWN(Q191*3/4,0)</f>
        <v>0</v>
      </c>
      <c r="R192" s="900"/>
      <c r="S192" s="901">
        <f>ROUNDDOWN(S191*3/4,0)</f>
        <v>0</v>
      </c>
      <c r="T192" s="899"/>
      <c r="U192" s="899">
        <f>ROUNDDOWN(U191*3/4,0)</f>
        <v>0</v>
      </c>
      <c r="V192" s="899"/>
      <c r="W192" s="899">
        <f>ROUNDDOWN(W191*3/4,0)</f>
        <v>0</v>
      </c>
      <c r="X192" s="900"/>
      <c r="Y192" s="901">
        <f>ROUNDDOWN(Y191*3/4,0)</f>
        <v>0</v>
      </c>
      <c r="Z192" s="899"/>
      <c r="AA192" s="899">
        <f>ROUNDDOWN(AA191*3/4,0)</f>
        <v>0</v>
      </c>
      <c r="AB192" s="899"/>
      <c r="AC192" s="899">
        <f>ROUNDDOWN(AC191*3/4,0)</f>
        <v>0</v>
      </c>
      <c r="AD192" s="902"/>
      <c r="AE192" s="903">
        <f>ROUNDDOWN(SUM(G192:AD192),-2)</f>
        <v>0</v>
      </c>
      <c r="AF192" s="904"/>
    </row>
    <row r="193" spans="1:32" ht="17.25" customHeight="1">
      <c r="A193" s="871" t="s">
        <v>85</v>
      </c>
      <c r="B193" s="873" t="str">
        <f>IF(入力用!R261="","",入力用!R261)</f>
        <v/>
      </c>
      <c r="C193" s="874"/>
      <c r="D193" s="875"/>
    </row>
    <row r="194" spans="1:32" ht="34.5" customHeight="1">
      <c r="A194" s="872"/>
      <c r="B194" s="876"/>
      <c r="C194" s="877"/>
      <c r="D194" s="878"/>
      <c r="G194" s="882"/>
      <c r="H194" s="883"/>
      <c r="I194" s="884" t="s">
        <v>36</v>
      </c>
      <c r="J194" s="885"/>
      <c r="K194" s="886"/>
      <c r="M194" s="887"/>
      <c r="N194" s="887"/>
      <c r="O194" s="888" t="s">
        <v>37</v>
      </c>
      <c r="P194" s="887"/>
      <c r="Q194" s="887"/>
      <c r="S194" s="887"/>
      <c r="T194" s="887"/>
      <c r="U194" s="888" t="s">
        <v>38</v>
      </c>
      <c r="V194" s="887"/>
      <c r="W194" s="887"/>
      <c r="Y194" s="887"/>
      <c r="Z194" s="887"/>
      <c r="AA194" s="888" t="s">
        <v>39</v>
      </c>
      <c r="AB194" s="887"/>
      <c r="AC194" s="887"/>
    </row>
    <row r="195" spans="1:32" ht="27" customHeight="1">
      <c r="A195" s="872"/>
      <c r="B195" s="876"/>
      <c r="C195" s="877"/>
      <c r="D195" s="878"/>
      <c r="G195" s="869" t="s">
        <v>29</v>
      </c>
      <c r="H195" s="870"/>
      <c r="I195" s="855">
        <f>SUM(G185:L185)</f>
        <v>0</v>
      </c>
      <c r="J195" s="856"/>
      <c r="K195" s="857"/>
      <c r="M195" s="869" t="s">
        <v>29</v>
      </c>
      <c r="N195" s="870"/>
      <c r="O195" s="855">
        <f t="shared" ref="O195:O200" si="101">SUM(M185:R185)</f>
        <v>0</v>
      </c>
      <c r="P195" s="856"/>
      <c r="Q195" s="857"/>
      <c r="S195" s="869" t="s">
        <v>29</v>
      </c>
      <c r="T195" s="870"/>
      <c r="U195" s="855">
        <f t="shared" ref="U195:U200" si="102">SUM(S185:X185)</f>
        <v>0</v>
      </c>
      <c r="V195" s="856"/>
      <c r="W195" s="857"/>
      <c r="Y195" s="869" t="s">
        <v>29</v>
      </c>
      <c r="Z195" s="870"/>
      <c r="AA195" s="855">
        <f t="shared" ref="AA195:AA200" si="103">SUM(Y185:AD185)</f>
        <v>0</v>
      </c>
      <c r="AB195" s="856"/>
      <c r="AC195" s="857"/>
    </row>
    <row r="196" spans="1:32" ht="27" customHeight="1">
      <c r="A196" s="872"/>
      <c r="B196" s="876"/>
      <c r="C196" s="877"/>
      <c r="D196" s="878"/>
      <c r="G196" s="862" t="s">
        <v>31</v>
      </c>
      <c r="H196" s="863"/>
      <c r="I196" s="855">
        <f t="shared" ref="I196:I200" si="104">SUM(G186:L186)</f>
        <v>0</v>
      </c>
      <c r="J196" s="856"/>
      <c r="K196" s="857"/>
      <c r="M196" s="862" t="s">
        <v>31</v>
      </c>
      <c r="N196" s="863"/>
      <c r="O196" s="855">
        <f t="shared" si="101"/>
        <v>0</v>
      </c>
      <c r="P196" s="856"/>
      <c r="Q196" s="857"/>
      <c r="S196" s="862" t="s">
        <v>31</v>
      </c>
      <c r="T196" s="863"/>
      <c r="U196" s="855">
        <f t="shared" si="102"/>
        <v>0</v>
      </c>
      <c r="V196" s="856"/>
      <c r="W196" s="857"/>
      <c r="Y196" s="862" t="s">
        <v>31</v>
      </c>
      <c r="Z196" s="863"/>
      <c r="AA196" s="855">
        <f t="shared" si="103"/>
        <v>0</v>
      </c>
      <c r="AB196" s="856"/>
      <c r="AC196" s="857"/>
    </row>
    <row r="197" spans="1:32" ht="27" customHeight="1">
      <c r="A197" s="872"/>
      <c r="B197" s="879"/>
      <c r="C197" s="880"/>
      <c r="D197" s="881"/>
      <c r="G197" s="862" t="s">
        <v>40</v>
      </c>
      <c r="H197" s="863"/>
      <c r="I197" s="855">
        <f t="shared" si="104"/>
        <v>0</v>
      </c>
      <c r="J197" s="856"/>
      <c r="K197" s="857"/>
      <c r="M197" s="862" t="s">
        <v>40</v>
      </c>
      <c r="N197" s="863"/>
      <c r="O197" s="855">
        <f t="shared" si="101"/>
        <v>0</v>
      </c>
      <c r="P197" s="856"/>
      <c r="Q197" s="857"/>
      <c r="S197" s="862" t="s">
        <v>40</v>
      </c>
      <c r="T197" s="863"/>
      <c r="U197" s="855">
        <f t="shared" si="102"/>
        <v>0</v>
      </c>
      <c r="V197" s="856"/>
      <c r="W197" s="857"/>
      <c r="Y197" s="862" t="s">
        <v>40</v>
      </c>
      <c r="Z197" s="863"/>
      <c r="AA197" s="855">
        <f t="shared" si="103"/>
        <v>0</v>
      </c>
      <c r="AB197" s="856"/>
      <c r="AC197" s="857"/>
    </row>
    <row r="198" spans="1:32" ht="27" customHeight="1">
      <c r="B198" s="864" t="str">
        <f>IF(入力用!R262="","",入力用!R262)</f>
        <v>補助基準額上限：65000円</v>
      </c>
      <c r="C198" s="864"/>
      <c r="D198" s="864"/>
      <c r="G198" s="862" t="s">
        <v>32</v>
      </c>
      <c r="H198" s="863"/>
      <c r="I198" s="865">
        <f t="shared" si="104"/>
        <v>0</v>
      </c>
      <c r="J198" s="866"/>
      <c r="K198" s="867"/>
      <c r="M198" s="862" t="s">
        <v>32</v>
      </c>
      <c r="N198" s="863"/>
      <c r="O198" s="865">
        <f t="shared" si="101"/>
        <v>0</v>
      </c>
      <c r="P198" s="866"/>
      <c r="Q198" s="867"/>
      <c r="S198" s="862" t="s">
        <v>32</v>
      </c>
      <c r="T198" s="863"/>
      <c r="U198" s="865">
        <f t="shared" si="102"/>
        <v>0</v>
      </c>
      <c r="V198" s="866"/>
      <c r="W198" s="867"/>
      <c r="Y198" s="862" t="s">
        <v>32</v>
      </c>
      <c r="Z198" s="863"/>
      <c r="AA198" s="865">
        <f t="shared" si="103"/>
        <v>0</v>
      </c>
      <c r="AB198" s="866"/>
      <c r="AC198" s="867"/>
    </row>
    <row r="199" spans="1:32" ht="27" customHeight="1">
      <c r="B199" s="868" t="str">
        <f>IF(入力用!V262="","",入力用!V262)</f>
        <v/>
      </c>
      <c r="C199" s="868"/>
      <c r="D199" s="868"/>
      <c r="G199" s="869" t="s">
        <v>33</v>
      </c>
      <c r="H199" s="870"/>
      <c r="I199" s="855">
        <f t="shared" si="104"/>
        <v>0</v>
      </c>
      <c r="J199" s="856"/>
      <c r="K199" s="857"/>
      <c r="M199" s="869" t="s">
        <v>33</v>
      </c>
      <c r="N199" s="870"/>
      <c r="O199" s="855">
        <f t="shared" si="101"/>
        <v>0</v>
      </c>
      <c r="P199" s="856"/>
      <c r="Q199" s="857"/>
      <c r="S199" s="869" t="s">
        <v>33</v>
      </c>
      <c r="T199" s="870"/>
      <c r="U199" s="855">
        <f t="shared" si="102"/>
        <v>0</v>
      </c>
      <c r="V199" s="856"/>
      <c r="W199" s="857"/>
      <c r="Y199" s="869" t="s">
        <v>33</v>
      </c>
      <c r="Z199" s="870"/>
      <c r="AA199" s="855">
        <f t="shared" si="103"/>
        <v>0</v>
      </c>
      <c r="AB199" s="856"/>
      <c r="AC199" s="857"/>
    </row>
    <row r="200" spans="1:32" ht="27" customHeight="1" thickBot="1">
      <c r="G200" s="850" t="s">
        <v>35</v>
      </c>
      <c r="H200" s="851"/>
      <c r="I200" s="852">
        <f t="shared" si="104"/>
        <v>0</v>
      </c>
      <c r="J200" s="853"/>
      <c r="K200" s="854"/>
      <c r="M200" s="850" t="s">
        <v>35</v>
      </c>
      <c r="N200" s="851"/>
      <c r="O200" s="855">
        <f t="shared" si="101"/>
        <v>0</v>
      </c>
      <c r="P200" s="856"/>
      <c r="Q200" s="857"/>
      <c r="S200" s="850" t="s">
        <v>35</v>
      </c>
      <c r="T200" s="851"/>
      <c r="U200" s="855">
        <f t="shared" si="102"/>
        <v>0</v>
      </c>
      <c r="V200" s="856"/>
      <c r="W200" s="857"/>
      <c r="Y200" s="850" t="s">
        <v>35</v>
      </c>
      <c r="Z200" s="851"/>
      <c r="AA200" s="855">
        <f t="shared" si="103"/>
        <v>0</v>
      </c>
      <c r="AB200" s="856"/>
      <c r="AC200" s="857"/>
    </row>
    <row r="201" spans="1:32" ht="45" customHeight="1" thickBot="1">
      <c r="G201" s="858" t="s">
        <v>78</v>
      </c>
      <c r="H201" s="859"/>
      <c r="I201" s="860">
        <f>ROUNDDOWN(SUM(G192:L192),-2)</f>
        <v>0</v>
      </c>
      <c r="J201" s="861"/>
      <c r="K201" s="861"/>
      <c r="M201" s="858" t="s">
        <v>78</v>
      </c>
      <c r="N201" s="859"/>
      <c r="O201" s="860">
        <f>ROUNDDOWN(SUM(M192:R192),-2)</f>
        <v>0</v>
      </c>
      <c r="P201" s="861"/>
      <c r="Q201" s="861"/>
      <c r="S201" s="858" t="s">
        <v>78</v>
      </c>
      <c r="T201" s="859"/>
      <c r="U201" s="860">
        <f>ROUNDDOWN(SUM(S192:X192),-2)</f>
        <v>0</v>
      </c>
      <c r="V201" s="861"/>
      <c r="W201" s="861"/>
      <c r="Y201" s="858" t="s">
        <v>78</v>
      </c>
      <c r="Z201" s="859"/>
      <c r="AA201" s="860">
        <f>AE192-I201-O201-U201</f>
        <v>0</v>
      </c>
      <c r="AB201" s="861"/>
      <c r="AC201" s="861"/>
      <c r="AF201" s="10" t="s">
        <v>94</v>
      </c>
    </row>
    <row r="202" spans="1:32" ht="17.25" customHeight="1"/>
    <row r="203" spans="1:32" ht="17.25" customHeight="1"/>
    <row r="204" spans="1:32" ht="17.25" customHeight="1">
      <c r="A204" s="953" t="str">
        <f>$A$1</f>
        <v>様式第２号</v>
      </c>
      <c r="B204" s="953"/>
    </row>
    <row r="205" spans="1:32" ht="17.25" customHeight="1">
      <c r="A205" s="953"/>
      <c r="B205" s="953"/>
      <c r="Z205" s="939" t="str">
        <f>$Z$2</f>
        <v>令和</v>
      </c>
      <c r="AA205" s="939">
        <f>IF($AA$2="","",$AA$2)</f>
        <v>0</v>
      </c>
      <c r="AB205" s="939" t="s">
        <v>8</v>
      </c>
      <c r="AC205" s="939">
        <f>IF($AC$2="","",$AC$2)</f>
        <v>0</v>
      </c>
      <c r="AD205" s="939" t="s">
        <v>9</v>
      </c>
      <c r="AE205" s="939">
        <f>IF($AE$2="","",$AE$2)</f>
        <v>0</v>
      </c>
      <c r="AF205" s="939" t="s">
        <v>10</v>
      </c>
    </row>
    <row r="206" spans="1:32" ht="17.25" customHeight="1">
      <c r="A206" s="939" t="s">
        <v>11</v>
      </c>
      <c r="B206" s="939"/>
      <c r="C206" s="939"/>
      <c r="D206" s="939"/>
      <c r="E206" s="939"/>
      <c r="F206" s="939"/>
      <c r="G206" s="939"/>
      <c r="H206" s="939"/>
      <c r="I206" s="939"/>
      <c r="L206" s="940" t="s">
        <v>12</v>
      </c>
      <c r="M206" s="940"/>
      <c r="N206" s="941">
        <v>8</v>
      </c>
      <c r="O206" s="941"/>
      <c r="P206" s="942" t="s">
        <v>13</v>
      </c>
      <c r="Q206" s="942"/>
      <c r="Z206" s="939"/>
      <c r="AA206" s="939"/>
      <c r="AB206" s="939"/>
      <c r="AC206" s="939"/>
      <c r="AD206" s="939"/>
      <c r="AE206" s="939"/>
      <c r="AF206" s="939"/>
    </row>
    <row r="207" spans="1:32" ht="17.25" customHeight="1">
      <c r="A207" s="939"/>
      <c r="B207" s="939"/>
      <c r="C207" s="939"/>
      <c r="D207" s="939"/>
      <c r="E207" s="939"/>
      <c r="F207" s="939"/>
      <c r="G207" s="939"/>
      <c r="H207" s="939"/>
      <c r="I207" s="939"/>
      <c r="L207" s="940"/>
      <c r="M207" s="940"/>
      <c r="N207" s="941"/>
      <c r="O207" s="941"/>
      <c r="P207" s="942"/>
      <c r="Q207" s="942"/>
    </row>
    <row r="208" spans="1:32" ht="17.25" customHeight="1">
      <c r="A208" s="939"/>
      <c r="B208" s="939"/>
      <c r="C208" s="939"/>
      <c r="D208" s="939"/>
      <c r="E208" s="939"/>
      <c r="F208" s="939"/>
      <c r="G208" s="939"/>
      <c r="H208" s="939"/>
      <c r="I208" s="939"/>
      <c r="L208" s="940"/>
      <c r="M208" s="940"/>
      <c r="N208" s="941"/>
      <c r="O208" s="941"/>
      <c r="P208" s="942"/>
      <c r="Q208" s="942"/>
    </row>
    <row r="209" spans="1:32" ht="17.25" customHeight="1" thickBot="1"/>
    <row r="210" spans="1:32" ht="42" customHeight="1" thickBot="1">
      <c r="A210" s="943" t="s">
        <v>90</v>
      </c>
      <c r="B210" s="944"/>
      <c r="C210" s="945" t="str">
        <f>IF($C$7="","",$C$7)</f>
        <v/>
      </c>
      <c r="D210" s="945"/>
      <c r="E210" s="945"/>
      <c r="F210" s="945"/>
      <c r="G210" s="945"/>
      <c r="H210" s="945"/>
      <c r="I210" s="946"/>
    </row>
    <row r="211" spans="1:32" ht="17.25" customHeight="1">
      <c r="C211" s="2"/>
      <c r="D211" s="2"/>
      <c r="E211" s="11"/>
      <c r="F211" s="2"/>
      <c r="G211" s="2"/>
      <c r="H211" s="2"/>
      <c r="I211" s="2"/>
      <c r="J211" s="2"/>
    </row>
    <row r="212" spans="1:32" ht="17.25" customHeight="1" thickBot="1"/>
    <row r="213" spans="1:32" ht="23.25" customHeight="1" thickBot="1">
      <c r="A213" s="947" t="s">
        <v>14</v>
      </c>
      <c r="B213" s="948"/>
      <c r="C213" s="948"/>
      <c r="D213" s="949"/>
      <c r="F213" s="3" t="s">
        <v>15</v>
      </c>
      <c r="G213" s="943" t="s">
        <v>16</v>
      </c>
      <c r="H213" s="944"/>
      <c r="I213" s="950" t="s">
        <v>17</v>
      </c>
      <c r="J213" s="944"/>
      <c r="K213" s="950" t="s">
        <v>18</v>
      </c>
      <c r="L213" s="951"/>
      <c r="M213" s="943" t="s">
        <v>19</v>
      </c>
      <c r="N213" s="944"/>
      <c r="O213" s="950" t="s">
        <v>20</v>
      </c>
      <c r="P213" s="944"/>
      <c r="Q213" s="950" t="s">
        <v>21</v>
      </c>
      <c r="R213" s="951"/>
      <c r="S213" s="943" t="s">
        <v>22</v>
      </c>
      <c r="T213" s="944"/>
      <c r="U213" s="950" t="s">
        <v>23</v>
      </c>
      <c r="V213" s="944"/>
      <c r="W213" s="950" t="s">
        <v>24</v>
      </c>
      <c r="X213" s="951"/>
      <c r="Y213" s="943" t="s">
        <v>25</v>
      </c>
      <c r="Z213" s="944"/>
      <c r="AA213" s="950" t="s">
        <v>26</v>
      </c>
      <c r="AB213" s="944"/>
      <c r="AC213" s="950" t="s">
        <v>27</v>
      </c>
      <c r="AD213" s="951"/>
      <c r="AE213" s="966" t="s">
        <v>28</v>
      </c>
      <c r="AF213" s="951"/>
    </row>
    <row r="214" spans="1:32" ht="37.5" customHeight="1">
      <c r="A214" s="932" t="s">
        <v>86</v>
      </c>
      <c r="B214" s="933"/>
      <c r="C214" s="934" t="str">
        <f>IF(入力用!R294="","",入力用!R294)</f>
        <v/>
      </c>
      <c r="D214" s="935"/>
      <c r="F214" s="118" t="s">
        <v>71</v>
      </c>
      <c r="G214" s="919">
        <f>入力用!R303</f>
        <v>0</v>
      </c>
      <c r="H214" s="919"/>
      <c r="I214" s="920">
        <f>入力用!S303</f>
        <v>0</v>
      </c>
      <c r="J214" s="959"/>
      <c r="K214" s="920">
        <f>入力用!T303</f>
        <v>0</v>
      </c>
      <c r="L214" s="959"/>
      <c r="M214" s="920">
        <f>入力用!U303</f>
        <v>0</v>
      </c>
      <c r="N214" s="959"/>
      <c r="O214" s="920">
        <f>入力用!V303</f>
        <v>0</v>
      </c>
      <c r="P214" s="959"/>
      <c r="Q214" s="920">
        <f>入力用!W303</f>
        <v>0</v>
      </c>
      <c r="R214" s="959"/>
      <c r="S214" s="920">
        <f>入力用!X303</f>
        <v>0</v>
      </c>
      <c r="T214" s="959"/>
      <c r="U214" s="920">
        <f>入力用!Y303</f>
        <v>0</v>
      </c>
      <c r="V214" s="959"/>
      <c r="W214" s="920">
        <f>入力用!Z303</f>
        <v>0</v>
      </c>
      <c r="X214" s="959"/>
      <c r="Y214" s="920">
        <f>入力用!AA303</f>
        <v>0</v>
      </c>
      <c r="Z214" s="959"/>
      <c r="AA214" s="920">
        <f>入力用!AB303</f>
        <v>0</v>
      </c>
      <c r="AB214" s="959"/>
      <c r="AC214" s="920">
        <f>入力用!AC303</f>
        <v>0</v>
      </c>
      <c r="AD214" s="921"/>
      <c r="AE214" s="908">
        <f t="shared" ref="AE214:AE218" si="105">SUM(G214:AD214)</f>
        <v>0</v>
      </c>
      <c r="AF214" s="909"/>
    </row>
    <row r="215" spans="1:32" ht="37.5" customHeight="1">
      <c r="A215" s="936" t="s">
        <v>30</v>
      </c>
      <c r="B215" s="937"/>
      <c r="C215" s="922" t="str">
        <f>IF(入力用!R295="","",入力用!R295)</f>
        <v/>
      </c>
      <c r="D215" s="923"/>
      <c r="F215" s="4" t="s">
        <v>72</v>
      </c>
      <c r="G215" s="926">
        <f>入力用!R304</f>
        <v>0</v>
      </c>
      <c r="H215" s="926"/>
      <c r="I215" s="927">
        <f>入力用!S304</f>
        <v>0</v>
      </c>
      <c r="J215" s="928"/>
      <c r="K215" s="927">
        <f>入力用!T304</f>
        <v>0</v>
      </c>
      <c r="L215" s="928"/>
      <c r="M215" s="927">
        <f>入力用!U304</f>
        <v>0</v>
      </c>
      <c r="N215" s="928"/>
      <c r="O215" s="927">
        <f>入力用!V304</f>
        <v>0</v>
      </c>
      <c r="P215" s="928"/>
      <c r="Q215" s="927">
        <f>入力用!W304</f>
        <v>0</v>
      </c>
      <c r="R215" s="928"/>
      <c r="S215" s="927">
        <f>入力用!X304</f>
        <v>0</v>
      </c>
      <c r="T215" s="928"/>
      <c r="U215" s="927">
        <f>入力用!Y304</f>
        <v>0</v>
      </c>
      <c r="V215" s="928"/>
      <c r="W215" s="927">
        <f>入力用!Z304</f>
        <v>0</v>
      </c>
      <c r="X215" s="928"/>
      <c r="Y215" s="927">
        <f>入力用!AA304</f>
        <v>0</v>
      </c>
      <c r="Z215" s="928"/>
      <c r="AA215" s="927">
        <f>入力用!AB304</f>
        <v>0</v>
      </c>
      <c r="AB215" s="928"/>
      <c r="AC215" s="927">
        <f>入力用!AC304</f>
        <v>0</v>
      </c>
      <c r="AD215" s="929"/>
      <c r="AE215" s="908">
        <f t="shared" si="105"/>
        <v>0</v>
      </c>
      <c r="AF215" s="909"/>
    </row>
    <row r="216" spans="1:32" ht="37.5" customHeight="1">
      <c r="A216" s="938"/>
      <c r="B216" s="937"/>
      <c r="C216" s="924"/>
      <c r="D216" s="925"/>
      <c r="F216" s="4" t="s">
        <v>73</v>
      </c>
      <c r="G216" s="926">
        <f>入力用!R305</f>
        <v>0</v>
      </c>
      <c r="H216" s="926"/>
      <c r="I216" s="927">
        <f>入力用!S305</f>
        <v>0</v>
      </c>
      <c r="J216" s="928"/>
      <c r="K216" s="927">
        <f>入力用!T305</f>
        <v>0</v>
      </c>
      <c r="L216" s="928"/>
      <c r="M216" s="927">
        <f>入力用!U305</f>
        <v>0</v>
      </c>
      <c r="N216" s="928"/>
      <c r="O216" s="927">
        <f>入力用!V305</f>
        <v>0</v>
      </c>
      <c r="P216" s="928"/>
      <c r="Q216" s="927">
        <f>入力用!W305</f>
        <v>0</v>
      </c>
      <c r="R216" s="928"/>
      <c r="S216" s="927">
        <f>入力用!X305</f>
        <v>0</v>
      </c>
      <c r="T216" s="928"/>
      <c r="U216" s="927">
        <f>入力用!Y305</f>
        <v>0</v>
      </c>
      <c r="V216" s="928"/>
      <c r="W216" s="927">
        <f>入力用!Z305</f>
        <v>0</v>
      </c>
      <c r="X216" s="928"/>
      <c r="Y216" s="927">
        <f>入力用!AA305</f>
        <v>0</v>
      </c>
      <c r="Z216" s="928"/>
      <c r="AA216" s="927">
        <f>入力用!AB305</f>
        <v>0</v>
      </c>
      <c r="AB216" s="928"/>
      <c r="AC216" s="927">
        <f>入力用!AC305</f>
        <v>0</v>
      </c>
      <c r="AD216" s="929"/>
      <c r="AE216" s="908">
        <f t="shared" si="105"/>
        <v>0</v>
      </c>
      <c r="AF216" s="909"/>
    </row>
    <row r="217" spans="1:32" ht="37.5" customHeight="1">
      <c r="A217" s="938"/>
      <c r="B217" s="937"/>
      <c r="C217" s="876" t="str">
        <f>IF(入力用!R296="","",入力用!R296)</f>
        <v/>
      </c>
      <c r="D217" s="960"/>
      <c r="F217" s="5" t="s">
        <v>74</v>
      </c>
      <c r="G217" s="926">
        <v>0</v>
      </c>
      <c r="H217" s="926"/>
      <c r="I217" s="927">
        <v>0</v>
      </c>
      <c r="J217" s="928"/>
      <c r="K217" s="927">
        <v>0</v>
      </c>
      <c r="L217" s="928"/>
      <c r="M217" s="927">
        <v>0</v>
      </c>
      <c r="N217" s="928"/>
      <c r="O217" s="927">
        <v>0</v>
      </c>
      <c r="P217" s="928"/>
      <c r="Q217" s="927">
        <v>0</v>
      </c>
      <c r="R217" s="928"/>
      <c r="S217" s="927">
        <v>0</v>
      </c>
      <c r="T217" s="928"/>
      <c r="U217" s="927">
        <v>0</v>
      </c>
      <c r="V217" s="928"/>
      <c r="W217" s="927">
        <v>0</v>
      </c>
      <c r="X217" s="928"/>
      <c r="Y217" s="927">
        <v>0</v>
      </c>
      <c r="Z217" s="928"/>
      <c r="AA217" s="927">
        <v>0</v>
      </c>
      <c r="AB217" s="928"/>
      <c r="AC217" s="927">
        <v>0</v>
      </c>
      <c r="AD217" s="929"/>
      <c r="AE217" s="930">
        <f t="shared" si="105"/>
        <v>0</v>
      </c>
      <c r="AF217" s="931"/>
    </row>
    <row r="218" spans="1:32" ht="37.5" customHeight="1" thickBot="1">
      <c r="A218" s="938"/>
      <c r="B218" s="937"/>
      <c r="C218" s="879"/>
      <c r="D218" s="961"/>
      <c r="F218" s="6" t="s">
        <v>75</v>
      </c>
      <c r="G218" s="905">
        <f>入力用!R306</f>
        <v>0</v>
      </c>
      <c r="H218" s="906"/>
      <c r="I218" s="905">
        <f>入力用!S306</f>
        <v>0</v>
      </c>
      <c r="J218" s="906"/>
      <c r="K218" s="905">
        <f>入力用!T306</f>
        <v>0</v>
      </c>
      <c r="L218" s="906"/>
      <c r="M218" s="905">
        <f>入力用!U306</f>
        <v>0</v>
      </c>
      <c r="N218" s="906"/>
      <c r="O218" s="905">
        <f>入力用!V306</f>
        <v>0</v>
      </c>
      <c r="P218" s="906"/>
      <c r="Q218" s="905">
        <f>入力用!W306</f>
        <v>0</v>
      </c>
      <c r="R218" s="906"/>
      <c r="S218" s="905">
        <f>入力用!X306</f>
        <v>0</v>
      </c>
      <c r="T218" s="906"/>
      <c r="U218" s="905">
        <f>入力用!Y306</f>
        <v>0</v>
      </c>
      <c r="V218" s="906"/>
      <c r="W218" s="905">
        <f>入力用!Z306</f>
        <v>0</v>
      </c>
      <c r="X218" s="906"/>
      <c r="Y218" s="905">
        <f>入力用!AA306</f>
        <v>0</v>
      </c>
      <c r="Z218" s="906"/>
      <c r="AA218" s="905">
        <f>入力用!AB306</f>
        <v>0</v>
      </c>
      <c r="AB218" s="906"/>
      <c r="AC218" s="905">
        <f>入力用!AC306</f>
        <v>0</v>
      </c>
      <c r="AD218" s="907"/>
      <c r="AE218" s="908">
        <f t="shared" si="105"/>
        <v>0</v>
      </c>
      <c r="AF218" s="909"/>
    </row>
    <row r="219" spans="1:32" ht="37.5" customHeight="1" thickTop="1" thickBot="1">
      <c r="A219" s="910" t="s">
        <v>34</v>
      </c>
      <c r="B219" s="911"/>
      <c r="C219" s="954" t="str">
        <f>IF(入力用!R297="","",入力用!R297)</f>
        <v/>
      </c>
      <c r="D219" s="955"/>
      <c r="F219" s="7" t="s">
        <v>76</v>
      </c>
      <c r="G219" s="912">
        <f>SUM(G214:H217)-G218</f>
        <v>0</v>
      </c>
      <c r="H219" s="913"/>
      <c r="I219" s="912">
        <f t="shared" ref="I219" si="106">SUM(I214:J217)-I218</f>
        <v>0</v>
      </c>
      <c r="J219" s="913"/>
      <c r="K219" s="912">
        <f t="shared" ref="K219" si="107">SUM(K214:L217)-K218</f>
        <v>0</v>
      </c>
      <c r="L219" s="914"/>
      <c r="M219" s="915">
        <f t="shared" ref="M219" si="108">SUM(M214:N217)-M218</f>
        <v>0</v>
      </c>
      <c r="N219" s="913"/>
      <c r="O219" s="912">
        <f t="shared" ref="O219" si="109">SUM(O214:P217)-O218</f>
        <v>0</v>
      </c>
      <c r="P219" s="913"/>
      <c r="Q219" s="912">
        <f t="shared" ref="Q219" si="110">SUM(Q214:R217)-Q218</f>
        <v>0</v>
      </c>
      <c r="R219" s="914"/>
      <c r="S219" s="915">
        <f t="shared" ref="S219" si="111">SUM(S214:T217)-S218</f>
        <v>0</v>
      </c>
      <c r="T219" s="913"/>
      <c r="U219" s="912">
        <f t="shared" ref="U219" si="112">SUM(U214:V217)-U218</f>
        <v>0</v>
      </c>
      <c r="V219" s="913"/>
      <c r="W219" s="912">
        <f t="shared" ref="W219" si="113">SUM(W214:X217)-W218</f>
        <v>0</v>
      </c>
      <c r="X219" s="914"/>
      <c r="Y219" s="915">
        <f t="shared" ref="Y219" si="114">SUM(Y214:Z217)-Y218</f>
        <v>0</v>
      </c>
      <c r="Z219" s="913"/>
      <c r="AA219" s="912">
        <f>SUM(AA214:AB217)-AA218</f>
        <v>0</v>
      </c>
      <c r="AB219" s="913"/>
      <c r="AC219" s="912">
        <f t="shared" ref="AC219" si="115">SUM(AC214:AD217)-AC218</f>
        <v>0</v>
      </c>
      <c r="AD219" s="916"/>
      <c r="AE219" s="917">
        <f>SUM(G219:AD219)</f>
        <v>0</v>
      </c>
      <c r="AF219" s="918"/>
    </row>
    <row r="220" spans="1:32" ht="50.25" customHeight="1" thickTop="1" thickBot="1">
      <c r="A220" s="889" t="s">
        <v>87</v>
      </c>
      <c r="B220" s="890"/>
      <c r="C220" s="954" t="str">
        <f>IF(入力用!R298="","",入力用!R298)</f>
        <v/>
      </c>
      <c r="D220" s="955"/>
      <c r="F220" s="8" t="s">
        <v>77</v>
      </c>
      <c r="G220" s="893">
        <f>IF(入力用!O297=1,IF(AND(入力用!O303&gt;0,入力用!O303&lt;=4),IF(G219&gt;=65000,65000,G219),IF(G219&gt;=82000,82000,G219)),IF(G219&gt;=65000,65000,G219))</f>
        <v>0</v>
      </c>
      <c r="H220" s="894"/>
      <c r="I220" s="893">
        <f>IF(入力用!O297=1,IF(AND(入力用!O303&gt;0,入力用!O303&lt;=5),IF(I219&gt;=65000,65000,I219),IF(I219&gt;=82000,82000,I219)),IF(I219&gt;=65000,65000,I219))</f>
        <v>0</v>
      </c>
      <c r="J220" s="894"/>
      <c r="K220" s="893">
        <f>IF(入力用!O297=1,IF(AND(入力用!O303&gt;0,入力用!O303&lt;=6),IF(K219&gt;=65000,65000,K219),IF(K219&gt;=82000,82000,K219)),IF(K219&gt;=65000,65000,K219))</f>
        <v>0</v>
      </c>
      <c r="L220" s="894"/>
      <c r="M220" s="893">
        <f>IF(入力用!O297=1,IF(AND(入力用!O303&gt;0,入力用!O303&lt;=7),IF(M219&gt;=65000,65000,M219),IF(M219&gt;=82000,82000,M219)),IF(M219&gt;=65000,65000,M219))</f>
        <v>0</v>
      </c>
      <c r="N220" s="894"/>
      <c r="O220" s="893">
        <f>IF(入力用!O297=1,IF(AND(入力用!O303&gt;0,入力用!O303&lt;=8),IF(O219&gt;=65000,65000,O219),IF(O219&gt;=82000,82000,O219)),IF(O219&gt;=65000,65000,O219))</f>
        <v>0</v>
      </c>
      <c r="P220" s="894"/>
      <c r="Q220" s="893">
        <f>IF(入力用!O297=1,IF(AND(入力用!O303&gt;0,入力用!O303&lt;=9),IF(Q219&gt;=65000,65000,Q219),IF(Q219&gt;=82000,82000,Q219)),IF(Q219&gt;=65000,65000,Q219))</f>
        <v>0</v>
      </c>
      <c r="R220" s="894"/>
      <c r="S220" s="893">
        <f>IF(入力用!O297=1,IF(AND(入力用!O303&gt;0,入力用!O303&lt;=10),IF(S219&gt;=65000,65000,S219),IF(S219&gt;=82000,82000,S219)),IF(S219&gt;=65000,65000,S219))</f>
        <v>0</v>
      </c>
      <c r="T220" s="894"/>
      <c r="U220" s="893">
        <f>IF(入力用!O297=1,IF(AND(入力用!O303&gt;0,入力用!O303&lt;=11),IF(U219&gt;=65000,65000,U219),IF(U219&gt;=82000,82000,U219)),IF(U219&gt;=65000,65000,U219))</f>
        <v>0</v>
      </c>
      <c r="V220" s="894"/>
      <c r="W220" s="893">
        <f>IF(入力用!O297=1,IF(AND(入力用!O303&gt;0,入力用!O303&lt;=12),IF(W219&gt;=65000,65000,W219),IF(W219&gt;=82000,82000,W219)),IF(W219&gt;=65000,65000,W219))</f>
        <v>0</v>
      </c>
      <c r="X220" s="894"/>
      <c r="Y220" s="893">
        <f>IF(入力用!O297=1,IF(AND(入力用!O303&gt;0,入力用!O303&lt;=13),IF(Y219&gt;=65000,65000,Y219),IF(Y219&gt;=82000,82000,Y219)),IF(Y219&gt;=65000,65000,Y219))</f>
        <v>0</v>
      </c>
      <c r="Z220" s="894"/>
      <c r="AA220" s="893">
        <f>IF(入力用!O297=1,IF(AND(入力用!O303&gt;0,入力用!O303&lt;=14),IF(AA219&gt;=65000,65000,AA219),IF(AA219&gt;=82000,82000,AA219)),IF(AA219&gt;=65000,65000,AA219))</f>
        <v>0</v>
      </c>
      <c r="AB220" s="894"/>
      <c r="AC220" s="893">
        <f>IF(入力用!O297=1,IF(AND(入力用!O303&gt;0,入力用!O303&lt;=15),IF(AC219&gt;=65000,65000,AC219),IF(AC219&gt;=82000,82000,AC219)),IF(AC219&gt;=65000,65000,AC219))</f>
        <v>0</v>
      </c>
      <c r="AD220" s="958"/>
      <c r="AE220" s="895"/>
      <c r="AF220" s="896"/>
    </row>
    <row r="221" spans="1:32" ht="50.25" customHeight="1" thickBot="1">
      <c r="A221" s="897" t="s">
        <v>88</v>
      </c>
      <c r="B221" s="898"/>
      <c r="C221" s="956" t="str">
        <f>IF(入力用!R299="","",入力用!R299)</f>
        <v/>
      </c>
      <c r="D221" s="957"/>
      <c r="F221" s="9" t="s">
        <v>228</v>
      </c>
      <c r="G221" s="899">
        <f>ROUNDDOWN(G220*3/4,0)</f>
        <v>0</v>
      </c>
      <c r="H221" s="899"/>
      <c r="I221" s="899">
        <f>ROUNDDOWN(I220*3/4,0)</f>
        <v>0</v>
      </c>
      <c r="J221" s="899"/>
      <c r="K221" s="899">
        <f>ROUNDDOWN(K220*3/4,0)</f>
        <v>0</v>
      </c>
      <c r="L221" s="900"/>
      <c r="M221" s="901">
        <f>ROUNDDOWN(M220*3/4,0)</f>
        <v>0</v>
      </c>
      <c r="N221" s="899"/>
      <c r="O221" s="899">
        <f>ROUNDDOWN(O220*3/4,0)</f>
        <v>0</v>
      </c>
      <c r="P221" s="899"/>
      <c r="Q221" s="899">
        <f>ROUNDDOWN(Q220*3/4,0)</f>
        <v>0</v>
      </c>
      <c r="R221" s="900"/>
      <c r="S221" s="901">
        <f>ROUNDDOWN(S220*3/4,0)</f>
        <v>0</v>
      </c>
      <c r="T221" s="899"/>
      <c r="U221" s="899">
        <f>ROUNDDOWN(U220*3/4,0)</f>
        <v>0</v>
      </c>
      <c r="V221" s="899"/>
      <c r="W221" s="899">
        <f>ROUNDDOWN(W220*3/4,0)</f>
        <v>0</v>
      </c>
      <c r="X221" s="900"/>
      <c r="Y221" s="901">
        <f>ROUNDDOWN(Y220*3/4,0)</f>
        <v>0</v>
      </c>
      <c r="Z221" s="899"/>
      <c r="AA221" s="899">
        <f>ROUNDDOWN(AA220*3/4,0)</f>
        <v>0</v>
      </c>
      <c r="AB221" s="899"/>
      <c r="AC221" s="899">
        <f>ROUNDDOWN(AC220*3/4,0)</f>
        <v>0</v>
      </c>
      <c r="AD221" s="902"/>
      <c r="AE221" s="903">
        <f>ROUNDDOWN(SUM(G221:AD221),-2)</f>
        <v>0</v>
      </c>
      <c r="AF221" s="904"/>
    </row>
    <row r="222" spans="1:32" ht="17.25" customHeight="1">
      <c r="A222" s="871" t="s">
        <v>85</v>
      </c>
      <c r="B222" s="873" t="str">
        <f>IF(入力用!R300="","",入力用!R300)</f>
        <v/>
      </c>
      <c r="C222" s="874"/>
      <c r="D222" s="875"/>
    </row>
    <row r="223" spans="1:32" ht="34.5" customHeight="1">
      <c r="A223" s="872"/>
      <c r="B223" s="876"/>
      <c r="C223" s="877"/>
      <c r="D223" s="878"/>
      <c r="G223" s="882"/>
      <c r="H223" s="883"/>
      <c r="I223" s="884" t="s">
        <v>36</v>
      </c>
      <c r="J223" s="885"/>
      <c r="K223" s="886"/>
      <c r="M223" s="887"/>
      <c r="N223" s="887"/>
      <c r="O223" s="888" t="s">
        <v>37</v>
      </c>
      <c r="P223" s="887"/>
      <c r="Q223" s="887"/>
      <c r="S223" s="887"/>
      <c r="T223" s="887"/>
      <c r="U223" s="888" t="s">
        <v>38</v>
      </c>
      <c r="V223" s="887"/>
      <c r="W223" s="887"/>
      <c r="Y223" s="887"/>
      <c r="Z223" s="887"/>
      <c r="AA223" s="888" t="s">
        <v>39</v>
      </c>
      <c r="AB223" s="887"/>
      <c r="AC223" s="887"/>
    </row>
    <row r="224" spans="1:32" ht="27" customHeight="1">
      <c r="A224" s="872"/>
      <c r="B224" s="876"/>
      <c r="C224" s="877"/>
      <c r="D224" s="878"/>
      <c r="G224" s="869" t="s">
        <v>29</v>
      </c>
      <c r="H224" s="870"/>
      <c r="I224" s="855">
        <f t="shared" ref="I224:I229" si="116">SUM(G214:L214)</f>
        <v>0</v>
      </c>
      <c r="J224" s="856"/>
      <c r="K224" s="857"/>
      <c r="M224" s="869" t="s">
        <v>29</v>
      </c>
      <c r="N224" s="870"/>
      <c r="O224" s="855">
        <f t="shared" ref="O224:O229" si="117">SUM(M214:R214)</f>
        <v>0</v>
      </c>
      <c r="P224" s="856"/>
      <c r="Q224" s="857"/>
      <c r="S224" s="869" t="s">
        <v>29</v>
      </c>
      <c r="T224" s="870"/>
      <c r="U224" s="855">
        <f t="shared" ref="U224:U229" si="118">SUM(S214:X214)</f>
        <v>0</v>
      </c>
      <c r="V224" s="856"/>
      <c r="W224" s="857"/>
      <c r="Y224" s="869" t="s">
        <v>29</v>
      </c>
      <c r="Z224" s="870"/>
      <c r="AA224" s="855">
        <f t="shared" ref="AA224:AA229" si="119">SUM(Y214:AD214)</f>
        <v>0</v>
      </c>
      <c r="AB224" s="856"/>
      <c r="AC224" s="857"/>
    </row>
    <row r="225" spans="1:32" ht="27" customHeight="1">
      <c r="A225" s="872"/>
      <c r="B225" s="876"/>
      <c r="C225" s="877"/>
      <c r="D225" s="878"/>
      <c r="G225" s="862" t="s">
        <v>31</v>
      </c>
      <c r="H225" s="863"/>
      <c r="I225" s="855">
        <f t="shared" si="116"/>
        <v>0</v>
      </c>
      <c r="J225" s="856"/>
      <c r="K225" s="857"/>
      <c r="M225" s="862" t="s">
        <v>31</v>
      </c>
      <c r="N225" s="863"/>
      <c r="O225" s="855">
        <f t="shared" si="117"/>
        <v>0</v>
      </c>
      <c r="P225" s="856"/>
      <c r="Q225" s="857"/>
      <c r="S225" s="862" t="s">
        <v>31</v>
      </c>
      <c r="T225" s="863"/>
      <c r="U225" s="855">
        <f t="shared" si="118"/>
        <v>0</v>
      </c>
      <c r="V225" s="856"/>
      <c r="W225" s="857"/>
      <c r="Y225" s="862" t="s">
        <v>31</v>
      </c>
      <c r="Z225" s="863"/>
      <c r="AA225" s="855">
        <f t="shared" si="119"/>
        <v>0</v>
      </c>
      <c r="AB225" s="856"/>
      <c r="AC225" s="857"/>
    </row>
    <row r="226" spans="1:32" ht="27" customHeight="1">
      <c r="A226" s="872"/>
      <c r="B226" s="879"/>
      <c r="C226" s="880"/>
      <c r="D226" s="881"/>
      <c r="G226" s="862" t="s">
        <v>40</v>
      </c>
      <c r="H226" s="863"/>
      <c r="I226" s="855">
        <f t="shared" si="116"/>
        <v>0</v>
      </c>
      <c r="J226" s="856"/>
      <c r="K226" s="857"/>
      <c r="M226" s="862" t="s">
        <v>40</v>
      </c>
      <c r="N226" s="863"/>
      <c r="O226" s="855">
        <f t="shared" si="117"/>
        <v>0</v>
      </c>
      <c r="P226" s="856"/>
      <c r="Q226" s="857"/>
      <c r="S226" s="862" t="s">
        <v>40</v>
      </c>
      <c r="T226" s="863"/>
      <c r="U226" s="855">
        <f t="shared" si="118"/>
        <v>0</v>
      </c>
      <c r="V226" s="856"/>
      <c r="W226" s="857"/>
      <c r="Y226" s="862" t="s">
        <v>40</v>
      </c>
      <c r="Z226" s="863"/>
      <c r="AA226" s="855">
        <f t="shared" si="119"/>
        <v>0</v>
      </c>
      <c r="AB226" s="856"/>
      <c r="AC226" s="857"/>
    </row>
    <row r="227" spans="1:32" ht="27" customHeight="1">
      <c r="B227" s="864" t="str">
        <f>IF(入力用!R301="","",入力用!R301)</f>
        <v>補助基準額上限：65000円</v>
      </c>
      <c r="C227" s="864"/>
      <c r="D227" s="864"/>
      <c r="G227" s="862" t="s">
        <v>32</v>
      </c>
      <c r="H227" s="863"/>
      <c r="I227" s="865">
        <f t="shared" si="116"/>
        <v>0</v>
      </c>
      <c r="J227" s="866"/>
      <c r="K227" s="867"/>
      <c r="M227" s="862" t="s">
        <v>32</v>
      </c>
      <c r="N227" s="863"/>
      <c r="O227" s="865">
        <f t="shared" si="117"/>
        <v>0</v>
      </c>
      <c r="P227" s="866"/>
      <c r="Q227" s="867"/>
      <c r="S227" s="862" t="s">
        <v>32</v>
      </c>
      <c r="T227" s="863"/>
      <c r="U227" s="865">
        <f t="shared" si="118"/>
        <v>0</v>
      </c>
      <c r="V227" s="866"/>
      <c r="W227" s="867"/>
      <c r="Y227" s="862" t="s">
        <v>32</v>
      </c>
      <c r="Z227" s="863"/>
      <c r="AA227" s="865">
        <f t="shared" si="119"/>
        <v>0</v>
      </c>
      <c r="AB227" s="866"/>
      <c r="AC227" s="867"/>
    </row>
    <row r="228" spans="1:32" ht="27" customHeight="1">
      <c r="B228" s="868" t="str">
        <f>IF(入力用!V301="","",入力用!V301)</f>
        <v/>
      </c>
      <c r="C228" s="868"/>
      <c r="D228" s="868"/>
      <c r="G228" s="869" t="s">
        <v>33</v>
      </c>
      <c r="H228" s="870"/>
      <c r="I228" s="855">
        <f t="shared" si="116"/>
        <v>0</v>
      </c>
      <c r="J228" s="856"/>
      <c r="K228" s="857"/>
      <c r="M228" s="869" t="s">
        <v>33</v>
      </c>
      <c r="N228" s="870"/>
      <c r="O228" s="855">
        <f t="shared" si="117"/>
        <v>0</v>
      </c>
      <c r="P228" s="856"/>
      <c r="Q228" s="857"/>
      <c r="S228" s="869" t="s">
        <v>33</v>
      </c>
      <c r="T228" s="870"/>
      <c r="U228" s="855">
        <f t="shared" si="118"/>
        <v>0</v>
      </c>
      <c r="V228" s="856"/>
      <c r="W228" s="857"/>
      <c r="Y228" s="869" t="s">
        <v>33</v>
      </c>
      <c r="Z228" s="870"/>
      <c r="AA228" s="855">
        <f t="shared" si="119"/>
        <v>0</v>
      </c>
      <c r="AB228" s="856"/>
      <c r="AC228" s="857"/>
    </row>
    <row r="229" spans="1:32" ht="27" customHeight="1" thickBot="1">
      <c r="G229" s="850" t="s">
        <v>35</v>
      </c>
      <c r="H229" s="851"/>
      <c r="I229" s="852">
        <f t="shared" si="116"/>
        <v>0</v>
      </c>
      <c r="J229" s="853"/>
      <c r="K229" s="854"/>
      <c r="M229" s="850" t="s">
        <v>35</v>
      </c>
      <c r="N229" s="851"/>
      <c r="O229" s="855">
        <f t="shared" si="117"/>
        <v>0</v>
      </c>
      <c r="P229" s="856"/>
      <c r="Q229" s="857"/>
      <c r="S229" s="850" t="s">
        <v>35</v>
      </c>
      <c r="T229" s="851"/>
      <c r="U229" s="855">
        <f t="shared" si="118"/>
        <v>0</v>
      </c>
      <c r="V229" s="856"/>
      <c r="W229" s="857"/>
      <c r="Y229" s="850" t="s">
        <v>35</v>
      </c>
      <c r="Z229" s="851"/>
      <c r="AA229" s="855">
        <f t="shared" si="119"/>
        <v>0</v>
      </c>
      <c r="AB229" s="856"/>
      <c r="AC229" s="857"/>
    </row>
    <row r="230" spans="1:32" ht="45" customHeight="1" thickBot="1">
      <c r="G230" s="858" t="s">
        <v>78</v>
      </c>
      <c r="H230" s="859"/>
      <c r="I230" s="860">
        <f>ROUNDDOWN(SUM(G221:L221),-2)</f>
        <v>0</v>
      </c>
      <c r="J230" s="861"/>
      <c r="K230" s="861"/>
      <c r="M230" s="858" t="s">
        <v>78</v>
      </c>
      <c r="N230" s="859"/>
      <c r="O230" s="860">
        <f>ROUNDDOWN(SUM(M221:R221),-2)</f>
        <v>0</v>
      </c>
      <c r="P230" s="861"/>
      <c r="Q230" s="861"/>
      <c r="S230" s="858" t="s">
        <v>78</v>
      </c>
      <c r="T230" s="859"/>
      <c r="U230" s="860">
        <f>ROUNDDOWN(SUM(S221:X221),-2)</f>
        <v>0</v>
      </c>
      <c r="V230" s="861"/>
      <c r="W230" s="861"/>
      <c r="Y230" s="858" t="s">
        <v>78</v>
      </c>
      <c r="Z230" s="859"/>
      <c r="AA230" s="860">
        <f>AE221-I230-O230-U230</f>
        <v>0</v>
      </c>
      <c r="AB230" s="861"/>
      <c r="AC230" s="861"/>
      <c r="AF230" s="10" t="s">
        <v>93</v>
      </c>
    </row>
    <row r="231" spans="1:32" ht="17.25" customHeight="1"/>
    <row r="232" spans="1:32" ht="17.25" customHeight="1"/>
    <row r="233" spans="1:32" ht="17.25" customHeight="1">
      <c r="A233" s="953" t="str">
        <f>$A$1</f>
        <v>様式第２号</v>
      </c>
      <c r="B233" s="953"/>
    </row>
    <row r="234" spans="1:32" ht="17.25" customHeight="1">
      <c r="A234" s="953"/>
      <c r="B234" s="953"/>
      <c r="Z234" s="939" t="str">
        <f>$Z$2</f>
        <v>令和</v>
      </c>
      <c r="AA234" s="939">
        <f>IF($AA$2="","",$AA$2)</f>
        <v>0</v>
      </c>
      <c r="AB234" s="939" t="s">
        <v>8</v>
      </c>
      <c r="AC234" s="939">
        <f>IF($AC$2="","",$AC$2)</f>
        <v>0</v>
      </c>
      <c r="AD234" s="939" t="s">
        <v>9</v>
      </c>
      <c r="AE234" s="939">
        <f>IF($AE$2="","",$AE$2)</f>
        <v>0</v>
      </c>
      <c r="AF234" s="939" t="s">
        <v>10</v>
      </c>
    </row>
    <row r="235" spans="1:32" ht="17.25" customHeight="1">
      <c r="A235" s="939" t="s">
        <v>11</v>
      </c>
      <c r="B235" s="939"/>
      <c r="C235" s="939"/>
      <c r="D235" s="939"/>
      <c r="E235" s="939"/>
      <c r="F235" s="939"/>
      <c r="G235" s="939"/>
      <c r="H235" s="939"/>
      <c r="I235" s="939"/>
      <c r="L235" s="940" t="s">
        <v>12</v>
      </c>
      <c r="M235" s="940"/>
      <c r="N235" s="941">
        <v>9</v>
      </c>
      <c r="O235" s="941"/>
      <c r="P235" s="942" t="s">
        <v>13</v>
      </c>
      <c r="Q235" s="942"/>
      <c r="Z235" s="939"/>
      <c r="AA235" s="939"/>
      <c r="AB235" s="939"/>
      <c r="AC235" s="939"/>
      <c r="AD235" s="939"/>
      <c r="AE235" s="939"/>
      <c r="AF235" s="939"/>
    </row>
    <row r="236" spans="1:32" ht="17.25" customHeight="1">
      <c r="A236" s="939"/>
      <c r="B236" s="939"/>
      <c r="C236" s="939"/>
      <c r="D236" s="939"/>
      <c r="E236" s="939"/>
      <c r="F236" s="939"/>
      <c r="G236" s="939"/>
      <c r="H236" s="939"/>
      <c r="I236" s="939"/>
      <c r="L236" s="940"/>
      <c r="M236" s="940"/>
      <c r="N236" s="941"/>
      <c r="O236" s="941"/>
      <c r="P236" s="942"/>
      <c r="Q236" s="942"/>
    </row>
    <row r="237" spans="1:32" ht="17.25" customHeight="1">
      <c r="A237" s="939"/>
      <c r="B237" s="939"/>
      <c r="C237" s="939"/>
      <c r="D237" s="939"/>
      <c r="E237" s="939"/>
      <c r="F237" s="939"/>
      <c r="G237" s="939"/>
      <c r="H237" s="939"/>
      <c r="I237" s="939"/>
      <c r="L237" s="940"/>
      <c r="M237" s="940"/>
      <c r="N237" s="941"/>
      <c r="O237" s="941"/>
      <c r="P237" s="942"/>
      <c r="Q237" s="942"/>
    </row>
    <row r="238" spans="1:32" ht="17.25" customHeight="1" thickBot="1"/>
    <row r="239" spans="1:32" ht="42" customHeight="1" thickBot="1">
      <c r="A239" s="943" t="s">
        <v>90</v>
      </c>
      <c r="B239" s="944"/>
      <c r="C239" s="945" t="str">
        <f>IF($C$7="","",$C$7)</f>
        <v/>
      </c>
      <c r="D239" s="945"/>
      <c r="E239" s="945"/>
      <c r="F239" s="945"/>
      <c r="G239" s="945"/>
      <c r="H239" s="945"/>
      <c r="I239" s="946"/>
    </row>
    <row r="240" spans="1:32" ht="17.25" customHeight="1">
      <c r="C240" s="2"/>
      <c r="D240" s="2"/>
      <c r="E240" s="11"/>
      <c r="F240" s="2"/>
      <c r="G240" s="2"/>
      <c r="H240" s="2"/>
      <c r="I240" s="2"/>
      <c r="J240" s="2"/>
    </row>
    <row r="241" spans="1:32" ht="17.25" customHeight="1" thickBot="1"/>
    <row r="242" spans="1:32" ht="23.25" customHeight="1" thickBot="1">
      <c r="A242" s="947" t="s">
        <v>14</v>
      </c>
      <c r="B242" s="948"/>
      <c r="C242" s="948"/>
      <c r="D242" s="949"/>
      <c r="F242" s="3" t="s">
        <v>15</v>
      </c>
      <c r="G242" s="943" t="s">
        <v>16</v>
      </c>
      <c r="H242" s="944"/>
      <c r="I242" s="950" t="s">
        <v>17</v>
      </c>
      <c r="J242" s="944"/>
      <c r="K242" s="950" t="s">
        <v>18</v>
      </c>
      <c r="L242" s="951"/>
      <c r="M242" s="943" t="s">
        <v>19</v>
      </c>
      <c r="N242" s="944"/>
      <c r="O242" s="950" t="s">
        <v>20</v>
      </c>
      <c r="P242" s="944"/>
      <c r="Q242" s="950" t="s">
        <v>21</v>
      </c>
      <c r="R242" s="951"/>
      <c r="S242" s="943" t="s">
        <v>22</v>
      </c>
      <c r="T242" s="944"/>
      <c r="U242" s="950" t="s">
        <v>23</v>
      </c>
      <c r="V242" s="944"/>
      <c r="W242" s="950" t="s">
        <v>24</v>
      </c>
      <c r="X242" s="951"/>
      <c r="Y242" s="943" t="s">
        <v>25</v>
      </c>
      <c r="Z242" s="944"/>
      <c r="AA242" s="950" t="s">
        <v>26</v>
      </c>
      <c r="AB242" s="944"/>
      <c r="AC242" s="950" t="s">
        <v>27</v>
      </c>
      <c r="AD242" s="951"/>
      <c r="AE242" s="966" t="s">
        <v>28</v>
      </c>
      <c r="AF242" s="951"/>
    </row>
    <row r="243" spans="1:32" ht="37.5" customHeight="1">
      <c r="A243" s="932" t="s">
        <v>86</v>
      </c>
      <c r="B243" s="933"/>
      <c r="C243" s="934" t="str">
        <f>IF(入力用!R333="","",入力用!R333)</f>
        <v/>
      </c>
      <c r="D243" s="935"/>
      <c r="F243" s="118" t="s">
        <v>71</v>
      </c>
      <c r="G243" s="919">
        <f>入力用!R342</f>
        <v>0</v>
      </c>
      <c r="H243" s="919"/>
      <c r="I243" s="920">
        <f>入力用!S342</f>
        <v>0</v>
      </c>
      <c r="J243" s="959"/>
      <c r="K243" s="920">
        <f>入力用!T342</f>
        <v>0</v>
      </c>
      <c r="L243" s="959"/>
      <c r="M243" s="920">
        <f>入力用!U342</f>
        <v>0</v>
      </c>
      <c r="N243" s="959"/>
      <c r="O243" s="920">
        <f>入力用!V342</f>
        <v>0</v>
      </c>
      <c r="P243" s="959"/>
      <c r="Q243" s="920">
        <f>入力用!W342</f>
        <v>0</v>
      </c>
      <c r="R243" s="959"/>
      <c r="S243" s="920">
        <f>入力用!X342</f>
        <v>0</v>
      </c>
      <c r="T243" s="959"/>
      <c r="U243" s="920">
        <f>入力用!Y342</f>
        <v>0</v>
      </c>
      <c r="V243" s="959"/>
      <c r="W243" s="920">
        <f>入力用!Z342</f>
        <v>0</v>
      </c>
      <c r="X243" s="959"/>
      <c r="Y243" s="920">
        <f>入力用!AA342</f>
        <v>0</v>
      </c>
      <c r="Z243" s="959"/>
      <c r="AA243" s="920">
        <f>入力用!AB342</f>
        <v>0</v>
      </c>
      <c r="AB243" s="959"/>
      <c r="AC243" s="920">
        <f>入力用!AC342</f>
        <v>0</v>
      </c>
      <c r="AD243" s="921"/>
      <c r="AE243" s="908">
        <f t="shared" ref="AE243:AE247" si="120">SUM(G243:AD243)</f>
        <v>0</v>
      </c>
      <c r="AF243" s="909"/>
    </row>
    <row r="244" spans="1:32" ht="37.5" customHeight="1">
      <c r="A244" s="936" t="s">
        <v>30</v>
      </c>
      <c r="B244" s="937"/>
      <c r="C244" s="922" t="str">
        <f>IF(入力用!R334="","",入力用!R334)</f>
        <v/>
      </c>
      <c r="D244" s="923"/>
      <c r="F244" s="4" t="s">
        <v>72</v>
      </c>
      <c r="G244" s="926">
        <f>入力用!R343</f>
        <v>0</v>
      </c>
      <c r="H244" s="926"/>
      <c r="I244" s="927">
        <f>入力用!S343</f>
        <v>0</v>
      </c>
      <c r="J244" s="928"/>
      <c r="K244" s="927">
        <f>入力用!T343</f>
        <v>0</v>
      </c>
      <c r="L244" s="928"/>
      <c r="M244" s="927">
        <f>入力用!U343</f>
        <v>0</v>
      </c>
      <c r="N244" s="928"/>
      <c r="O244" s="927">
        <f>入力用!V343</f>
        <v>0</v>
      </c>
      <c r="P244" s="928"/>
      <c r="Q244" s="927">
        <f>入力用!W343</f>
        <v>0</v>
      </c>
      <c r="R244" s="928"/>
      <c r="S244" s="927">
        <f>入力用!X343</f>
        <v>0</v>
      </c>
      <c r="T244" s="928"/>
      <c r="U244" s="927">
        <f>入力用!Y343</f>
        <v>0</v>
      </c>
      <c r="V244" s="928"/>
      <c r="W244" s="927">
        <f>入力用!Z343</f>
        <v>0</v>
      </c>
      <c r="X244" s="928"/>
      <c r="Y244" s="927">
        <f>入力用!AA343</f>
        <v>0</v>
      </c>
      <c r="Z244" s="928"/>
      <c r="AA244" s="927">
        <f>入力用!AB343</f>
        <v>0</v>
      </c>
      <c r="AB244" s="928"/>
      <c r="AC244" s="927">
        <f>入力用!AC343</f>
        <v>0</v>
      </c>
      <c r="AD244" s="929"/>
      <c r="AE244" s="908">
        <f t="shared" si="120"/>
        <v>0</v>
      </c>
      <c r="AF244" s="909"/>
    </row>
    <row r="245" spans="1:32" ht="37.5" customHeight="1">
      <c r="A245" s="938"/>
      <c r="B245" s="937"/>
      <c r="C245" s="924"/>
      <c r="D245" s="925"/>
      <c r="F245" s="4" t="s">
        <v>73</v>
      </c>
      <c r="G245" s="926">
        <f>入力用!R344</f>
        <v>0</v>
      </c>
      <c r="H245" s="926"/>
      <c r="I245" s="927">
        <f>入力用!S344</f>
        <v>0</v>
      </c>
      <c r="J245" s="928"/>
      <c r="K245" s="927">
        <f>入力用!T344</f>
        <v>0</v>
      </c>
      <c r="L245" s="928"/>
      <c r="M245" s="927">
        <f>入力用!U344</f>
        <v>0</v>
      </c>
      <c r="N245" s="928"/>
      <c r="O245" s="927">
        <f>入力用!V344</f>
        <v>0</v>
      </c>
      <c r="P245" s="928"/>
      <c r="Q245" s="927">
        <f>入力用!W344</f>
        <v>0</v>
      </c>
      <c r="R245" s="928"/>
      <c r="S245" s="927">
        <f>入力用!X344</f>
        <v>0</v>
      </c>
      <c r="T245" s="928"/>
      <c r="U245" s="927">
        <f>入力用!Y344</f>
        <v>0</v>
      </c>
      <c r="V245" s="928"/>
      <c r="W245" s="927">
        <f>入力用!Z344</f>
        <v>0</v>
      </c>
      <c r="X245" s="928"/>
      <c r="Y245" s="927">
        <f>入力用!AA344</f>
        <v>0</v>
      </c>
      <c r="Z245" s="928"/>
      <c r="AA245" s="927">
        <f>入力用!AB344</f>
        <v>0</v>
      </c>
      <c r="AB245" s="928"/>
      <c r="AC245" s="927">
        <f>入力用!AC344</f>
        <v>0</v>
      </c>
      <c r="AD245" s="929"/>
      <c r="AE245" s="908">
        <f t="shared" si="120"/>
        <v>0</v>
      </c>
      <c r="AF245" s="909"/>
    </row>
    <row r="246" spans="1:32" ht="37.5" customHeight="1">
      <c r="A246" s="938"/>
      <c r="B246" s="937"/>
      <c r="C246" s="876" t="str">
        <f>IF(入力用!R335="","",入力用!R335)</f>
        <v/>
      </c>
      <c r="D246" s="960"/>
      <c r="F246" s="5" t="s">
        <v>74</v>
      </c>
      <c r="G246" s="926">
        <v>0</v>
      </c>
      <c r="H246" s="926"/>
      <c r="I246" s="927">
        <v>0</v>
      </c>
      <c r="J246" s="928"/>
      <c r="K246" s="927">
        <v>0</v>
      </c>
      <c r="L246" s="928"/>
      <c r="M246" s="927">
        <v>0</v>
      </c>
      <c r="N246" s="928"/>
      <c r="O246" s="927">
        <v>0</v>
      </c>
      <c r="P246" s="928"/>
      <c r="Q246" s="927">
        <v>0</v>
      </c>
      <c r="R246" s="928"/>
      <c r="S246" s="927">
        <v>0</v>
      </c>
      <c r="T246" s="928"/>
      <c r="U246" s="927">
        <v>0</v>
      </c>
      <c r="V246" s="928"/>
      <c r="W246" s="927">
        <v>0</v>
      </c>
      <c r="X246" s="928"/>
      <c r="Y246" s="927">
        <v>0</v>
      </c>
      <c r="Z246" s="928"/>
      <c r="AA246" s="927">
        <v>0</v>
      </c>
      <c r="AB246" s="928"/>
      <c r="AC246" s="927">
        <v>0</v>
      </c>
      <c r="AD246" s="929"/>
      <c r="AE246" s="930">
        <f t="shared" si="120"/>
        <v>0</v>
      </c>
      <c r="AF246" s="931"/>
    </row>
    <row r="247" spans="1:32" ht="37.5" customHeight="1" thickBot="1">
      <c r="A247" s="938"/>
      <c r="B247" s="937"/>
      <c r="C247" s="879"/>
      <c r="D247" s="961"/>
      <c r="F247" s="6" t="s">
        <v>75</v>
      </c>
      <c r="G247" s="905">
        <f>入力用!R345</f>
        <v>0</v>
      </c>
      <c r="H247" s="906"/>
      <c r="I247" s="905">
        <f>入力用!S345</f>
        <v>0</v>
      </c>
      <c r="J247" s="906"/>
      <c r="K247" s="905">
        <f>入力用!T345</f>
        <v>0</v>
      </c>
      <c r="L247" s="906"/>
      <c r="M247" s="905">
        <f>入力用!U345</f>
        <v>0</v>
      </c>
      <c r="N247" s="906"/>
      <c r="O247" s="905">
        <f>入力用!V345</f>
        <v>0</v>
      </c>
      <c r="P247" s="906"/>
      <c r="Q247" s="905">
        <f>入力用!W345</f>
        <v>0</v>
      </c>
      <c r="R247" s="906"/>
      <c r="S247" s="905">
        <f>入力用!X345</f>
        <v>0</v>
      </c>
      <c r="T247" s="906"/>
      <c r="U247" s="905">
        <f>入力用!Y345</f>
        <v>0</v>
      </c>
      <c r="V247" s="906"/>
      <c r="W247" s="905">
        <f>入力用!Z345</f>
        <v>0</v>
      </c>
      <c r="X247" s="906"/>
      <c r="Y247" s="905">
        <f>入力用!AA345</f>
        <v>0</v>
      </c>
      <c r="Z247" s="906"/>
      <c r="AA247" s="905">
        <f>入力用!AB345</f>
        <v>0</v>
      </c>
      <c r="AB247" s="906"/>
      <c r="AC247" s="905">
        <f>入力用!AC345</f>
        <v>0</v>
      </c>
      <c r="AD247" s="907"/>
      <c r="AE247" s="908">
        <f t="shared" si="120"/>
        <v>0</v>
      </c>
      <c r="AF247" s="909"/>
    </row>
    <row r="248" spans="1:32" ht="37.5" customHeight="1" thickTop="1" thickBot="1">
      <c r="A248" s="910" t="s">
        <v>34</v>
      </c>
      <c r="B248" s="911"/>
      <c r="C248" s="954" t="str">
        <f>IF(入力用!R336="","",入力用!R336)</f>
        <v/>
      </c>
      <c r="D248" s="955"/>
      <c r="F248" s="7" t="s">
        <v>76</v>
      </c>
      <c r="G248" s="912">
        <f>SUM(G243:H246)-G247</f>
        <v>0</v>
      </c>
      <c r="H248" s="913"/>
      <c r="I248" s="912">
        <f t="shared" ref="I248" si="121">SUM(I243:J246)-I247</f>
        <v>0</v>
      </c>
      <c r="J248" s="913"/>
      <c r="K248" s="912">
        <f t="shared" ref="K248" si="122">SUM(K243:L246)-K247</f>
        <v>0</v>
      </c>
      <c r="L248" s="914"/>
      <c r="M248" s="915">
        <f t="shared" ref="M248" si="123">SUM(M243:N246)-M247</f>
        <v>0</v>
      </c>
      <c r="N248" s="913"/>
      <c r="O248" s="912">
        <f t="shared" ref="O248" si="124">SUM(O243:P246)-O247</f>
        <v>0</v>
      </c>
      <c r="P248" s="913"/>
      <c r="Q248" s="912">
        <f t="shared" ref="Q248" si="125">SUM(Q243:R246)-Q247</f>
        <v>0</v>
      </c>
      <c r="R248" s="914"/>
      <c r="S248" s="915">
        <f t="shared" ref="S248" si="126">SUM(S243:T246)-S247</f>
        <v>0</v>
      </c>
      <c r="T248" s="913"/>
      <c r="U248" s="912">
        <f t="shared" ref="U248" si="127">SUM(U243:V246)-U247</f>
        <v>0</v>
      </c>
      <c r="V248" s="913"/>
      <c r="W248" s="912">
        <f t="shared" ref="W248" si="128">SUM(W243:X246)-W247</f>
        <v>0</v>
      </c>
      <c r="X248" s="914"/>
      <c r="Y248" s="915">
        <f t="shared" ref="Y248" si="129">SUM(Y243:Z246)-Y247</f>
        <v>0</v>
      </c>
      <c r="Z248" s="913"/>
      <c r="AA248" s="912">
        <f>SUM(AA243:AB246)-AA247</f>
        <v>0</v>
      </c>
      <c r="AB248" s="913"/>
      <c r="AC248" s="912">
        <f t="shared" ref="AC248" si="130">SUM(AC243:AD246)-AC247</f>
        <v>0</v>
      </c>
      <c r="AD248" s="916"/>
      <c r="AE248" s="917">
        <f>SUM(G248:AD248)</f>
        <v>0</v>
      </c>
      <c r="AF248" s="918"/>
    </row>
    <row r="249" spans="1:32" ht="50.25" customHeight="1" thickTop="1" thickBot="1">
      <c r="A249" s="889" t="s">
        <v>87</v>
      </c>
      <c r="B249" s="890"/>
      <c r="C249" s="954" t="str">
        <f>IF(入力用!R337="","",入力用!R337)</f>
        <v/>
      </c>
      <c r="D249" s="955"/>
      <c r="F249" s="8" t="s">
        <v>77</v>
      </c>
      <c r="G249" s="893">
        <f>IF(入力用!O336=1,IF(AND(入力用!O342&gt;0,入力用!O342&lt;=4),IF(G248&gt;=65000,65000,G248),IF(G248&gt;=82000,82000,G248)),IF(G248&gt;=65000,65000,G248))</f>
        <v>0</v>
      </c>
      <c r="H249" s="894"/>
      <c r="I249" s="893">
        <f>IF(入力用!O336=1,IF(AND(入力用!O342&gt;0,入力用!O342&lt;=5),IF(I248&gt;=65000,65000,I248),IF(I248&gt;=82000,82000,I248)),IF(I248&gt;=65000,65000,I248))</f>
        <v>0</v>
      </c>
      <c r="J249" s="894"/>
      <c r="K249" s="893">
        <f>IF(入力用!O336=1,IF(AND(入力用!O342&gt;0,入力用!O342&lt;=6),IF(K248&gt;=65000,65000,K248),IF(K248&gt;=82000,82000,K248)),IF(K248&gt;=65000,65000,K248))</f>
        <v>0</v>
      </c>
      <c r="L249" s="894"/>
      <c r="M249" s="893">
        <f>IF(入力用!O336=1,IF(AND(入力用!O342&gt;0,入力用!O342&lt;=7),IF(M248&gt;=65000,65000,M248),IF(M248&gt;=82000,82000,M248)),IF(M248&gt;=65000,65000,M248))</f>
        <v>0</v>
      </c>
      <c r="N249" s="894"/>
      <c r="O249" s="893">
        <f>IF(入力用!O336=1,IF(AND(入力用!O342&gt;0,入力用!O342&lt;=8),IF(O248&gt;=65000,65000,O248),IF(O248&gt;=82000,82000,O248)),IF(O248&gt;=65000,65000,O248))</f>
        <v>0</v>
      </c>
      <c r="P249" s="894"/>
      <c r="Q249" s="893">
        <f>IF(入力用!O336=1,IF(AND(入力用!O342&gt;0,入力用!O342&lt;=9),IF(Q248&gt;=65000,65000,Q248),IF(Q248&gt;=82000,82000,Q248)),IF(Q248&gt;=65000,65000,Q248))</f>
        <v>0</v>
      </c>
      <c r="R249" s="894"/>
      <c r="S249" s="893">
        <f>IF(入力用!O336=1,IF(AND(入力用!O342&gt;0,入力用!O342&lt;=10),IF(S248&gt;=65000,65000,S248),IF(S248&gt;=82000,82000,S248)),IF(S248&gt;=65000,65000,S248))</f>
        <v>0</v>
      </c>
      <c r="T249" s="894"/>
      <c r="U249" s="893">
        <f>IF(入力用!O336=1,IF(AND(入力用!O342&gt;0,入力用!O342&lt;=11),IF(U248&gt;=65000,65000,U248),IF(U248&gt;=82000,82000,U248)),IF(U248&gt;=65000,65000,U248))</f>
        <v>0</v>
      </c>
      <c r="V249" s="894"/>
      <c r="W249" s="893">
        <f>IF(入力用!O336=1,IF(AND(入力用!O342&gt;0,入力用!O342&lt;=12),IF(W248&gt;=65000,65000,W248),IF(W248&gt;=82000,82000,W248)),IF(W248&gt;=65000,65000,W248))</f>
        <v>0</v>
      </c>
      <c r="X249" s="894"/>
      <c r="Y249" s="893">
        <f>IF(入力用!O336=1,IF(AND(入力用!O342&gt;0,入力用!O342&lt;=13),IF(Y248&gt;=65000,65000,Y248),IF(Y248&gt;=82000,82000,Y248)),IF(Y248&gt;=65000,65000,Y248))</f>
        <v>0</v>
      </c>
      <c r="Z249" s="894"/>
      <c r="AA249" s="893">
        <f>IF(入力用!O336=1,IF(AND(入力用!O342&gt;0,入力用!O342&lt;=14),IF(AA248&gt;=65000,65000,AA248),IF(AA248&gt;=82000,82000,AA248)),IF(AA248&gt;=65000,65000,AA248))</f>
        <v>0</v>
      </c>
      <c r="AB249" s="894"/>
      <c r="AC249" s="893">
        <f>IF(入力用!O336=1,IF(AND(入力用!O342&gt;0,入力用!O342&lt;=15),IF(AC248&gt;=65000,65000,AC248),IF(AC248&gt;=82000,82000,AC248)),IF(AC248&gt;=65000,65000,AC248))</f>
        <v>0</v>
      </c>
      <c r="AD249" s="958"/>
      <c r="AE249" s="895"/>
      <c r="AF249" s="896"/>
    </row>
    <row r="250" spans="1:32" ht="50.25" customHeight="1" thickBot="1">
      <c r="A250" s="897" t="s">
        <v>88</v>
      </c>
      <c r="B250" s="898"/>
      <c r="C250" s="956" t="str">
        <f>IF(入力用!R338="","",入力用!R338)</f>
        <v/>
      </c>
      <c r="D250" s="957"/>
      <c r="F250" s="9" t="s">
        <v>228</v>
      </c>
      <c r="G250" s="899">
        <f>ROUNDDOWN(G249*3/4,0)</f>
        <v>0</v>
      </c>
      <c r="H250" s="899"/>
      <c r="I250" s="899">
        <f>ROUNDDOWN(I249*3/4,0)</f>
        <v>0</v>
      </c>
      <c r="J250" s="899"/>
      <c r="K250" s="899">
        <f>ROUNDDOWN(K249*3/4,0)</f>
        <v>0</v>
      </c>
      <c r="L250" s="900"/>
      <c r="M250" s="901">
        <f>ROUNDDOWN(M249*3/4,0)</f>
        <v>0</v>
      </c>
      <c r="N250" s="899"/>
      <c r="O250" s="899">
        <f>ROUNDDOWN(O249*3/4,0)</f>
        <v>0</v>
      </c>
      <c r="P250" s="899"/>
      <c r="Q250" s="899">
        <f>ROUNDDOWN(Q249*3/4,0)</f>
        <v>0</v>
      </c>
      <c r="R250" s="900"/>
      <c r="S250" s="901">
        <f>ROUNDDOWN(S249*3/4,0)</f>
        <v>0</v>
      </c>
      <c r="T250" s="899"/>
      <c r="U250" s="899">
        <f>ROUNDDOWN(U249*3/4,0)</f>
        <v>0</v>
      </c>
      <c r="V250" s="899"/>
      <c r="W250" s="899">
        <f>ROUNDDOWN(W249*3/4,0)</f>
        <v>0</v>
      </c>
      <c r="X250" s="900"/>
      <c r="Y250" s="901">
        <f>ROUNDDOWN(Y249*3/4,0)</f>
        <v>0</v>
      </c>
      <c r="Z250" s="899"/>
      <c r="AA250" s="899">
        <f>ROUNDDOWN(AA249*3/4,0)</f>
        <v>0</v>
      </c>
      <c r="AB250" s="899"/>
      <c r="AC250" s="899">
        <f>ROUNDDOWN(AC249*3/4,0)</f>
        <v>0</v>
      </c>
      <c r="AD250" s="902"/>
      <c r="AE250" s="903">
        <f>ROUNDDOWN(SUM(G250:AD250),-2)</f>
        <v>0</v>
      </c>
      <c r="AF250" s="904"/>
    </row>
    <row r="251" spans="1:32" ht="17.25" customHeight="1">
      <c r="A251" s="871" t="s">
        <v>85</v>
      </c>
      <c r="B251" s="873" t="str">
        <f>IF(入力用!R339="","",入力用!R339)</f>
        <v/>
      </c>
      <c r="C251" s="874"/>
      <c r="D251" s="875"/>
    </row>
    <row r="252" spans="1:32" ht="34.5" customHeight="1">
      <c r="A252" s="872"/>
      <c r="B252" s="876"/>
      <c r="C252" s="877"/>
      <c r="D252" s="878"/>
      <c r="G252" s="882"/>
      <c r="H252" s="883"/>
      <c r="I252" s="884" t="s">
        <v>36</v>
      </c>
      <c r="J252" s="885"/>
      <c r="K252" s="886"/>
      <c r="M252" s="887"/>
      <c r="N252" s="887"/>
      <c r="O252" s="888" t="s">
        <v>37</v>
      </c>
      <c r="P252" s="887"/>
      <c r="Q252" s="887"/>
      <c r="S252" s="887"/>
      <c r="T252" s="887"/>
      <c r="U252" s="888" t="s">
        <v>38</v>
      </c>
      <c r="V252" s="887"/>
      <c r="W252" s="887"/>
      <c r="Y252" s="887"/>
      <c r="Z252" s="887"/>
      <c r="AA252" s="888" t="s">
        <v>39</v>
      </c>
      <c r="AB252" s="887"/>
      <c r="AC252" s="887"/>
    </row>
    <row r="253" spans="1:32" ht="27" customHeight="1">
      <c r="A253" s="872"/>
      <c r="B253" s="876"/>
      <c r="C253" s="877"/>
      <c r="D253" s="878"/>
      <c r="G253" s="869" t="s">
        <v>29</v>
      </c>
      <c r="H253" s="870"/>
      <c r="I253" s="855">
        <f t="shared" ref="I253:I258" si="131">SUM(G243:L243)</f>
        <v>0</v>
      </c>
      <c r="J253" s="856"/>
      <c r="K253" s="857"/>
      <c r="M253" s="869" t="s">
        <v>29</v>
      </c>
      <c r="N253" s="870"/>
      <c r="O253" s="855">
        <f t="shared" ref="O253:O258" si="132">SUM(M243:R243)</f>
        <v>0</v>
      </c>
      <c r="P253" s="856"/>
      <c r="Q253" s="857"/>
      <c r="S253" s="869" t="s">
        <v>29</v>
      </c>
      <c r="T253" s="870"/>
      <c r="U253" s="855">
        <f t="shared" ref="U253:U258" si="133">SUM(S243:X243)</f>
        <v>0</v>
      </c>
      <c r="V253" s="856"/>
      <c r="W253" s="857"/>
      <c r="Y253" s="869" t="s">
        <v>29</v>
      </c>
      <c r="Z253" s="870"/>
      <c r="AA253" s="855">
        <f t="shared" ref="AA253:AA258" si="134">SUM(Y243:AD243)</f>
        <v>0</v>
      </c>
      <c r="AB253" s="856"/>
      <c r="AC253" s="857"/>
    </row>
    <row r="254" spans="1:32" ht="27" customHeight="1">
      <c r="A254" s="872"/>
      <c r="B254" s="876"/>
      <c r="C254" s="877"/>
      <c r="D254" s="878"/>
      <c r="G254" s="862" t="s">
        <v>31</v>
      </c>
      <c r="H254" s="863"/>
      <c r="I254" s="855">
        <f t="shared" si="131"/>
        <v>0</v>
      </c>
      <c r="J254" s="856"/>
      <c r="K254" s="857"/>
      <c r="M254" s="862" t="s">
        <v>31</v>
      </c>
      <c r="N254" s="863"/>
      <c r="O254" s="855">
        <f t="shared" si="132"/>
        <v>0</v>
      </c>
      <c r="P254" s="856"/>
      <c r="Q254" s="857"/>
      <c r="S254" s="862" t="s">
        <v>31</v>
      </c>
      <c r="T254" s="863"/>
      <c r="U254" s="855">
        <f t="shared" si="133"/>
        <v>0</v>
      </c>
      <c r="V254" s="856"/>
      <c r="W254" s="857"/>
      <c r="Y254" s="862" t="s">
        <v>31</v>
      </c>
      <c r="Z254" s="863"/>
      <c r="AA254" s="855">
        <f t="shared" si="134"/>
        <v>0</v>
      </c>
      <c r="AB254" s="856"/>
      <c r="AC254" s="857"/>
    </row>
    <row r="255" spans="1:32" ht="27" customHeight="1">
      <c r="A255" s="872"/>
      <c r="B255" s="879"/>
      <c r="C255" s="880"/>
      <c r="D255" s="881"/>
      <c r="G255" s="862" t="s">
        <v>40</v>
      </c>
      <c r="H255" s="863"/>
      <c r="I255" s="855">
        <f t="shared" si="131"/>
        <v>0</v>
      </c>
      <c r="J255" s="856"/>
      <c r="K255" s="857"/>
      <c r="M255" s="862" t="s">
        <v>40</v>
      </c>
      <c r="N255" s="863"/>
      <c r="O255" s="855">
        <f t="shared" si="132"/>
        <v>0</v>
      </c>
      <c r="P255" s="856"/>
      <c r="Q255" s="857"/>
      <c r="S255" s="862" t="s">
        <v>40</v>
      </c>
      <c r="T255" s="863"/>
      <c r="U255" s="855">
        <f t="shared" si="133"/>
        <v>0</v>
      </c>
      <c r="V255" s="856"/>
      <c r="W255" s="857"/>
      <c r="Y255" s="862" t="s">
        <v>40</v>
      </c>
      <c r="Z255" s="863"/>
      <c r="AA255" s="855">
        <f t="shared" si="134"/>
        <v>0</v>
      </c>
      <c r="AB255" s="856"/>
      <c r="AC255" s="857"/>
    </row>
    <row r="256" spans="1:32" ht="27" customHeight="1">
      <c r="B256" s="864" t="str">
        <f>IF(入力用!R340="","",入力用!R340)</f>
        <v>補助基準額上限：65000円</v>
      </c>
      <c r="C256" s="864"/>
      <c r="D256" s="864"/>
      <c r="G256" s="862" t="s">
        <v>32</v>
      </c>
      <c r="H256" s="863"/>
      <c r="I256" s="865">
        <f t="shared" si="131"/>
        <v>0</v>
      </c>
      <c r="J256" s="866"/>
      <c r="K256" s="867"/>
      <c r="M256" s="862" t="s">
        <v>32</v>
      </c>
      <c r="N256" s="863"/>
      <c r="O256" s="865">
        <f t="shared" si="132"/>
        <v>0</v>
      </c>
      <c r="P256" s="866"/>
      <c r="Q256" s="867"/>
      <c r="S256" s="862" t="s">
        <v>32</v>
      </c>
      <c r="T256" s="863"/>
      <c r="U256" s="865">
        <f t="shared" si="133"/>
        <v>0</v>
      </c>
      <c r="V256" s="866"/>
      <c r="W256" s="867"/>
      <c r="Y256" s="862" t="s">
        <v>32</v>
      </c>
      <c r="Z256" s="863"/>
      <c r="AA256" s="865">
        <f t="shared" si="134"/>
        <v>0</v>
      </c>
      <c r="AB256" s="866"/>
      <c r="AC256" s="867"/>
    </row>
    <row r="257" spans="1:32" ht="27" customHeight="1">
      <c r="B257" s="868" t="str">
        <f>IF(入力用!V340="","",入力用!V340)</f>
        <v/>
      </c>
      <c r="C257" s="868"/>
      <c r="D257" s="868"/>
      <c r="G257" s="869" t="s">
        <v>33</v>
      </c>
      <c r="H257" s="870"/>
      <c r="I257" s="855">
        <f t="shared" si="131"/>
        <v>0</v>
      </c>
      <c r="J257" s="856"/>
      <c r="K257" s="857"/>
      <c r="M257" s="869" t="s">
        <v>33</v>
      </c>
      <c r="N257" s="870"/>
      <c r="O257" s="855">
        <f t="shared" si="132"/>
        <v>0</v>
      </c>
      <c r="P257" s="856"/>
      <c r="Q257" s="857"/>
      <c r="S257" s="869" t="s">
        <v>33</v>
      </c>
      <c r="T257" s="870"/>
      <c r="U257" s="855">
        <f t="shared" si="133"/>
        <v>0</v>
      </c>
      <c r="V257" s="856"/>
      <c r="W257" s="857"/>
      <c r="Y257" s="869" t="s">
        <v>33</v>
      </c>
      <c r="Z257" s="870"/>
      <c r="AA257" s="855">
        <f t="shared" si="134"/>
        <v>0</v>
      </c>
      <c r="AB257" s="856"/>
      <c r="AC257" s="857"/>
    </row>
    <row r="258" spans="1:32" ht="27" customHeight="1" thickBot="1">
      <c r="G258" s="850" t="s">
        <v>35</v>
      </c>
      <c r="H258" s="851"/>
      <c r="I258" s="852">
        <f t="shared" si="131"/>
        <v>0</v>
      </c>
      <c r="J258" s="853"/>
      <c r="K258" s="854"/>
      <c r="M258" s="850" t="s">
        <v>35</v>
      </c>
      <c r="N258" s="851"/>
      <c r="O258" s="855">
        <f t="shared" si="132"/>
        <v>0</v>
      </c>
      <c r="P258" s="856"/>
      <c r="Q258" s="857"/>
      <c r="S258" s="850" t="s">
        <v>35</v>
      </c>
      <c r="T258" s="851"/>
      <c r="U258" s="855">
        <f t="shared" si="133"/>
        <v>0</v>
      </c>
      <c r="V258" s="856"/>
      <c r="W258" s="857"/>
      <c r="Y258" s="850" t="s">
        <v>35</v>
      </c>
      <c r="Z258" s="851"/>
      <c r="AA258" s="855">
        <f t="shared" si="134"/>
        <v>0</v>
      </c>
      <c r="AB258" s="856"/>
      <c r="AC258" s="857"/>
    </row>
    <row r="259" spans="1:32" ht="45" customHeight="1" thickBot="1">
      <c r="G259" s="858" t="s">
        <v>78</v>
      </c>
      <c r="H259" s="859"/>
      <c r="I259" s="860">
        <f>ROUNDDOWN(SUM(G250:L250),-2)</f>
        <v>0</v>
      </c>
      <c r="J259" s="861"/>
      <c r="K259" s="861"/>
      <c r="M259" s="858" t="s">
        <v>78</v>
      </c>
      <c r="N259" s="859"/>
      <c r="O259" s="860">
        <f>ROUNDDOWN(SUM(M250:R250),-2)</f>
        <v>0</v>
      </c>
      <c r="P259" s="861"/>
      <c r="Q259" s="861"/>
      <c r="S259" s="858" t="s">
        <v>78</v>
      </c>
      <c r="T259" s="859"/>
      <c r="U259" s="860">
        <f>ROUNDDOWN(SUM(S250:X250),-2)</f>
        <v>0</v>
      </c>
      <c r="V259" s="861"/>
      <c r="W259" s="861"/>
      <c r="Y259" s="858" t="s">
        <v>78</v>
      </c>
      <c r="Z259" s="859"/>
      <c r="AA259" s="860">
        <f>AE250-I259-O259-U259</f>
        <v>0</v>
      </c>
      <c r="AB259" s="861"/>
      <c r="AC259" s="861"/>
      <c r="AF259" s="10" t="s">
        <v>92</v>
      </c>
    </row>
    <row r="260" spans="1:32" ht="17.25" customHeight="1"/>
    <row r="261" spans="1:32" ht="17.25" customHeight="1"/>
    <row r="262" spans="1:32" ht="17.25" customHeight="1">
      <c r="A262" s="953" t="str">
        <f>$A$1</f>
        <v>様式第２号</v>
      </c>
      <c r="B262" s="953"/>
    </row>
    <row r="263" spans="1:32" ht="17.25" customHeight="1">
      <c r="A263" s="953"/>
      <c r="B263" s="953"/>
      <c r="Z263" s="939" t="str">
        <f>$Z$2</f>
        <v>令和</v>
      </c>
      <c r="AA263" s="939">
        <f>IF($AA$2="","",$AA$2)</f>
        <v>0</v>
      </c>
      <c r="AB263" s="939" t="s">
        <v>8</v>
      </c>
      <c r="AC263" s="939">
        <f>IF($AC$2="","",$AC$2)</f>
        <v>0</v>
      </c>
      <c r="AD263" s="939" t="s">
        <v>9</v>
      </c>
      <c r="AE263" s="939">
        <f>IF($AE$2="","",$AE$2)</f>
        <v>0</v>
      </c>
      <c r="AF263" s="939" t="s">
        <v>10</v>
      </c>
    </row>
    <row r="264" spans="1:32" ht="17.25" customHeight="1">
      <c r="A264" s="939" t="s">
        <v>11</v>
      </c>
      <c r="B264" s="939"/>
      <c r="C264" s="939"/>
      <c r="D264" s="939"/>
      <c r="E264" s="939"/>
      <c r="F264" s="939"/>
      <c r="G264" s="939"/>
      <c r="H264" s="939"/>
      <c r="I264" s="939"/>
      <c r="L264" s="940" t="s">
        <v>12</v>
      </c>
      <c r="M264" s="940"/>
      <c r="N264" s="941">
        <v>10</v>
      </c>
      <c r="O264" s="941"/>
      <c r="P264" s="942" t="s">
        <v>13</v>
      </c>
      <c r="Q264" s="942"/>
      <c r="Z264" s="939"/>
      <c r="AA264" s="939"/>
      <c r="AB264" s="939"/>
      <c r="AC264" s="939"/>
      <c r="AD264" s="939"/>
      <c r="AE264" s="939"/>
      <c r="AF264" s="939"/>
    </row>
    <row r="265" spans="1:32" ht="17.25" customHeight="1">
      <c r="A265" s="939"/>
      <c r="B265" s="939"/>
      <c r="C265" s="939"/>
      <c r="D265" s="939"/>
      <c r="E265" s="939"/>
      <c r="F265" s="939"/>
      <c r="G265" s="939"/>
      <c r="H265" s="939"/>
      <c r="I265" s="939"/>
      <c r="L265" s="940"/>
      <c r="M265" s="940"/>
      <c r="N265" s="941"/>
      <c r="O265" s="941"/>
      <c r="P265" s="942"/>
      <c r="Q265" s="942"/>
    </row>
    <row r="266" spans="1:32" ht="17.25" customHeight="1">
      <c r="A266" s="939"/>
      <c r="B266" s="939"/>
      <c r="C266" s="939"/>
      <c r="D266" s="939"/>
      <c r="E266" s="939"/>
      <c r="F266" s="939"/>
      <c r="G266" s="939"/>
      <c r="H266" s="939"/>
      <c r="I266" s="939"/>
      <c r="L266" s="940"/>
      <c r="M266" s="940"/>
      <c r="N266" s="941"/>
      <c r="O266" s="941"/>
      <c r="P266" s="942"/>
      <c r="Q266" s="942"/>
    </row>
    <row r="267" spans="1:32" ht="17.25" customHeight="1" thickBot="1"/>
    <row r="268" spans="1:32" ht="42" customHeight="1" thickBot="1">
      <c r="A268" s="943" t="s">
        <v>90</v>
      </c>
      <c r="B268" s="944"/>
      <c r="C268" s="945" t="str">
        <f>IF($C$7="","",$C$7)</f>
        <v/>
      </c>
      <c r="D268" s="945"/>
      <c r="E268" s="945"/>
      <c r="F268" s="945"/>
      <c r="G268" s="945"/>
      <c r="H268" s="945"/>
      <c r="I268" s="946"/>
    </row>
    <row r="269" spans="1:32" ht="17.25" customHeight="1">
      <c r="C269" s="2"/>
      <c r="D269" s="2"/>
      <c r="E269" s="11"/>
      <c r="F269" s="2"/>
      <c r="G269" s="2"/>
      <c r="H269" s="2"/>
      <c r="I269" s="2"/>
      <c r="J269" s="2"/>
    </row>
    <row r="270" spans="1:32" ht="17.25" customHeight="1" thickBot="1"/>
    <row r="271" spans="1:32" ht="24" customHeight="1" thickBot="1">
      <c r="A271" s="947" t="s">
        <v>14</v>
      </c>
      <c r="B271" s="948"/>
      <c r="C271" s="948"/>
      <c r="D271" s="949"/>
      <c r="F271" s="123" t="s">
        <v>15</v>
      </c>
      <c r="G271" s="943" t="s">
        <v>16</v>
      </c>
      <c r="H271" s="944"/>
      <c r="I271" s="950" t="s">
        <v>17</v>
      </c>
      <c r="J271" s="944"/>
      <c r="K271" s="950" t="s">
        <v>18</v>
      </c>
      <c r="L271" s="951"/>
      <c r="M271" s="943" t="s">
        <v>19</v>
      </c>
      <c r="N271" s="944"/>
      <c r="O271" s="950" t="s">
        <v>20</v>
      </c>
      <c r="P271" s="944"/>
      <c r="Q271" s="950" t="s">
        <v>21</v>
      </c>
      <c r="R271" s="951"/>
      <c r="S271" s="943" t="s">
        <v>22</v>
      </c>
      <c r="T271" s="944"/>
      <c r="U271" s="950" t="s">
        <v>23</v>
      </c>
      <c r="V271" s="944"/>
      <c r="W271" s="950" t="s">
        <v>24</v>
      </c>
      <c r="X271" s="951"/>
      <c r="Y271" s="943" t="s">
        <v>25</v>
      </c>
      <c r="Z271" s="944"/>
      <c r="AA271" s="950" t="s">
        <v>26</v>
      </c>
      <c r="AB271" s="944"/>
      <c r="AC271" s="950" t="s">
        <v>27</v>
      </c>
      <c r="AD271" s="951"/>
      <c r="AE271" s="952" t="s">
        <v>28</v>
      </c>
      <c r="AF271" s="951"/>
    </row>
    <row r="272" spans="1:32" ht="37.5" customHeight="1">
      <c r="A272" s="932" t="s">
        <v>86</v>
      </c>
      <c r="B272" s="933"/>
      <c r="C272" s="934" t="str">
        <f>IF(入力用!R372="","",入力用!R372)</f>
        <v/>
      </c>
      <c r="D272" s="935"/>
      <c r="F272" s="118" t="s">
        <v>71</v>
      </c>
      <c r="G272" s="919">
        <f>入力用!R381</f>
        <v>0</v>
      </c>
      <c r="H272" s="919"/>
      <c r="I272" s="920">
        <f>入力用!S381</f>
        <v>0</v>
      </c>
      <c r="J272" s="959"/>
      <c r="K272" s="920">
        <f>入力用!T381</f>
        <v>0</v>
      </c>
      <c r="L272" s="959"/>
      <c r="M272" s="920">
        <f>入力用!U381</f>
        <v>0</v>
      </c>
      <c r="N272" s="959"/>
      <c r="O272" s="920">
        <f>入力用!V381</f>
        <v>0</v>
      </c>
      <c r="P272" s="959"/>
      <c r="Q272" s="920">
        <f>入力用!W381</f>
        <v>0</v>
      </c>
      <c r="R272" s="959"/>
      <c r="S272" s="920">
        <f>入力用!X381</f>
        <v>0</v>
      </c>
      <c r="T272" s="959"/>
      <c r="U272" s="920">
        <f>入力用!Y381</f>
        <v>0</v>
      </c>
      <c r="V272" s="959"/>
      <c r="W272" s="920">
        <f>入力用!Z381</f>
        <v>0</v>
      </c>
      <c r="X272" s="959"/>
      <c r="Y272" s="920">
        <f>入力用!AA381</f>
        <v>0</v>
      </c>
      <c r="Z272" s="959"/>
      <c r="AA272" s="920">
        <f>入力用!AB381</f>
        <v>0</v>
      </c>
      <c r="AB272" s="959"/>
      <c r="AC272" s="920">
        <f>入力用!AC381</f>
        <v>0</v>
      </c>
      <c r="AD272" s="921"/>
      <c r="AE272" s="908">
        <f t="shared" ref="AE272:AE276" si="135">SUM(G272:AD272)</f>
        <v>0</v>
      </c>
      <c r="AF272" s="909"/>
    </row>
    <row r="273" spans="1:32" ht="37.5" customHeight="1">
      <c r="A273" s="936" t="s">
        <v>30</v>
      </c>
      <c r="B273" s="937"/>
      <c r="C273" s="922" t="str">
        <f>IF(入力用!R373="","",入力用!R373)</f>
        <v/>
      </c>
      <c r="D273" s="923"/>
      <c r="F273" s="4" t="s">
        <v>72</v>
      </c>
      <c r="G273" s="926">
        <f>入力用!R382</f>
        <v>0</v>
      </c>
      <c r="H273" s="926"/>
      <c r="I273" s="927">
        <f>入力用!S382</f>
        <v>0</v>
      </c>
      <c r="J273" s="928"/>
      <c r="K273" s="927">
        <f>入力用!T382</f>
        <v>0</v>
      </c>
      <c r="L273" s="928"/>
      <c r="M273" s="927">
        <f>入力用!U382</f>
        <v>0</v>
      </c>
      <c r="N273" s="928"/>
      <c r="O273" s="927">
        <f>入力用!V382</f>
        <v>0</v>
      </c>
      <c r="P273" s="928"/>
      <c r="Q273" s="927">
        <f>入力用!W382</f>
        <v>0</v>
      </c>
      <c r="R273" s="928"/>
      <c r="S273" s="927">
        <f>入力用!X382</f>
        <v>0</v>
      </c>
      <c r="T273" s="928"/>
      <c r="U273" s="927">
        <f>入力用!Y382</f>
        <v>0</v>
      </c>
      <c r="V273" s="928"/>
      <c r="W273" s="927">
        <f>入力用!Z382</f>
        <v>0</v>
      </c>
      <c r="X273" s="928"/>
      <c r="Y273" s="927">
        <f>入力用!AA382</f>
        <v>0</v>
      </c>
      <c r="Z273" s="928"/>
      <c r="AA273" s="927">
        <f>入力用!AB382</f>
        <v>0</v>
      </c>
      <c r="AB273" s="928"/>
      <c r="AC273" s="927">
        <f>入力用!AC382</f>
        <v>0</v>
      </c>
      <c r="AD273" s="929"/>
      <c r="AE273" s="908">
        <f t="shared" si="135"/>
        <v>0</v>
      </c>
      <c r="AF273" s="909"/>
    </row>
    <row r="274" spans="1:32" ht="37.5" customHeight="1">
      <c r="A274" s="938"/>
      <c r="B274" s="937"/>
      <c r="C274" s="924"/>
      <c r="D274" s="925"/>
      <c r="F274" s="4" t="s">
        <v>73</v>
      </c>
      <c r="G274" s="926">
        <f>入力用!R383</f>
        <v>0</v>
      </c>
      <c r="H274" s="926"/>
      <c r="I274" s="927">
        <f>入力用!S383</f>
        <v>0</v>
      </c>
      <c r="J274" s="928"/>
      <c r="K274" s="927">
        <f>入力用!T383</f>
        <v>0</v>
      </c>
      <c r="L274" s="928"/>
      <c r="M274" s="927">
        <f>入力用!U383</f>
        <v>0</v>
      </c>
      <c r="N274" s="928"/>
      <c r="O274" s="927">
        <f>入力用!V383</f>
        <v>0</v>
      </c>
      <c r="P274" s="928"/>
      <c r="Q274" s="927">
        <f>入力用!W383</f>
        <v>0</v>
      </c>
      <c r="R274" s="928"/>
      <c r="S274" s="927">
        <f>入力用!X383</f>
        <v>0</v>
      </c>
      <c r="T274" s="928"/>
      <c r="U274" s="927">
        <f>入力用!Y383</f>
        <v>0</v>
      </c>
      <c r="V274" s="928"/>
      <c r="W274" s="927">
        <f>入力用!Z383</f>
        <v>0</v>
      </c>
      <c r="X274" s="928"/>
      <c r="Y274" s="927">
        <f>入力用!AA383</f>
        <v>0</v>
      </c>
      <c r="Z274" s="928"/>
      <c r="AA274" s="927">
        <f>入力用!AB383</f>
        <v>0</v>
      </c>
      <c r="AB274" s="928"/>
      <c r="AC274" s="927">
        <f>入力用!AC383</f>
        <v>0</v>
      </c>
      <c r="AD274" s="929"/>
      <c r="AE274" s="908">
        <f t="shared" si="135"/>
        <v>0</v>
      </c>
      <c r="AF274" s="909"/>
    </row>
    <row r="275" spans="1:32" ht="37.5" customHeight="1">
      <c r="A275" s="938"/>
      <c r="B275" s="937"/>
      <c r="C275" s="876" t="str">
        <f>IF(入力用!R374="","",入力用!R374)</f>
        <v/>
      </c>
      <c r="D275" s="960"/>
      <c r="F275" s="5" t="s">
        <v>74</v>
      </c>
      <c r="G275" s="926">
        <v>0</v>
      </c>
      <c r="H275" s="926"/>
      <c r="I275" s="927">
        <v>0</v>
      </c>
      <c r="J275" s="928"/>
      <c r="K275" s="927">
        <v>0</v>
      </c>
      <c r="L275" s="928"/>
      <c r="M275" s="927">
        <v>0</v>
      </c>
      <c r="N275" s="928"/>
      <c r="O275" s="927">
        <v>0</v>
      </c>
      <c r="P275" s="928"/>
      <c r="Q275" s="927">
        <v>0</v>
      </c>
      <c r="R275" s="928"/>
      <c r="S275" s="927">
        <v>0</v>
      </c>
      <c r="T275" s="928"/>
      <c r="U275" s="927">
        <v>0</v>
      </c>
      <c r="V275" s="928"/>
      <c r="W275" s="927">
        <v>0</v>
      </c>
      <c r="X275" s="928"/>
      <c r="Y275" s="927">
        <v>0</v>
      </c>
      <c r="Z275" s="928"/>
      <c r="AA275" s="927">
        <v>0</v>
      </c>
      <c r="AB275" s="928"/>
      <c r="AC275" s="927">
        <v>0</v>
      </c>
      <c r="AD275" s="929"/>
      <c r="AE275" s="930">
        <f t="shared" si="135"/>
        <v>0</v>
      </c>
      <c r="AF275" s="931"/>
    </row>
    <row r="276" spans="1:32" ht="37.5" customHeight="1" thickBot="1">
      <c r="A276" s="938"/>
      <c r="B276" s="937"/>
      <c r="C276" s="879"/>
      <c r="D276" s="961"/>
      <c r="F276" s="6" t="s">
        <v>75</v>
      </c>
      <c r="G276" s="905">
        <f>入力用!R384</f>
        <v>0</v>
      </c>
      <c r="H276" s="906"/>
      <c r="I276" s="905">
        <f>入力用!S384</f>
        <v>0</v>
      </c>
      <c r="J276" s="906"/>
      <c r="K276" s="905">
        <f>入力用!T384</f>
        <v>0</v>
      </c>
      <c r="L276" s="906"/>
      <c r="M276" s="905">
        <f>入力用!U384</f>
        <v>0</v>
      </c>
      <c r="N276" s="906"/>
      <c r="O276" s="905">
        <f>入力用!V384</f>
        <v>0</v>
      </c>
      <c r="P276" s="906"/>
      <c r="Q276" s="905">
        <f>入力用!W384</f>
        <v>0</v>
      </c>
      <c r="R276" s="906"/>
      <c r="S276" s="905">
        <f>入力用!X384</f>
        <v>0</v>
      </c>
      <c r="T276" s="906"/>
      <c r="U276" s="905">
        <f>入力用!Y384</f>
        <v>0</v>
      </c>
      <c r="V276" s="906"/>
      <c r="W276" s="905">
        <f>入力用!Z384</f>
        <v>0</v>
      </c>
      <c r="X276" s="906"/>
      <c r="Y276" s="905">
        <f>入力用!AA384</f>
        <v>0</v>
      </c>
      <c r="Z276" s="906"/>
      <c r="AA276" s="905">
        <f>入力用!AB384</f>
        <v>0</v>
      </c>
      <c r="AB276" s="906"/>
      <c r="AC276" s="905">
        <f>入力用!AC384</f>
        <v>0</v>
      </c>
      <c r="AD276" s="907"/>
      <c r="AE276" s="908">
        <f t="shared" si="135"/>
        <v>0</v>
      </c>
      <c r="AF276" s="909"/>
    </row>
    <row r="277" spans="1:32" ht="37.5" customHeight="1" thickTop="1" thickBot="1">
      <c r="A277" s="910" t="s">
        <v>34</v>
      </c>
      <c r="B277" s="911"/>
      <c r="C277" s="954" t="str">
        <f>IF(入力用!R375="","",入力用!R375)</f>
        <v/>
      </c>
      <c r="D277" s="955"/>
      <c r="F277" s="7" t="s">
        <v>76</v>
      </c>
      <c r="G277" s="912">
        <f>SUM(G272:H275)-G276</f>
        <v>0</v>
      </c>
      <c r="H277" s="913"/>
      <c r="I277" s="912">
        <f t="shared" ref="I277" si="136">SUM(I272:J275)-I276</f>
        <v>0</v>
      </c>
      <c r="J277" s="913"/>
      <c r="K277" s="912">
        <f t="shared" ref="K277" si="137">SUM(K272:L275)-K276</f>
        <v>0</v>
      </c>
      <c r="L277" s="914"/>
      <c r="M277" s="915">
        <f t="shared" ref="M277" si="138">SUM(M272:N275)-M276</f>
        <v>0</v>
      </c>
      <c r="N277" s="913"/>
      <c r="O277" s="912">
        <f t="shared" ref="O277" si="139">SUM(O272:P275)-O276</f>
        <v>0</v>
      </c>
      <c r="P277" s="913"/>
      <c r="Q277" s="912">
        <f t="shared" ref="Q277" si="140">SUM(Q272:R275)-Q276</f>
        <v>0</v>
      </c>
      <c r="R277" s="914"/>
      <c r="S277" s="915">
        <f t="shared" ref="S277" si="141">SUM(S272:T275)-S276</f>
        <v>0</v>
      </c>
      <c r="T277" s="913"/>
      <c r="U277" s="912">
        <f t="shared" ref="U277" si="142">SUM(U272:V275)-U276</f>
        <v>0</v>
      </c>
      <c r="V277" s="913"/>
      <c r="W277" s="912">
        <f t="shared" ref="W277" si="143">SUM(W272:X275)-W276</f>
        <v>0</v>
      </c>
      <c r="X277" s="914"/>
      <c r="Y277" s="915">
        <f t="shared" ref="Y277" si="144">SUM(Y272:Z275)-Y276</f>
        <v>0</v>
      </c>
      <c r="Z277" s="913"/>
      <c r="AA277" s="912">
        <f>SUM(AA272:AB275)-AA276</f>
        <v>0</v>
      </c>
      <c r="AB277" s="913"/>
      <c r="AC277" s="912">
        <f t="shared" ref="AC277" si="145">SUM(AC272:AD275)-AC276</f>
        <v>0</v>
      </c>
      <c r="AD277" s="916"/>
      <c r="AE277" s="917">
        <f>SUM(G277:AD277)</f>
        <v>0</v>
      </c>
      <c r="AF277" s="918"/>
    </row>
    <row r="278" spans="1:32" ht="50.25" customHeight="1" thickTop="1" thickBot="1">
      <c r="A278" s="889" t="s">
        <v>87</v>
      </c>
      <c r="B278" s="890"/>
      <c r="C278" s="954" t="str">
        <f>IF(入力用!R376="","",入力用!R376)</f>
        <v/>
      </c>
      <c r="D278" s="955"/>
      <c r="F278" s="8" t="s">
        <v>77</v>
      </c>
      <c r="G278" s="893">
        <f>IF(入力用!O375=1,IF(AND(入力用!O381&gt;0,入力用!O381&lt;=4),IF(G277&gt;=65000,65000,G277),IF(G277&gt;=82000,82000,G277)),IF(G277&gt;=65000,65000,G277))</f>
        <v>0</v>
      </c>
      <c r="H278" s="894"/>
      <c r="I278" s="893">
        <f>IF(入力用!O375=1,IF(AND(入力用!O381&gt;0,入力用!O381&lt;=5),IF(I277&gt;=65000,65000,I277),IF(I277&gt;=82000,82000,I277)),IF(I277&gt;=65000,65000,I277))</f>
        <v>0</v>
      </c>
      <c r="J278" s="894"/>
      <c r="K278" s="893">
        <f>IF(入力用!O375=1,IF(AND(入力用!O381&gt;0,入力用!O381&lt;=6),IF(K277&gt;=65000,65000,K277),IF(K277&gt;=82000,82000,K277)),IF(K277&gt;=65000,65000,K277))</f>
        <v>0</v>
      </c>
      <c r="L278" s="894"/>
      <c r="M278" s="893">
        <f>IF(入力用!O375=1,IF(AND(入力用!O381&gt;0,入力用!O381&lt;=7),IF(M277&gt;=65000,65000,M277),IF(M277&gt;=82000,82000,M277)),IF(M277&gt;=65000,65000,M277))</f>
        <v>0</v>
      </c>
      <c r="N278" s="894"/>
      <c r="O278" s="893">
        <f>IF(入力用!O375=1,IF(AND(入力用!O381&gt;0,入力用!O381&lt;=8),IF(O277&gt;=65000,65000,O277),IF(O277&gt;=82000,82000,O277)),IF(O277&gt;=65000,65000,O277))</f>
        <v>0</v>
      </c>
      <c r="P278" s="894"/>
      <c r="Q278" s="893">
        <f>IF(入力用!O375=1,IF(AND(入力用!O381&gt;0,入力用!O381&lt;=9),IF(Q277&gt;=65000,65000,Q277),IF(Q277&gt;=82000,82000,Q277)),IF(Q277&gt;=65000,65000,Q277))</f>
        <v>0</v>
      </c>
      <c r="R278" s="894"/>
      <c r="S278" s="893">
        <f>IF(入力用!O375=1,IF(AND(入力用!O381&gt;0,入力用!O381&lt;=10),IF(S277&gt;=65000,65000,S277),IF(S277&gt;=82000,82000,S277)),IF(S277&gt;=65000,65000,S277))</f>
        <v>0</v>
      </c>
      <c r="T278" s="894"/>
      <c r="U278" s="893">
        <f>IF(入力用!O375=1,IF(AND(入力用!O381&gt;0,入力用!O381&lt;=11),IF(U277&gt;=65000,65000,U277),IF(U277&gt;=82000,82000,U277)),IF(U277&gt;=65000,65000,U277))</f>
        <v>0</v>
      </c>
      <c r="V278" s="894"/>
      <c r="W278" s="893">
        <f>IF(入力用!O375=1,IF(AND(入力用!O381&gt;0,入力用!O381&lt;=12),IF(W277&gt;=65000,65000,W277),IF(W277&gt;=82000,82000,W277)),IF(W277&gt;=65000,65000,W277))</f>
        <v>0</v>
      </c>
      <c r="X278" s="894"/>
      <c r="Y278" s="893">
        <f>IF(入力用!O375=1,IF(AND(入力用!O381&gt;0,入力用!O381&lt;=13),IF(Y277&gt;=65000,65000,Y277),IF(Y277&gt;=82000,82000,Y277)),IF(Y277&gt;=65000,65000,Y277))</f>
        <v>0</v>
      </c>
      <c r="Z278" s="894"/>
      <c r="AA278" s="893">
        <f>IF(入力用!O375=1,IF(AND(入力用!O381&gt;0,入力用!O381&lt;=14),IF(AA277&gt;=65000,65000,AA277),IF(AA277&gt;=82000,82000,AA277)),IF(AA277&gt;=65000,65000,AA277))</f>
        <v>0</v>
      </c>
      <c r="AB278" s="894"/>
      <c r="AC278" s="893">
        <f>IF(入力用!O375=1,IF(AND(入力用!O381&gt;0,入力用!O381&lt;=15),IF(AC277&gt;=65000,65000,AC277),IF(AC277&gt;=82000,82000,AC277)),IF(AC277&gt;=65000,65000,AC277))</f>
        <v>0</v>
      </c>
      <c r="AD278" s="958"/>
      <c r="AE278" s="895"/>
      <c r="AF278" s="896"/>
    </row>
    <row r="279" spans="1:32" ht="50.25" customHeight="1" thickBot="1">
      <c r="A279" s="897" t="s">
        <v>88</v>
      </c>
      <c r="B279" s="898"/>
      <c r="C279" s="956" t="str">
        <f>IF(入力用!R377="","",入力用!R377)</f>
        <v/>
      </c>
      <c r="D279" s="957"/>
      <c r="F279" s="9" t="s">
        <v>228</v>
      </c>
      <c r="G279" s="899">
        <f>ROUNDDOWN(G278*3/4,0)</f>
        <v>0</v>
      </c>
      <c r="H279" s="899"/>
      <c r="I279" s="899">
        <f>ROUNDDOWN(I278*3/4,0)</f>
        <v>0</v>
      </c>
      <c r="J279" s="899"/>
      <c r="K279" s="899">
        <f>ROUNDDOWN(K278*3/4,0)</f>
        <v>0</v>
      </c>
      <c r="L279" s="900"/>
      <c r="M279" s="901">
        <f>ROUNDDOWN(M278*3/4,0)</f>
        <v>0</v>
      </c>
      <c r="N279" s="899"/>
      <c r="O279" s="899">
        <f>ROUNDDOWN(O278*3/4,0)</f>
        <v>0</v>
      </c>
      <c r="P279" s="899"/>
      <c r="Q279" s="899">
        <f>ROUNDDOWN(Q278*3/4,0)</f>
        <v>0</v>
      </c>
      <c r="R279" s="900"/>
      <c r="S279" s="901">
        <f>ROUNDDOWN(S278*3/4,0)</f>
        <v>0</v>
      </c>
      <c r="T279" s="899"/>
      <c r="U279" s="899">
        <f>ROUNDDOWN(U278*3/4,0)</f>
        <v>0</v>
      </c>
      <c r="V279" s="899"/>
      <c r="W279" s="899">
        <f>ROUNDDOWN(W278*3/4,0)</f>
        <v>0</v>
      </c>
      <c r="X279" s="900"/>
      <c r="Y279" s="901">
        <f>ROUNDDOWN(Y278*3/4,0)</f>
        <v>0</v>
      </c>
      <c r="Z279" s="899"/>
      <c r="AA279" s="899">
        <f>ROUNDDOWN(AA278*3/4,0)</f>
        <v>0</v>
      </c>
      <c r="AB279" s="899"/>
      <c r="AC279" s="899">
        <f>ROUNDDOWN(AC278*3/4,0)</f>
        <v>0</v>
      </c>
      <c r="AD279" s="902"/>
      <c r="AE279" s="903">
        <f>ROUNDDOWN(SUM(G279:AD279),-2)</f>
        <v>0</v>
      </c>
      <c r="AF279" s="904"/>
    </row>
    <row r="280" spans="1:32" ht="17.25" customHeight="1">
      <c r="A280" s="871" t="s">
        <v>85</v>
      </c>
      <c r="B280" s="873" t="str">
        <f>IF(入力用!R378="","",入力用!R378)</f>
        <v/>
      </c>
      <c r="C280" s="874"/>
      <c r="D280" s="875"/>
    </row>
    <row r="281" spans="1:32" ht="34.5" customHeight="1">
      <c r="A281" s="872"/>
      <c r="B281" s="876"/>
      <c r="C281" s="877"/>
      <c r="D281" s="878"/>
      <c r="G281" s="882"/>
      <c r="H281" s="883"/>
      <c r="I281" s="884" t="s">
        <v>36</v>
      </c>
      <c r="J281" s="885"/>
      <c r="K281" s="886"/>
      <c r="M281" s="887"/>
      <c r="N281" s="887"/>
      <c r="O281" s="888" t="s">
        <v>37</v>
      </c>
      <c r="P281" s="887"/>
      <c r="Q281" s="887"/>
      <c r="S281" s="887"/>
      <c r="T281" s="887"/>
      <c r="U281" s="888" t="s">
        <v>38</v>
      </c>
      <c r="V281" s="887"/>
      <c r="W281" s="887"/>
      <c r="Y281" s="887"/>
      <c r="Z281" s="887"/>
      <c r="AA281" s="888" t="s">
        <v>39</v>
      </c>
      <c r="AB281" s="887"/>
      <c r="AC281" s="887"/>
    </row>
    <row r="282" spans="1:32" ht="27" customHeight="1">
      <c r="A282" s="872"/>
      <c r="B282" s="876"/>
      <c r="C282" s="877"/>
      <c r="D282" s="878"/>
      <c r="G282" s="869" t="s">
        <v>29</v>
      </c>
      <c r="H282" s="870"/>
      <c r="I282" s="855">
        <f t="shared" ref="I282:I287" si="146">SUM(G272:L272)</f>
        <v>0</v>
      </c>
      <c r="J282" s="856"/>
      <c r="K282" s="857"/>
      <c r="M282" s="869" t="s">
        <v>29</v>
      </c>
      <c r="N282" s="870"/>
      <c r="O282" s="855">
        <f t="shared" ref="O282:O287" si="147">SUM(M272:R272)</f>
        <v>0</v>
      </c>
      <c r="P282" s="856"/>
      <c r="Q282" s="857"/>
      <c r="S282" s="869" t="s">
        <v>29</v>
      </c>
      <c r="T282" s="870"/>
      <c r="U282" s="855">
        <f t="shared" ref="U282:U287" si="148">SUM(S272:X272)</f>
        <v>0</v>
      </c>
      <c r="V282" s="856"/>
      <c r="W282" s="857"/>
      <c r="Y282" s="869" t="s">
        <v>29</v>
      </c>
      <c r="Z282" s="870"/>
      <c r="AA282" s="855">
        <f t="shared" ref="AA282:AA287" si="149">SUM(Y272:AD272)</f>
        <v>0</v>
      </c>
      <c r="AB282" s="856"/>
      <c r="AC282" s="857"/>
    </row>
    <row r="283" spans="1:32" ht="27" customHeight="1">
      <c r="A283" s="872"/>
      <c r="B283" s="876"/>
      <c r="C283" s="877"/>
      <c r="D283" s="878"/>
      <c r="G283" s="862" t="s">
        <v>31</v>
      </c>
      <c r="H283" s="863"/>
      <c r="I283" s="855">
        <f t="shared" si="146"/>
        <v>0</v>
      </c>
      <c r="J283" s="856"/>
      <c r="K283" s="857"/>
      <c r="M283" s="862" t="s">
        <v>31</v>
      </c>
      <c r="N283" s="863"/>
      <c r="O283" s="855">
        <f t="shared" si="147"/>
        <v>0</v>
      </c>
      <c r="P283" s="856"/>
      <c r="Q283" s="857"/>
      <c r="S283" s="862" t="s">
        <v>31</v>
      </c>
      <c r="T283" s="863"/>
      <c r="U283" s="855">
        <f t="shared" si="148"/>
        <v>0</v>
      </c>
      <c r="V283" s="856"/>
      <c r="W283" s="857"/>
      <c r="Y283" s="862" t="s">
        <v>31</v>
      </c>
      <c r="Z283" s="863"/>
      <c r="AA283" s="855">
        <f t="shared" si="149"/>
        <v>0</v>
      </c>
      <c r="AB283" s="856"/>
      <c r="AC283" s="857"/>
    </row>
    <row r="284" spans="1:32" ht="27" customHeight="1">
      <c r="A284" s="872"/>
      <c r="B284" s="879"/>
      <c r="C284" s="880"/>
      <c r="D284" s="881"/>
      <c r="G284" s="862" t="s">
        <v>40</v>
      </c>
      <c r="H284" s="863"/>
      <c r="I284" s="855">
        <f t="shared" si="146"/>
        <v>0</v>
      </c>
      <c r="J284" s="856"/>
      <c r="K284" s="857"/>
      <c r="M284" s="862" t="s">
        <v>40</v>
      </c>
      <c r="N284" s="863"/>
      <c r="O284" s="855">
        <f t="shared" si="147"/>
        <v>0</v>
      </c>
      <c r="P284" s="856"/>
      <c r="Q284" s="857"/>
      <c r="S284" s="862" t="s">
        <v>40</v>
      </c>
      <c r="T284" s="863"/>
      <c r="U284" s="855">
        <f t="shared" si="148"/>
        <v>0</v>
      </c>
      <c r="V284" s="856"/>
      <c r="W284" s="857"/>
      <c r="Y284" s="862" t="s">
        <v>40</v>
      </c>
      <c r="Z284" s="863"/>
      <c r="AA284" s="855">
        <f t="shared" si="149"/>
        <v>0</v>
      </c>
      <c r="AB284" s="856"/>
      <c r="AC284" s="857"/>
    </row>
    <row r="285" spans="1:32" ht="27" customHeight="1">
      <c r="B285" s="864" t="str">
        <f>IF(入力用!R379="","",入力用!R379)</f>
        <v>補助基準額上限：65000円</v>
      </c>
      <c r="C285" s="864"/>
      <c r="D285" s="864"/>
      <c r="G285" s="862" t="s">
        <v>32</v>
      </c>
      <c r="H285" s="863"/>
      <c r="I285" s="865">
        <f t="shared" si="146"/>
        <v>0</v>
      </c>
      <c r="J285" s="866"/>
      <c r="K285" s="867"/>
      <c r="M285" s="862" t="s">
        <v>32</v>
      </c>
      <c r="N285" s="863"/>
      <c r="O285" s="865">
        <f t="shared" si="147"/>
        <v>0</v>
      </c>
      <c r="P285" s="866"/>
      <c r="Q285" s="867"/>
      <c r="S285" s="862" t="s">
        <v>32</v>
      </c>
      <c r="T285" s="863"/>
      <c r="U285" s="865">
        <f t="shared" si="148"/>
        <v>0</v>
      </c>
      <c r="V285" s="866"/>
      <c r="W285" s="867"/>
      <c r="Y285" s="862" t="s">
        <v>32</v>
      </c>
      <c r="Z285" s="863"/>
      <c r="AA285" s="865">
        <f t="shared" si="149"/>
        <v>0</v>
      </c>
      <c r="AB285" s="866"/>
      <c r="AC285" s="867"/>
    </row>
    <row r="286" spans="1:32" ht="27" customHeight="1">
      <c r="B286" s="868" t="str">
        <f>IF(入力用!V379="","",入力用!V379)</f>
        <v/>
      </c>
      <c r="C286" s="868"/>
      <c r="D286" s="868"/>
      <c r="G286" s="869" t="s">
        <v>33</v>
      </c>
      <c r="H286" s="870"/>
      <c r="I286" s="855">
        <f t="shared" si="146"/>
        <v>0</v>
      </c>
      <c r="J286" s="856"/>
      <c r="K286" s="857"/>
      <c r="M286" s="869" t="s">
        <v>33</v>
      </c>
      <c r="N286" s="870"/>
      <c r="O286" s="855">
        <f t="shared" si="147"/>
        <v>0</v>
      </c>
      <c r="P286" s="856"/>
      <c r="Q286" s="857"/>
      <c r="S286" s="869" t="s">
        <v>33</v>
      </c>
      <c r="T286" s="870"/>
      <c r="U286" s="855">
        <f t="shared" si="148"/>
        <v>0</v>
      </c>
      <c r="V286" s="856"/>
      <c r="W286" s="857"/>
      <c r="Y286" s="869" t="s">
        <v>33</v>
      </c>
      <c r="Z286" s="870"/>
      <c r="AA286" s="855">
        <f t="shared" si="149"/>
        <v>0</v>
      </c>
      <c r="AB286" s="856"/>
      <c r="AC286" s="857"/>
    </row>
    <row r="287" spans="1:32" ht="27" customHeight="1" thickBot="1">
      <c r="G287" s="850" t="s">
        <v>35</v>
      </c>
      <c r="H287" s="851"/>
      <c r="I287" s="852">
        <f t="shared" si="146"/>
        <v>0</v>
      </c>
      <c r="J287" s="853"/>
      <c r="K287" s="854"/>
      <c r="M287" s="850" t="s">
        <v>35</v>
      </c>
      <c r="N287" s="851"/>
      <c r="O287" s="855">
        <f t="shared" si="147"/>
        <v>0</v>
      </c>
      <c r="P287" s="856"/>
      <c r="Q287" s="857"/>
      <c r="S287" s="850" t="s">
        <v>35</v>
      </c>
      <c r="T287" s="851"/>
      <c r="U287" s="855">
        <f t="shared" si="148"/>
        <v>0</v>
      </c>
      <c r="V287" s="856"/>
      <c r="W287" s="857"/>
      <c r="Y287" s="850" t="s">
        <v>35</v>
      </c>
      <c r="Z287" s="851"/>
      <c r="AA287" s="855">
        <f t="shared" si="149"/>
        <v>0</v>
      </c>
      <c r="AB287" s="856"/>
      <c r="AC287" s="857"/>
    </row>
    <row r="288" spans="1:32" ht="45" customHeight="1" thickBot="1">
      <c r="G288" s="858" t="s">
        <v>78</v>
      </c>
      <c r="H288" s="859"/>
      <c r="I288" s="860">
        <f>ROUNDDOWN(SUM(G279:L279),-2)</f>
        <v>0</v>
      </c>
      <c r="J288" s="861"/>
      <c r="K288" s="861"/>
      <c r="M288" s="858" t="s">
        <v>78</v>
      </c>
      <c r="N288" s="859"/>
      <c r="O288" s="860">
        <f>ROUNDDOWN(SUM(M279:R279),-2)</f>
        <v>0</v>
      </c>
      <c r="P288" s="861"/>
      <c r="Q288" s="861"/>
      <c r="S288" s="858" t="s">
        <v>78</v>
      </c>
      <c r="T288" s="859"/>
      <c r="U288" s="860">
        <f>ROUNDDOWN(SUM(S279:X279),-2)</f>
        <v>0</v>
      </c>
      <c r="V288" s="861"/>
      <c r="W288" s="861"/>
      <c r="Y288" s="858" t="s">
        <v>78</v>
      </c>
      <c r="Z288" s="859"/>
      <c r="AA288" s="860">
        <f>AE279-I288-O288-U288</f>
        <v>0</v>
      </c>
      <c r="AB288" s="861"/>
      <c r="AC288" s="861"/>
      <c r="AF288" s="10" t="s">
        <v>91</v>
      </c>
    </row>
    <row r="289" spans="1:32" ht="17.25" customHeight="1"/>
    <row r="290" spans="1:32" ht="17.25" customHeight="1"/>
    <row r="291" spans="1:32" ht="17.25" customHeight="1">
      <c r="A291" s="953" t="str">
        <f>$A$1</f>
        <v>様式第２号</v>
      </c>
      <c r="B291" s="953"/>
    </row>
    <row r="292" spans="1:32" ht="17.25" customHeight="1">
      <c r="A292" s="953"/>
      <c r="B292" s="953"/>
      <c r="Z292" s="939" t="str">
        <f>$Z$2</f>
        <v>令和</v>
      </c>
      <c r="AA292" s="939">
        <f>IF($AA$2="","",$AA$2)</f>
        <v>0</v>
      </c>
      <c r="AB292" s="939" t="s">
        <v>8</v>
      </c>
      <c r="AC292" s="939">
        <f>IF($AC$2="","",$AC$2)</f>
        <v>0</v>
      </c>
      <c r="AD292" s="939" t="s">
        <v>9</v>
      </c>
      <c r="AE292" s="939">
        <f>IF($AE$2="","",$AE$2)</f>
        <v>0</v>
      </c>
      <c r="AF292" s="939" t="s">
        <v>10</v>
      </c>
    </row>
    <row r="293" spans="1:32" ht="17.25" customHeight="1">
      <c r="A293" s="939" t="s">
        <v>11</v>
      </c>
      <c r="B293" s="939"/>
      <c r="C293" s="939"/>
      <c r="D293" s="939"/>
      <c r="E293" s="939"/>
      <c r="F293" s="939"/>
      <c r="G293" s="939"/>
      <c r="H293" s="939"/>
      <c r="I293" s="939"/>
      <c r="L293" s="940" t="s">
        <v>12</v>
      </c>
      <c r="M293" s="940"/>
      <c r="N293" s="941">
        <v>11</v>
      </c>
      <c r="O293" s="941"/>
      <c r="P293" s="942" t="s">
        <v>13</v>
      </c>
      <c r="Q293" s="942"/>
      <c r="Z293" s="939"/>
      <c r="AA293" s="939"/>
      <c r="AB293" s="939"/>
      <c r="AC293" s="939"/>
      <c r="AD293" s="939"/>
      <c r="AE293" s="939"/>
      <c r="AF293" s="939"/>
    </row>
    <row r="294" spans="1:32" ht="17.25" customHeight="1">
      <c r="A294" s="939"/>
      <c r="B294" s="939"/>
      <c r="C294" s="939"/>
      <c r="D294" s="939"/>
      <c r="E294" s="939"/>
      <c r="F294" s="939"/>
      <c r="G294" s="939"/>
      <c r="H294" s="939"/>
      <c r="I294" s="939"/>
      <c r="L294" s="940"/>
      <c r="M294" s="940"/>
      <c r="N294" s="941"/>
      <c r="O294" s="941"/>
      <c r="P294" s="942"/>
      <c r="Q294" s="942"/>
    </row>
    <row r="295" spans="1:32" ht="17.25" customHeight="1">
      <c r="A295" s="939"/>
      <c r="B295" s="939"/>
      <c r="C295" s="939"/>
      <c r="D295" s="939"/>
      <c r="E295" s="939"/>
      <c r="F295" s="939"/>
      <c r="G295" s="939"/>
      <c r="H295" s="939"/>
      <c r="I295" s="939"/>
      <c r="L295" s="940"/>
      <c r="M295" s="940"/>
      <c r="N295" s="941"/>
      <c r="O295" s="941"/>
      <c r="P295" s="942"/>
      <c r="Q295" s="942"/>
    </row>
    <row r="296" spans="1:32" ht="17.25" customHeight="1" thickBot="1"/>
    <row r="297" spans="1:32" ht="42" customHeight="1" thickBot="1">
      <c r="A297" s="943" t="s">
        <v>81</v>
      </c>
      <c r="B297" s="944"/>
      <c r="C297" s="945" t="str">
        <f>IF($C$7="","",$C$7)</f>
        <v/>
      </c>
      <c r="D297" s="945"/>
      <c r="E297" s="945"/>
      <c r="F297" s="945"/>
      <c r="G297" s="945"/>
      <c r="H297" s="945"/>
      <c r="I297" s="946"/>
    </row>
    <row r="298" spans="1:32" ht="17.25" customHeight="1">
      <c r="C298" s="2"/>
      <c r="D298" s="2"/>
      <c r="E298" s="11"/>
      <c r="F298" s="2"/>
      <c r="G298" s="2"/>
      <c r="H298" s="2"/>
      <c r="I298" s="2"/>
      <c r="J298" s="2"/>
    </row>
    <row r="299" spans="1:32" ht="17.25" customHeight="1" thickBot="1"/>
    <row r="300" spans="1:32" ht="24" customHeight="1" thickBot="1">
      <c r="A300" s="947" t="s">
        <v>14</v>
      </c>
      <c r="B300" s="948"/>
      <c r="C300" s="948"/>
      <c r="D300" s="949"/>
      <c r="F300" s="123" t="s">
        <v>15</v>
      </c>
      <c r="G300" s="943" t="s">
        <v>16</v>
      </c>
      <c r="H300" s="944"/>
      <c r="I300" s="950" t="s">
        <v>17</v>
      </c>
      <c r="J300" s="944"/>
      <c r="K300" s="950" t="s">
        <v>18</v>
      </c>
      <c r="L300" s="951"/>
      <c r="M300" s="943" t="s">
        <v>19</v>
      </c>
      <c r="N300" s="944"/>
      <c r="O300" s="950" t="s">
        <v>20</v>
      </c>
      <c r="P300" s="944"/>
      <c r="Q300" s="950" t="s">
        <v>21</v>
      </c>
      <c r="R300" s="951"/>
      <c r="S300" s="943" t="s">
        <v>22</v>
      </c>
      <c r="T300" s="944"/>
      <c r="U300" s="950" t="s">
        <v>23</v>
      </c>
      <c r="V300" s="944"/>
      <c r="W300" s="950" t="s">
        <v>24</v>
      </c>
      <c r="X300" s="951"/>
      <c r="Y300" s="943" t="s">
        <v>25</v>
      </c>
      <c r="Z300" s="944"/>
      <c r="AA300" s="950" t="s">
        <v>26</v>
      </c>
      <c r="AB300" s="944"/>
      <c r="AC300" s="950" t="s">
        <v>27</v>
      </c>
      <c r="AD300" s="951"/>
      <c r="AE300" s="952" t="s">
        <v>28</v>
      </c>
      <c r="AF300" s="951"/>
    </row>
    <row r="301" spans="1:32" ht="37.5" customHeight="1">
      <c r="A301" s="932" t="s">
        <v>86</v>
      </c>
      <c r="B301" s="933"/>
      <c r="C301" s="934" t="str">
        <f>IF(入力用!R411="","",入力用!R411)</f>
        <v/>
      </c>
      <c r="D301" s="935"/>
      <c r="F301" s="118" t="s">
        <v>71</v>
      </c>
      <c r="G301" s="919">
        <f>入力用!R420</f>
        <v>0</v>
      </c>
      <c r="H301" s="919"/>
      <c r="I301" s="920">
        <f>入力用!S420</f>
        <v>0</v>
      </c>
      <c r="J301" s="959"/>
      <c r="K301" s="920">
        <f>入力用!T420</f>
        <v>0</v>
      </c>
      <c r="L301" s="959"/>
      <c r="M301" s="920">
        <f>入力用!U420</f>
        <v>0</v>
      </c>
      <c r="N301" s="959"/>
      <c r="O301" s="920">
        <f>入力用!V420</f>
        <v>0</v>
      </c>
      <c r="P301" s="959"/>
      <c r="Q301" s="920">
        <f>入力用!W420</f>
        <v>0</v>
      </c>
      <c r="R301" s="959"/>
      <c r="S301" s="920">
        <f>入力用!X420</f>
        <v>0</v>
      </c>
      <c r="T301" s="959"/>
      <c r="U301" s="920">
        <f>入力用!Y420</f>
        <v>0</v>
      </c>
      <c r="V301" s="959"/>
      <c r="W301" s="920">
        <f>入力用!Z420</f>
        <v>0</v>
      </c>
      <c r="X301" s="959"/>
      <c r="Y301" s="920">
        <f>入力用!AA420</f>
        <v>0</v>
      </c>
      <c r="Z301" s="959"/>
      <c r="AA301" s="920">
        <f>入力用!AB420</f>
        <v>0</v>
      </c>
      <c r="AB301" s="959"/>
      <c r="AC301" s="920">
        <f>入力用!AC420</f>
        <v>0</v>
      </c>
      <c r="AD301" s="921"/>
      <c r="AE301" s="908">
        <f t="shared" ref="AE301:AE305" si="150">SUM(G301:AD301)</f>
        <v>0</v>
      </c>
      <c r="AF301" s="909"/>
    </row>
    <row r="302" spans="1:32" ht="37.5" customHeight="1">
      <c r="A302" s="936" t="s">
        <v>30</v>
      </c>
      <c r="B302" s="937"/>
      <c r="C302" s="922" t="str">
        <f>IF(入力用!R412="","",入力用!R412)</f>
        <v/>
      </c>
      <c r="D302" s="923"/>
      <c r="F302" s="4" t="s">
        <v>72</v>
      </c>
      <c r="G302" s="926">
        <f>入力用!R421</f>
        <v>0</v>
      </c>
      <c r="H302" s="926"/>
      <c r="I302" s="962">
        <f>入力用!S421</f>
        <v>0</v>
      </c>
      <c r="J302" s="963"/>
      <c r="K302" s="927">
        <f>入力用!T421</f>
        <v>0</v>
      </c>
      <c r="L302" s="928"/>
      <c r="M302" s="927">
        <f>入力用!U421</f>
        <v>0</v>
      </c>
      <c r="N302" s="928"/>
      <c r="O302" s="927">
        <f>入力用!V421</f>
        <v>0</v>
      </c>
      <c r="P302" s="928"/>
      <c r="Q302" s="927">
        <f>入力用!W421</f>
        <v>0</v>
      </c>
      <c r="R302" s="928"/>
      <c r="S302" s="927">
        <f>入力用!X421</f>
        <v>0</v>
      </c>
      <c r="T302" s="928"/>
      <c r="U302" s="927">
        <f>入力用!Y421</f>
        <v>0</v>
      </c>
      <c r="V302" s="928"/>
      <c r="W302" s="927">
        <f>入力用!Z421</f>
        <v>0</v>
      </c>
      <c r="X302" s="928"/>
      <c r="Y302" s="927">
        <f>入力用!AA421</f>
        <v>0</v>
      </c>
      <c r="Z302" s="928"/>
      <c r="AA302" s="927">
        <f>入力用!AB421</f>
        <v>0</v>
      </c>
      <c r="AB302" s="928"/>
      <c r="AC302" s="927">
        <f>入力用!AC421</f>
        <v>0</v>
      </c>
      <c r="AD302" s="929"/>
      <c r="AE302" s="908">
        <f t="shared" si="150"/>
        <v>0</v>
      </c>
      <c r="AF302" s="909"/>
    </row>
    <row r="303" spans="1:32" ht="37.5" customHeight="1">
      <c r="A303" s="938"/>
      <c r="B303" s="937"/>
      <c r="C303" s="924"/>
      <c r="D303" s="925"/>
      <c r="F303" s="4" t="s">
        <v>73</v>
      </c>
      <c r="G303" s="926">
        <f>入力用!R422</f>
        <v>0</v>
      </c>
      <c r="H303" s="926"/>
      <c r="I303" s="962">
        <f>入力用!S422</f>
        <v>0</v>
      </c>
      <c r="J303" s="963"/>
      <c r="K303" s="927">
        <f>入力用!T422</f>
        <v>0</v>
      </c>
      <c r="L303" s="928"/>
      <c r="M303" s="927">
        <f>入力用!U422</f>
        <v>0</v>
      </c>
      <c r="N303" s="928"/>
      <c r="O303" s="927">
        <f>入力用!V422</f>
        <v>0</v>
      </c>
      <c r="P303" s="928"/>
      <c r="Q303" s="927">
        <f>入力用!W422</f>
        <v>0</v>
      </c>
      <c r="R303" s="928"/>
      <c r="S303" s="927">
        <f>入力用!X422</f>
        <v>0</v>
      </c>
      <c r="T303" s="928"/>
      <c r="U303" s="927">
        <f>入力用!Y422</f>
        <v>0</v>
      </c>
      <c r="V303" s="928"/>
      <c r="W303" s="927">
        <f>入力用!Z422</f>
        <v>0</v>
      </c>
      <c r="X303" s="928"/>
      <c r="Y303" s="927">
        <f>入力用!AA422</f>
        <v>0</v>
      </c>
      <c r="Z303" s="928"/>
      <c r="AA303" s="927">
        <f>入力用!AB422</f>
        <v>0</v>
      </c>
      <c r="AB303" s="928"/>
      <c r="AC303" s="927">
        <f>入力用!AC422</f>
        <v>0</v>
      </c>
      <c r="AD303" s="929"/>
      <c r="AE303" s="908">
        <f t="shared" si="150"/>
        <v>0</v>
      </c>
      <c r="AF303" s="909"/>
    </row>
    <row r="304" spans="1:32" ht="37.5" customHeight="1">
      <c r="A304" s="938"/>
      <c r="B304" s="937"/>
      <c r="C304" s="876" t="str">
        <f>IF(入力用!R413="","",入力用!R413)</f>
        <v/>
      </c>
      <c r="D304" s="960"/>
      <c r="F304" s="5" t="s">
        <v>74</v>
      </c>
      <c r="G304" s="926">
        <v>0</v>
      </c>
      <c r="H304" s="926"/>
      <c r="I304" s="927">
        <v>0</v>
      </c>
      <c r="J304" s="928"/>
      <c r="K304" s="927">
        <v>0</v>
      </c>
      <c r="L304" s="928"/>
      <c r="M304" s="927">
        <v>0</v>
      </c>
      <c r="N304" s="928"/>
      <c r="O304" s="927">
        <v>0</v>
      </c>
      <c r="P304" s="928"/>
      <c r="Q304" s="927">
        <v>0</v>
      </c>
      <c r="R304" s="928"/>
      <c r="S304" s="927">
        <v>0</v>
      </c>
      <c r="T304" s="928"/>
      <c r="U304" s="927">
        <v>0</v>
      </c>
      <c r="V304" s="928"/>
      <c r="W304" s="927">
        <v>0</v>
      </c>
      <c r="X304" s="928"/>
      <c r="Y304" s="927">
        <v>0</v>
      </c>
      <c r="Z304" s="928"/>
      <c r="AA304" s="927">
        <v>0</v>
      </c>
      <c r="AB304" s="928"/>
      <c r="AC304" s="927">
        <v>0</v>
      </c>
      <c r="AD304" s="929"/>
      <c r="AE304" s="930">
        <f t="shared" si="150"/>
        <v>0</v>
      </c>
      <c r="AF304" s="931"/>
    </row>
    <row r="305" spans="1:32" ht="37.5" customHeight="1" thickBot="1">
      <c r="A305" s="938"/>
      <c r="B305" s="937"/>
      <c r="C305" s="879"/>
      <c r="D305" s="961"/>
      <c r="F305" s="6" t="s">
        <v>75</v>
      </c>
      <c r="G305" s="905">
        <f>入力用!R423</f>
        <v>0</v>
      </c>
      <c r="H305" s="906"/>
      <c r="I305" s="905">
        <f>入力用!S423</f>
        <v>0</v>
      </c>
      <c r="J305" s="906"/>
      <c r="K305" s="905">
        <f>入力用!T423</f>
        <v>0</v>
      </c>
      <c r="L305" s="906"/>
      <c r="M305" s="905">
        <f>入力用!U423</f>
        <v>0</v>
      </c>
      <c r="N305" s="906"/>
      <c r="O305" s="905">
        <f>入力用!V423</f>
        <v>0</v>
      </c>
      <c r="P305" s="906"/>
      <c r="Q305" s="905">
        <f>入力用!W423</f>
        <v>0</v>
      </c>
      <c r="R305" s="906"/>
      <c r="S305" s="905">
        <f>入力用!X423</f>
        <v>0</v>
      </c>
      <c r="T305" s="906"/>
      <c r="U305" s="905">
        <f>入力用!Y423</f>
        <v>0</v>
      </c>
      <c r="V305" s="906"/>
      <c r="W305" s="905">
        <f>入力用!Z423</f>
        <v>0</v>
      </c>
      <c r="X305" s="906"/>
      <c r="Y305" s="905">
        <f>入力用!AA423</f>
        <v>0</v>
      </c>
      <c r="Z305" s="906"/>
      <c r="AA305" s="905">
        <f>入力用!AB423</f>
        <v>0</v>
      </c>
      <c r="AB305" s="906"/>
      <c r="AC305" s="905">
        <f>入力用!AC423</f>
        <v>0</v>
      </c>
      <c r="AD305" s="907"/>
      <c r="AE305" s="908">
        <f t="shared" si="150"/>
        <v>0</v>
      </c>
      <c r="AF305" s="909"/>
    </row>
    <row r="306" spans="1:32" ht="37.5" customHeight="1" thickTop="1" thickBot="1">
      <c r="A306" s="910" t="s">
        <v>34</v>
      </c>
      <c r="B306" s="911"/>
      <c r="C306" s="954" t="str">
        <f>IF(入力用!R414="","",入力用!R414)</f>
        <v/>
      </c>
      <c r="D306" s="955"/>
      <c r="F306" s="7" t="s">
        <v>76</v>
      </c>
      <c r="G306" s="912">
        <f>SUM(G301:H304)-G305</f>
        <v>0</v>
      </c>
      <c r="H306" s="913"/>
      <c r="I306" s="912">
        <f>SUM(I301:J304)-I305</f>
        <v>0</v>
      </c>
      <c r="J306" s="913"/>
      <c r="K306" s="912">
        <f t="shared" ref="K306" si="151">SUM(K301:L304)-K305</f>
        <v>0</v>
      </c>
      <c r="L306" s="914"/>
      <c r="M306" s="915">
        <f t="shared" ref="M306" si="152">SUM(M301:N304)-M305</f>
        <v>0</v>
      </c>
      <c r="N306" s="913"/>
      <c r="O306" s="912">
        <f t="shared" ref="O306" si="153">SUM(O301:P304)-O305</f>
        <v>0</v>
      </c>
      <c r="P306" s="913"/>
      <c r="Q306" s="912">
        <f t="shared" ref="Q306" si="154">SUM(Q301:R304)-Q305</f>
        <v>0</v>
      </c>
      <c r="R306" s="914"/>
      <c r="S306" s="915">
        <f t="shared" ref="S306" si="155">SUM(S301:T304)-S305</f>
        <v>0</v>
      </c>
      <c r="T306" s="913"/>
      <c r="U306" s="912">
        <f t="shared" ref="U306" si="156">SUM(U301:V304)-U305</f>
        <v>0</v>
      </c>
      <c r="V306" s="913"/>
      <c r="W306" s="912">
        <f t="shared" ref="W306" si="157">SUM(W301:X304)-W305</f>
        <v>0</v>
      </c>
      <c r="X306" s="914"/>
      <c r="Y306" s="915">
        <f t="shared" ref="Y306" si="158">SUM(Y301:Z304)-Y305</f>
        <v>0</v>
      </c>
      <c r="Z306" s="913"/>
      <c r="AA306" s="912">
        <f>SUM(AA301:AB304)-AA305</f>
        <v>0</v>
      </c>
      <c r="AB306" s="913"/>
      <c r="AC306" s="912">
        <f t="shared" ref="AC306" si="159">SUM(AC301:AD304)-AC305</f>
        <v>0</v>
      </c>
      <c r="AD306" s="916"/>
      <c r="AE306" s="917">
        <f>SUM(G306:AD306)</f>
        <v>0</v>
      </c>
      <c r="AF306" s="918"/>
    </row>
    <row r="307" spans="1:32" ht="50.25" customHeight="1" thickTop="1" thickBot="1">
      <c r="A307" s="889" t="s">
        <v>87</v>
      </c>
      <c r="B307" s="890"/>
      <c r="C307" s="954" t="str">
        <f>IF(入力用!R415="","",入力用!R415)</f>
        <v/>
      </c>
      <c r="D307" s="955"/>
      <c r="F307" s="8" t="s">
        <v>77</v>
      </c>
      <c r="G307" s="893">
        <f>IF(入力用!O414=1,IF(AND(入力用!O420&gt;0,入力用!O420&lt;=4),IF(G306&gt;=65000,65000,G306),IF(G306&gt;=82000,82000,G306)),IF(G306&gt;=65000,65000,G306))</f>
        <v>0</v>
      </c>
      <c r="H307" s="894"/>
      <c r="I307" s="893">
        <f>IF(入力用!O414=1,IF(AND(入力用!O420&gt;0,入力用!O420&lt;=5),IF(I306&gt;=65000,65000,I306),IF(I306&gt;=82000,82000,I306)),IF(I306&gt;=65000,65000,I306))</f>
        <v>0</v>
      </c>
      <c r="J307" s="894"/>
      <c r="K307" s="893">
        <f>IF(入力用!O414=1,IF(AND(入力用!O420&gt;0,入力用!O420&lt;=6),IF(K306&gt;=65000,65000,K306),IF(K306&gt;=82000,82000,K306)),IF(K306&gt;=65000,65000,K306))</f>
        <v>0</v>
      </c>
      <c r="L307" s="894"/>
      <c r="M307" s="893">
        <f>IF(入力用!O414=1,IF(AND(入力用!O420&gt;0,入力用!O420&lt;=7),IF(M306&gt;=65000,65000,M306),IF(M306&gt;=82000,82000,M306)),IF(M306&gt;=65000,65000,M306))</f>
        <v>0</v>
      </c>
      <c r="N307" s="894"/>
      <c r="O307" s="893">
        <f>IF(入力用!O414=1,IF(AND(入力用!O420&gt;0,入力用!O420&lt;=8),IF(O306&gt;=65000,65000,O306),IF(O306&gt;=82000,82000,O306)),IF(O306&gt;=65000,65000,O306))</f>
        <v>0</v>
      </c>
      <c r="P307" s="894"/>
      <c r="Q307" s="893">
        <f>IF(入力用!O414=1,IF(AND(入力用!O420&gt;0,入力用!O420&lt;=9),IF(Q306&gt;=65000,65000,Q306),IF(Q306&gt;=82000,82000,Q306)),IF(Q306&gt;=65000,65000,Q306))</f>
        <v>0</v>
      </c>
      <c r="R307" s="894"/>
      <c r="S307" s="893">
        <f>IF(入力用!O414=1,IF(AND(入力用!O420&gt;0,入力用!O420&lt;=10),IF(S306&gt;=65000,65000,S306),IF(S306&gt;=82000,82000,S306)),IF(S306&gt;=65000,65000,S306))</f>
        <v>0</v>
      </c>
      <c r="T307" s="894"/>
      <c r="U307" s="893">
        <f>IF(入力用!O414=1,IF(AND(入力用!O420&gt;0,入力用!O420&lt;=11),IF(U306&gt;=65000,65000,U306),IF(U306&gt;=82000,82000,U306)),IF(U306&gt;=65000,65000,U306))</f>
        <v>0</v>
      </c>
      <c r="V307" s="894"/>
      <c r="W307" s="893">
        <f>IF(入力用!O414=1,IF(AND(入力用!O420&gt;0,入力用!O420&lt;=12),IF(W306&gt;=65000,65000,W306),IF(W306&gt;=82000,82000,W306)),IF(W306&gt;=65000,65000,W306))</f>
        <v>0</v>
      </c>
      <c r="X307" s="894"/>
      <c r="Y307" s="893">
        <f>IF(入力用!O414=1,IF(AND(入力用!O420&gt;0,入力用!O420&lt;=13),IF(Y306&gt;=65000,65000,Y306),IF(Y306&gt;=82000,82000,Y306)),IF(Y306&gt;=65000,65000,Y306))</f>
        <v>0</v>
      </c>
      <c r="Z307" s="894"/>
      <c r="AA307" s="893">
        <f>IF(入力用!O414=1,IF(AND(入力用!O420&gt;0,入力用!O420&lt;=14),IF(AA306&gt;=65000,65000,AA306),IF(AA306&gt;=82000,82000,AA306)),IF(AA306&gt;=65000,65000,AA306))</f>
        <v>0</v>
      </c>
      <c r="AB307" s="894"/>
      <c r="AC307" s="893">
        <f>IF(入力用!O414=1,IF(AND(入力用!O420&gt;0,入力用!O420&lt;=15),IF(AC306&gt;=65000,65000,AC306),IF(AC306&gt;=82000,82000,AC306)),IF(AC306&gt;=65000,65000,AC306))</f>
        <v>0</v>
      </c>
      <c r="AD307" s="958"/>
      <c r="AE307" s="895"/>
      <c r="AF307" s="896"/>
    </row>
    <row r="308" spans="1:32" ht="50.25" customHeight="1" thickBot="1">
      <c r="A308" s="897" t="s">
        <v>88</v>
      </c>
      <c r="B308" s="898"/>
      <c r="C308" s="956" t="str">
        <f>IF(入力用!R416="","",入力用!R416)</f>
        <v/>
      </c>
      <c r="D308" s="957"/>
      <c r="F308" s="9" t="s">
        <v>228</v>
      </c>
      <c r="G308" s="899">
        <f>ROUNDDOWN(G307*3/4,0)</f>
        <v>0</v>
      </c>
      <c r="H308" s="899"/>
      <c r="I308" s="899">
        <f>ROUNDDOWN(I307*3/4,0)</f>
        <v>0</v>
      </c>
      <c r="J308" s="899"/>
      <c r="K308" s="899">
        <f>ROUNDDOWN(K307*3/4,0)</f>
        <v>0</v>
      </c>
      <c r="L308" s="900"/>
      <c r="M308" s="901">
        <f>ROUNDDOWN(M307*3/4,0)</f>
        <v>0</v>
      </c>
      <c r="N308" s="899"/>
      <c r="O308" s="899">
        <f>ROUNDDOWN(O307*3/4,0)</f>
        <v>0</v>
      </c>
      <c r="P308" s="899"/>
      <c r="Q308" s="899">
        <f>ROUNDDOWN(Q307*3/4,0)</f>
        <v>0</v>
      </c>
      <c r="R308" s="900"/>
      <c r="S308" s="901">
        <f>ROUNDDOWN(S307*3/4,0)</f>
        <v>0</v>
      </c>
      <c r="T308" s="899"/>
      <c r="U308" s="899">
        <f>ROUNDDOWN(U307*3/4,0)</f>
        <v>0</v>
      </c>
      <c r="V308" s="899"/>
      <c r="W308" s="899">
        <f>ROUNDDOWN(W307*3/4,0)</f>
        <v>0</v>
      </c>
      <c r="X308" s="900"/>
      <c r="Y308" s="901">
        <f>ROUNDDOWN(Y307*3/4,0)</f>
        <v>0</v>
      </c>
      <c r="Z308" s="899"/>
      <c r="AA308" s="899">
        <f>ROUNDDOWN(AA307*3/4,0)</f>
        <v>0</v>
      </c>
      <c r="AB308" s="899"/>
      <c r="AC308" s="899">
        <f>ROUNDDOWN(AC307*3/4,0)</f>
        <v>0</v>
      </c>
      <c r="AD308" s="902"/>
      <c r="AE308" s="903">
        <f>ROUNDDOWN(SUM(G308:AD308),-2)</f>
        <v>0</v>
      </c>
      <c r="AF308" s="904"/>
    </row>
    <row r="309" spans="1:32" ht="17.25" customHeight="1">
      <c r="A309" s="871" t="s">
        <v>85</v>
      </c>
      <c r="B309" s="873" t="str">
        <f>IF(入力用!R417="","",入力用!R417)</f>
        <v/>
      </c>
      <c r="C309" s="874"/>
      <c r="D309" s="875"/>
    </row>
    <row r="310" spans="1:32" ht="34.5" customHeight="1">
      <c r="A310" s="872"/>
      <c r="B310" s="876"/>
      <c r="C310" s="877"/>
      <c r="D310" s="878"/>
      <c r="G310" s="882"/>
      <c r="H310" s="883"/>
      <c r="I310" s="884" t="s">
        <v>36</v>
      </c>
      <c r="J310" s="885"/>
      <c r="K310" s="886"/>
      <c r="M310" s="887"/>
      <c r="N310" s="887"/>
      <c r="O310" s="888" t="s">
        <v>37</v>
      </c>
      <c r="P310" s="887"/>
      <c r="Q310" s="887"/>
      <c r="S310" s="887"/>
      <c r="T310" s="887"/>
      <c r="U310" s="888" t="s">
        <v>38</v>
      </c>
      <c r="V310" s="887"/>
      <c r="W310" s="887"/>
      <c r="Y310" s="887"/>
      <c r="Z310" s="887"/>
      <c r="AA310" s="888" t="s">
        <v>39</v>
      </c>
      <c r="AB310" s="887"/>
      <c r="AC310" s="887"/>
    </row>
    <row r="311" spans="1:32" ht="27" customHeight="1">
      <c r="A311" s="872"/>
      <c r="B311" s="876"/>
      <c r="C311" s="877"/>
      <c r="D311" s="878"/>
      <c r="G311" s="869" t="s">
        <v>29</v>
      </c>
      <c r="H311" s="870"/>
      <c r="I311" s="855">
        <f t="shared" ref="I311:I316" si="160">SUM(G301:L301)</f>
        <v>0</v>
      </c>
      <c r="J311" s="856"/>
      <c r="K311" s="857"/>
      <c r="M311" s="869" t="s">
        <v>29</v>
      </c>
      <c r="N311" s="870"/>
      <c r="O311" s="855">
        <f t="shared" ref="O311:O316" si="161">SUM(M301:R301)</f>
        <v>0</v>
      </c>
      <c r="P311" s="856"/>
      <c r="Q311" s="857"/>
      <c r="S311" s="869" t="s">
        <v>29</v>
      </c>
      <c r="T311" s="870"/>
      <c r="U311" s="855">
        <f t="shared" ref="U311:U316" si="162">SUM(S301:X301)</f>
        <v>0</v>
      </c>
      <c r="V311" s="856"/>
      <c r="W311" s="857"/>
      <c r="Y311" s="869" t="s">
        <v>29</v>
      </c>
      <c r="Z311" s="870"/>
      <c r="AA311" s="855">
        <f t="shared" ref="AA311:AA316" si="163">SUM(Y301:AD301)</f>
        <v>0</v>
      </c>
      <c r="AB311" s="856"/>
      <c r="AC311" s="857"/>
    </row>
    <row r="312" spans="1:32" ht="27" customHeight="1">
      <c r="A312" s="872"/>
      <c r="B312" s="876"/>
      <c r="C312" s="877"/>
      <c r="D312" s="878"/>
      <c r="G312" s="862" t="s">
        <v>31</v>
      </c>
      <c r="H312" s="863"/>
      <c r="I312" s="855">
        <f t="shared" si="160"/>
        <v>0</v>
      </c>
      <c r="J312" s="856"/>
      <c r="K312" s="857"/>
      <c r="M312" s="862" t="s">
        <v>31</v>
      </c>
      <c r="N312" s="863"/>
      <c r="O312" s="855">
        <f t="shared" si="161"/>
        <v>0</v>
      </c>
      <c r="P312" s="856"/>
      <c r="Q312" s="857"/>
      <c r="S312" s="862" t="s">
        <v>31</v>
      </c>
      <c r="T312" s="863"/>
      <c r="U312" s="855">
        <f t="shared" si="162"/>
        <v>0</v>
      </c>
      <c r="V312" s="856"/>
      <c r="W312" s="857"/>
      <c r="Y312" s="862" t="s">
        <v>31</v>
      </c>
      <c r="Z312" s="863"/>
      <c r="AA312" s="855">
        <f t="shared" si="163"/>
        <v>0</v>
      </c>
      <c r="AB312" s="856"/>
      <c r="AC312" s="857"/>
    </row>
    <row r="313" spans="1:32" ht="27" customHeight="1">
      <c r="A313" s="872"/>
      <c r="B313" s="879"/>
      <c r="C313" s="880"/>
      <c r="D313" s="881"/>
      <c r="G313" s="862" t="s">
        <v>40</v>
      </c>
      <c r="H313" s="863"/>
      <c r="I313" s="855">
        <f t="shared" si="160"/>
        <v>0</v>
      </c>
      <c r="J313" s="856"/>
      <c r="K313" s="857"/>
      <c r="M313" s="862" t="s">
        <v>40</v>
      </c>
      <c r="N313" s="863"/>
      <c r="O313" s="855">
        <f t="shared" si="161"/>
        <v>0</v>
      </c>
      <c r="P313" s="856"/>
      <c r="Q313" s="857"/>
      <c r="S313" s="862" t="s">
        <v>40</v>
      </c>
      <c r="T313" s="863"/>
      <c r="U313" s="855">
        <f t="shared" si="162"/>
        <v>0</v>
      </c>
      <c r="V313" s="856"/>
      <c r="W313" s="857"/>
      <c r="Y313" s="862" t="s">
        <v>40</v>
      </c>
      <c r="Z313" s="863"/>
      <c r="AA313" s="855">
        <f t="shared" si="163"/>
        <v>0</v>
      </c>
      <c r="AB313" s="856"/>
      <c r="AC313" s="857"/>
    </row>
    <row r="314" spans="1:32" ht="27" customHeight="1">
      <c r="B314" s="864" t="str">
        <f>IF(入力用!R418="","",入力用!R418)</f>
        <v>補助基準額上限：65000円</v>
      </c>
      <c r="C314" s="864"/>
      <c r="D314" s="864"/>
      <c r="G314" s="862" t="s">
        <v>32</v>
      </c>
      <c r="H314" s="863"/>
      <c r="I314" s="865">
        <f t="shared" si="160"/>
        <v>0</v>
      </c>
      <c r="J314" s="866"/>
      <c r="K314" s="867"/>
      <c r="M314" s="862" t="s">
        <v>32</v>
      </c>
      <c r="N314" s="863"/>
      <c r="O314" s="865">
        <f t="shared" si="161"/>
        <v>0</v>
      </c>
      <c r="P314" s="866"/>
      <c r="Q314" s="867"/>
      <c r="S314" s="862" t="s">
        <v>32</v>
      </c>
      <c r="T314" s="863"/>
      <c r="U314" s="865">
        <f t="shared" si="162"/>
        <v>0</v>
      </c>
      <c r="V314" s="866"/>
      <c r="W314" s="867"/>
      <c r="Y314" s="862" t="s">
        <v>32</v>
      </c>
      <c r="Z314" s="863"/>
      <c r="AA314" s="865">
        <f t="shared" si="163"/>
        <v>0</v>
      </c>
      <c r="AB314" s="866"/>
      <c r="AC314" s="867"/>
    </row>
    <row r="315" spans="1:32" ht="27" customHeight="1">
      <c r="B315" s="868" t="str">
        <f>IF(入力用!V418="","",入力用!V418)</f>
        <v/>
      </c>
      <c r="C315" s="868"/>
      <c r="D315" s="868"/>
      <c r="G315" s="869" t="s">
        <v>33</v>
      </c>
      <c r="H315" s="870"/>
      <c r="I315" s="855">
        <f t="shared" si="160"/>
        <v>0</v>
      </c>
      <c r="J315" s="856"/>
      <c r="K315" s="857"/>
      <c r="M315" s="869" t="s">
        <v>33</v>
      </c>
      <c r="N315" s="870"/>
      <c r="O315" s="855">
        <f t="shared" si="161"/>
        <v>0</v>
      </c>
      <c r="P315" s="856"/>
      <c r="Q315" s="857"/>
      <c r="S315" s="869" t="s">
        <v>33</v>
      </c>
      <c r="T315" s="870"/>
      <c r="U315" s="855">
        <f t="shared" si="162"/>
        <v>0</v>
      </c>
      <c r="V315" s="856"/>
      <c r="W315" s="857"/>
      <c r="Y315" s="869" t="s">
        <v>33</v>
      </c>
      <c r="Z315" s="870"/>
      <c r="AA315" s="855">
        <f t="shared" si="163"/>
        <v>0</v>
      </c>
      <c r="AB315" s="856"/>
      <c r="AC315" s="857"/>
    </row>
    <row r="316" spans="1:32" ht="27" customHeight="1" thickBot="1">
      <c r="G316" s="850" t="s">
        <v>35</v>
      </c>
      <c r="H316" s="851"/>
      <c r="I316" s="852">
        <f t="shared" si="160"/>
        <v>0</v>
      </c>
      <c r="J316" s="853"/>
      <c r="K316" s="854"/>
      <c r="M316" s="850" t="s">
        <v>35</v>
      </c>
      <c r="N316" s="851"/>
      <c r="O316" s="855">
        <f t="shared" si="161"/>
        <v>0</v>
      </c>
      <c r="P316" s="856"/>
      <c r="Q316" s="857"/>
      <c r="S316" s="850" t="s">
        <v>35</v>
      </c>
      <c r="T316" s="851"/>
      <c r="U316" s="855">
        <f t="shared" si="162"/>
        <v>0</v>
      </c>
      <c r="V316" s="856"/>
      <c r="W316" s="857"/>
      <c r="Y316" s="850" t="s">
        <v>35</v>
      </c>
      <c r="Z316" s="851"/>
      <c r="AA316" s="855">
        <f t="shared" si="163"/>
        <v>0</v>
      </c>
      <c r="AB316" s="856"/>
      <c r="AC316" s="857"/>
    </row>
    <row r="317" spans="1:32" ht="45" customHeight="1" thickBot="1">
      <c r="G317" s="858" t="s">
        <v>78</v>
      </c>
      <c r="H317" s="859"/>
      <c r="I317" s="860">
        <f>ROUNDDOWN(SUM(G308:L308),-2)</f>
        <v>0</v>
      </c>
      <c r="J317" s="861"/>
      <c r="K317" s="861"/>
      <c r="M317" s="858" t="s">
        <v>78</v>
      </c>
      <c r="N317" s="859"/>
      <c r="O317" s="860">
        <f>ROUNDDOWN(SUM(M308:R308),-2)</f>
        <v>0</v>
      </c>
      <c r="P317" s="861"/>
      <c r="Q317" s="861"/>
      <c r="S317" s="858" t="s">
        <v>78</v>
      </c>
      <c r="T317" s="859"/>
      <c r="U317" s="860">
        <f>ROUNDDOWN(SUM(S308:X308),-2)</f>
        <v>0</v>
      </c>
      <c r="V317" s="861"/>
      <c r="W317" s="861"/>
      <c r="Y317" s="858" t="s">
        <v>78</v>
      </c>
      <c r="Z317" s="859"/>
      <c r="AA317" s="860">
        <f>AE308-I317-O317-U317</f>
        <v>0</v>
      </c>
      <c r="AB317" s="861"/>
      <c r="AC317" s="861"/>
      <c r="AF317" s="10" t="s">
        <v>350</v>
      </c>
    </row>
    <row r="318" spans="1:32" ht="17.25" customHeight="1"/>
    <row r="319" spans="1:32" ht="17.25" customHeight="1"/>
    <row r="320" spans="1:32" ht="17.25" customHeight="1">
      <c r="A320" s="953" t="str">
        <f>$A$1</f>
        <v>様式第２号</v>
      </c>
      <c r="B320" s="953"/>
    </row>
    <row r="321" spans="1:32" ht="17.25" customHeight="1">
      <c r="A321" s="953"/>
      <c r="B321" s="953"/>
      <c r="Z321" s="939" t="str">
        <f>$Z$2</f>
        <v>令和</v>
      </c>
      <c r="AA321" s="939">
        <f>IF($AA$2="","",$AA$2)</f>
        <v>0</v>
      </c>
      <c r="AB321" s="939" t="s">
        <v>8</v>
      </c>
      <c r="AC321" s="939">
        <f>IF($AC$2="","",$AC$2)</f>
        <v>0</v>
      </c>
      <c r="AD321" s="939" t="s">
        <v>9</v>
      </c>
      <c r="AE321" s="939">
        <f>IF($AE$2="","",$AE$2)</f>
        <v>0</v>
      </c>
      <c r="AF321" s="939" t="s">
        <v>10</v>
      </c>
    </row>
    <row r="322" spans="1:32" ht="17.25" customHeight="1">
      <c r="A322" s="939" t="s">
        <v>11</v>
      </c>
      <c r="B322" s="939"/>
      <c r="C322" s="939"/>
      <c r="D322" s="939"/>
      <c r="E322" s="939"/>
      <c r="F322" s="939"/>
      <c r="G322" s="939"/>
      <c r="H322" s="939"/>
      <c r="I322" s="939"/>
      <c r="L322" s="940" t="s">
        <v>12</v>
      </c>
      <c r="M322" s="940"/>
      <c r="N322" s="941">
        <v>12</v>
      </c>
      <c r="O322" s="941"/>
      <c r="P322" s="942" t="s">
        <v>13</v>
      </c>
      <c r="Q322" s="942"/>
      <c r="Z322" s="939"/>
      <c r="AA322" s="939"/>
      <c r="AB322" s="939"/>
      <c r="AC322" s="939"/>
      <c r="AD322" s="939"/>
      <c r="AE322" s="939"/>
      <c r="AF322" s="939"/>
    </row>
    <row r="323" spans="1:32" ht="17.25" customHeight="1">
      <c r="A323" s="939"/>
      <c r="B323" s="939"/>
      <c r="C323" s="939"/>
      <c r="D323" s="939"/>
      <c r="E323" s="939"/>
      <c r="F323" s="939"/>
      <c r="G323" s="939"/>
      <c r="H323" s="939"/>
      <c r="I323" s="939"/>
      <c r="L323" s="940"/>
      <c r="M323" s="940"/>
      <c r="N323" s="941"/>
      <c r="O323" s="941"/>
      <c r="P323" s="942"/>
      <c r="Q323" s="942"/>
    </row>
    <row r="324" spans="1:32" ht="17.25" customHeight="1">
      <c r="A324" s="939"/>
      <c r="B324" s="939"/>
      <c r="C324" s="939"/>
      <c r="D324" s="939"/>
      <c r="E324" s="939"/>
      <c r="F324" s="939"/>
      <c r="G324" s="939"/>
      <c r="H324" s="939"/>
      <c r="I324" s="939"/>
      <c r="L324" s="940"/>
      <c r="M324" s="940"/>
      <c r="N324" s="941"/>
      <c r="O324" s="941"/>
      <c r="P324" s="942"/>
      <c r="Q324" s="942"/>
    </row>
    <row r="325" spans="1:32" ht="17.25" customHeight="1" thickBot="1"/>
    <row r="326" spans="1:32" ht="42" customHeight="1" thickBot="1">
      <c r="A326" s="943" t="s">
        <v>81</v>
      </c>
      <c r="B326" s="944"/>
      <c r="C326" s="945" t="str">
        <f>IF($C$7="","",$C$7)</f>
        <v/>
      </c>
      <c r="D326" s="945"/>
      <c r="E326" s="945"/>
      <c r="F326" s="945"/>
      <c r="G326" s="945"/>
      <c r="H326" s="945"/>
      <c r="I326" s="946"/>
    </row>
    <row r="327" spans="1:32" ht="17.25" customHeight="1">
      <c r="C327" s="2"/>
      <c r="D327" s="2"/>
      <c r="E327" s="11"/>
      <c r="F327" s="2"/>
      <c r="G327" s="2"/>
      <c r="H327" s="2"/>
      <c r="I327" s="2"/>
      <c r="J327" s="2"/>
    </row>
    <row r="328" spans="1:32" ht="17.25" customHeight="1" thickBot="1"/>
    <row r="329" spans="1:32" ht="24" customHeight="1" thickBot="1">
      <c r="A329" s="947" t="s">
        <v>14</v>
      </c>
      <c r="B329" s="948"/>
      <c r="C329" s="948"/>
      <c r="D329" s="949"/>
      <c r="F329" s="123" t="s">
        <v>15</v>
      </c>
      <c r="G329" s="943" t="s">
        <v>16</v>
      </c>
      <c r="H329" s="944"/>
      <c r="I329" s="950" t="s">
        <v>17</v>
      </c>
      <c r="J329" s="944"/>
      <c r="K329" s="950" t="s">
        <v>18</v>
      </c>
      <c r="L329" s="951"/>
      <c r="M329" s="943" t="s">
        <v>19</v>
      </c>
      <c r="N329" s="944"/>
      <c r="O329" s="950" t="s">
        <v>20</v>
      </c>
      <c r="P329" s="944"/>
      <c r="Q329" s="950" t="s">
        <v>21</v>
      </c>
      <c r="R329" s="951"/>
      <c r="S329" s="943" t="s">
        <v>22</v>
      </c>
      <c r="T329" s="944"/>
      <c r="U329" s="950" t="s">
        <v>23</v>
      </c>
      <c r="V329" s="944"/>
      <c r="W329" s="950" t="s">
        <v>24</v>
      </c>
      <c r="X329" s="951"/>
      <c r="Y329" s="943" t="s">
        <v>25</v>
      </c>
      <c r="Z329" s="944"/>
      <c r="AA329" s="950" t="s">
        <v>26</v>
      </c>
      <c r="AB329" s="944"/>
      <c r="AC329" s="950" t="s">
        <v>27</v>
      </c>
      <c r="AD329" s="951"/>
      <c r="AE329" s="952" t="s">
        <v>28</v>
      </c>
      <c r="AF329" s="951"/>
    </row>
    <row r="330" spans="1:32" ht="37.5" customHeight="1">
      <c r="A330" s="932" t="s">
        <v>86</v>
      </c>
      <c r="B330" s="933"/>
      <c r="C330" s="934" t="str">
        <f>IF(入力用!R450="","",入力用!R450)</f>
        <v/>
      </c>
      <c r="D330" s="935"/>
      <c r="F330" s="118" t="s">
        <v>71</v>
      </c>
      <c r="G330" s="919">
        <f>入力用!R459</f>
        <v>0</v>
      </c>
      <c r="H330" s="919"/>
      <c r="I330" s="919">
        <f>入力用!S459</f>
        <v>0</v>
      </c>
      <c r="J330" s="919"/>
      <c r="K330" s="919">
        <f>入力用!T459</f>
        <v>0</v>
      </c>
      <c r="L330" s="919"/>
      <c r="M330" s="919">
        <f>入力用!U459</f>
        <v>0</v>
      </c>
      <c r="N330" s="919"/>
      <c r="O330" s="919">
        <f>入力用!V459</f>
        <v>0</v>
      </c>
      <c r="P330" s="919"/>
      <c r="Q330" s="919">
        <f>入力用!W459</f>
        <v>0</v>
      </c>
      <c r="R330" s="919"/>
      <c r="S330" s="919">
        <f>入力用!X459</f>
        <v>0</v>
      </c>
      <c r="T330" s="919"/>
      <c r="U330" s="919">
        <f>入力用!Y459</f>
        <v>0</v>
      </c>
      <c r="V330" s="919"/>
      <c r="W330" s="919">
        <f>入力用!Z459</f>
        <v>0</v>
      </c>
      <c r="X330" s="919"/>
      <c r="Y330" s="919">
        <f>入力用!AA459</f>
        <v>0</v>
      </c>
      <c r="Z330" s="919"/>
      <c r="AA330" s="919">
        <f>入力用!AB459</f>
        <v>0</v>
      </c>
      <c r="AB330" s="919"/>
      <c r="AC330" s="920">
        <f>入力用!AC459</f>
        <v>0</v>
      </c>
      <c r="AD330" s="921"/>
      <c r="AE330" s="908">
        <f t="shared" ref="AE330:AE334" si="164">SUM(G330:AD330)</f>
        <v>0</v>
      </c>
      <c r="AF330" s="909"/>
    </row>
    <row r="331" spans="1:32" ht="37.5" customHeight="1">
      <c r="A331" s="936" t="s">
        <v>30</v>
      </c>
      <c r="B331" s="937"/>
      <c r="C331" s="922" t="str">
        <f>IF(入力用!R451="","",入力用!R451)</f>
        <v/>
      </c>
      <c r="D331" s="923"/>
      <c r="F331" s="4" t="s">
        <v>72</v>
      </c>
      <c r="G331" s="962">
        <f>入力用!R460</f>
        <v>0</v>
      </c>
      <c r="H331" s="963"/>
      <c r="I331" s="962">
        <f>入力用!S460</f>
        <v>0</v>
      </c>
      <c r="J331" s="963"/>
      <c r="K331" s="927">
        <f>入力用!T460</f>
        <v>0</v>
      </c>
      <c r="L331" s="928"/>
      <c r="M331" s="927">
        <f>入力用!U460</f>
        <v>0</v>
      </c>
      <c r="N331" s="928"/>
      <c r="O331" s="927">
        <f>入力用!V460</f>
        <v>0</v>
      </c>
      <c r="P331" s="928"/>
      <c r="Q331" s="927">
        <f>入力用!W460</f>
        <v>0</v>
      </c>
      <c r="R331" s="928"/>
      <c r="S331" s="927">
        <f>入力用!X460</f>
        <v>0</v>
      </c>
      <c r="T331" s="928"/>
      <c r="U331" s="927">
        <f>入力用!Y460</f>
        <v>0</v>
      </c>
      <c r="V331" s="928"/>
      <c r="W331" s="927">
        <f>入力用!Z460</f>
        <v>0</v>
      </c>
      <c r="X331" s="928"/>
      <c r="Y331" s="927">
        <f>入力用!AA460</f>
        <v>0</v>
      </c>
      <c r="Z331" s="928"/>
      <c r="AA331" s="927">
        <f>入力用!AB460</f>
        <v>0</v>
      </c>
      <c r="AB331" s="928"/>
      <c r="AC331" s="927">
        <f>入力用!AC460</f>
        <v>0</v>
      </c>
      <c r="AD331" s="929"/>
      <c r="AE331" s="908">
        <f t="shared" si="164"/>
        <v>0</v>
      </c>
      <c r="AF331" s="909"/>
    </row>
    <row r="332" spans="1:32" ht="37.5" customHeight="1">
      <c r="A332" s="938"/>
      <c r="B332" s="937"/>
      <c r="C332" s="924"/>
      <c r="D332" s="925"/>
      <c r="F332" s="4" t="s">
        <v>73</v>
      </c>
      <c r="G332" s="962">
        <f>入力用!R461</f>
        <v>0</v>
      </c>
      <c r="H332" s="963"/>
      <c r="I332" s="962">
        <f>入力用!S461</f>
        <v>0</v>
      </c>
      <c r="J332" s="963"/>
      <c r="K332" s="927">
        <f>入力用!T461</f>
        <v>0</v>
      </c>
      <c r="L332" s="928"/>
      <c r="M332" s="927">
        <f>入力用!U461</f>
        <v>0</v>
      </c>
      <c r="N332" s="928"/>
      <c r="O332" s="927">
        <f>入力用!V461</f>
        <v>0</v>
      </c>
      <c r="P332" s="928"/>
      <c r="Q332" s="927">
        <f>入力用!W461</f>
        <v>0</v>
      </c>
      <c r="R332" s="928"/>
      <c r="S332" s="927">
        <f>入力用!X461</f>
        <v>0</v>
      </c>
      <c r="T332" s="928"/>
      <c r="U332" s="927">
        <f>入力用!Y461</f>
        <v>0</v>
      </c>
      <c r="V332" s="928"/>
      <c r="W332" s="927">
        <f>入力用!Z461</f>
        <v>0</v>
      </c>
      <c r="X332" s="928"/>
      <c r="Y332" s="927">
        <f>入力用!AA461</f>
        <v>0</v>
      </c>
      <c r="Z332" s="928"/>
      <c r="AA332" s="927">
        <f>入力用!AB461</f>
        <v>0</v>
      </c>
      <c r="AB332" s="928"/>
      <c r="AC332" s="927">
        <f>入力用!AC461</f>
        <v>0</v>
      </c>
      <c r="AD332" s="929"/>
      <c r="AE332" s="908">
        <f t="shared" si="164"/>
        <v>0</v>
      </c>
      <c r="AF332" s="909"/>
    </row>
    <row r="333" spans="1:32" ht="37.5" customHeight="1">
      <c r="A333" s="938"/>
      <c r="B333" s="937"/>
      <c r="C333" s="876" t="str">
        <f>IF(入力用!R452="","",入力用!R452)</f>
        <v/>
      </c>
      <c r="D333" s="960"/>
      <c r="F333" s="5" t="s">
        <v>74</v>
      </c>
      <c r="G333" s="926">
        <v>0</v>
      </c>
      <c r="H333" s="926"/>
      <c r="I333" s="927">
        <v>0</v>
      </c>
      <c r="J333" s="928"/>
      <c r="K333" s="927">
        <v>0</v>
      </c>
      <c r="L333" s="928"/>
      <c r="M333" s="927">
        <v>0</v>
      </c>
      <c r="N333" s="928"/>
      <c r="O333" s="927">
        <v>0</v>
      </c>
      <c r="P333" s="928"/>
      <c r="Q333" s="927">
        <v>0</v>
      </c>
      <c r="R333" s="928"/>
      <c r="S333" s="927">
        <v>0</v>
      </c>
      <c r="T333" s="928"/>
      <c r="U333" s="927">
        <v>0</v>
      </c>
      <c r="V333" s="928"/>
      <c r="W333" s="927">
        <v>0</v>
      </c>
      <c r="X333" s="928"/>
      <c r="Y333" s="927">
        <v>0</v>
      </c>
      <c r="Z333" s="928"/>
      <c r="AA333" s="927">
        <v>0</v>
      </c>
      <c r="AB333" s="928"/>
      <c r="AC333" s="927">
        <v>0</v>
      </c>
      <c r="AD333" s="929"/>
      <c r="AE333" s="930">
        <f t="shared" si="164"/>
        <v>0</v>
      </c>
      <c r="AF333" s="931"/>
    </row>
    <row r="334" spans="1:32" ht="37.5" customHeight="1" thickBot="1">
      <c r="A334" s="938"/>
      <c r="B334" s="937"/>
      <c r="C334" s="879"/>
      <c r="D334" s="961"/>
      <c r="F334" s="6" t="s">
        <v>75</v>
      </c>
      <c r="G334" s="905">
        <f>入力用!R462</f>
        <v>0</v>
      </c>
      <c r="H334" s="906"/>
      <c r="I334" s="905">
        <f>入力用!S462</f>
        <v>0</v>
      </c>
      <c r="J334" s="906"/>
      <c r="K334" s="905">
        <f>入力用!T462</f>
        <v>0</v>
      </c>
      <c r="L334" s="906"/>
      <c r="M334" s="905">
        <f>入力用!U462</f>
        <v>0</v>
      </c>
      <c r="N334" s="906"/>
      <c r="O334" s="905">
        <f>入力用!V462</f>
        <v>0</v>
      </c>
      <c r="P334" s="906"/>
      <c r="Q334" s="905">
        <f>入力用!W462</f>
        <v>0</v>
      </c>
      <c r="R334" s="906"/>
      <c r="S334" s="905">
        <f>入力用!X462</f>
        <v>0</v>
      </c>
      <c r="T334" s="906"/>
      <c r="U334" s="905">
        <f>入力用!Y462</f>
        <v>0</v>
      </c>
      <c r="V334" s="906"/>
      <c r="W334" s="905">
        <f>入力用!Z462</f>
        <v>0</v>
      </c>
      <c r="X334" s="906"/>
      <c r="Y334" s="905">
        <f>入力用!AA462</f>
        <v>0</v>
      </c>
      <c r="Z334" s="906"/>
      <c r="AA334" s="905">
        <f>入力用!AB462</f>
        <v>0</v>
      </c>
      <c r="AB334" s="906"/>
      <c r="AC334" s="905">
        <f>入力用!AC462</f>
        <v>0</v>
      </c>
      <c r="AD334" s="907"/>
      <c r="AE334" s="908">
        <f t="shared" si="164"/>
        <v>0</v>
      </c>
      <c r="AF334" s="909"/>
    </row>
    <row r="335" spans="1:32" ht="37.5" customHeight="1" thickTop="1" thickBot="1">
      <c r="A335" s="910" t="s">
        <v>34</v>
      </c>
      <c r="B335" s="911"/>
      <c r="C335" s="954" t="str">
        <f>IF(入力用!R453="","",入力用!R453)</f>
        <v/>
      </c>
      <c r="D335" s="955"/>
      <c r="F335" s="7" t="s">
        <v>76</v>
      </c>
      <c r="G335" s="912">
        <f>SUM(G330:H333)-G334</f>
        <v>0</v>
      </c>
      <c r="H335" s="913"/>
      <c r="I335" s="912">
        <f>SUM(I330:J333)-I334</f>
        <v>0</v>
      </c>
      <c r="J335" s="913"/>
      <c r="K335" s="912">
        <f t="shared" ref="K335" si="165">SUM(K330:L333)-K334</f>
        <v>0</v>
      </c>
      <c r="L335" s="914"/>
      <c r="M335" s="915">
        <f t="shared" ref="M335" si="166">SUM(M330:N333)-M334</f>
        <v>0</v>
      </c>
      <c r="N335" s="913"/>
      <c r="O335" s="912">
        <f t="shared" ref="O335" si="167">SUM(O330:P333)-O334</f>
        <v>0</v>
      </c>
      <c r="P335" s="913"/>
      <c r="Q335" s="912">
        <f t="shared" ref="Q335" si="168">SUM(Q330:R333)-Q334</f>
        <v>0</v>
      </c>
      <c r="R335" s="914"/>
      <c r="S335" s="915">
        <f t="shared" ref="S335" si="169">SUM(S330:T333)-S334</f>
        <v>0</v>
      </c>
      <c r="T335" s="913"/>
      <c r="U335" s="912">
        <f t="shared" ref="U335" si="170">SUM(U330:V333)-U334</f>
        <v>0</v>
      </c>
      <c r="V335" s="913"/>
      <c r="W335" s="912">
        <f t="shared" ref="W335" si="171">SUM(W330:X333)-W334</f>
        <v>0</v>
      </c>
      <c r="X335" s="914"/>
      <c r="Y335" s="915">
        <f t="shared" ref="Y335" si="172">SUM(Y330:Z333)-Y334</f>
        <v>0</v>
      </c>
      <c r="Z335" s="913"/>
      <c r="AA335" s="912">
        <f>SUM(AA330:AB333)-AA334</f>
        <v>0</v>
      </c>
      <c r="AB335" s="913"/>
      <c r="AC335" s="912">
        <f t="shared" ref="AC335" si="173">SUM(AC330:AD333)-AC334</f>
        <v>0</v>
      </c>
      <c r="AD335" s="916"/>
      <c r="AE335" s="917">
        <f>SUM(G335:AD335)</f>
        <v>0</v>
      </c>
      <c r="AF335" s="918"/>
    </row>
    <row r="336" spans="1:32" ht="50.25" customHeight="1" thickTop="1" thickBot="1">
      <c r="A336" s="889" t="s">
        <v>87</v>
      </c>
      <c r="B336" s="890"/>
      <c r="C336" s="954" t="str">
        <f>IF(入力用!R454="","",入力用!R454)</f>
        <v/>
      </c>
      <c r="D336" s="955"/>
      <c r="F336" s="8" t="s">
        <v>77</v>
      </c>
      <c r="G336" s="893">
        <f>IF(入力用!O453=1,IF(AND(入力用!O459&gt;0,入力用!O459&lt;=4),IF(G335&gt;=65000,65000,G335),IF(G335&gt;=82000,82000,G335)),IF(G335&gt;=65000,65000,G335))</f>
        <v>0</v>
      </c>
      <c r="H336" s="894"/>
      <c r="I336" s="893">
        <f>IF(入力用!O453=1,IF(AND(入力用!O459&gt;0,入力用!O459&lt;=5),IF(I335&gt;=65000,65000,I335),IF(I335&gt;=82000,82000,I335)),IF(I335&gt;=65000,65000,I335))</f>
        <v>0</v>
      </c>
      <c r="J336" s="894"/>
      <c r="K336" s="893">
        <f>IF(入力用!O453=1,IF(AND(入力用!O459&gt;0,入力用!O459&lt;=6),IF(K335&gt;=65000,65000,K335),IF(K335&gt;=82000,82000,K335)),IF(K335&gt;=65000,65000,K335))</f>
        <v>0</v>
      </c>
      <c r="L336" s="894"/>
      <c r="M336" s="893">
        <f>IF(入力用!O453=1,IF(AND(入力用!O459&gt;0,入力用!O459&lt;=7),IF(M335&gt;=65000,65000,M335),IF(M335&gt;=82000,82000,M335)),IF(M335&gt;=65000,65000,M335))</f>
        <v>0</v>
      </c>
      <c r="N336" s="894"/>
      <c r="O336" s="893">
        <f>IF(入力用!O453=1,IF(AND(入力用!O459&gt;0,入力用!O459&lt;=8),IF(O335&gt;=65000,65000,O335),IF(O335&gt;=82000,82000,O335)),IF(O335&gt;=65000,65000,O335))</f>
        <v>0</v>
      </c>
      <c r="P336" s="894"/>
      <c r="Q336" s="893">
        <f>IF(入力用!O453=1,IF(AND(入力用!O459&gt;0,入力用!O459&lt;=9),IF(Q335&gt;=65000,65000,Q335),IF(Q335&gt;=82000,82000,Q335)),IF(Q335&gt;=65000,65000,Q335))</f>
        <v>0</v>
      </c>
      <c r="R336" s="894"/>
      <c r="S336" s="893">
        <f>IF(入力用!O453=1,IF(AND(入力用!O459&gt;0,入力用!O459&lt;=10),IF(S335&gt;=65000,65000,S335),IF(S335&gt;=82000,82000,S335)),IF(S335&gt;=65000,65000,S335))</f>
        <v>0</v>
      </c>
      <c r="T336" s="894"/>
      <c r="U336" s="893">
        <f>IF(入力用!O453=1,IF(AND(入力用!O459&gt;0,入力用!O459&lt;=11),IF(U335&gt;=65000,65000,U335),IF(U335&gt;=82000,82000,U335)),IF(U335&gt;=65000,65000,U335))</f>
        <v>0</v>
      </c>
      <c r="V336" s="894"/>
      <c r="W336" s="893">
        <f>IF(入力用!O453=1,IF(AND(入力用!O459&gt;0,入力用!O459&lt;=12),IF(W335&gt;=65000,65000,W335),IF(W335&gt;=82000,82000,W335)),IF(W335&gt;=65000,65000,W335))</f>
        <v>0</v>
      </c>
      <c r="X336" s="894"/>
      <c r="Y336" s="893">
        <f>IF(入力用!O453=1,IF(AND(入力用!O459&gt;0,入力用!O459&lt;=13),IF(Y335&gt;=65000,65000,Y335),IF(Y335&gt;=82000,82000,Y335)),IF(Y335&gt;=65000,65000,Y335))</f>
        <v>0</v>
      </c>
      <c r="Z336" s="894"/>
      <c r="AA336" s="893">
        <f>IF(入力用!O453=1,IF(AND(入力用!O459&gt;0,入力用!O459&lt;=14),IF(AA335&gt;=65000,65000,AA335),IF(AA335&gt;=82000,82000,AA335)),IF(AA335&gt;=65000,65000,AA335))</f>
        <v>0</v>
      </c>
      <c r="AB336" s="894"/>
      <c r="AC336" s="893">
        <f>IF(入力用!O453=1,IF(AND(入力用!O459&gt;0,入力用!O459&lt;=15),IF(AC335&gt;=65000,65000,AC335),IF(AC335&gt;=82000,82000,AC335)),IF(AC335&gt;=65000,65000,AC335))</f>
        <v>0</v>
      </c>
      <c r="AD336" s="958"/>
      <c r="AE336" s="895"/>
      <c r="AF336" s="896"/>
    </row>
    <row r="337" spans="1:32" ht="50.25" customHeight="1" thickBot="1">
      <c r="A337" s="897" t="s">
        <v>88</v>
      </c>
      <c r="B337" s="898"/>
      <c r="C337" s="956" t="str">
        <f>IF(入力用!R455="","",入力用!R455)</f>
        <v/>
      </c>
      <c r="D337" s="957"/>
      <c r="F337" s="9" t="s">
        <v>228</v>
      </c>
      <c r="G337" s="899">
        <f>ROUNDDOWN(G336*3/4,0)</f>
        <v>0</v>
      </c>
      <c r="H337" s="899"/>
      <c r="I337" s="899">
        <f>ROUNDDOWN(I336*3/4,0)</f>
        <v>0</v>
      </c>
      <c r="J337" s="899"/>
      <c r="K337" s="899">
        <f>ROUNDDOWN(K336*3/4,0)</f>
        <v>0</v>
      </c>
      <c r="L337" s="900"/>
      <c r="M337" s="901">
        <f>ROUNDDOWN(M336*3/4,0)</f>
        <v>0</v>
      </c>
      <c r="N337" s="899"/>
      <c r="O337" s="899">
        <f>ROUNDDOWN(O336*3/4,0)</f>
        <v>0</v>
      </c>
      <c r="P337" s="899"/>
      <c r="Q337" s="899">
        <f>ROUNDDOWN(Q336*3/4,0)</f>
        <v>0</v>
      </c>
      <c r="R337" s="900"/>
      <c r="S337" s="901">
        <f>ROUNDDOWN(S336*3/4,0)</f>
        <v>0</v>
      </c>
      <c r="T337" s="899"/>
      <c r="U337" s="899">
        <f>ROUNDDOWN(U336*3/4,0)</f>
        <v>0</v>
      </c>
      <c r="V337" s="899"/>
      <c r="W337" s="899">
        <f>ROUNDDOWN(W336*3/4,0)</f>
        <v>0</v>
      </c>
      <c r="X337" s="900"/>
      <c r="Y337" s="901">
        <f>ROUNDDOWN(Y336*3/4,0)</f>
        <v>0</v>
      </c>
      <c r="Z337" s="899"/>
      <c r="AA337" s="899">
        <f>ROUNDDOWN(AA336*3/4,0)</f>
        <v>0</v>
      </c>
      <c r="AB337" s="899"/>
      <c r="AC337" s="899">
        <f>ROUNDDOWN(AC336*3/4,0)</f>
        <v>0</v>
      </c>
      <c r="AD337" s="902"/>
      <c r="AE337" s="903">
        <f>ROUNDDOWN(SUM(G337:AD337),-2)</f>
        <v>0</v>
      </c>
      <c r="AF337" s="904"/>
    </row>
    <row r="338" spans="1:32" ht="17.25" customHeight="1">
      <c r="A338" s="871" t="s">
        <v>85</v>
      </c>
      <c r="B338" s="873" t="str">
        <f>IF(入力用!R456="","",入力用!R456)</f>
        <v/>
      </c>
      <c r="C338" s="874"/>
      <c r="D338" s="875"/>
    </row>
    <row r="339" spans="1:32" ht="34.5" customHeight="1">
      <c r="A339" s="872"/>
      <c r="B339" s="876"/>
      <c r="C339" s="877"/>
      <c r="D339" s="878"/>
      <c r="G339" s="882"/>
      <c r="H339" s="883"/>
      <c r="I339" s="884" t="s">
        <v>36</v>
      </c>
      <c r="J339" s="885"/>
      <c r="K339" s="886"/>
      <c r="M339" s="887"/>
      <c r="N339" s="887"/>
      <c r="O339" s="888" t="s">
        <v>37</v>
      </c>
      <c r="P339" s="887"/>
      <c r="Q339" s="887"/>
      <c r="S339" s="887"/>
      <c r="T339" s="887"/>
      <c r="U339" s="888" t="s">
        <v>38</v>
      </c>
      <c r="V339" s="887"/>
      <c r="W339" s="887"/>
      <c r="Y339" s="887"/>
      <c r="Z339" s="887"/>
      <c r="AA339" s="888" t="s">
        <v>39</v>
      </c>
      <c r="AB339" s="887"/>
      <c r="AC339" s="887"/>
    </row>
    <row r="340" spans="1:32" ht="27" customHeight="1">
      <c r="A340" s="872"/>
      <c r="B340" s="876"/>
      <c r="C340" s="877"/>
      <c r="D340" s="878"/>
      <c r="G340" s="869" t="s">
        <v>29</v>
      </c>
      <c r="H340" s="870"/>
      <c r="I340" s="855">
        <f t="shared" ref="I340:I345" si="174">SUM(G330:L330)</f>
        <v>0</v>
      </c>
      <c r="J340" s="856"/>
      <c r="K340" s="857"/>
      <c r="M340" s="869" t="s">
        <v>29</v>
      </c>
      <c r="N340" s="870"/>
      <c r="O340" s="855">
        <f t="shared" ref="O340:O345" si="175">SUM(M330:R330)</f>
        <v>0</v>
      </c>
      <c r="P340" s="856"/>
      <c r="Q340" s="857"/>
      <c r="S340" s="869" t="s">
        <v>29</v>
      </c>
      <c r="T340" s="870"/>
      <c r="U340" s="855">
        <f t="shared" ref="U340:U345" si="176">SUM(S330:X330)</f>
        <v>0</v>
      </c>
      <c r="V340" s="856"/>
      <c r="W340" s="857"/>
      <c r="Y340" s="869" t="s">
        <v>29</v>
      </c>
      <c r="Z340" s="870"/>
      <c r="AA340" s="855">
        <f t="shared" ref="AA340:AA345" si="177">SUM(Y330:AD330)</f>
        <v>0</v>
      </c>
      <c r="AB340" s="856"/>
      <c r="AC340" s="857"/>
    </row>
    <row r="341" spans="1:32" ht="27" customHeight="1">
      <c r="A341" s="872"/>
      <c r="B341" s="876"/>
      <c r="C341" s="877"/>
      <c r="D341" s="878"/>
      <c r="G341" s="862" t="s">
        <v>31</v>
      </c>
      <c r="H341" s="863"/>
      <c r="I341" s="855">
        <f t="shared" si="174"/>
        <v>0</v>
      </c>
      <c r="J341" s="856"/>
      <c r="K341" s="857"/>
      <c r="M341" s="862" t="s">
        <v>31</v>
      </c>
      <c r="N341" s="863"/>
      <c r="O341" s="855">
        <f t="shared" si="175"/>
        <v>0</v>
      </c>
      <c r="P341" s="856"/>
      <c r="Q341" s="857"/>
      <c r="S341" s="862" t="s">
        <v>31</v>
      </c>
      <c r="T341" s="863"/>
      <c r="U341" s="855">
        <f t="shared" si="176"/>
        <v>0</v>
      </c>
      <c r="V341" s="856"/>
      <c r="W341" s="857"/>
      <c r="Y341" s="862" t="s">
        <v>31</v>
      </c>
      <c r="Z341" s="863"/>
      <c r="AA341" s="855">
        <f t="shared" si="177"/>
        <v>0</v>
      </c>
      <c r="AB341" s="856"/>
      <c r="AC341" s="857"/>
    </row>
    <row r="342" spans="1:32" ht="27" customHeight="1">
      <c r="A342" s="872"/>
      <c r="B342" s="879"/>
      <c r="C342" s="880"/>
      <c r="D342" s="881"/>
      <c r="G342" s="862" t="s">
        <v>40</v>
      </c>
      <c r="H342" s="863"/>
      <c r="I342" s="855">
        <f t="shared" si="174"/>
        <v>0</v>
      </c>
      <c r="J342" s="856"/>
      <c r="K342" s="857"/>
      <c r="M342" s="862" t="s">
        <v>40</v>
      </c>
      <c r="N342" s="863"/>
      <c r="O342" s="855">
        <f t="shared" si="175"/>
        <v>0</v>
      </c>
      <c r="P342" s="856"/>
      <c r="Q342" s="857"/>
      <c r="S342" s="862" t="s">
        <v>40</v>
      </c>
      <c r="T342" s="863"/>
      <c r="U342" s="855">
        <f t="shared" si="176"/>
        <v>0</v>
      </c>
      <c r="V342" s="856"/>
      <c r="W342" s="857"/>
      <c r="Y342" s="862" t="s">
        <v>40</v>
      </c>
      <c r="Z342" s="863"/>
      <c r="AA342" s="855">
        <f t="shared" si="177"/>
        <v>0</v>
      </c>
      <c r="AB342" s="856"/>
      <c r="AC342" s="857"/>
    </row>
    <row r="343" spans="1:32" ht="27" customHeight="1">
      <c r="B343" s="864" t="str">
        <f>IF(入力用!R457="","",入力用!R457)</f>
        <v>補助基準額上限：65000円</v>
      </c>
      <c r="C343" s="864"/>
      <c r="D343" s="864"/>
      <c r="G343" s="862" t="s">
        <v>32</v>
      </c>
      <c r="H343" s="863"/>
      <c r="I343" s="865">
        <f t="shared" si="174"/>
        <v>0</v>
      </c>
      <c r="J343" s="866"/>
      <c r="K343" s="867"/>
      <c r="M343" s="862" t="s">
        <v>32</v>
      </c>
      <c r="N343" s="863"/>
      <c r="O343" s="865">
        <f t="shared" si="175"/>
        <v>0</v>
      </c>
      <c r="P343" s="866"/>
      <c r="Q343" s="867"/>
      <c r="S343" s="862" t="s">
        <v>32</v>
      </c>
      <c r="T343" s="863"/>
      <c r="U343" s="865">
        <f t="shared" si="176"/>
        <v>0</v>
      </c>
      <c r="V343" s="866"/>
      <c r="W343" s="867"/>
      <c r="Y343" s="862" t="s">
        <v>32</v>
      </c>
      <c r="Z343" s="863"/>
      <c r="AA343" s="865">
        <f t="shared" si="177"/>
        <v>0</v>
      </c>
      <c r="AB343" s="866"/>
      <c r="AC343" s="867"/>
    </row>
    <row r="344" spans="1:32" ht="27" customHeight="1">
      <c r="B344" s="868" t="str">
        <f>IF(入力用!V457="","",入力用!V457)</f>
        <v/>
      </c>
      <c r="C344" s="868"/>
      <c r="D344" s="868"/>
      <c r="G344" s="869" t="s">
        <v>33</v>
      </c>
      <c r="H344" s="870"/>
      <c r="I344" s="855">
        <f t="shared" si="174"/>
        <v>0</v>
      </c>
      <c r="J344" s="856"/>
      <c r="K344" s="857"/>
      <c r="M344" s="869" t="s">
        <v>33</v>
      </c>
      <c r="N344" s="870"/>
      <c r="O344" s="855">
        <f t="shared" si="175"/>
        <v>0</v>
      </c>
      <c r="P344" s="856"/>
      <c r="Q344" s="857"/>
      <c r="S344" s="869" t="s">
        <v>33</v>
      </c>
      <c r="T344" s="870"/>
      <c r="U344" s="855">
        <f t="shared" si="176"/>
        <v>0</v>
      </c>
      <c r="V344" s="856"/>
      <c r="W344" s="857"/>
      <c r="Y344" s="869" t="s">
        <v>33</v>
      </c>
      <c r="Z344" s="870"/>
      <c r="AA344" s="855">
        <f t="shared" si="177"/>
        <v>0</v>
      </c>
      <c r="AB344" s="856"/>
      <c r="AC344" s="857"/>
    </row>
    <row r="345" spans="1:32" ht="27" customHeight="1" thickBot="1">
      <c r="G345" s="850" t="s">
        <v>35</v>
      </c>
      <c r="H345" s="851"/>
      <c r="I345" s="852">
        <f t="shared" si="174"/>
        <v>0</v>
      </c>
      <c r="J345" s="853"/>
      <c r="K345" s="854"/>
      <c r="M345" s="850" t="s">
        <v>35</v>
      </c>
      <c r="N345" s="851"/>
      <c r="O345" s="855">
        <f t="shared" si="175"/>
        <v>0</v>
      </c>
      <c r="P345" s="856"/>
      <c r="Q345" s="857"/>
      <c r="S345" s="850" t="s">
        <v>35</v>
      </c>
      <c r="T345" s="851"/>
      <c r="U345" s="855">
        <f t="shared" si="176"/>
        <v>0</v>
      </c>
      <c r="V345" s="856"/>
      <c r="W345" s="857"/>
      <c r="Y345" s="850" t="s">
        <v>35</v>
      </c>
      <c r="Z345" s="851"/>
      <c r="AA345" s="855">
        <f t="shared" si="177"/>
        <v>0</v>
      </c>
      <c r="AB345" s="856"/>
      <c r="AC345" s="857"/>
    </row>
    <row r="346" spans="1:32" ht="45" customHeight="1" thickBot="1">
      <c r="G346" s="858" t="s">
        <v>78</v>
      </c>
      <c r="H346" s="859"/>
      <c r="I346" s="860">
        <f>ROUNDDOWN(SUM(G337:L337),-2)</f>
        <v>0</v>
      </c>
      <c r="J346" s="861"/>
      <c r="K346" s="861"/>
      <c r="M346" s="858" t="s">
        <v>78</v>
      </c>
      <c r="N346" s="859"/>
      <c r="O346" s="860">
        <f>ROUNDDOWN(SUM(M337:R337),-2)</f>
        <v>0</v>
      </c>
      <c r="P346" s="861"/>
      <c r="Q346" s="861"/>
      <c r="S346" s="858" t="s">
        <v>78</v>
      </c>
      <c r="T346" s="859"/>
      <c r="U346" s="860">
        <f>ROUNDDOWN(SUM(S337:X337),-2)</f>
        <v>0</v>
      </c>
      <c r="V346" s="861"/>
      <c r="W346" s="861"/>
      <c r="Y346" s="858" t="s">
        <v>78</v>
      </c>
      <c r="Z346" s="859"/>
      <c r="AA346" s="860">
        <f>AE337-I346-O346-U346</f>
        <v>0</v>
      </c>
      <c r="AB346" s="861"/>
      <c r="AC346" s="861"/>
      <c r="AF346" s="10" t="s">
        <v>352</v>
      </c>
    </row>
    <row r="347" spans="1:32" ht="17.25" customHeight="1"/>
    <row r="348" spans="1:32" ht="17.25" customHeight="1"/>
    <row r="349" spans="1:32" ht="17.25" customHeight="1">
      <c r="A349" s="953" t="str">
        <f>$A$1</f>
        <v>様式第２号</v>
      </c>
      <c r="B349" s="953"/>
    </row>
    <row r="350" spans="1:32" ht="17.25" customHeight="1">
      <c r="A350" s="953"/>
      <c r="B350" s="953"/>
      <c r="Z350" s="939" t="str">
        <f>$Z$2</f>
        <v>令和</v>
      </c>
      <c r="AA350" s="939">
        <f>IF($AA$2="","",$AA$2)</f>
        <v>0</v>
      </c>
      <c r="AB350" s="939" t="s">
        <v>8</v>
      </c>
      <c r="AC350" s="939">
        <f>IF($AC$2="","",$AC$2)</f>
        <v>0</v>
      </c>
      <c r="AD350" s="939" t="s">
        <v>9</v>
      </c>
      <c r="AE350" s="939">
        <f>IF($AE$2="","",$AE$2)</f>
        <v>0</v>
      </c>
      <c r="AF350" s="939" t="s">
        <v>10</v>
      </c>
    </row>
    <row r="351" spans="1:32" ht="17.25" customHeight="1">
      <c r="A351" s="939" t="s">
        <v>11</v>
      </c>
      <c r="B351" s="939"/>
      <c r="C351" s="939"/>
      <c r="D351" s="939"/>
      <c r="E351" s="939"/>
      <c r="F351" s="939"/>
      <c r="G351" s="939"/>
      <c r="H351" s="939"/>
      <c r="I351" s="939"/>
      <c r="L351" s="940" t="s">
        <v>12</v>
      </c>
      <c r="M351" s="940"/>
      <c r="N351" s="941">
        <v>13</v>
      </c>
      <c r="O351" s="941"/>
      <c r="P351" s="942" t="s">
        <v>13</v>
      </c>
      <c r="Q351" s="942"/>
      <c r="Z351" s="939"/>
      <c r="AA351" s="939"/>
      <c r="AB351" s="939"/>
      <c r="AC351" s="939"/>
      <c r="AD351" s="939"/>
      <c r="AE351" s="939"/>
      <c r="AF351" s="939"/>
    </row>
    <row r="352" spans="1:32" ht="17.25" customHeight="1">
      <c r="A352" s="939"/>
      <c r="B352" s="939"/>
      <c r="C352" s="939"/>
      <c r="D352" s="939"/>
      <c r="E352" s="939"/>
      <c r="F352" s="939"/>
      <c r="G352" s="939"/>
      <c r="H352" s="939"/>
      <c r="I352" s="939"/>
      <c r="L352" s="940"/>
      <c r="M352" s="940"/>
      <c r="N352" s="941"/>
      <c r="O352" s="941"/>
      <c r="P352" s="942"/>
      <c r="Q352" s="942"/>
    </row>
    <row r="353" spans="1:32" ht="17.25" customHeight="1">
      <c r="A353" s="939"/>
      <c r="B353" s="939"/>
      <c r="C353" s="939"/>
      <c r="D353" s="939"/>
      <c r="E353" s="939"/>
      <c r="F353" s="939"/>
      <c r="G353" s="939"/>
      <c r="H353" s="939"/>
      <c r="I353" s="939"/>
      <c r="L353" s="940"/>
      <c r="M353" s="940"/>
      <c r="N353" s="941"/>
      <c r="O353" s="941"/>
      <c r="P353" s="942"/>
      <c r="Q353" s="942"/>
    </row>
    <row r="354" spans="1:32" ht="17.25" customHeight="1" thickBot="1"/>
    <row r="355" spans="1:32" ht="42" customHeight="1" thickBot="1">
      <c r="A355" s="943" t="s">
        <v>81</v>
      </c>
      <c r="B355" s="944"/>
      <c r="C355" s="945" t="str">
        <f>IF($C$7="","",$C$7)</f>
        <v/>
      </c>
      <c r="D355" s="945"/>
      <c r="E355" s="945"/>
      <c r="F355" s="945"/>
      <c r="G355" s="945"/>
      <c r="H355" s="945"/>
      <c r="I355" s="946"/>
    </row>
    <row r="356" spans="1:32" ht="17.25" customHeight="1">
      <c r="C356" s="2"/>
      <c r="D356" s="2"/>
      <c r="E356" s="11"/>
      <c r="F356" s="2"/>
      <c r="G356" s="2"/>
      <c r="H356" s="2"/>
      <c r="I356" s="2"/>
      <c r="J356" s="2"/>
    </row>
    <row r="357" spans="1:32" ht="17.25" customHeight="1" thickBot="1"/>
    <row r="358" spans="1:32" ht="24" customHeight="1" thickBot="1">
      <c r="A358" s="947" t="s">
        <v>14</v>
      </c>
      <c r="B358" s="948"/>
      <c r="C358" s="948"/>
      <c r="D358" s="949"/>
      <c r="F358" s="123" t="s">
        <v>15</v>
      </c>
      <c r="G358" s="943" t="s">
        <v>16</v>
      </c>
      <c r="H358" s="944"/>
      <c r="I358" s="950" t="s">
        <v>17</v>
      </c>
      <c r="J358" s="944"/>
      <c r="K358" s="950" t="s">
        <v>18</v>
      </c>
      <c r="L358" s="951"/>
      <c r="M358" s="943" t="s">
        <v>19</v>
      </c>
      <c r="N358" s="944"/>
      <c r="O358" s="950" t="s">
        <v>20</v>
      </c>
      <c r="P358" s="944"/>
      <c r="Q358" s="950" t="s">
        <v>21</v>
      </c>
      <c r="R358" s="951"/>
      <c r="S358" s="943" t="s">
        <v>22</v>
      </c>
      <c r="T358" s="944"/>
      <c r="U358" s="950" t="s">
        <v>23</v>
      </c>
      <c r="V358" s="944"/>
      <c r="W358" s="950" t="s">
        <v>24</v>
      </c>
      <c r="X358" s="951"/>
      <c r="Y358" s="943" t="s">
        <v>25</v>
      </c>
      <c r="Z358" s="944"/>
      <c r="AA358" s="950" t="s">
        <v>26</v>
      </c>
      <c r="AB358" s="944"/>
      <c r="AC358" s="950" t="s">
        <v>27</v>
      </c>
      <c r="AD358" s="951"/>
      <c r="AE358" s="952" t="s">
        <v>28</v>
      </c>
      <c r="AF358" s="951"/>
    </row>
    <row r="359" spans="1:32" ht="37.5" customHeight="1" thickBot="1">
      <c r="A359" s="932" t="s">
        <v>86</v>
      </c>
      <c r="B359" s="933"/>
      <c r="C359" s="934" t="str">
        <f>IF(入力用!R489="","",入力用!R489)</f>
        <v/>
      </c>
      <c r="D359" s="935"/>
      <c r="F359" s="118" t="s">
        <v>71</v>
      </c>
      <c r="G359" s="919">
        <f>入力用!R498</f>
        <v>0</v>
      </c>
      <c r="H359" s="919"/>
      <c r="I359" s="920">
        <f>入力用!S498</f>
        <v>0</v>
      </c>
      <c r="J359" s="959"/>
      <c r="K359" s="920">
        <f>入力用!T498</f>
        <v>0</v>
      </c>
      <c r="L359" s="959"/>
      <c r="M359" s="920">
        <f>入力用!U498</f>
        <v>0</v>
      </c>
      <c r="N359" s="959"/>
      <c r="O359" s="920">
        <f>入力用!V498</f>
        <v>0</v>
      </c>
      <c r="P359" s="959"/>
      <c r="Q359" s="920">
        <f>入力用!W498</f>
        <v>0</v>
      </c>
      <c r="R359" s="959"/>
      <c r="S359" s="920">
        <f>入力用!X498</f>
        <v>0</v>
      </c>
      <c r="T359" s="959"/>
      <c r="U359" s="920">
        <f>入力用!Y498</f>
        <v>0</v>
      </c>
      <c r="V359" s="959"/>
      <c r="W359" s="920">
        <f>入力用!Z498</f>
        <v>0</v>
      </c>
      <c r="X359" s="959"/>
      <c r="Y359" s="920">
        <f>入力用!AA498</f>
        <v>0</v>
      </c>
      <c r="Z359" s="959"/>
      <c r="AA359" s="920">
        <f>入力用!AB498</f>
        <v>0</v>
      </c>
      <c r="AB359" s="959"/>
      <c r="AC359" s="920">
        <f>入力用!AC498</f>
        <v>0</v>
      </c>
      <c r="AD359" s="921"/>
      <c r="AE359" s="908">
        <f t="shared" ref="AE359:AE363" si="178">SUM(G359:AD359)</f>
        <v>0</v>
      </c>
      <c r="AF359" s="909"/>
    </row>
    <row r="360" spans="1:32" ht="37.5" customHeight="1" thickBot="1">
      <c r="A360" s="936" t="s">
        <v>30</v>
      </c>
      <c r="B360" s="937"/>
      <c r="C360" s="922" t="str">
        <f>IF(入力用!R490="","",入力用!R490)</f>
        <v/>
      </c>
      <c r="D360" s="923"/>
      <c r="F360" s="4" t="s">
        <v>72</v>
      </c>
      <c r="G360" s="919">
        <f>入力用!R499</f>
        <v>0</v>
      </c>
      <c r="H360" s="919"/>
      <c r="I360" s="920">
        <f>入力用!S499</f>
        <v>0</v>
      </c>
      <c r="J360" s="959"/>
      <c r="K360" s="920">
        <f>入力用!T499</f>
        <v>0</v>
      </c>
      <c r="L360" s="959"/>
      <c r="M360" s="920">
        <f>入力用!U499</f>
        <v>0</v>
      </c>
      <c r="N360" s="959"/>
      <c r="O360" s="920">
        <f>入力用!V499</f>
        <v>0</v>
      </c>
      <c r="P360" s="959"/>
      <c r="Q360" s="920">
        <f>入力用!W499</f>
        <v>0</v>
      </c>
      <c r="R360" s="959"/>
      <c r="S360" s="920">
        <f>入力用!X499</f>
        <v>0</v>
      </c>
      <c r="T360" s="959"/>
      <c r="U360" s="920">
        <f>入力用!Y499</f>
        <v>0</v>
      </c>
      <c r="V360" s="959"/>
      <c r="W360" s="920">
        <f>入力用!Z499</f>
        <v>0</v>
      </c>
      <c r="X360" s="959"/>
      <c r="Y360" s="920">
        <f>入力用!AA499</f>
        <v>0</v>
      </c>
      <c r="Z360" s="959"/>
      <c r="AA360" s="920">
        <f>入力用!AB499</f>
        <v>0</v>
      </c>
      <c r="AB360" s="959"/>
      <c r="AC360" s="920">
        <f>入力用!AC499</f>
        <v>0</v>
      </c>
      <c r="AD360" s="921"/>
      <c r="AE360" s="908">
        <f t="shared" si="178"/>
        <v>0</v>
      </c>
      <c r="AF360" s="909"/>
    </row>
    <row r="361" spans="1:32" ht="37.5" customHeight="1">
      <c r="A361" s="938"/>
      <c r="B361" s="937"/>
      <c r="C361" s="924"/>
      <c r="D361" s="925"/>
      <c r="F361" s="4" t="s">
        <v>73</v>
      </c>
      <c r="G361" s="919">
        <f>入力用!R500</f>
        <v>0</v>
      </c>
      <c r="H361" s="919"/>
      <c r="I361" s="920">
        <f>入力用!S500</f>
        <v>0</v>
      </c>
      <c r="J361" s="959"/>
      <c r="K361" s="920">
        <f>入力用!T500</f>
        <v>0</v>
      </c>
      <c r="L361" s="959"/>
      <c r="M361" s="920">
        <f>入力用!U500</f>
        <v>0</v>
      </c>
      <c r="N361" s="959"/>
      <c r="O361" s="920">
        <f>入力用!V500</f>
        <v>0</v>
      </c>
      <c r="P361" s="959"/>
      <c r="Q361" s="920">
        <f>入力用!W500</f>
        <v>0</v>
      </c>
      <c r="R361" s="959"/>
      <c r="S361" s="920">
        <f>入力用!X500</f>
        <v>0</v>
      </c>
      <c r="T361" s="959"/>
      <c r="U361" s="920">
        <f>入力用!Y500</f>
        <v>0</v>
      </c>
      <c r="V361" s="959"/>
      <c r="W361" s="920">
        <f>入力用!Z500</f>
        <v>0</v>
      </c>
      <c r="X361" s="959"/>
      <c r="Y361" s="920">
        <f>入力用!AA500</f>
        <v>0</v>
      </c>
      <c r="Z361" s="959"/>
      <c r="AA361" s="920">
        <f>入力用!AB500</f>
        <v>0</v>
      </c>
      <c r="AB361" s="959"/>
      <c r="AC361" s="920">
        <f>入力用!AC500</f>
        <v>0</v>
      </c>
      <c r="AD361" s="921"/>
      <c r="AE361" s="908">
        <f t="shared" si="178"/>
        <v>0</v>
      </c>
      <c r="AF361" s="909"/>
    </row>
    <row r="362" spans="1:32" ht="37.5" customHeight="1" thickBot="1">
      <c r="A362" s="938"/>
      <c r="B362" s="937"/>
      <c r="C362" s="876" t="str">
        <f>IF(入力用!R491="","",入力用!R491)</f>
        <v/>
      </c>
      <c r="D362" s="960"/>
      <c r="F362" s="5" t="s">
        <v>74</v>
      </c>
      <c r="G362" s="926">
        <v>0</v>
      </c>
      <c r="H362" s="926"/>
      <c r="I362" s="927">
        <v>0</v>
      </c>
      <c r="J362" s="928"/>
      <c r="K362" s="927">
        <v>0</v>
      </c>
      <c r="L362" s="928"/>
      <c r="M362" s="927">
        <v>0</v>
      </c>
      <c r="N362" s="928"/>
      <c r="O362" s="927">
        <v>0</v>
      </c>
      <c r="P362" s="928"/>
      <c r="Q362" s="927">
        <v>0</v>
      </c>
      <c r="R362" s="928"/>
      <c r="S362" s="927">
        <v>0</v>
      </c>
      <c r="T362" s="928"/>
      <c r="U362" s="927">
        <v>0</v>
      </c>
      <c r="V362" s="928"/>
      <c r="W362" s="927">
        <v>0</v>
      </c>
      <c r="X362" s="928"/>
      <c r="Y362" s="927">
        <v>0</v>
      </c>
      <c r="Z362" s="928"/>
      <c r="AA362" s="927">
        <v>0</v>
      </c>
      <c r="AB362" s="928"/>
      <c r="AC362" s="927">
        <v>0</v>
      </c>
      <c r="AD362" s="929"/>
      <c r="AE362" s="930">
        <f t="shared" si="178"/>
        <v>0</v>
      </c>
      <c r="AF362" s="931"/>
    </row>
    <row r="363" spans="1:32" ht="37.5" customHeight="1" thickBot="1">
      <c r="A363" s="938"/>
      <c r="B363" s="937"/>
      <c r="C363" s="879"/>
      <c r="D363" s="961"/>
      <c r="F363" s="6" t="s">
        <v>75</v>
      </c>
      <c r="G363" s="905">
        <f>入力用!R501</f>
        <v>0</v>
      </c>
      <c r="H363" s="906"/>
      <c r="I363" s="920">
        <f>入力用!S501</f>
        <v>0</v>
      </c>
      <c r="J363" s="959"/>
      <c r="K363" s="905">
        <f>入力用!T501</f>
        <v>0</v>
      </c>
      <c r="L363" s="906"/>
      <c r="M363" s="920">
        <f>入力用!U501</f>
        <v>0</v>
      </c>
      <c r="N363" s="959"/>
      <c r="O363" s="905">
        <f>入力用!V501</f>
        <v>0</v>
      </c>
      <c r="P363" s="906"/>
      <c r="Q363" s="905">
        <f>入力用!W501</f>
        <v>0</v>
      </c>
      <c r="R363" s="906"/>
      <c r="S363" s="905">
        <f>入力用!X501</f>
        <v>0</v>
      </c>
      <c r="T363" s="906"/>
      <c r="U363" s="905">
        <f>入力用!Y501</f>
        <v>0</v>
      </c>
      <c r="V363" s="906"/>
      <c r="W363" s="905">
        <f>入力用!Z501</f>
        <v>0</v>
      </c>
      <c r="X363" s="906"/>
      <c r="Y363" s="905">
        <f>入力用!AA501</f>
        <v>0</v>
      </c>
      <c r="Z363" s="906"/>
      <c r="AA363" s="905">
        <f>入力用!AB501</f>
        <v>0</v>
      </c>
      <c r="AB363" s="906"/>
      <c r="AC363" s="905">
        <f>入力用!AC501</f>
        <v>0</v>
      </c>
      <c r="AD363" s="907"/>
      <c r="AE363" s="908">
        <f t="shared" si="178"/>
        <v>0</v>
      </c>
      <c r="AF363" s="909"/>
    </row>
    <row r="364" spans="1:32" ht="37.5" customHeight="1" thickTop="1" thickBot="1">
      <c r="A364" s="910" t="s">
        <v>34</v>
      </c>
      <c r="B364" s="911"/>
      <c r="C364" s="954" t="str">
        <f>IF(入力用!R492="","",入力用!R492)</f>
        <v/>
      </c>
      <c r="D364" s="955"/>
      <c r="F364" s="7" t="s">
        <v>76</v>
      </c>
      <c r="G364" s="912">
        <f>SUM(G359:H362)-G363</f>
        <v>0</v>
      </c>
      <c r="H364" s="913"/>
      <c r="I364" s="912">
        <f>SUM(I359:J362)-I363</f>
        <v>0</v>
      </c>
      <c r="J364" s="913"/>
      <c r="K364" s="912">
        <f t="shared" ref="K364" si="179">SUM(K359:L362)-K363</f>
        <v>0</v>
      </c>
      <c r="L364" s="914"/>
      <c r="M364" s="915">
        <f t="shared" ref="M364" si="180">SUM(M359:N362)-M363</f>
        <v>0</v>
      </c>
      <c r="N364" s="913"/>
      <c r="O364" s="912">
        <f t="shared" ref="O364" si="181">SUM(O359:P362)-O363</f>
        <v>0</v>
      </c>
      <c r="P364" s="913"/>
      <c r="Q364" s="912">
        <f t="shared" ref="Q364" si="182">SUM(Q359:R362)-Q363</f>
        <v>0</v>
      </c>
      <c r="R364" s="914"/>
      <c r="S364" s="915">
        <f t="shared" ref="S364" si="183">SUM(S359:T362)-S363</f>
        <v>0</v>
      </c>
      <c r="T364" s="913"/>
      <c r="U364" s="912">
        <f t="shared" ref="U364" si="184">SUM(U359:V362)-U363</f>
        <v>0</v>
      </c>
      <c r="V364" s="913"/>
      <c r="W364" s="912">
        <f t="shared" ref="W364" si="185">SUM(W359:X362)-W363</f>
        <v>0</v>
      </c>
      <c r="X364" s="914"/>
      <c r="Y364" s="915">
        <f t="shared" ref="Y364" si="186">SUM(Y359:Z362)-Y363</f>
        <v>0</v>
      </c>
      <c r="Z364" s="913"/>
      <c r="AA364" s="912">
        <f>SUM(AA359:AB362)-AA363</f>
        <v>0</v>
      </c>
      <c r="AB364" s="913"/>
      <c r="AC364" s="912">
        <f t="shared" ref="AC364" si="187">SUM(AC359:AD362)-AC363</f>
        <v>0</v>
      </c>
      <c r="AD364" s="916"/>
      <c r="AE364" s="917">
        <f>SUM(G364:AD364)</f>
        <v>0</v>
      </c>
      <c r="AF364" s="918"/>
    </row>
    <row r="365" spans="1:32" ht="50.25" customHeight="1" thickTop="1" thickBot="1">
      <c r="A365" s="889" t="s">
        <v>87</v>
      </c>
      <c r="B365" s="890"/>
      <c r="C365" s="954" t="str">
        <f>IF(入力用!R493="","",入力用!R493)</f>
        <v/>
      </c>
      <c r="D365" s="955"/>
      <c r="F365" s="8" t="s">
        <v>77</v>
      </c>
      <c r="G365" s="893">
        <f>IF(入力用!O492=1,IF(AND(入力用!O498&gt;0,入力用!O498&lt;=4),IF(G364&gt;=65000,65000,G364),IF(G364&gt;=82000,82000,G364)),IF(G364&gt;=65000,65000,G364))</f>
        <v>0</v>
      </c>
      <c r="H365" s="894"/>
      <c r="I365" s="893">
        <f>IF(入力用!O492=1,IF(AND(入力用!O498&gt;0,入力用!O498&lt;=5),IF(I364&gt;=65000,65000,I364),IF(I364&gt;=82000,82000,I364)),IF(I364&gt;=65000,65000,I364))</f>
        <v>0</v>
      </c>
      <c r="J365" s="894"/>
      <c r="K365" s="893">
        <f>IF(入力用!O492=1,IF(AND(入力用!O498&gt;0,入力用!O498&lt;=6),IF(K364&gt;=65000,65000,K364),IF(K364&gt;=82000,82000,K364)),IF(K364&gt;=65000,65000,K364))</f>
        <v>0</v>
      </c>
      <c r="L365" s="894"/>
      <c r="M365" s="893">
        <f>IF(入力用!O492=1,IF(AND(入力用!O498&gt;0,入力用!O498&lt;=7),IF(M364&gt;=65000,65000,M364),IF(M364&gt;=82000,82000,M364)),IF(M364&gt;=65000,65000,M364))</f>
        <v>0</v>
      </c>
      <c r="N365" s="894"/>
      <c r="O365" s="893">
        <f>IF(入力用!O492=1,IF(AND(入力用!O498&gt;0,入力用!O498&lt;=8),IF(O364&gt;=65000,65000,O364),IF(O364&gt;=82000,82000,O364)),IF(O364&gt;=65000,65000,O364))</f>
        <v>0</v>
      </c>
      <c r="P365" s="894"/>
      <c r="Q365" s="893">
        <f>IF(入力用!O492=1,IF(AND(入力用!O498&gt;0,入力用!O498&lt;=9),IF(Q364&gt;=65000,65000,Q364),IF(Q364&gt;=82000,82000,Q364)),IF(Q364&gt;=65000,65000,Q364))</f>
        <v>0</v>
      </c>
      <c r="R365" s="894"/>
      <c r="S365" s="893">
        <f>IF(入力用!O492=1,IF(AND(入力用!O498&gt;0,入力用!O498&lt;=10),IF(S364&gt;=65000,65000,S364),IF(S364&gt;=82000,82000,S364)),IF(S364&gt;=65000,65000,S364))</f>
        <v>0</v>
      </c>
      <c r="T365" s="894"/>
      <c r="U365" s="893">
        <f>IF(入力用!O492=1,IF(AND(入力用!O498&gt;0,入力用!O498&lt;=11),IF(U364&gt;=65000,65000,U364),IF(U364&gt;=82000,82000,U364)),IF(U364&gt;=65000,65000,U364))</f>
        <v>0</v>
      </c>
      <c r="V365" s="894"/>
      <c r="W365" s="893">
        <f>IF(入力用!O492=1,IF(AND(入力用!O498&gt;0,入力用!O498&lt;=12),IF(W364&gt;=65000,65000,W364),IF(W364&gt;=82000,82000,W364)),IF(W364&gt;=65000,65000,W364))</f>
        <v>0</v>
      </c>
      <c r="X365" s="894"/>
      <c r="Y365" s="893">
        <f>IF(入力用!O492=1,IF(AND(入力用!O498&gt;0,入力用!O498&lt;=13),IF(Y364&gt;=65000,65000,Y364),IF(Y364&gt;=82000,82000,Y364)),IF(Y364&gt;=65000,65000,Y364))</f>
        <v>0</v>
      </c>
      <c r="Z365" s="894"/>
      <c r="AA365" s="893">
        <f>IF(入力用!O492=1,IF(AND(入力用!O498&gt;0,入力用!O498&lt;=14),IF(AA364&gt;=65000,65000,AA364),IF(AA364&gt;=82000,82000,AA364)),IF(AA364&gt;=65000,65000,AA364))</f>
        <v>0</v>
      </c>
      <c r="AB365" s="894"/>
      <c r="AC365" s="893">
        <f>IF(入力用!O492=1,IF(AND(入力用!O498&gt;0,入力用!O498&lt;=15),IF(AC364&gt;=65000,65000,AC364),IF(AC364&gt;=82000,82000,AC364)),IF(AC364&gt;=65000,65000,AC364))</f>
        <v>0</v>
      </c>
      <c r="AD365" s="958"/>
      <c r="AE365" s="895"/>
      <c r="AF365" s="896"/>
    </row>
    <row r="366" spans="1:32" ht="50.25" customHeight="1" thickBot="1">
      <c r="A366" s="897" t="s">
        <v>88</v>
      </c>
      <c r="B366" s="898"/>
      <c r="C366" s="956" t="str">
        <f>IF(入力用!R494="","",入力用!R494)</f>
        <v/>
      </c>
      <c r="D366" s="957"/>
      <c r="F366" s="9" t="s">
        <v>228</v>
      </c>
      <c r="G366" s="899">
        <f>ROUNDDOWN(G365*3/4,0)</f>
        <v>0</v>
      </c>
      <c r="H366" s="899"/>
      <c r="I366" s="899">
        <f>ROUNDDOWN(I365*3/4,0)</f>
        <v>0</v>
      </c>
      <c r="J366" s="899"/>
      <c r="K366" s="899">
        <f>ROUNDDOWN(K365*3/4,0)</f>
        <v>0</v>
      </c>
      <c r="L366" s="900"/>
      <c r="M366" s="901">
        <f>ROUNDDOWN(M365*3/4,0)</f>
        <v>0</v>
      </c>
      <c r="N366" s="899"/>
      <c r="O366" s="899">
        <f>ROUNDDOWN(O365*3/4,0)</f>
        <v>0</v>
      </c>
      <c r="P366" s="899"/>
      <c r="Q366" s="899">
        <f>ROUNDDOWN(Q365*3/4,0)</f>
        <v>0</v>
      </c>
      <c r="R366" s="900"/>
      <c r="S366" s="901">
        <f>ROUNDDOWN(S365*3/4,0)</f>
        <v>0</v>
      </c>
      <c r="T366" s="899"/>
      <c r="U366" s="899">
        <f>ROUNDDOWN(U365*3/4,0)</f>
        <v>0</v>
      </c>
      <c r="V366" s="899"/>
      <c r="W366" s="899">
        <f>ROUNDDOWN(W365*3/4,0)</f>
        <v>0</v>
      </c>
      <c r="X366" s="900"/>
      <c r="Y366" s="901">
        <f>ROUNDDOWN(Y365*3/4,0)</f>
        <v>0</v>
      </c>
      <c r="Z366" s="899"/>
      <c r="AA366" s="899">
        <f>ROUNDDOWN(AA365*3/4,0)</f>
        <v>0</v>
      </c>
      <c r="AB366" s="899"/>
      <c r="AC366" s="899">
        <f>ROUNDDOWN(AC365*3/4,0)</f>
        <v>0</v>
      </c>
      <c r="AD366" s="902"/>
      <c r="AE366" s="903">
        <f>ROUNDDOWN(SUM(G366:AD366),-2)</f>
        <v>0</v>
      </c>
      <c r="AF366" s="904"/>
    </row>
    <row r="367" spans="1:32" ht="17.25" customHeight="1">
      <c r="A367" s="871" t="s">
        <v>85</v>
      </c>
      <c r="B367" s="873" t="str">
        <f>IF(入力用!R495="","",入力用!R495)</f>
        <v/>
      </c>
      <c r="C367" s="874"/>
      <c r="D367" s="875"/>
    </row>
    <row r="368" spans="1:32" ht="34.5" customHeight="1">
      <c r="A368" s="872"/>
      <c r="B368" s="876"/>
      <c r="C368" s="877"/>
      <c r="D368" s="878"/>
      <c r="G368" s="882"/>
      <c r="H368" s="883"/>
      <c r="I368" s="884" t="s">
        <v>36</v>
      </c>
      <c r="J368" s="885"/>
      <c r="K368" s="886"/>
      <c r="M368" s="887"/>
      <c r="N368" s="887"/>
      <c r="O368" s="888" t="s">
        <v>37</v>
      </c>
      <c r="P368" s="887"/>
      <c r="Q368" s="887"/>
      <c r="S368" s="887"/>
      <c r="T368" s="887"/>
      <c r="U368" s="888" t="s">
        <v>38</v>
      </c>
      <c r="V368" s="887"/>
      <c r="W368" s="887"/>
      <c r="Y368" s="887"/>
      <c r="Z368" s="887"/>
      <c r="AA368" s="888" t="s">
        <v>39</v>
      </c>
      <c r="AB368" s="887"/>
      <c r="AC368" s="887"/>
    </row>
    <row r="369" spans="1:32" ht="27" customHeight="1">
      <c r="A369" s="872"/>
      <c r="B369" s="876"/>
      <c r="C369" s="877"/>
      <c r="D369" s="878"/>
      <c r="G369" s="869" t="s">
        <v>29</v>
      </c>
      <c r="H369" s="870"/>
      <c r="I369" s="855">
        <f t="shared" ref="I369:I374" si="188">SUM(G359:L359)</f>
        <v>0</v>
      </c>
      <c r="J369" s="856"/>
      <c r="K369" s="857"/>
      <c r="M369" s="869" t="s">
        <v>29</v>
      </c>
      <c r="N369" s="870"/>
      <c r="O369" s="855">
        <f t="shared" ref="O369:O374" si="189">SUM(M359:R359)</f>
        <v>0</v>
      </c>
      <c r="P369" s="856"/>
      <c r="Q369" s="857"/>
      <c r="S369" s="869" t="s">
        <v>29</v>
      </c>
      <c r="T369" s="870"/>
      <c r="U369" s="855">
        <f t="shared" ref="U369:U374" si="190">SUM(S359:X359)</f>
        <v>0</v>
      </c>
      <c r="V369" s="856"/>
      <c r="W369" s="857"/>
      <c r="Y369" s="869" t="s">
        <v>29</v>
      </c>
      <c r="Z369" s="870"/>
      <c r="AA369" s="855">
        <f t="shared" ref="AA369:AA374" si="191">SUM(Y359:AD359)</f>
        <v>0</v>
      </c>
      <c r="AB369" s="856"/>
      <c r="AC369" s="857"/>
    </row>
    <row r="370" spans="1:32" ht="27" customHeight="1">
      <c r="A370" s="872"/>
      <c r="B370" s="876"/>
      <c r="C370" s="877"/>
      <c r="D370" s="878"/>
      <c r="G370" s="862" t="s">
        <v>31</v>
      </c>
      <c r="H370" s="863"/>
      <c r="I370" s="855">
        <f t="shared" si="188"/>
        <v>0</v>
      </c>
      <c r="J370" s="856"/>
      <c r="K370" s="857"/>
      <c r="M370" s="862" t="s">
        <v>31</v>
      </c>
      <c r="N370" s="863"/>
      <c r="O370" s="855">
        <f t="shared" si="189"/>
        <v>0</v>
      </c>
      <c r="P370" s="856"/>
      <c r="Q370" s="857"/>
      <c r="S370" s="862" t="s">
        <v>31</v>
      </c>
      <c r="T370" s="863"/>
      <c r="U370" s="855">
        <f t="shared" si="190"/>
        <v>0</v>
      </c>
      <c r="V370" s="856"/>
      <c r="W370" s="857"/>
      <c r="Y370" s="862" t="s">
        <v>31</v>
      </c>
      <c r="Z370" s="863"/>
      <c r="AA370" s="855">
        <f t="shared" si="191"/>
        <v>0</v>
      </c>
      <c r="AB370" s="856"/>
      <c r="AC370" s="857"/>
    </row>
    <row r="371" spans="1:32" ht="27" customHeight="1">
      <c r="A371" s="872"/>
      <c r="B371" s="879"/>
      <c r="C371" s="880"/>
      <c r="D371" s="881"/>
      <c r="G371" s="862" t="s">
        <v>40</v>
      </c>
      <c r="H371" s="863"/>
      <c r="I371" s="855">
        <f t="shared" si="188"/>
        <v>0</v>
      </c>
      <c r="J371" s="856"/>
      <c r="K371" s="857"/>
      <c r="M371" s="862" t="s">
        <v>40</v>
      </c>
      <c r="N371" s="863"/>
      <c r="O371" s="855">
        <f t="shared" si="189"/>
        <v>0</v>
      </c>
      <c r="P371" s="856"/>
      <c r="Q371" s="857"/>
      <c r="S371" s="862" t="s">
        <v>40</v>
      </c>
      <c r="T371" s="863"/>
      <c r="U371" s="855">
        <f t="shared" si="190"/>
        <v>0</v>
      </c>
      <c r="V371" s="856"/>
      <c r="W371" s="857"/>
      <c r="Y371" s="862" t="s">
        <v>40</v>
      </c>
      <c r="Z371" s="863"/>
      <c r="AA371" s="855">
        <f t="shared" si="191"/>
        <v>0</v>
      </c>
      <c r="AB371" s="856"/>
      <c r="AC371" s="857"/>
    </row>
    <row r="372" spans="1:32" ht="27" customHeight="1">
      <c r="B372" s="864" t="str">
        <f>IF(入力用!R486="","",入力用!R486)</f>
        <v/>
      </c>
      <c r="C372" s="864"/>
      <c r="D372" s="864"/>
      <c r="G372" s="862" t="s">
        <v>32</v>
      </c>
      <c r="H372" s="863"/>
      <c r="I372" s="865">
        <f t="shared" si="188"/>
        <v>0</v>
      </c>
      <c r="J372" s="866"/>
      <c r="K372" s="867"/>
      <c r="M372" s="862" t="s">
        <v>32</v>
      </c>
      <c r="N372" s="863"/>
      <c r="O372" s="865">
        <f t="shared" si="189"/>
        <v>0</v>
      </c>
      <c r="P372" s="866"/>
      <c r="Q372" s="867"/>
      <c r="S372" s="862" t="s">
        <v>32</v>
      </c>
      <c r="T372" s="863"/>
      <c r="U372" s="865">
        <f t="shared" si="190"/>
        <v>0</v>
      </c>
      <c r="V372" s="866"/>
      <c r="W372" s="867"/>
      <c r="Y372" s="862" t="s">
        <v>32</v>
      </c>
      <c r="Z372" s="863"/>
      <c r="AA372" s="865">
        <f t="shared" si="191"/>
        <v>0</v>
      </c>
      <c r="AB372" s="866"/>
      <c r="AC372" s="867"/>
    </row>
    <row r="373" spans="1:32" ht="27" customHeight="1">
      <c r="B373" s="868" t="str">
        <f>IF(入力用!V486="","",入力用!V486)</f>
        <v/>
      </c>
      <c r="C373" s="868"/>
      <c r="D373" s="868"/>
      <c r="G373" s="869" t="s">
        <v>33</v>
      </c>
      <c r="H373" s="870"/>
      <c r="I373" s="855">
        <f t="shared" si="188"/>
        <v>0</v>
      </c>
      <c r="J373" s="856"/>
      <c r="K373" s="857"/>
      <c r="M373" s="869" t="s">
        <v>33</v>
      </c>
      <c r="N373" s="870"/>
      <c r="O373" s="855">
        <f t="shared" si="189"/>
        <v>0</v>
      </c>
      <c r="P373" s="856"/>
      <c r="Q373" s="857"/>
      <c r="S373" s="869" t="s">
        <v>33</v>
      </c>
      <c r="T373" s="870"/>
      <c r="U373" s="855">
        <f t="shared" si="190"/>
        <v>0</v>
      </c>
      <c r="V373" s="856"/>
      <c r="W373" s="857"/>
      <c r="Y373" s="869" t="s">
        <v>33</v>
      </c>
      <c r="Z373" s="870"/>
      <c r="AA373" s="855">
        <f t="shared" si="191"/>
        <v>0</v>
      </c>
      <c r="AB373" s="856"/>
      <c r="AC373" s="857"/>
    </row>
    <row r="374" spans="1:32" ht="27" customHeight="1" thickBot="1">
      <c r="G374" s="850" t="s">
        <v>35</v>
      </c>
      <c r="H374" s="851"/>
      <c r="I374" s="852">
        <f t="shared" si="188"/>
        <v>0</v>
      </c>
      <c r="J374" s="853"/>
      <c r="K374" s="854"/>
      <c r="M374" s="850" t="s">
        <v>35</v>
      </c>
      <c r="N374" s="851"/>
      <c r="O374" s="855">
        <f t="shared" si="189"/>
        <v>0</v>
      </c>
      <c r="P374" s="856"/>
      <c r="Q374" s="857"/>
      <c r="S374" s="850" t="s">
        <v>35</v>
      </c>
      <c r="T374" s="851"/>
      <c r="U374" s="855">
        <f t="shared" si="190"/>
        <v>0</v>
      </c>
      <c r="V374" s="856"/>
      <c r="W374" s="857"/>
      <c r="Y374" s="850" t="s">
        <v>35</v>
      </c>
      <c r="Z374" s="851"/>
      <c r="AA374" s="855">
        <f t="shared" si="191"/>
        <v>0</v>
      </c>
      <c r="AB374" s="856"/>
      <c r="AC374" s="857"/>
    </row>
    <row r="375" spans="1:32" ht="45" customHeight="1" thickBot="1">
      <c r="G375" s="858" t="s">
        <v>78</v>
      </c>
      <c r="H375" s="859"/>
      <c r="I375" s="860">
        <f>ROUNDDOWN(SUM(G366:L366),-2)</f>
        <v>0</v>
      </c>
      <c r="J375" s="861"/>
      <c r="K375" s="861"/>
      <c r="M375" s="858" t="s">
        <v>78</v>
      </c>
      <c r="N375" s="859"/>
      <c r="O375" s="860">
        <f>ROUNDDOWN(SUM(M366:R366),-2)</f>
        <v>0</v>
      </c>
      <c r="P375" s="861"/>
      <c r="Q375" s="861"/>
      <c r="S375" s="858" t="s">
        <v>78</v>
      </c>
      <c r="T375" s="859"/>
      <c r="U375" s="860">
        <f>ROUNDDOWN(SUM(S366:X366),-2)</f>
        <v>0</v>
      </c>
      <c r="V375" s="861"/>
      <c r="W375" s="861"/>
      <c r="Y375" s="858" t="s">
        <v>78</v>
      </c>
      <c r="Z375" s="859"/>
      <c r="AA375" s="860">
        <f>AE366-I375-O375-U375</f>
        <v>0</v>
      </c>
      <c r="AB375" s="861"/>
      <c r="AC375" s="861"/>
      <c r="AF375" s="10" t="s">
        <v>356</v>
      </c>
    </row>
    <row r="376" spans="1:32" ht="17.25" customHeight="1"/>
    <row r="377" spans="1:32" ht="17.25" customHeight="1"/>
    <row r="378" spans="1:32" ht="17.25" customHeight="1">
      <c r="A378" s="953" t="str">
        <f>$A$1</f>
        <v>様式第２号</v>
      </c>
      <c r="B378" s="953"/>
    </row>
    <row r="379" spans="1:32" ht="17.25" customHeight="1">
      <c r="A379" s="953"/>
      <c r="B379" s="953"/>
      <c r="Z379" s="939" t="str">
        <f>$Z$2</f>
        <v>令和</v>
      </c>
      <c r="AA379" s="939">
        <f>IF($AA$2="","",$AA$2)</f>
        <v>0</v>
      </c>
      <c r="AB379" s="939" t="s">
        <v>8</v>
      </c>
      <c r="AC379" s="939">
        <f>IF($AC$2="","",$AC$2)</f>
        <v>0</v>
      </c>
      <c r="AD379" s="939" t="s">
        <v>9</v>
      </c>
      <c r="AE379" s="939">
        <f>IF($AE$2="","",$AE$2)</f>
        <v>0</v>
      </c>
      <c r="AF379" s="939" t="s">
        <v>10</v>
      </c>
    </row>
    <row r="380" spans="1:32" ht="17.25" customHeight="1">
      <c r="A380" s="939" t="s">
        <v>11</v>
      </c>
      <c r="B380" s="939"/>
      <c r="C380" s="939"/>
      <c r="D380" s="939"/>
      <c r="E380" s="939"/>
      <c r="F380" s="939"/>
      <c r="G380" s="939"/>
      <c r="H380" s="939"/>
      <c r="I380" s="939"/>
      <c r="L380" s="940" t="s">
        <v>12</v>
      </c>
      <c r="M380" s="940"/>
      <c r="N380" s="941">
        <v>14</v>
      </c>
      <c r="O380" s="941"/>
      <c r="P380" s="942" t="s">
        <v>13</v>
      </c>
      <c r="Q380" s="942"/>
      <c r="Z380" s="939"/>
      <c r="AA380" s="939"/>
      <c r="AB380" s="939"/>
      <c r="AC380" s="939"/>
      <c r="AD380" s="939"/>
      <c r="AE380" s="939"/>
      <c r="AF380" s="939"/>
    </row>
    <row r="381" spans="1:32" ht="17.25" customHeight="1">
      <c r="A381" s="939"/>
      <c r="B381" s="939"/>
      <c r="C381" s="939"/>
      <c r="D381" s="939"/>
      <c r="E381" s="939"/>
      <c r="F381" s="939"/>
      <c r="G381" s="939"/>
      <c r="H381" s="939"/>
      <c r="I381" s="939"/>
      <c r="L381" s="940"/>
      <c r="M381" s="940"/>
      <c r="N381" s="941"/>
      <c r="O381" s="941"/>
      <c r="P381" s="942"/>
      <c r="Q381" s="942"/>
    </row>
    <row r="382" spans="1:32" ht="17.25" customHeight="1">
      <c r="A382" s="939"/>
      <c r="B382" s="939"/>
      <c r="C382" s="939"/>
      <c r="D382" s="939"/>
      <c r="E382" s="939"/>
      <c r="F382" s="939"/>
      <c r="G382" s="939"/>
      <c r="H382" s="939"/>
      <c r="I382" s="939"/>
      <c r="L382" s="940"/>
      <c r="M382" s="940"/>
      <c r="N382" s="941"/>
      <c r="O382" s="941"/>
      <c r="P382" s="942"/>
      <c r="Q382" s="942"/>
    </row>
    <row r="383" spans="1:32" ht="17.25" customHeight="1" thickBot="1"/>
    <row r="384" spans="1:32" ht="42" customHeight="1" thickBot="1">
      <c r="A384" s="943" t="s">
        <v>81</v>
      </c>
      <c r="B384" s="944"/>
      <c r="C384" s="945" t="str">
        <f>IF($C$7="","",$C$7)</f>
        <v/>
      </c>
      <c r="D384" s="945"/>
      <c r="E384" s="945"/>
      <c r="F384" s="945"/>
      <c r="G384" s="945"/>
      <c r="H384" s="945"/>
      <c r="I384" s="946"/>
    </row>
    <row r="385" spans="1:32" ht="17.25" customHeight="1">
      <c r="C385" s="2"/>
      <c r="D385" s="2"/>
      <c r="E385" s="11"/>
      <c r="F385" s="2"/>
      <c r="G385" s="2"/>
      <c r="H385" s="2"/>
      <c r="I385" s="2"/>
      <c r="J385" s="2"/>
    </row>
    <row r="386" spans="1:32" ht="17.25" customHeight="1" thickBot="1"/>
    <row r="387" spans="1:32" ht="24" customHeight="1" thickBot="1">
      <c r="A387" s="947" t="s">
        <v>14</v>
      </c>
      <c r="B387" s="948"/>
      <c r="C387" s="948"/>
      <c r="D387" s="949"/>
      <c r="F387" s="123" t="s">
        <v>15</v>
      </c>
      <c r="G387" s="943" t="s">
        <v>16</v>
      </c>
      <c r="H387" s="944"/>
      <c r="I387" s="950" t="s">
        <v>17</v>
      </c>
      <c r="J387" s="944"/>
      <c r="K387" s="950" t="s">
        <v>18</v>
      </c>
      <c r="L387" s="951"/>
      <c r="M387" s="943" t="s">
        <v>19</v>
      </c>
      <c r="N387" s="944"/>
      <c r="O387" s="950" t="s">
        <v>20</v>
      </c>
      <c r="P387" s="944"/>
      <c r="Q387" s="950" t="s">
        <v>21</v>
      </c>
      <c r="R387" s="951"/>
      <c r="S387" s="943" t="s">
        <v>22</v>
      </c>
      <c r="T387" s="944"/>
      <c r="U387" s="950" t="s">
        <v>23</v>
      </c>
      <c r="V387" s="944"/>
      <c r="W387" s="950" t="s">
        <v>24</v>
      </c>
      <c r="X387" s="951"/>
      <c r="Y387" s="943" t="s">
        <v>25</v>
      </c>
      <c r="Z387" s="944"/>
      <c r="AA387" s="950" t="s">
        <v>26</v>
      </c>
      <c r="AB387" s="944"/>
      <c r="AC387" s="950" t="s">
        <v>27</v>
      </c>
      <c r="AD387" s="951"/>
      <c r="AE387" s="952" t="s">
        <v>28</v>
      </c>
      <c r="AF387" s="951"/>
    </row>
    <row r="388" spans="1:32" ht="37.5" customHeight="1" thickBot="1">
      <c r="A388" s="932" t="s">
        <v>86</v>
      </c>
      <c r="B388" s="933"/>
      <c r="C388" s="934" t="str">
        <f>IF(入力用!R528="","",入力用!R528)</f>
        <v/>
      </c>
      <c r="D388" s="935"/>
      <c r="F388" s="118" t="s">
        <v>71</v>
      </c>
      <c r="G388" s="919">
        <f>入力用!R537</f>
        <v>0</v>
      </c>
      <c r="H388" s="919"/>
      <c r="I388" s="919">
        <f>入力用!S537</f>
        <v>0</v>
      </c>
      <c r="J388" s="919"/>
      <c r="K388" s="919">
        <f>入力用!T537</f>
        <v>0</v>
      </c>
      <c r="L388" s="919"/>
      <c r="M388" s="919">
        <f>入力用!U537</f>
        <v>0</v>
      </c>
      <c r="N388" s="919"/>
      <c r="O388" s="919">
        <f>入力用!V537</f>
        <v>0</v>
      </c>
      <c r="P388" s="919"/>
      <c r="Q388" s="919">
        <f>入力用!W537</f>
        <v>0</v>
      </c>
      <c r="R388" s="919"/>
      <c r="S388" s="919">
        <f>入力用!X537</f>
        <v>0</v>
      </c>
      <c r="T388" s="919"/>
      <c r="U388" s="919">
        <f>入力用!Y537</f>
        <v>0</v>
      </c>
      <c r="V388" s="919"/>
      <c r="W388" s="919">
        <f>入力用!Z537</f>
        <v>0</v>
      </c>
      <c r="X388" s="919"/>
      <c r="Y388" s="919">
        <f>入力用!AA537</f>
        <v>0</v>
      </c>
      <c r="Z388" s="919"/>
      <c r="AA388" s="919">
        <f>入力用!AB537</f>
        <v>0</v>
      </c>
      <c r="AB388" s="919"/>
      <c r="AC388" s="920">
        <f>入力用!AC537</f>
        <v>0</v>
      </c>
      <c r="AD388" s="921"/>
      <c r="AE388" s="908">
        <f t="shared" ref="AE388:AE392" si="192">SUM(G388:AD388)</f>
        <v>0</v>
      </c>
      <c r="AF388" s="909"/>
    </row>
    <row r="389" spans="1:32" ht="37.5" customHeight="1" thickBot="1">
      <c r="A389" s="936" t="s">
        <v>30</v>
      </c>
      <c r="B389" s="937"/>
      <c r="C389" s="922" t="str">
        <f>IF(入力用!R529="","",入力用!R529)</f>
        <v/>
      </c>
      <c r="D389" s="923"/>
      <c r="F389" s="4" t="s">
        <v>72</v>
      </c>
      <c r="G389" s="919">
        <f>入力用!R538</f>
        <v>0</v>
      </c>
      <c r="H389" s="919"/>
      <c r="I389" s="919">
        <f>入力用!S538</f>
        <v>0</v>
      </c>
      <c r="J389" s="919"/>
      <c r="K389" s="919">
        <f>入力用!T538</f>
        <v>0</v>
      </c>
      <c r="L389" s="919"/>
      <c r="M389" s="919">
        <f>入力用!U538</f>
        <v>0</v>
      </c>
      <c r="N389" s="919"/>
      <c r="O389" s="919">
        <f>入力用!V538</f>
        <v>0</v>
      </c>
      <c r="P389" s="919"/>
      <c r="Q389" s="919">
        <f>入力用!W538</f>
        <v>0</v>
      </c>
      <c r="R389" s="919"/>
      <c r="S389" s="919">
        <f>入力用!X538</f>
        <v>0</v>
      </c>
      <c r="T389" s="919"/>
      <c r="U389" s="919">
        <f>入力用!Y538</f>
        <v>0</v>
      </c>
      <c r="V389" s="919"/>
      <c r="W389" s="919">
        <f>入力用!Z538</f>
        <v>0</v>
      </c>
      <c r="X389" s="919"/>
      <c r="Y389" s="919">
        <f>入力用!AA538</f>
        <v>0</v>
      </c>
      <c r="Z389" s="919"/>
      <c r="AA389" s="919">
        <f>入力用!AB538</f>
        <v>0</v>
      </c>
      <c r="AB389" s="919"/>
      <c r="AC389" s="920">
        <f>入力用!AC538</f>
        <v>0</v>
      </c>
      <c r="AD389" s="921"/>
      <c r="AE389" s="908">
        <f t="shared" si="192"/>
        <v>0</v>
      </c>
      <c r="AF389" s="909"/>
    </row>
    <row r="390" spans="1:32" ht="37.5" customHeight="1">
      <c r="A390" s="938"/>
      <c r="B390" s="937"/>
      <c r="C390" s="924"/>
      <c r="D390" s="925"/>
      <c r="F390" s="4" t="s">
        <v>73</v>
      </c>
      <c r="G390" s="919">
        <f>入力用!R539</f>
        <v>0</v>
      </c>
      <c r="H390" s="919"/>
      <c r="I390" s="919">
        <f>入力用!S539</f>
        <v>0</v>
      </c>
      <c r="J390" s="919"/>
      <c r="K390" s="919">
        <f>入力用!T539</f>
        <v>0</v>
      </c>
      <c r="L390" s="919"/>
      <c r="M390" s="919">
        <f>入力用!U539</f>
        <v>0</v>
      </c>
      <c r="N390" s="919"/>
      <c r="O390" s="919">
        <f>入力用!V539</f>
        <v>0</v>
      </c>
      <c r="P390" s="919"/>
      <c r="Q390" s="919">
        <f>入力用!W539</f>
        <v>0</v>
      </c>
      <c r="R390" s="919"/>
      <c r="S390" s="919">
        <f>入力用!X539</f>
        <v>0</v>
      </c>
      <c r="T390" s="919"/>
      <c r="U390" s="919">
        <f>入力用!Y539</f>
        <v>0</v>
      </c>
      <c r="V390" s="919"/>
      <c r="W390" s="919">
        <f>入力用!Z539</f>
        <v>0</v>
      </c>
      <c r="X390" s="919"/>
      <c r="Y390" s="919">
        <f>入力用!AA539</f>
        <v>0</v>
      </c>
      <c r="Z390" s="919"/>
      <c r="AA390" s="919">
        <f>入力用!AB539</f>
        <v>0</v>
      </c>
      <c r="AB390" s="919"/>
      <c r="AC390" s="920">
        <f>入力用!AC539</f>
        <v>0</v>
      </c>
      <c r="AD390" s="921"/>
      <c r="AE390" s="908">
        <f t="shared" si="192"/>
        <v>0</v>
      </c>
      <c r="AF390" s="909"/>
    </row>
    <row r="391" spans="1:32" ht="37.5" customHeight="1">
      <c r="A391" s="938"/>
      <c r="B391" s="937"/>
      <c r="C391" s="922" t="str">
        <f>IF(入力用!R530="","",入力用!R530)</f>
        <v/>
      </c>
      <c r="D391" s="923"/>
      <c r="F391" s="5" t="s">
        <v>74</v>
      </c>
      <c r="G391" s="926">
        <v>0</v>
      </c>
      <c r="H391" s="926"/>
      <c r="I391" s="927">
        <v>0</v>
      </c>
      <c r="J391" s="928"/>
      <c r="K391" s="927">
        <v>0</v>
      </c>
      <c r="L391" s="928"/>
      <c r="M391" s="927">
        <v>0</v>
      </c>
      <c r="N391" s="928"/>
      <c r="O391" s="927">
        <v>0</v>
      </c>
      <c r="P391" s="928"/>
      <c r="Q391" s="927">
        <v>0</v>
      </c>
      <c r="R391" s="928"/>
      <c r="S391" s="927">
        <v>0</v>
      </c>
      <c r="T391" s="928"/>
      <c r="U391" s="927">
        <v>0</v>
      </c>
      <c r="V391" s="928"/>
      <c r="W391" s="927">
        <v>0</v>
      </c>
      <c r="X391" s="928"/>
      <c r="Y391" s="927">
        <v>0</v>
      </c>
      <c r="Z391" s="928"/>
      <c r="AA391" s="927">
        <v>0</v>
      </c>
      <c r="AB391" s="928"/>
      <c r="AC391" s="927">
        <v>0</v>
      </c>
      <c r="AD391" s="929"/>
      <c r="AE391" s="930">
        <f t="shared" si="192"/>
        <v>0</v>
      </c>
      <c r="AF391" s="931"/>
    </row>
    <row r="392" spans="1:32" ht="37.5" customHeight="1" thickBot="1">
      <c r="A392" s="938"/>
      <c r="B392" s="937"/>
      <c r="C392" s="924"/>
      <c r="D392" s="925"/>
      <c r="F392" s="6" t="s">
        <v>75</v>
      </c>
      <c r="G392" s="905">
        <f>入力用!R540</f>
        <v>0</v>
      </c>
      <c r="H392" s="906"/>
      <c r="I392" s="905">
        <f>入力用!S540</f>
        <v>0</v>
      </c>
      <c r="J392" s="906"/>
      <c r="K392" s="905">
        <f>入力用!T540</f>
        <v>0</v>
      </c>
      <c r="L392" s="906"/>
      <c r="M392" s="905">
        <f>入力用!U540</f>
        <v>0</v>
      </c>
      <c r="N392" s="906"/>
      <c r="O392" s="905">
        <f>入力用!V540</f>
        <v>0</v>
      </c>
      <c r="P392" s="906"/>
      <c r="Q392" s="905">
        <f>入力用!W540</f>
        <v>0</v>
      </c>
      <c r="R392" s="906"/>
      <c r="S392" s="905">
        <f>入力用!X540</f>
        <v>0</v>
      </c>
      <c r="T392" s="906"/>
      <c r="U392" s="905">
        <f>入力用!Y540</f>
        <v>0</v>
      </c>
      <c r="V392" s="906"/>
      <c r="W392" s="905">
        <f>入力用!Z540</f>
        <v>0</v>
      </c>
      <c r="X392" s="906"/>
      <c r="Y392" s="905">
        <f>入力用!AA540</f>
        <v>0</v>
      </c>
      <c r="Z392" s="906"/>
      <c r="AA392" s="905">
        <f>入力用!AB540</f>
        <v>0</v>
      </c>
      <c r="AB392" s="906"/>
      <c r="AC392" s="905">
        <f>入力用!AC540</f>
        <v>0</v>
      </c>
      <c r="AD392" s="907"/>
      <c r="AE392" s="908">
        <f t="shared" si="192"/>
        <v>0</v>
      </c>
      <c r="AF392" s="909"/>
    </row>
    <row r="393" spans="1:32" ht="37.5" customHeight="1" thickTop="1" thickBot="1">
      <c r="A393" s="910" t="s">
        <v>34</v>
      </c>
      <c r="B393" s="911"/>
      <c r="C393" s="954" t="str">
        <f>IF(入力用!R531="","",入力用!R531)</f>
        <v/>
      </c>
      <c r="D393" s="955"/>
      <c r="F393" s="7" t="s">
        <v>76</v>
      </c>
      <c r="G393" s="912">
        <f>SUM(G388:H391)-G392</f>
        <v>0</v>
      </c>
      <c r="H393" s="913"/>
      <c r="I393" s="912">
        <f>SUM(I388:J391)-I392</f>
        <v>0</v>
      </c>
      <c r="J393" s="913"/>
      <c r="K393" s="912">
        <f t="shared" ref="K393" si="193">SUM(K388:L391)-K392</f>
        <v>0</v>
      </c>
      <c r="L393" s="914"/>
      <c r="M393" s="915">
        <f t="shared" ref="M393" si="194">SUM(M388:N391)-M392</f>
        <v>0</v>
      </c>
      <c r="N393" s="913"/>
      <c r="O393" s="912">
        <f t="shared" ref="O393" si="195">SUM(O388:P391)-O392</f>
        <v>0</v>
      </c>
      <c r="P393" s="913"/>
      <c r="Q393" s="912">
        <f t="shared" ref="Q393" si="196">SUM(Q388:R391)-Q392</f>
        <v>0</v>
      </c>
      <c r="R393" s="914"/>
      <c r="S393" s="915">
        <f t="shared" ref="S393" si="197">SUM(S388:T391)-S392</f>
        <v>0</v>
      </c>
      <c r="T393" s="913"/>
      <c r="U393" s="912">
        <f t="shared" ref="U393" si="198">SUM(U388:V391)-U392</f>
        <v>0</v>
      </c>
      <c r="V393" s="913"/>
      <c r="W393" s="912">
        <f t="shared" ref="W393" si="199">SUM(W388:X391)-W392</f>
        <v>0</v>
      </c>
      <c r="X393" s="914"/>
      <c r="Y393" s="915">
        <f t="shared" ref="Y393" si="200">SUM(Y388:Z391)-Y392</f>
        <v>0</v>
      </c>
      <c r="Z393" s="913"/>
      <c r="AA393" s="912">
        <f>SUM(AA388:AB391)-AA392</f>
        <v>0</v>
      </c>
      <c r="AB393" s="913"/>
      <c r="AC393" s="912">
        <f t="shared" ref="AC393" si="201">SUM(AC388:AD391)-AC392</f>
        <v>0</v>
      </c>
      <c r="AD393" s="916"/>
      <c r="AE393" s="917">
        <f>SUM(G393:AD393)</f>
        <v>0</v>
      </c>
      <c r="AF393" s="918"/>
    </row>
    <row r="394" spans="1:32" ht="50.25" customHeight="1" thickTop="1" thickBot="1">
      <c r="A394" s="889" t="s">
        <v>87</v>
      </c>
      <c r="B394" s="890"/>
      <c r="C394" s="954" t="str">
        <f>IF(入力用!R532="","",入力用!R532)</f>
        <v/>
      </c>
      <c r="D394" s="955"/>
      <c r="F394" s="8" t="s">
        <v>77</v>
      </c>
      <c r="G394" s="893">
        <f>IF(入力用!O531=1,IF(AND(入力用!O537&gt;0,入力用!O537&lt;=4),IF(G393&gt;=65000,65000,G393),IF(G393&gt;=82000,82000,G393)),IF(G393&gt;=65000,65000,G393))</f>
        <v>0</v>
      </c>
      <c r="H394" s="894"/>
      <c r="I394" s="893">
        <f>IF(入力用!O531=1,IF(AND(入力用!O537&gt;0,入力用!O537&lt;=4),IF(I393&gt;=65000,65000,I393),IF(I393&gt;=82000,82000,I393)),IF(I393&gt;=65000,65000,I393))</f>
        <v>0</v>
      </c>
      <c r="J394" s="894"/>
      <c r="K394" s="893">
        <f>IF(入力用!S531=1,IF(AND(入力用!S537&gt;0,入力用!S537&lt;=4),IF(K393&gt;=65000,65000,K393),IF(K393&gt;=82000,82000,K393)),IF(K393&gt;=65000,65000,K393))</f>
        <v>0</v>
      </c>
      <c r="L394" s="894"/>
      <c r="M394" s="893">
        <f>IF(入力用!O531=1,IF(AND(入力用!O537&gt;0,入力用!O537&lt;=4),IF(M393&gt;=65000,65000,M393),IF(M393&gt;=82000,82000,M393)),IF(M393&gt;=65000,65000,M393))</f>
        <v>0</v>
      </c>
      <c r="N394" s="894"/>
      <c r="O394" s="893">
        <f>IF(入力用!O531=1,IF(AND(入力用!O537&gt;0,入力用!O537&lt;=4),IF(O393&gt;=65000,65000,O393),IF(O393&gt;=82000,82000,O393)),IF(O393&gt;=65000,65000,O393))</f>
        <v>0</v>
      </c>
      <c r="P394" s="894"/>
      <c r="Q394" s="893">
        <f>IF(入力用!O531=1,IF(AND(入力用!O537&gt;0,入力用!O537&lt;=4),IF(Q393&gt;=65000,65000,Q393),IF(Q393&gt;=82000,82000,Q393)),IF(Q393&gt;=65000,65000,Q393))</f>
        <v>0</v>
      </c>
      <c r="R394" s="894"/>
      <c r="S394" s="893">
        <f>IF(入力用!O531=1,IF(AND(入力用!O537&gt;0,入力用!O537&lt;=4),IF(S393&gt;=65000,65000,S393),IF(S393&gt;=82000,82000,S393)),IF(S393&gt;=65000,65000,S393))</f>
        <v>0</v>
      </c>
      <c r="T394" s="894"/>
      <c r="U394" s="893">
        <f>IF(入力用!O531=1,IF(AND(入力用!O537&gt;0,入力用!O537&lt;=4),IF(U393&gt;=65000,65000,U393),IF(U393&gt;=82000,82000,U393)),IF(U393&gt;=65000,65000,U393))</f>
        <v>0</v>
      </c>
      <c r="V394" s="894"/>
      <c r="W394" s="893">
        <f>IF(入力用!O531=1,IF(AND(入力用!O537&gt;0,入力用!O537&lt;=4),IF(W393&gt;=65000,65000,W393),IF(W393&gt;=82000,82000,W393)),IF(W393&gt;=65000,65000,W393))</f>
        <v>0</v>
      </c>
      <c r="X394" s="894"/>
      <c r="Y394" s="893">
        <f>IF(入力用!O531=1,IF(AND(入力用!O537&gt;0,入力用!O537&lt;=4),IF(Y393&gt;=65000,65000,Y393),IF(Y393&gt;=82000,82000,Y393)),IF(Y393&gt;=65000,65000,Y393))</f>
        <v>0</v>
      </c>
      <c r="Z394" s="894"/>
      <c r="AA394" s="893">
        <f>IF(入力用!O531=1,IF(AND(入力用!O537&gt;0,入力用!O537&lt;=4),IF(AA393&gt;=65000,65000,AA393),IF(AA393&gt;=82000,82000,AA393)),IF(AA393&gt;=65000,65000,AA393))</f>
        <v>0</v>
      </c>
      <c r="AB394" s="894"/>
      <c r="AC394" s="893">
        <f>IF(入力用!O531=1,IF(AND(入力用!O537&gt;0,入力用!O537&lt;=4),IF(AC393&gt;=65000,65000,AC393),IF(AC393&gt;=82000,82000,AC393)),IF(AC393&gt;=65000,65000,AC393))</f>
        <v>0</v>
      </c>
      <c r="AD394" s="894"/>
      <c r="AE394" s="895"/>
      <c r="AF394" s="896"/>
    </row>
    <row r="395" spans="1:32" ht="50.25" customHeight="1" thickBot="1">
      <c r="A395" s="897" t="s">
        <v>88</v>
      </c>
      <c r="B395" s="898"/>
      <c r="C395" s="956" t="str">
        <f>IF(入力用!R533="","",入力用!R533)</f>
        <v/>
      </c>
      <c r="D395" s="957"/>
      <c r="F395" s="9" t="s">
        <v>228</v>
      </c>
      <c r="G395" s="899">
        <f>ROUNDDOWN(G394*3/4,0)</f>
        <v>0</v>
      </c>
      <c r="H395" s="899"/>
      <c r="I395" s="899">
        <f>ROUNDDOWN(I394*3/4,0)</f>
        <v>0</v>
      </c>
      <c r="J395" s="899"/>
      <c r="K395" s="899">
        <f>ROUNDDOWN(K394*3/4,0)</f>
        <v>0</v>
      </c>
      <c r="L395" s="900"/>
      <c r="M395" s="901">
        <f>ROUNDDOWN(M394*3/4,0)</f>
        <v>0</v>
      </c>
      <c r="N395" s="899"/>
      <c r="O395" s="899">
        <f>ROUNDDOWN(O394*3/4,0)</f>
        <v>0</v>
      </c>
      <c r="P395" s="899"/>
      <c r="Q395" s="899">
        <f>ROUNDDOWN(Q394*3/4,0)</f>
        <v>0</v>
      </c>
      <c r="R395" s="900"/>
      <c r="S395" s="901">
        <f>ROUNDDOWN(S394*3/4,0)</f>
        <v>0</v>
      </c>
      <c r="T395" s="899"/>
      <c r="U395" s="899">
        <f>ROUNDDOWN(U394*3/4,0)</f>
        <v>0</v>
      </c>
      <c r="V395" s="899"/>
      <c r="W395" s="899">
        <f>ROUNDDOWN(W394*3/4,0)</f>
        <v>0</v>
      </c>
      <c r="X395" s="900"/>
      <c r="Y395" s="901">
        <f>ROUNDDOWN(Y394*3/4,0)</f>
        <v>0</v>
      </c>
      <c r="Z395" s="899"/>
      <c r="AA395" s="899">
        <f>ROUNDDOWN(AA394*3/4,0)</f>
        <v>0</v>
      </c>
      <c r="AB395" s="899"/>
      <c r="AC395" s="899">
        <f>ROUNDDOWN(AC394*3/4,0)</f>
        <v>0</v>
      </c>
      <c r="AD395" s="902"/>
      <c r="AE395" s="903">
        <f>ROUNDDOWN(SUM(G395:AD395),-2)</f>
        <v>0</v>
      </c>
      <c r="AF395" s="904"/>
    </row>
    <row r="396" spans="1:32" ht="17.25" customHeight="1">
      <c r="A396" s="871" t="s">
        <v>85</v>
      </c>
      <c r="B396" s="873" t="str">
        <f>IF(入力用!R534="","",入力用!R534)</f>
        <v/>
      </c>
      <c r="C396" s="874"/>
      <c r="D396" s="875"/>
    </row>
    <row r="397" spans="1:32" ht="34.5" customHeight="1">
      <c r="A397" s="872"/>
      <c r="B397" s="876"/>
      <c r="C397" s="877"/>
      <c r="D397" s="878"/>
      <c r="G397" s="882"/>
      <c r="H397" s="883"/>
      <c r="I397" s="884" t="s">
        <v>36</v>
      </c>
      <c r="J397" s="885"/>
      <c r="K397" s="886"/>
      <c r="M397" s="887"/>
      <c r="N397" s="887"/>
      <c r="O397" s="888" t="s">
        <v>37</v>
      </c>
      <c r="P397" s="887"/>
      <c r="Q397" s="887"/>
      <c r="S397" s="887"/>
      <c r="T397" s="887"/>
      <c r="U397" s="888" t="s">
        <v>38</v>
      </c>
      <c r="V397" s="887"/>
      <c r="W397" s="887"/>
      <c r="Y397" s="887"/>
      <c r="Z397" s="887"/>
      <c r="AA397" s="888" t="s">
        <v>39</v>
      </c>
      <c r="AB397" s="887"/>
      <c r="AC397" s="887"/>
    </row>
    <row r="398" spans="1:32" ht="27" customHeight="1">
      <c r="A398" s="872"/>
      <c r="B398" s="876"/>
      <c r="C398" s="877"/>
      <c r="D398" s="878"/>
      <c r="G398" s="869" t="s">
        <v>29</v>
      </c>
      <c r="H398" s="870"/>
      <c r="I398" s="855">
        <f t="shared" ref="I398:I403" si="202">SUM(G388:L388)</f>
        <v>0</v>
      </c>
      <c r="J398" s="856"/>
      <c r="K398" s="857"/>
      <c r="M398" s="869" t="s">
        <v>29</v>
      </c>
      <c r="N398" s="870"/>
      <c r="O398" s="855">
        <f t="shared" ref="O398:O403" si="203">SUM(M388:R388)</f>
        <v>0</v>
      </c>
      <c r="P398" s="856"/>
      <c r="Q398" s="857"/>
      <c r="S398" s="869" t="s">
        <v>29</v>
      </c>
      <c r="T398" s="870"/>
      <c r="U398" s="855">
        <f t="shared" ref="U398:U403" si="204">SUM(S388:X388)</f>
        <v>0</v>
      </c>
      <c r="V398" s="856"/>
      <c r="W398" s="857"/>
      <c r="Y398" s="869" t="s">
        <v>29</v>
      </c>
      <c r="Z398" s="870"/>
      <c r="AA398" s="855">
        <f t="shared" ref="AA398:AA403" si="205">SUM(Y388:AD388)</f>
        <v>0</v>
      </c>
      <c r="AB398" s="856"/>
      <c r="AC398" s="857"/>
    </row>
    <row r="399" spans="1:32" ht="27" customHeight="1">
      <c r="A399" s="872"/>
      <c r="B399" s="876"/>
      <c r="C399" s="877"/>
      <c r="D399" s="878"/>
      <c r="G399" s="862" t="s">
        <v>31</v>
      </c>
      <c r="H399" s="863"/>
      <c r="I399" s="855">
        <f t="shared" si="202"/>
        <v>0</v>
      </c>
      <c r="J399" s="856"/>
      <c r="K399" s="857"/>
      <c r="M399" s="862" t="s">
        <v>31</v>
      </c>
      <c r="N399" s="863"/>
      <c r="O399" s="855">
        <f t="shared" si="203"/>
        <v>0</v>
      </c>
      <c r="P399" s="856"/>
      <c r="Q399" s="857"/>
      <c r="S399" s="862" t="s">
        <v>31</v>
      </c>
      <c r="T399" s="863"/>
      <c r="U399" s="855">
        <f t="shared" si="204"/>
        <v>0</v>
      </c>
      <c r="V399" s="856"/>
      <c r="W399" s="857"/>
      <c r="Y399" s="862" t="s">
        <v>31</v>
      </c>
      <c r="Z399" s="863"/>
      <c r="AA399" s="855">
        <f t="shared" si="205"/>
        <v>0</v>
      </c>
      <c r="AB399" s="856"/>
      <c r="AC399" s="857"/>
    </row>
    <row r="400" spans="1:32" ht="27" customHeight="1">
      <c r="A400" s="872"/>
      <c r="B400" s="879"/>
      <c r="C400" s="880"/>
      <c r="D400" s="881"/>
      <c r="G400" s="862" t="s">
        <v>40</v>
      </c>
      <c r="H400" s="863"/>
      <c r="I400" s="855">
        <f t="shared" si="202"/>
        <v>0</v>
      </c>
      <c r="J400" s="856"/>
      <c r="K400" s="857"/>
      <c r="M400" s="862" t="s">
        <v>40</v>
      </c>
      <c r="N400" s="863"/>
      <c r="O400" s="855">
        <f t="shared" si="203"/>
        <v>0</v>
      </c>
      <c r="P400" s="856"/>
      <c r="Q400" s="857"/>
      <c r="S400" s="862" t="s">
        <v>40</v>
      </c>
      <c r="T400" s="863"/>
      <c r="U400" s="855">
        <f t="shared" si="204"/>
        <v>0</v>
      </c>
      <c r="V400" s="856"/>
      <c r="W400" s="857"/>
      <c r="Y400" s="862" t="s">
        <v>40</v>
      </c>
      <c r="Z400" s="863"/>
      <c r="AA400" s="855">
        <f t="shared" si="205"/>
        <v>0</v>
      </c>
      <c r="AB400" s="856"/>
      <c r="AC400" s="857"/>
    </row>
    <row r="401" spans="1:32" ht="27" customHeight="1">
      <c r="B401" s="864" t="str">
        <f>IF(入力用!R629="","",入力用!R629)</f>
        <v/>
      </c>
      <c r="C401" s="864"/>
      <c r="D401" s="864"/>
      <c r="G401" s="862" t="s">
        <v>32</v>
      </c>
      <c r="H401" s="863"/>
      <c r="I401" s="865">
        <f t="shared" si="202"/>
        <v>0</v>
      </c>
      <c r="J401" s="866"/>
      <c r="K401" s="867"/>
      <c r="M401" s="862" t="s">
        <v>32</v>
      </c>
      <c r="N401" s="863"/>
      <c r="O401" s="865">
        <f t="shared" si="203"/>
        <v>0</v>
      </c>
      <c r="P401" s="866"/>
      <c r="Q401" s="867"/>
      <c r="S401" s="862" t="s">
        <v>32</v>
      </c>
      <c r="T401" s="863"/>
      <c r="U401" s="865">
        <f t="shared" si="204"/>
        <v>0</v>
      </c>
      <c r="V401" s="866"/>
      <c r="W401" s="867"/>
      <c r="Y401" s="862" t="s">
        <v>32</v>
      </c>
      <c r="Z401" s="863"/>
      <c r="AA401" s="865">
        <f t="shared" si="205"/>
        <v>0</v>
      </c>
      <c r="AB401" s="866"/>
      <c r="AC401" s="867"/>
    </row>
    <row r="402" spans="1:32" ht="27" customHeight="1">
      <c r="B402" s="868" t="str">
        <f>IF(入力用!V629="","",入力用!V629)</f>
        <v/>
      </c>
      <c r="C402" s="868"/>
      <c r="D402" s="868"/>
      <c r="G402" s="869" t="s">
        <v>33</v>
      </c>
      <c r="H402" s="870"/>
      <c r="I402" s="855">
        <f t="shared" si="202"/>
        <v>0</v>
      </c>
      <c r="J402" s="856"/>
      <c r="K402" s="857"/>
      <c r="M402" s="869" t="s">
        <v>33</v>
      </c>
      <c r="N402" s="870"/>
      <c r="O402" s="855">
        <f t="shared" si="203"/>
        <v>0</v>
      </c>
      <c r="P402" s="856"/>
      <c r="Q402" s="857"/>
      <c r="S402" s="869" t="s">
        <v>33</v>
      </c>
      <c r="T402" s="870"/>
      <c r="U402" s="855">
        <f t="shared" si="204"/>
        <v>0</v>
      </c>
      <c r="V402" s="856"/>
      <c r="W402" s="857"/>
      <c r="Y402" s="869" t="s">
        <v>33</v>
      </c>
      <c r="Z402" s="870"/>
      <c r="AA402" s="855">
        <f t="shared" si="205"/>
        <v>0</v>
      </c>
      <c r="AB402" s="856"/>
      <c r="AC402" s="857"/>
    </row>
    <row r="403" spans="1:32" ht="27" customHeight="1" thickBot="1">
      <c r="G403" s="850" t="s">
        <v>35</v>
      </c>
      <c r="H403" s="851"/>
      <c r="I403" s="852">
        <f t="shared" si="202"/>
        <v>0</v>
      </c>
      <c r="J403" s="853"/>
      <c r="K403" s="854"/>
      <c r="M403" s="850" t="s">
        <v>35</v>
      </c>
      <c r="N403" s="851"/>
      <c r="O403" s="855">
        <f t="shared" si="203"/>
        <v>0</v>
      </c>
      <c r="P403" s="856"/>
      <c r="Q403" s="857"/>
      <c r="S403" s="850" t="s">
        <v>35</v>
      </c>
      <c r="T403" s="851"/>
      <c r="U403" s="855">
        <f t="shared" si="204"/>
        <v>0</v>
      </c>
      <c r="V403" s="856"/>
      <c r="W403" s="857"/>
      <c r="Y403" s="850" t="s">
        <v>35</v>
      </c>
      <c r="Z403" s="851"/>
      <c r="AA403" s="855">
        <f t="shared" si="205"/>
        <v>0</v>
      </c>
      <c r="AB403" s="856"/>
      <c r="AC403" s="857"/>
    </row>
    <row r="404" spans="1:32" ht="45" customHeight="1" thickBot="1">
      <c r="G404" s="858" t="s">
        <v>78</v>
      </c>
      <c r="H404" s="859"/>
      <c r="I404" s="860">
        <f>ROUNDDOWN(SUM(G395:L395),-2)</f>
        <v>0</v>
      </c>
      <c r="J404" s="861"/>
      <c r="K404" s="861"/>
      <c r="M404" s="858" t="s">
        <v>78</v>
      </c>
      <c r="N404" s="859"/>
      <c r="O404" s="860">
        <f>ROUNDDOWN(SUM(M395:R395),-2)</f>
        <v>0</v>
      </c>
      <c r="P404" s="861"/>
      <c r="Q404" s="861"/>
      <c r="S404" s="858" t="s">
        <v>78</v>
      </c>
      <c r="T404" s="859"/>
      <c r="U404" s="860">
        <f>ROUNDDOWN(SUM(S395:X395),-2)</f>
        <v>0</v>
      </c>
      <c r="V404" s="861"/>
      <c r="W404" s="861"/>
      <c r="Y404" s="858" t="s">
        <v>78</v>
      </c>
      <c r="Z404" s="859"/>
      <c r="AA404" s="860">
        <f>AE395-I404-O404-U404</f>
        <v>0</v>
      </c>
      <c r="AB404" s="861"/>
      <c r="AC404" s="861"/>
      <c r="AF404" s="10" t="s">
        <v>357</v>
      </c>
    </row>
    <row r="405" spans="1:32" ht="17.25" customHeight="1"/>
    <row r="406" spans="1:32" ht="17.25" customHeight="1"/>
    <row r="407" spans="1:32" ht="17.25" customHeight="1">
      <c r="A407" s="953" t="str">
        <f>$A$1</f>
        <v>様式第２号</v>
      </c>
      <c r="B407" s="953"/>
    </row>
    <row r="408" spans="1:32" ht="17.25" customHeight="1">
      <c r="A408" s="953"/>
      <c r="B408" s="953"/>
      <c r="Z408" s="939" t="str">
        <f>$Z$2</f>
        <v>令和</v>
      </c>
      <c r="AA408" s="939">
        <f>IF($AA$2="","",$AA$2)</f>
        <v>0</v>
      </c>
      <c r="AB408" s="939" t="s">
        <v>8</v>
      </c>
      <c r="AC408" s="939">
        <f>IF($AC$2="","",$AC$2)</f>
        <v>0</v>
      </c>
      <c r="AD408" s="939" t="s">
        <v>9</v>
      </c>
      <c r="AE408" s="939">
        <f>IF($AE$2="","",$AE$2)</f>
        <v>0</v>
      </c>
      <c r="AF408" s="939" t="s">
        <v>10</v>
      </c>
    </row>
    <row r="409" spans="1:32" ht="17.25" customHeight="1">
      <c r="A409" s="939" t="s">
        <v>11</v>
      </c>
      <c r="B409" s="939"/>
      <c r="C409" s="939"/>
      <c r="D409" s="939"/>
      <c r="E409" s="939"/>
      <c r="F409" s="939"/>
      <c r="G409" s="939"/>
      <c r="H409" s="939"/>
      <c r="I409" s="939"/>
      <c r="L409" s="940" t="s">
        <v>12</v>
      </c>
      <c r="M409" s="940"/>
      <c r="N409" s="941">
        <v>15</v>
      </c>
      <c r="O409" s="941"/>
      <c r="P409" s="942" t="s">
        <v>13</v>
      </c>
      <c r="Q409" s="942"/>
      <c r="Z409" s="939"/>
      <c r="AA409" s="939"/>
      <c r="AB409" s="939"/>
      <c r="AC409" s="939"/>
      <c r="AD409" s="939"/>
      <c r="AE409" s="939"/>
      <c r="AF409" s="939"/>
    </row>
    <row r="410" spans="1:32" ht="17.25" customHeight="1">
      <c r="A410" s="939"/>
      <c r="B410" s="939"/>
      <c r="C410" s="939"/>
      <c r="D410" s="939"/>
      <c r="E410" s="939"/>
      <c r="F410" s="939"/>
      <c r="G410" s="939"/>
      <c r="H410" s="939"/>
      <c r="I410" s="939"/>
      <c r="L410" s="940"/>
      <c r="M410" s="940"/>
      <c r="N410" s="941"/>
      <c r="O410" s="941"/>
      <c r="P410" s="942"/>
      <c r="Q410" s="942"/>
    </row>
    <row r="411" spans="1:32" ht="17.25" customHeight="1">
      <c r="A411" s="939"/>
      <c r="B411" s="939"/>
      <c r="C411" s="939"/>
      <c r="D411" s="939"/>
      <c r="E411" s="939"/>
      <c r="F411" s="939"/>
      <c r="G411" s="939"/>
      <c r="H411" s="939"/>
      <c r="I411" s="939"/>
      <c r="L411" s="940"/>
      <c r="M411" s="940"/>
      <c r="N411" s="941"/>
      <c r="O411" s="941"/>
      <c r="P411" s="942"/>
      <c r="Q411" s="942"/>
    </row>
    <row r="412" spans="1:32" ht="17.25" customHeight="1" thickBot="1"/>
    <row r="413" spans="1:32" ht="42" customHeight="1" thickBot="1">
      <c r="A413" s="943" t="s">
        <v>81</v>
      </c>
      <c r="B413" s="944"/>
      <c r="C413" s="945" t="str">
        <f>IF($C$7="","",$C$7)</f>
        <v/>
      </c>
      <c r="D413" s="945"/>
      <c r="E413" s="945"/>
      <c r="F413" s="945"/>
      <c r="G413" s="945"/>
      <c r="H413" s="945"/>
      <c r="I413" s="946"/>
    </row>
    <row r="414" spans="1:32" ht="17.25" customHeight="1">
      <c r="C414" s="2"/>
      <c r="D414" s="2"/>
      <c r="E414" s="11"/>
      <c r="F414" s="2"/>
      <c r="G414" s="2"/>
      <c r="H414" s="2"/>
      <c r="I414" s="2"/>
      <c r="J414" s="2"/>
    </row>
    <row r="415" spans="1:32" ht="17.25" customHeight="1" thickBot="1"/>
    <row r="416" spans="1:32" ht="24" customHeight="1" thickBot="1">
      <c r="A416" s="947" t="s">
        <v>14</v>
      </c>
      <c r="B416" s="948"/>
      <c r="C416" s="948"/>
      <c r="D416" s="949"/>
      <c r="F416" s="123" t="s">
        <v>15</v>
      </c>
      <c r="G416" s="943" t="s">
        <v>16</v>
      </c>
      <c r="H416" s="944"/>
      <c r="I416" s="950" t="s">
        <v>17</v>
      </c>
      <c r="J416" s="944"/>
      <c r="K416" s="950" t="s">
        <v>18</v>
      </c>
      <c r="L416" s="951"/>
      <c r="M416" s="943" t="s">
        <v>19</v>
      </c>
      <c r="N416" s="944"/>
      <c r="O416" s="950" t="s">
        <v>20</v>
      </c>
      <c r="P416" s="944"/>
      <c r="Q416" s="950" t="s">
        <v>21</v>
      </c>
      <c r="R416" s="951"/>
      <c r="S416" s="943" t="s">
        <v>22</v>
      </c>
      <c r="T416" s="944"/>
      <c r="U416" s="950" t="s">
        <v>23</v>
      </c>
      <c r="V416" s="944"/>
      <c r="W416" s="950" t="s">
        <v>24</v>
      </c>
      <c r="X416" s="951"/>
      <c r="Y416" s="943" t="s">
        <v>25</v>
      </c>
      <c r="Z416" s="944"/>
      <c r="AA416" s="950" t="s">
        <v>26</v>
      </c>
      <c r="AB416" s="944"/>
      <c r="AC416" s="950" t="s">
        <v>27</v>
      </c>
      <c r="AD416" s="951"/>
      <c r="AE416" s="952" t="s">
        <v>28</v>
      </c>
      <c r="AF416" s="951"/>
    </row>
    <row r="417" spans="1:32" ht="37.5" customHeight="1" thickBot="1">
      <c r="A417" s="932" t="s">
        <v>86</v>
      </c>
      <c r="B417" s="933"/>
      <c r="C417" s="934" t="str">
        <f>IF(入力用!R567="","",入力用!R567)</f>
        <v/>
      </c>
      <c r="D417" s="935"/>
      <c r="F417" s="118" t="s">
        <v>71</v>
      </c>
      <c r="G417" s="919">
        <f>入力用!R576</f>
        <v>0</v>
      </c>
      <c r="H417" s="919"/>
      <c r="I417" s="919">
        <f>入力用!S576</f>
        <v>0</v>
      </c>
      <c r="J417" s="919"/>
      <c r="K417" s="919">
        <f>入力用!T576</f>
        <v>0</v>
      </c>
      <c r="L417" s="919"/>
      <c r="M417" s="919">
        <f>入力用!U576</f>
        <v>0</v>
      </c>
      <c r="N417" s="919"/>
      <c r="O417" s="919">
        <f>入力用!V576</f>
        <v>0</v>
      </c>
      <c r="P417" s="919"/>
      <c r="Q417" s="919">
        <f>入力用!W576</f>
        <v>0</v>
      </c>
      <c r="R417" s="919"/>
      <c r="S417" s="919">
        <f>入力用!X576</f>
        <v>0</v>
      </c>
      <c r="T417" s="919"/>
      <c r="U417" s="919">
        <f>入力用!Y576</f>
        <v>0</v>
      </c>
      <c r="V417" s="919"/>
      <c r="W417" s="919">
        <f>入力用!Z576</f>
        <v>0</v>
      </c>
      <c r="X417" s="919"/>
      <c r="Y417" s="919">
        <f>入力用!AA576</f>
        <v>0</v>
      </c>
      <c r="Z417" s="919"/>
      <c r="AA417" s="919">
        <f>入力用!AB576</f>
        <v>0</v>
      </c>
      <c r="AB417" s="919"/>
      <c r="AC417" s="920">
        <f>入力用!AC576</f>
        <v>0</v>
      </c>
      <c r="AD417" s="921"/>
      <c r="AE417" s="908">
        <f t="shared" ref="AE417:AE421" si="206">SUM(G417:AD417)</f>
        <v>0</v>
      </c>
      <c r="AF417" s="909"/>
    </row>
    <row r="418" spans="1:32" ht="37.5" customHeight="1" thickBot="1">
      <c r="A418" s="936" t="s">
        <v>30</v>
      </c>
      <c r="B418" s="937"/>
      <c r="C418" s="922" t="str">
        <f>IF(入力用!R568="","",入力用!R568)</f>
        <v/>
      </c>
      <c r="D418" s="923"/>
      <c r="F418" s="4" t="s">
        <v>72</v>
      </c>
      <c r="G418" s="919">
        <f>入力用!R577</f>
        <v>0</v>
      </c>
      <c r="H418" s="919"/>
      <c r="I418" s="919">
        <f>入力用!S577</f>
        <v>0</v>
      </c>
      <c r="J418" s="919"/>
      <c r="K418" s="919">
        <f>入力用!T577</f>
        <v>0</v>
      </c>
      <c r="L418" s="919"/>
      <c r="M418" s="919">
        <f>入力用!U577</f>
        <v>0</v>
      </c>
      <c r="N418" s="919"/>
      <c r="O418" s="919">
        <f>入力用!V577</f>
        <v>0</v>
      </c>
      <c r="P418" s="919"/>
      <c r="Q418" s="919">
        <f>入力用!W577</f>
        <v>0</v>
      </c>
      <c r="R418" s="919"/>
      <c r="S418" s="919">
        <f>入力用!X577</f>
        <v>0</v>
      </c>
      <c r="T418" s="919"/>
      <c r="U418" s="919">
        <f>入力用!Y577</f>
        <v>0</v>
      </c>
      <c r="V418" s="919"/>
      <c r="W418" s="919">
        <f>入力用!Z577</f>
        <v>0</v>
      </c>
      <c r="X418" s="919"/>
      <c r="Y418" s="919">
        <f>入力用!AA577</f>
        <v>0</v>
      </c>
      <c r="Z418" s="919"/>
      <c r="AA418" s="919">
        <f>入力用!AB577</f>
        <v>0</v>
      </c>
      <c r="AB418" s="919"/>
      <c r="AC418" s="920">
        <f>入力用!AC577</f>
        <v>0</v>
      </c>
      <c r="AD418" s="921"/>
      <c r="AE418" s="908">
        <f t="shared" si="206"/>
        <v>0</v>
      </c>
      <c r="AF418" s="909"/>
    </row>
    <row r="419" spans="1:32" ht="37.5" customHeight="1">
      <c r="A419" s="938"/>
      <c r="B419" s="937"/>
      <c r="C419" s="924" t="str">
        <f>IF(入力用!R569="","",入力用!R569)</f>
        <v/>
      </c>
      <c r="D419" s="925"/>
      <c r="F419" s="4" t="s">
        <v>73</v>
      </c>
      <c r="G419" s="919">
        <f>入力用!R578</f>
        <v>0</v>
      </c>
      <c r="H419" s="919"/>
      <c r="I419" s="919">
        <f>入力用!S578</f>
        <v>0</v>
      </c>
      <c r="J419" s="919"/>
      <c r="K419" s="919">
        <f>入力用!T578</f>
        <v>0</v>
      </c>
      <c r="L419" s="919"/>
      <c r="M419" s="919">
        <f>入力用!U578</f>
        <v>0</v>
      </c>
      <c r="N419" s="919"/>
      <c r="O419" s="919">
        <f>入力用!V578</f>
        <v>0</v>
      </c>
      <c r="P419" s="919"/>
      <c r="Q419" s="919">
        <f>入力用!W578</f>
        <v>0</v>
      </c>
      <c r="R419" s="919"/>
      <c r="S419" s="919">
        <f>入力用!X578</f>
        <v>0</v>
      </c>
      <c r="T419" s="919"/>
      <c r="U419" s="919">
        <f>入力用!Y578</f>
        <v>0</v>
      </c>
      <c r="V419" s="919"/>
      <c r="W419" s="919">
        <f>入力用!Z578</f>
        <v>0</v>
      </c>
      <c r="X419" s="919"/>
      <c r="Y419" s="919">
        <f>入力用!AA578</f>
        <v>0</v>
      </c>
      <c r="Z419" s="919"/>
      <c r="AA419" s="919">
        <f>入力用!AB578</f>
        <v>0</v>
      </c>
      <c r="AB419" s="919"/>
      <c r="AC419" s="920">
        <f>入力用!AC578</f>
        <v>0</v>
      </c>
      <c r="AD419" s="921"/>
      <c r="AE419" s="908">
        <f t="shared" si="206"/>
        <v>0</v>
      </c>
      <c r="AF419" s="909"/>
    </row>
    <row r="420" spans="1:32" ht="37.5" customHeight="1">
      <c r="A420" s="938"/>
      <c r="B420" s="937"/>
      <c r="C420" s="922" t="str">
        <f>IF(入力用!R569="","",入力用!R569)</f>
        <v/>
      </c>
      <c r="D420" s="923"/>
      <c r="F420" s="5" t="s">
        <v>74</v>
      </c>
      <c r="G420" s="926">
        <v>0</v>
      </c>
      <c r="H420" s="926"/>
      <c r="I420" s="927">
        <v>0</v>
      </c>
      <c r="J420" s="928"/>
      <c r="K420" s="927">
        <v>0</v>
      </c>
      <c r="L420" s="928"/>
      <c r="M420" s="927">
        <v>0</v>
      </c>
      <c r="N420" s="928"/>
      <c r="O420" s="927">
        <v>0</v>
      </c>
      <c r="P420" s="928"/>
      <c r="Q420" s="927">
        <v>0</v>
      </c>
      <c r="R420" s="928"/>
      <c r="S420" s="927">
        <v>0</v>
      </c>
      <c r="T420" s="928"/>
      <c r="U420" s="927">
        <v>0</v>
      </c>
      <c r="V420" s="928"/>
      <c r="W420" s="927">
        <v>0</v>
      </c>
      <c r="X420" s="928"/>
      <c r="Y420" s="927">
        <v>0</v>
      </c>
      <c r="Z420" s="928"/>
      <c r="AA420" s="927">
        <v>0</v>
      </c>
      <c r="AB420" s="928"/>
      <c r="AC420" s="927">
        <v>0</v>
      </c>
      <c r="AD420" s="929"/>
      <c r="AE420" s="930">
        <f t="shared" si="206"/>
        <v>0</v>
      </c>
      <c r="AF420" s="931"/>
    </row>
    <row r="421" spans="1:32" ht="37.5" customHeight="1" thickBot="1">
      <c r="A421" s="938"/>
      <c r="B421" s="937"/>
      <c r="C421" s="924" t="str">
        <f>IF(入力用!R571="","",入力用!R571)</f>
        <v/>
      </c>
      <c r="D421" s="925"/>
      <c r="F421" s="6" t="s">
        <v>75</v>
      </c>
      <c r="G421" s="905">
        <f>入力用!R579</f>
        <v>0</v>
      </c>
      <c r="H421" s="906"/>
      <c r="I421" s="905">
        <f>入力用!S579</f>
        <v>0</v>
      </c>
      <c r="J421" s="906"/>
      <c r="K421" s="905">
        <f>入力用!T579</f>
        <v>0</v>
      </c>
      <c r="L421" s="906"/>
      <c r="M421" s="905">
        <f>入力用!U579</f>
        <v>0</v>
      </c>
      <c r="N421" s="906"/>
      <c r="O421" s="905">
        <f>入力用!V579</f>
        <v>0</v>
      </c>
      <c r="P421" s="906"/>
      <c r="Q421" s="905">
        <f>入力用!W579</f>
        <v>0</v>
      </c>
      <c r="R421" s="906"/>
      <c r="S421" s="905">
        <f>入力用!X579</f>
        <v>0</v>
      </c>
      <c r="T421" s="906"/>
      <c r="U421" s="905">
        <f>入力用!Y579</f>
        <v>0</v>
      </c>
      <c r="V421" s="906"/>
      <c r="W421" s="905">
        <f>入力用!Z579</f>
        <v>0</v>
      </c>
      <c r="X421" s="906"/>
      <c r="Y421" s="905">
        <f>入力用!AA579</f>
        <v>0</v>
      </c>
      <c r="Z421" s="906"/>
      <c r="AA421" s="905">
        <f>入力用!AB579</f>
        <v>0</v>
      </c>
      <c r="AB421" s="906"/>
      <c r="AC421" s="905">
        <f>入力用!AC579</f>
        <v>0</v>
      </c>
      <c r="AD421" s="907"/>
      <c r="AE421" s="908">
        <f t="shared" si="206"/>
        <v>0</v>
      </c>
      <c r="AF421" s="909"/>
    </row>
    <row r="422" spans="1:32" ht="37.5" customHeight="1" thickTop="1" thickBot="1">
      <c r="A422" s="910" t="s">
        <v>34</v>
      </c>
      <c r="B422" s="911"/>
      <c r="C422" s="891" t="str">
        <f>IF(入力用!R570="","",入力用!R570)</f>
        <v/>
      </c>
      <c r="D422" s="892"/>
      <c r="F422" s="7" t="s">
        <v>76</v>
      </c>
      <c r="G422" s="912">
        <f>SUM(G417:H420)-G421</f>
        <v>0</v>
      </c>
      <c r="H422" s="913"/>
      <c r="I422" s="912">
        <f>SUM(I417:J420)-I421</f>
        <v>0</v>
      </c>
      <c r="J422" s="913"/>
      <c r="K422" s="912">
        <f t="shared" ref="K422" si="207">SUM(K417:L420)-K421</f>
        <v>0</v>
      </c>
      <c r="L422" s="914"/>
      <c r="M422" s="915">
        <f t="shared" ref="M422" si="208">SUM(M417:N420)-M421</f>
        <v>0</v>
      </c>
      <c r="N422" s="913"/>
      <c r="O422" s="912">
        <f t="shared" ref="O422" si="209">SUM(O417:P420)-O421</f>
        <v>0</v>
      </c>
      <c r="P422" s="913"/>
      <c r="Q422" s="912">
        <f t="shared" ref="Q422" si="210">SUM(Q417:R420)-Q421</f>
        <v>0</v>
      </c>
      <c r="R422" s="914"/>
      <c r="S422" s="915">
        <f t="shared" ref="S422" si="211">SUM(S417:T420)-S421</f>
        <v>0</v>
      </c>
      <c r="T422" s="913"/>
      <c r="U422" s="912">
        <f t="shared" ref="U422" si="212">SUM(U417:V420)-U421</f>
        <v>0</v>
      </c>
      <c r="V422" s="913"/>
      <c r="W422" s="912">
        <f t="shared" ref="W422" si="213">SUM(W417:X420)-W421</f>
        <v>0</v>
      </c>
      <c r="X422" s="914"/>
      <c r="Y422" s="915">
        <f t="shared" ref="Y422" si="214">SUM(Y417:Z420)-Y421</f>
        <v>0</v>
      </c>
      <c r="Z422" s="913"/>
      <c r="AA422" s="912">
        <f>SUM(AA417:AB420)-AA421</f>
        <v>0</v>
      </c>
      <c r="AB422" s="913"/>
      <c r="AC422" s="912">
        <f t="shared" ref="AC422" si="215">SUM(AC417:AD420)-AC421</f>
        <v>0</v>
      </c>
      <c r="AD422" s="916"/>
      <c r="AE422" s="917">
        <f>SUM(G422:AD422)</f>
        <v>0</v>
      </c>
      <c r="AF422" s="918"/>
    </row>
    <row r="423" spans="1:32" ht="50.25" customHeight="1" thickTop="1" thickBot="1">
      <c r="A423" s="889" t="s">
        <v>87</v>
      </c>
      <c r="B423" s="890"/>
      <c r="C423" s="891" t="str">
        <f>IF(入力用!R571="","",入力用!R571)</f>
        <v/>
      </c>
      <c r="D423" s="892"/>
      <c r="F423" s="8" t="s">
        <v>77</v>
      </c>
      <c r="G423" s="893">
        <f>IF(入力用!O570=1,IF(AND(入力用!O576&gt;0,入力用!O576&lt;=4),IF(G422&gt;=65000,65000,G422),IF(G422&gt;=82000,82000,G422)),IF(G422&gt;=65000,65000,G422))</f>
        <v>0</v>
      </c>
      <c r="H423" s="894"/>
      <c r="I423" s="893">
        <f>IF(入力用!O570=1,IF(AND(入力用!O576&gt;0,入力用!O576&lt;=4),IF(I422&gt;=65000,65000,I422),IF(I422&gt;=82000,82000,I422)),IF(I422&gt;=65000,65000,I422))</f>
        <v>0</v>
      </c>
      <c r="J423" s="894"/>
      <c r="K423" s="893">
        <f>IF(入力用!O570=1,IF(AND(入力用!O576&gt;0,入力用!O576&lt;=4),IF(K422&gt;=65000,65000,K422),IF(K422&gt;=82000,82000,K422)),IF(K422&gt;=65000,65000,K422))</f>
        <v>0</v>
      </c>
      <c r="L423" s="894"/>
      <c r="M423" s="893">
        <f>IF(入力用!O570=1,IF(AND(入力用!O576&gt;0,入力用!O576&lt;=4),IF(M422&gt;=65000,65000,M422),IF(M422&gt;=82000,82000,M422)),IF(M422&gt;=65000,65000,M422))</f>
        <v>0</v>
      </c>
      <c r="N423" s="894"/>
      <c r="O423" s="893">
        <f>IF(入力用!O570=1,IF(AND(入力用!O576&gt;0,入力用!O576&lt;=4),IF(O422&gt;=65000,65000,O422),IF(O422&gt;=82000,82000,O422)),IF(O422&gt;=65000,65000,O422))</f>
        <v>0</v>
      </c>
      <c r="P423" s="894"/>
      <c r="Q423" s="893">
        <f>IF(入力用!O570=1,IF(AND(入力用!O576&gt;0,入力用!O576&lt;=4),IF(Q422&gt;=65000,65000,Q422),IF(Q422&gt;=82000,82000,Q422)),IF(Q422&gt;=65000,65000,Q422))</f>
        <v>0</v>
      </c>
      <c r="R423" s="894"/>
      <c r="S423" s="893">
        <f>IF(入力用!O570=1,IF(AND(入力用!O576&gt;0,入力用!O576&lt;=4),IF(S422&gt;=65000,65000,S422),IF(S422&gt;=82000,82000,S422)),IF(S422&gt;=65000,65000,S422))</f>
        <v>0</v>
      </c>
      <c r="T423" s="894"/>
      <c r="U423" s="893">
        <f>IF(入力用!O570=1,IF(AND(入力用!O576&gt;0,入力用!O576&lt;=4),IF(U422&gt;=65000,65000,U422),IF(U422&gt;=82000,82000,U422)),IF(U422&gt;=65000,65000,U422))</f>
        <v>0</v>
      </c>
      <c r="V423" s="894"/>
      <c r="W423" s="893">
        <f>IF(入力用!O570=1,IF(AND(入力用!O576&gt;0,入力用!O576&lt;=4),IF(W422&gt;=65000,65000,W422),IF(W422&gt;=82000,82000,W422)),IF(W422&gt;=65000,65000,W422))</f>
        <v>0</v>
      </c>
      <c r="X423" s="894"/>
      <c r="Y423" s="893">
        <f>IF(入力用!O570=1,IF(AND(入力用!O576&gt;0,入力用!O576&lt;=4),IF(Y422&gt;=65000,65000,Y422),IF(Y422&gt;=82000,82000,Y422)),IF(Y422&gt;=65000,65000,Y422))</f>
        <v>0</v>
      </c>
      <c r="Z423" s="894"/>
      <c r="AA423" s="893">
        <f>IF(入力用!O570=1,IF(AND(入力用!O576&gt;0,入力用!O576&lt;=4),IF(AA422&gt;=65000,65000,AA422),IF(AA422&gt;=82000,82000,AA422)),IF(AA422&gt;=65000,65000,AA422))</f>
        <v>0</v>
      </c>
      <c r="AB423" s="894"/>
      <c r="AC423" s="893">
        <f>IF(入力用!O570=1,IF(AND(入力用!O576&gt;0,入力用!O576&lt;=4),IF(AC422&gt;=65000,65000,AC422),IF(AC422&gt;=82000,82000,AC422)),IF(AC422&gt;=65000,65000,AC422))</f>
        <v>0</v>
      </c>
      <c r="AD423" s="894"/>
      <c r="AE423" s="895"/>
      <c r="AF423" s="896"/>
    </row>
    <row r="424" spans="1:32" ht="50.25" customHeight="1" thickBot="1">
      <c r="A424" s="897" t="s">
        <v>88</v>
      </c>
      <c r="B424" s="898"/>
      <c r="C424" s="891" t="str">
        <f>IF(入力用!R572="","",入力用!R572)</f>
        <v/>
      </c>
      <c r="D424" s="892"/>
      <c r="F424" s="9" t="s">
        <v>228</v>
      </c>
      <c r="G424" s="899">
        <f>ROUNDDOWN(G423*3/4,0)</f>
        <v>0</v>
      </c>
      <c r="H424" s="899"/>
      <c r="I424" s="899">
        <f>ROUNDDOWN(I423*3/4,0)</f>
        <v>0</v>
      </c>
      <c r="J424" s="899"/>
      <c r="K424" s="899">
        <f>ROUNDDOWN(K423*3/4,0)</f>
        <v>0</v>
      </c>
      <c r="L424" s="900"/>
      <c r="M424" s="901">
        <f>ROUNDDOWN(M423*3/4,0)</f>
        <v>0</v>
      </c>
      <c r="N424" s="899"/>
      <c r="O424" s="899">
        <f>ROUNDDOWN(O423*3/4,0)</f>
        <v>0</v>
      </c>
      <c r="P424" s="899"/>
      <c r="Q424" s="899">
        <f>ROUNDDOWN(Q423*3/4,0)</f>
        <v>0</v>
      </c>
      <c r="R424" s="900"/>
      <c r="S424" s="901">
        <f>ROUNDDOWN(S423*3/4,0)</f>
        <v>0</v>
      </c>
      <c r="T424" s="899"/>
      <c r="U424" s="899">
        <f>ROUNDDOWN(U423*3/4,0)</f>
        <v>0</v>
      </c>
      <c r="V424" s="899"/>
      <c r="W424" s="899">
        <f>ROUNDDOWN(W423*3/4,0)</f>
        <v>0</v>
      </c>
      <c r="X424" s="900"/>
      <c r="Y424" s="901">
        <f>ROUNDDOWN(Y423*3/4,0)</f>
        <v>0</v>
      </c>
      <c r="Z424" s="899"/>
      <c r="AA424" s="899">
        <f>ROUNDDOWN(AA423*3/4,0)</f>
        <v>0</v>
      </c>
      <c r="AB424" s="899"/>
      <c r="AC424" s="899">
        <f>ROUNDDOWN(AC423*3/4,0)</f>
        <v>0</v>
      </c>
      <c r="AD424" s="902"/>
      <c r="AE424" s="903">
        <f>ROUNDDOWN(SUM(G424:AD424),-2)</f>
        <v>0</v>
      </c>
      <c r="AF424" s="904"/>
    </row>
    <row r="425" spans="1:32" ht="17.25" customHeight="1">
      <c r="A425" s="871" t="s">
        <v>85</v>
      </c>
      <c r="B425" s="873" t="str">
        <f>IF(入力用!R573="","",入力用!R573)</f>
        <v/>
      </c>
      <c r="C425" s="874"/>
      <c r="D425" s="875"/>
    </row>
    <row r="426" spans="1:32" ht="34.5" customHeight="1">
      <c r="A426" s="872"/>
      <c r="B426" s="876"/>
      <c r="C426" s="877"/>
      <c r="D426" s="878"/>
      <c r="G426" s="882"/>
      <c r="H426" s="883"/>
      <c r="I426" s="884" t="s">
        <v>36</v>
      </c>
      <c r="J426" s="885"/>
      <c r="K426" s="886"/>
      <c r="M426" s="887"/>
      <c r="N426" s="887"/>
      <c r="O426" s="888" t="s">
        <v>37</v>
      </c>
      <c r="P426" s="887"/>
      <c r="Q426" s="887"/>
      <c r="S426" s="887"/>
      <c r="T426" s="887"/>
      <c r="U426" s="888" t="s">
        <v>38</v>
      </c>
      <c r="V426" s="887"/>
      <c r="W426" s="887"/>
      <c r="Y426" s="887"/>
      <c r="Z426" s="887"/>
      <c r="AA426" s="888" t="s">
        <v>39</v>
      </c>
      <c r="AB426" s="887"/>
      <c r="AC426" s="887"/>
    </row>
    <row r="427" spans="1:32" ht="27" customHeight="1">
      <c r="A427" s="872"/>
      <c r="B427" s="876"/>
      <c r="C427" s="877"/>
      <c r="D427" s="878"/>
      <c r="G427" s="869" t="s">
        <v>29</v>
      </c>
      <c r="H427" s="870"/>
      <c r="I427" s="855">
        <f t="shared" ref="I427:I432" si="216">SUM(G417:L417)</f>
        <v>0</v>
      </c>
      <c r="J427" s="856"/>
      <c r="K427" s="857"/>
      <c r="M427" s="869" t="s">
        <v>29</v>
      </c>
      <c r="N427" s="870"/>
      <c r="O427" s="855">
        <f t="shared" ref="O427:O432" si="217">SUM(M417:R417)</f>
        <v>0</v>
      </c>
      <c r="P427" s="856"/>
      <c r="Q427" s="857"/>
      <c r="S427" s="869" t="s">
        <v>29</v>
      </c>
      <c r="T427" s="870"/>
      <c r="U427" s="855">
        <f t="shared" ref="U427:U432" si="218">SUM(S417:X417)</f>
        <v>0</v>
      </c>
      <c r="V427" s="856"/>
      <c r="W427" s="857"/>
      <c r="Y427" s="869" t="s">
        <v>29</v>
      </c>
      <c r="Z427" s="870"/>
      <c r="AA427" s="855">
        <f t="shared" ref="AA427:AA432" si="219">SUM(Y417:AD417)</f>
        <v>0</v>
      </c>
      <c r="AB427" s="856"/>
      <c r="AC427" s="857"/>
    </row>
    <row r="428" spans="1:32" ht="27" customHeight="1">
      <c r="A428" s="872"/>
      <c r="B428" s="876"/>
      <c r="C428" s="877"/>
      <c r="D428" s="878"/>
      <c r="G428" s="862" t="s">
        <v>31</v>
      </c>
      <c r="H428" s="863"/>
      <c r="I428" s="855">
        <f t="shared" si="216"/>
        <v>0</v>
      </c>
      <c r="J428" s="856"/>
      <c r="K428" s="857"/>
      <c r="M428" s="862" t="s">
        <v>31</v>
      </c>
      <c r="N428" s="863"/>
      <c r="O428" s="855">
        <f t="shared" si="217"/>
        <v>0</v>
      </c>
      <c r="P428" s="856"/>
      <c r="Q428" s="857"/>
      <c r="S428" s="862" t="s">
        <v>31</v>
      </c>
      <c r="T428" s="863"/>
      <c r="U428" s="855">
        <f t="shared" si="218"/>
        <v>0</v>
      </c>
      <c r="V428" s="856"/>
      <c r="W428" s="857"/>
      <c r="Y428" s="862" t="s">
        <v>31</v>
      </c>
      <c r="Z428" s="863"/>
      <c r="AA428" s="855">
        <f t="shared" si="219"/>
        <v>0</v>
      </c>
      <c r="AB428" s="856"/>
      <c r="AC428" s="857"/>
    </row>
    <row r="429" spans="1:32" ht="27" customHeight="1">
      <c r="A429" s="872"/>
      <c r="B429" s="879"/>
      <c r="C429" s="880"/>
      <c r="D429" s="881"/>
      <c r="G429" s="862" t="s">
        <v>40</v>
      </c>
      <c r="H429" s="863"/>
      <c r="I429" s="855">
        <f t="shared" si="216"/>
        <v>0</v>
      </c>
      <c r="J429" s="856"/>
      <c r="K429" s="857"/>
      <c r="M429" s="862" t="s">
        <v>40</v>
      </c>
      <c r="N429" s="863"/>
      <c r="O429" s="855">
        <f t="shared" si="217"/>
        <v>0</v>
      </c>
      <c r="P429" s="856"/>
      <c r="Q429" s="857"/>
      <c r="S429" s="862" t="s">
        <v>40</v>
      </c>
      <c r="T429" s="863"/>
      <c r="U429" s="855">
        <f t="shared" si="218"/>
        <v>0</v>
      </c>
      <c r="V429" s="856"/>
      <c r="W429" s="857"/>
      <c r="Y429" s="862" t="s">
        <v>40</v>
      </c>
      <c r="Z429" s="863"/>
      <c r="AA429" s="855">
        <f t="shared" si="219"/>
        <v>0</v>
      </c>
      <c r="AB429" s="856"/>
      <c r="AC429" s="857"/>
    </row>
    <row r="430" spans="1:32" ht="27" customHeight="1">
      <c r="B430" s="864" t="str">
        <f>IF(入力用!R658="","",入力用!R658)</f>
        <v/>
      </c>
      <c r="C430" s="864"/>
      <c r="D430" s="864"/>
      <c r="G430" s="862" t="s">
        <v>32</v>
      </c>
      <c r="H430" s="863"/>
      <c r="I430" s="865">
        <f t="shared" si="216"/>
        <v>0</v>
      </c>
      <c r="J430" s="866"/>
      <c r="K430" s="867"/>
      <c r="M430" s="862" t="s">
        <v>32</v>
      </c>
      <c r="N430" s="863"/>
      <c r="O430" s="865">
        <f t="shared" si="217"/>
        <v>0</v>
      </c>
      <c r="P430" s="866"/>
      <c r="Q430" s="867"/>
      <c r="S430" s="862" t="s">
        <v>32</v>
      </c>
      <c r="T430" s="863"/>
      <c r="U430" s="865">
        <f t="shared" si="218"/>
        <v>0</v>
      </c>
      <c r="V430" s="866"/>
      <c r="W430" s="867"/>
      <c r="Y430" s="862" t="s">
        <v>32</v>
      </c>
      <c r="Z430" s="863"/>
      <c r="AA430" s="865">
        <f t="shared" si="219"/>
        <v>0</v>
      </c>
      <c r="AB430" s="866"/>
      <c r="AC430" s="867"/>
    </row>
    <row r="431" spans="1:32" ht="27" customHeight="1">
      <c r="B431" s="868" t="str">
        <f>IF(入力用!V658="","",入力用!V658)</f>
        <v/>
      </c>
      <c r="C431" s="868"/>
      <c r="D431" s="868"/>
      <c r="G431" s="869" t="s">
        <v>33</v>
      </c>
      <c r="H431" s="870"/>
      <c r="I431" s="855">
        <f t="shared" si="216"/>
        <v>0</v>
      </c>
      <c r="J431" s="856"/>
      <c r="K431" s="857"/>
      <c r="M431" s="869" t="s">
        <v>33</v>
      </c>
      <c r="N431" s="870"/>
      <c r="O431" s="855">
        <f t="shared" si="217"/>
        <v>0</v>
      </c>
      <c r="P431" s="856"/>
      <c r="Q431" s="857"/>
      <c r="S431" s="869" t="s">
        <v>33</v>
      </c>
      <c r="T431" s="870"/>
      <c r="U431" s="855">
        <f t="shared" si="218"/>
        <v>0</v>
      </c>
      <c r="V431" s="856"/>
      <c r="W431" s="857"/>
      <c r="Y431" s="869" t="s">
        <v>33</v>
      </c>
      <c r="Z431" s="870"/>
      <c r="AA431" s="855">
        <f t="shared" si="219"/>
        <v>0</v>
      </c>
      <c r="AB431" s="856"/>
      <c r="AC431" s="857"/>
    </row>
    <row r="432" spans="1:32" ht="27" customHeight="1" thickBot="1">
      <c r="G432" s="850" t="s">
        <v>35</v>
      </c>
      <c r="H432" s="851"/>
      <c r="I432" s="852">
        <f t="shared" si="216"/>
        <v>0</v>
      </c>
      <c r="J432" s="853"/>
      <c r="K432" s="854"/>
      <c r="M432" s="850" t="s">
        <v>35</v>
      </c>
      <c r="N432" s="851"/>
      <c r="O432" s="855">
        <f t="shared" si="217"/>
        <v>0</v>
      </c>
      <c r="P432" s="856"/>
      <c r="Q432" s="857"/>
      <c r="S432" s="850" t="s">
        <v>35</v>
      </c>
      <c r="T432" s="851"/>
      <c r="U432" s="855">
        <f t="shared" si="218"/>
        <v>0</v>
      </c>
      <c r="V432" s="856"/>
      <c r="W432" s="857"/>
      <c r="Y432" s="850" t="s">
        <v>35</v>
      </c>
      <c r="Z432" s="851"/>
      <c r="AA432" s="855">
        <f t="shared" si="219"/>
        <v>0</v>
      </c>
      <c r="AB432" s="856"/>
      <c r="AC432" s="857"/>
    </row>
    <row r="433" spans="7:32" ht="45" customHeight="1" thickBot="1">
      <c r="G433" s="858" t="s">
        <v>78</v>
      </c>
      <c r="H433" s="859"/>
      <c r="I433" s="860">
        <f>ROUNDDOWN(SUM(G424:L424),-2)</f>
        <v>0</v>
      </c>
      <c r="J433" s="861"/>
      <c r="K433" s="861"/>
      <c r="M433" s="858" t="s">
        <v>78</v>
      </c>
      <c r="N433" s="859"/>
      <c r="O433" s="860">
        <f>ROUNDDOWN(SUM(M424:R424),-2)</f>
        <v>0</v>
      </c>
      <c r="P433" s="861"/>
      <c r="Q433" s="861"/>
      <c r="S433" s="858" t="s">
        <v>78</v>
      </c>
      <c r="T433" s="859"/>
      <c r="U433" s="860">
        <f>ROUNDDOWN(SUM(S424:X424),-2)</f>
        <v>0</v>
      </c>
      <c r="V433" s="861"/>
      <c r="W433" s="861"/>
      <c r="Y433" s="858" t="s">
        <v>78</v>
      </c>
      <c r="Z433" s="859"/>
      <c r="AA433" s="860">
        <f>AE424-I433-O433-U433</f>
        <v>0</v>
      </c>
      <c r="AB433" s="861"/>
      <c r="AC433" s="861"/>
      <c r="AF433" s="10" t="s">
        <v>358</v>
      </c>
    </row>
    <row r="434" spans="7:32" ht="17.25" customHeight="1"/>
    <row r="435" spans="7:32" ht="17.25" customHeight="1"/>
  </sheetData>
  <sheetProtection sheet="1" objects="1" scenarios="1" selectLockedCells="1"/>
  <mergeCells count="3165">
    <mergeCell ref="C72:D73"/>
    <mergeCell ref="C99:D100"/>
    <mergeCell ref="C101:D102"/>
    <mergeCell ref="C128:D129"/>
    <mergeCell ref="C130:D131"/>
    <mergeCell ref="C157:D158"/>
    <mergeCell ref="C159:D160"/>
    <mergeCell ref="C186:D187"/>
    <mergeCell ref="C188:D189"/>
    <mergeCell ref="C215:D216"/>
    <mergeCell ref="C217:D218"/>
    <mergeCell ref="C244:D245"/>
    <mergeCell ref="C246:D247"/>
    <mergeCell ref="C273:D274"/>
    <mergeCell ref="C275:D276"/>
    <mergeCell ref="A7:B7"/>
    <mergeCell ref="C7:I7"/>
    <mergeCell ref="A36:B36"/>
    <mergeCell ref="C36:I36"/>
    <mergeCell ref="A65:B65"/>
    <mergeCell ref="C65:I65"/>
    <mergeCell ref="A94:B94"/>
    <mergeCell ref="C94:I94"/>
    <mergeCell ref="A123:B123"/>
    <mergeCell ref="C123:I123"/>
    <mergeCell ref="A152:B152"/>
    <mergeCell ref="C152:I152"/>
    <mergeCell ref="A181:B181"/>
    <mergeCell ref="C181:I181"/>
    <mergeCell ref="G276:H276"/>
    <mergeCell ref="I276:J276"/>
    <mergeCell ref="A272:B272"/>
    <mergeCell ref="A1:B2"/>
    <mergeCell ref="A30:B31"/>
    <mergeCell ref="A59:B60"/>
    <mergeCell ref="A88:B89"/>
    <mergeCell ref="A117:B118"/>
    <mergeCell ref="A146:B147"/>
    <mergeCell ref="A175:B176"/>
    <mergeCell ref="A17:B17"/>
    <mergeCell ref="A18:B18"/>
    <mergeCell ref="A46:B46"/>
    <mergeCell ref="A47:B47"/>
    <mergeCell ref="A75:B75"/>
    <mergeCell ref="A76:B76"/>
    <mergeCell ref="A104:B104"/>
    <mergeCell ref="A105:B105"/>
    <mergeCell ref="A133:B133"/>
    <mergeCell ref="A134:B134"/>
    <mergeCell ref="A162:B162"/>
    <mergeCell ref="A68:D68"/>
    <mergeCell ref="C161:D161"/>
    <mergeCell ref="C162:D162"/>
    <mergeCell ref="C163:D163"/>
    <mergeCell ref="A97:D97"/>
    <mergeCell ref="C74:D74"/>
    <mergeCell ref="A70:B73"/>
    <mergeCell ref="A74:B74"/>
    <mergeCell ref="A48:A52"/>
    <mergeCell ref="B48:D52"/>
    <mergeCell ref="A39:D39"/>
    <mergeCell ref="C17:D17"/>
    <mergeCell ref="A12:B15"/>
    <mergeCell ref="C70:D71"/>
    <mergeCell ref="G287:H287"/>
    <mergeCell ref="I287:K287"/>
    <mergeCell ref="M287:N287"/>
    <mergeCell ref="O287:Q287"/>
    <mergeCell ref="S287:T287"/>
    <mergeCell ref="U287:W287"/>
    <mergeCell ref="Y287:Z287"/>
    <mergeCell ref="A280:A284"/>
    <mergeCell ref="B280:D284"/>
    <mergeCell ref="G281:H281"/>
    <mergeCell ref="I281:K281"/>
    <mergeCell ref="M281:N281"/>
    <mergeCell ref="O281:Q281"/>
    <mergeCell ref="S281:T281"/>
    <mergeCell ref="U281:W281"/>
    <mergeCell ref="Y281:Z281"/>
    <mergeCell ref="U284:W284"/>
    <mergeCell ref="B286:D286"/>
    <mergeCell ref="AA287:AC287"/>
    <mergeCell ref="G288:H288"/>
    <mergeCell ref="I288:K288"/>
    <mergeCell ref="M288:N288"/>
    <mergeCell ref="O288:Q288"/>
    <mergeCell ref="S288:T288"/>
    <mergeCell ref="U288:W288"/>
    <mergeCell ref="Y288:Z288"/>
    <mergeCell ref="AA288:AC288"/>
    <mergeCell ref="Y284:Z284"/>
    <mergeCell ref="AA284:AC284"/>
    <mergeCell ref="G285:H285"/>
    <mergeCell ref="I285:K285"/>
    <mergeCell ref="M285:N285"/>
    <mergeCell ref="O285:Q285"/>
    <mergeCell ref="S285:T285"/>
    <mergeCell ref="U285:W285"/>
    <mergeCell ref="Y285:Z285"/>
    <mergeCell ref="AA285:AC285"/>
    <mergeCell ref="G286:H286"/>
    <mergeCell ref="I286:K286"/>
    <mergeCell ref="M286:N286"/>
    <mergeCell ref="O286:Q286"/>
    <mergeCell ref="S286:T286"/>
    <mergeCell ref="U286:W286"/>
    <mergeCell ref="Y286:Z286"/>
    <mergeCell ref="AA286:AC286"/>
    <mergeCell ref="G284:H284"/>
    <mergeCell ref="I284:K284"/>
    <mergeCell ref="M284:N284"/>
    <mergeCell ref="O284:Q284"/>
    <mergeCell ref="S284:T284"/>
    <mergeCell ref="AA281:AC281"/>
    <mergeCell ref="G282:H282"/>
    <mergeCell ref="I282:K282"/>
    <mergeCell ref="M282:N282"/>
    <mergeCell ref="O282:Q282"/>
    <mergeCell ref="S282:T282"/>
    <mergeCell ref="U282:W282"/>
    <mergeCell ref="Y282:Z282"/>
    <mergeCell ref="AA282:AC282"/>
    <mergeCell ref="G283:H283"/>
    <mergeCell ref="I283:K283"/>
    <mergeCell ref="M283:N283"/>
    <mergeCell ref="O283:Q283"/>
    <mergeCell ref="S283:T283"/>
    <mergeCell ref="U283:W283"/>
    <mergeCell ref="Y283:Z283"/>
    <mergeCell ref="AA283:AC283"/>
    <mergeCell ref="AA278:AB278"/>
    <mergeCell ref="AC278:AD278"/>
    <mergeCell ref="AE278:AF278"/>
    <mergeCell ref="A279:B279"/>
    <mergeCell ref="C279:D279"/>
    <mergeCell ref="G279:H279"/>
    <mergeCell ref="I279:J279"/>
    <mergeCell ref="K279:L279"/>
    <mergeCell ref="M279:N279"/>
    <mergeCell ref="O279:P279"/>
    <mergeCell ref="Q279:R279"/>
    <mergeCell ref="S279:T279"/>
    <mergeCell ref="U279:V279"/>
    <mergeCell ref="W279:X279"/>
    <mergeCell ref="Y279:Z279"/>
    <mergeCell ref="AA279:AB279"/>
    <mergeCell ref="AC279:AD279"/>
    <mergeCell ref="AE279:AF279"/>
    <mergeCell ref="A278:B278"/>
    <mergeCell ref="C278:D278"/>
    <mergeCell ref="G278:H278"/>
    <mergeCell ref="I278:J278"/>
    <mergeCell ref="K278:L278"/>
    <mergeCell ref="M278:N278"/>
    <mergeCell ref="O278:P278"/>
    <mergeCell ref="Q278:R278"/>
    <mergeCell ref="S278:T278"/>
    <mergeCell ref="U278:V278"/>
    <mergeCell ref="W278:X278"/>
    <mergeCell ref="Y278:Z278"/>
    <mergeCell ref="K276:L276"/>
    <mergeCell ref="M276:N276"/>
    <mergeCell ref="O276:P276"/>
    <mergeCell ref="Q276:R276"/>
    <mergeCell ref="S276:T276"/>
    <mergeCell ref="U276:V276"/>
    <mergeCell ref="W276:X276"/>
    <mergeCell ref="Y276:Z276"/>
    <mergeCell ref="AA276:AB276"/>
    <mergeCell ref="AC276:AD276"/>
    <mergeCell ref="AE276:AF276"/>
    <mergeCell ref="A277:B277"/>
    <mergeCell ref="C277:D277"/>
    <mergeCell ref="G277:H277"/>
    <mergeCell ref="I277:J277"/>
    <mergeCell ref="K277:L277"/>
    <mergeCell ref="M277:N277"/>
    <mergeCell ref="O277:P277"/>
    <mergeCell ref="Q277:R277"/>
    <mergeCell ref="S277:T277"/>
    <mergeCell ref="U277:V277"/>
    <mergeCell ref="W277:X277"/>
    <mergeCell ref="Y277:Z277"/>
    <mergeCell ref="AA277:AB277"/>
    <mergeCell ref="AC277:AD277"/>
    <mergeCell ref="AE277:AF277"/>
    <mergeCell ref="O274:P274"/>
    <mergeCell ref="Q274:R274"/>
    <mergeCell ref="S274:T274"/>
    <mergeCell ref="U274:V274"/>
    <mergeCell ref="W274:X274"/>
    <mergeCell ref="Y274:Z274"/>
    <mergeCell ref="AA274:AB274"/>
    <mergeCell ref="AC274:AD274"/>
    <mergeCell ref="AE274:AF274"/>
    <mergeCell ref="G275:H275"/>
    <mergeCell ref="I275:J275"/>
    <mergeCell ref="K275:L275"/>
    <mergeCell ref="M275:N275"/>
    <mergeCell ref="O275:P275"/>
    <mergeCell ref="Q275:R275"/>
    <mergeCell ref="S275:T275"/>
    <mergeCell ref="U275:V275"/>
    <mergeCell ref="W275:X275"/>
    <mergeCell ref="Y275:Z275"/>
    <mergeCell ref="AA275:AB275"/>
    <mergeCell ref="AC275:AD275"/>
    <mergeCell ref="AE275:AF275"/>
    <mergeCell ref="C272:D272"/>
    <mergeCell ref="G272:H272"/>
    <mergeCell ref="I272:J272"/>
    <mergeCell ref="K272:L272"/>
    <mergeCell ref="M272:N272"/>
    <mergeCell ref="O272:P272"/>
    <mergeCell ref="Q272:R272"/>
    <mergeCell ref="S272:T272"/>
    <mergeCell ref="U272:V272"/>
    <mergeCell ref="W272:X272"/>
    <mergeCell ref="Y272:Z272"/>
    <mergeCell ref="AA272:AB272"/>
    <mergeCell ref="AC272:AD272"/>
    <mergeCell ref="AE272:AF272"/>
    <mergeCell ref="A273:B276"/>
    <mergeCell ref="G273:H273"/>
    <mergeCell ref="I273:J273"/>
    <mergeCell ref="K273:L273"/>
    <mergeCell ref="M273:N273"/>
    <mergeCell ref="O273:P273"/>
    <mergeCell ref="Q273:R273"/>
    <mergeCell ref="S273:T273"/>
    <mergeCell ref="U273:V273"/>
    <mergeCell ref="W273:X273"/>
    <mergeCell ref="Y273:Z273"/>
    <mergeCell ref="AA273:AB273"/>
    <mergeCell ref="AC273:AD273"/>
    <mergeCell ref="AE273:AF273"/>
    <mergeCell ref="G274:H274"/>
    <mergeCell ref="I274:J274"/>
    <mergeCell ref="K274:L274"/>
    <mergeCell ref="M274:N274"/>
    <mergeCell ref="AD263:AD264"/>
    <mergeCell ref="AE263:AE264"/>
    <mergeCell ref="AF263:AF264"/>
    <mergeCell ref="A264:I266"/>
    <mergeCell ref="L264:M266"/>
    <mergeCell ref="N264:O266"/>
    <mergeCell ref="P264:Q266"/>
    <mergeCell ref="A271:D271"/>
    <mergeCell ref="G271:H271"/>
    <mergeCell ref="I271:J271"/>
    <mergeCell ref="K271:L271"/>
    <mergeCell ref="M271:N271"/>
    <mergeCell ref="O271:P271"/>
    <mergeCell ref="Q271:R271"/>
    <mergeCell ref="S271:T271"/>
    <mergeCell ref="U271:V271"/>
    <mergeCell ref="W271:X271"/>
    <mergeCell ref="Y271:Z271"/>
    <mergeCell ref="AA271:AB271"/>
    <mergeCell ref="AC271:AD271"/>
    <mergeCell ref="AE271:AF271"/>
    <mergeCell ref="A268:B268"/>
    <mergeCell ref="C268:I268"/>
    <mergeCell ref="A262:B263"/>
    <mergeCell ref="G258:H258"/>
    <mergeCell ref="I258:K258"/>
    <mergeCell ref="M258:N258"/>
    <mergeCell ref="O258:Q258"/>
    <mergeCell ref="S258:T258"/>
    <mergeCell ref="U258:W258"/>
    <mergeCell ref="Y258:Z258"/>
    <mergeCell ref="AA258:AC258"/>
    <mergeCell ref="G259:H259"/>
    <mergeCell ref="I259:K259"/>
    <mergeCell ref="M259:N259"/>
    <mergeCell ref="O259:Q259"/>
    <mergeCell ref="S259:T259"/>
    <mergeCell ref="U259:W259"/>
    <mergeCell ref="Y259:Z259"/>
    <mergeCell ref="AA259:AC259"/>
    <mergeCell ref="Z263:Z264"/>
    <mergeCell ref="AA263:AA264"/>
    <mergeCell ref="AB263:AB264"/>
    <mergeCell ref="AC263:AC264"/>
    <mergeCell ref="Y255:Z255"/>
    <mergeCell ref="AA255:AC255"/>
    <mergeCell ref="G256:H256"/>
    <mergeCell ref="I256:K256"/>
    <mergeCell ref="M256:N256"/>
    <mergeCell ref="O256:Q256"/>
    <mergeCell ref="S256:T256"/>
    <mergeCell ref="U256:W256"/>
    <mergeCell ref="Y256:Z256"/>
    <mergeCell ref="AA256:AC256"/>
    <mergeCell ref="G257:H257"/>
    <mergeCell ref="I257:K257"/>
    <mergeCell ref="M257:N257"/>
    <mergeCell ref="O257:Q257"/>
    <mergeCell ref="S257:T257"/>
    <mergeCell ref="U257:W257"/>
    <mergeCell ref="Y257:Z257"/>
    <mergeCell ref="AA257:AC257"/>
    <mergeCell ref="A251:A255"/>
    <mergeCell ref="B251:D255"/>
    <mergeCell ref="G252:H252"/>
    <mergeCell ref="I252:K252"/>
    <mergeCell ref="M252:N252"/>
    <mergeCell ref="O252:Q252"/>
    <mergeCell ref="S252:T252"/>
    <mergeCell ref="U252:W252"/>
    <mergeCell ref="Y252:Z252"/>
    <mergeCell ref="AA252:AC252"/>
    <mergeCell ref="G253:H253"/>
    <mergeCell ref="I253:K253"/>
    <mergeCell ref="M253:N253"/>
    <mergeCell ref="O253:Q253"/>
    <mergeCell ref="S253:T253"/>
    <mergeCell ref="U253:W253"/>
    <mergeCell ref="Y253:Z253"/>
    <mergeCell ref="AA253:AC253"/>
    <mergeCell ref="G254:H254"/>
    <mergeCell ref="I254:K254"/>
    <mergeCell ref="M254:N254"/>
    <mergeCell ref="O254:Q254"/>
    <mergeCell ref="S254:T254"/>
    <mergeCell ref="U254:W254"/>
    <mergeCell ref="Y254:Z254"/>
    <mergeCell ref="AA254:AC254"/>
    <mergeCell ref="G255:H255"/>
    <mergeCell ref="I255:K255"/>
    <mergeCell ref="M255:N255"/>
    <mergeCell ref="O255:Q255"/>
    <mergeCell ref="S255:T255"/>
    <mergeCell ref="U255:W255"/>
    <mergeCell ref="A249:B249"/>
    <mergeCell ref="C249:D249"/>
    <mergeCell ref="G249:H249"/>
    <mergeCell ref="I249:J249"/>
    <mergeCell ref="K249:L249"/>
    <mergeCell ref="M249:N249"/>
    <mergeCell ref="O249:P249"/>
    <mergeCell ref="Q249:R249"/>
    <mergeCell ref="S249:T249"/>
    <mergeCell ref="U249:V249"/>
    <mergeCell ref="W249:X249"/>
    <mergeCell ref="Y249:Z249"/>
    <mergeCell ref="AA249:AB249"/>
    <mergeCell ref="AC249:AD249"/>
    <mergeCell ref="AE249:AF249"/>
    <mergeCell ref="A250:B250"/>
    <mergeCell ref="C250:D250"/>
    <mergeCell ref="G250:H250"/>
    <mergeCell ref="I250:J250"/>
    <mergeCell ref="K250:L250"/>
    <mergeCell ref="M250:N250"/>
    <mergeCell ref="O250:P250"/>
    <mergeCell ref="Q250:R250"/>
    <mergeCell ref="S250:T250"/>
    <mergeCell ref="U250:V250"/>
    <mergeCell ref="W250:X250"/>
    <mergeCell ref="Y250:Z250"/>
    <mergeCell ref="AA250:AB250"/>
    <mergeCell ref="AC250:AD250"/>
    <mergeCell ref="AE250:AF250"/>
    <mergeCell ref="G247:H247"/>
    <mergeCell ref="I247:J247"/>
    <mergeCell ref="K247:L247"/>
    <mergeCell ref="M247:N247"/>
    <mergeCell ref="O247:P247"/>
    <mergeCell ref="Q247:R247"/>
    <mergeCell ref="S247:T247"/>
    <mergeCell ref="U247:V247"/>
    <mergeCell ref="W247:X247"/>
    <mergeCell ref="Y247:Z247"/>
    <mergeCell ref="AA247:AB247"/>
    <mergeCell ref="AC247:AD247"/>
    <mergeCell ref="AE247:AF247"/>
    <mergeCell ref="A248:B248"/>
    <mergeCell ref="C248:D248"/>
    <mergeCell ref="G248:H248"/>
    <mergeCell ref="I248:J248"/>
    <mergeCell ref="K248:L248"/>
    <mergeCell ref="M248:N248"/>
    <mergeCell ref="O248:P248"/>
    <mergeCell ref="Q248:R248"/>
    <mergeCell ref="S248:T248"/>
    <mergeCell ref="U248:V248"/>
    <mergeCell ref="W248:X248"/>
    <mergeCell ref="Y248:Z248"/>
    <mergeCell ref="AA248:AB248"/>
    <mergeCell ref="AC248:AD248"/>
    <mergeCell ref="AE248:AF248"/>
    <mergeCell ref="M245:N245"/>
    <mergeCell ref="O245:P245"/>
    <mergeCell ref="Q245:R245"/>
    <mergeCell ref="S245:T245"/>
    <mergeCell ref="U245:V245"/>
    <mergeCell ref="W245:X245"/>
    <mergeCell ref="Y245:Z245"/>
    <mergeCell ref="AA245:AB245"/>
    <mergeCell ref="AC245:AD245"/>
    <mergeCell ref="AE245:AF245"/>
    <mergeCell ref="G246:H246"/>
    <mergeCell ref="I246:J246"/>
    <mergeCell ref="K246:L246"/>
    <mergeCell ref="M246:N246"/>
    <mergeCell ref="O246:P246"/>
    <mergeCell ref="Q246:R246"/>
    <mergeCell ref="S246:T246"/>
    <mergeCell ref="U246:V246"/>
    <mergeCell ref="W246:X246"/>
    <mergeCell ref="Y246:Z246"/>
    <mergeCell ref="AA246:AB246"/>
    <mergeCell ref="AC246:AD246"/>
    <mergeCell ref="AE246:AF246"/>
    <mergeCell ref="A243:B243"/>
    <mergeCell ref="C243:D243"/>
    <mergeCell ref="G243:H243"/>
    <mergeCell ref="I243:J243"/>
    <mergeCell ref="K243:L243"/>
    <mergeCell ref="M243:N243"/>
    <mergeCell ref="O243:P243"/>
    <mergeCell ref="Q243:R243"/>
    <mergeCell ref="S243:T243"/>
    <mergeCell ref="U243:V243"/>
    <mergeCell ref="W243:X243"/>
    <mergeCell ref="Y243:Z243"/>
    <mergeCell ref="AA243:AB243"/>
    <mergeCell ref="AC243:AD243"/>
    <mergeCell ref="AE243:AF243"/>
    <mergeCell ref="A244:B247"/>
    <mergeCell ref="G244:H244"/>
    <mergeCell ref="I244:J244"/>
    <mergeCell ref="K244:L244"/>
    <mergeCell ref="M244:N244"/>
    <mergeCell ref="O244:P244"/>
    <mergeCell ref="Q244:R244"/>
    <mergeCell ref="S244:T244"/>
    <mergeCell ref="U244:V244"/>
    <mergeCell ref="W244:X244"/>
    <mergeCell ref="Y244:Z244"/>
    <mergeCell ref="AA244:AB244"/>
    <mergeCell ref="AC244:AD244"/>
    <mergeCell ref="AE244:AF244"/>
    <mergeCell ref="G245:H245"/>
    <mergeCell ref="I245:J245"/>
    <mergeCell ref="K245:L245"/>
    <mergeCell ref="AD234:AD235"/>
    <mergeCell ref="AE234:AE235"/>
    <mergeCell ref="AF234:AF235"/>
    <mergeCell ref="A235:I237"/>
    <mergeCell ref="L235:M237"/>
    <mergeCell ref="N235:O237"/>
    <mergeCell ref="P235:Q237"/>
    <mergeCell ref="A242:D242"/>
    <mergeCell ref="G242:H242"/>
    <mergeCell ref="I242:J242"/>
    <mergeCell ref="K242:L242"/>
    <mergeCell ref="M242:N242"/>
    <mergeCell ref="O242:P242"/>
    <mergeCell ref="Q242:R242"/>
    <mergeCell ref="S242:T242"/>
    <mergeCell ref="U242:V242"/>
    <mergeCell ref="W242:X242"/>
    <mergeCell ref="Y242:Z242"/>
    <mergeCell ref="AA242:AB242"/>
    <mergeCell ref="AC242:AD242"/>
    <mergeCell ref="AE242:AF242"/>
    <mergeCell ref="A239:B239"/>
    <mergeCell ref="C239:I239"/>
    <mergeCell ref="A233:B234"/>
    <mergeCell ref="G229:H229"/>
    <mergeCell ref="I229:K229"/>
    <mergeCell ref="M229:N229"/>
    <mergeCell ref="O229:Q229"/>
    <mergeCell ref="S229:T229"/>
    <mergeCell ref="U229:W229"/>
    <mergeCell ref="Y229:Z229"/>
    <mergeCell ref="AA229:AC229"/>
    <mergeCell ref="G230:H230"/>
    <mergeCell ref="I230:K230"/>
    <mergeCell ref="M230:N230"/>
    <mergeCell ref="O230:Q230"/>
    <mergeCell ref="S230:T230"/>
    <mergeCell ref="U230:W230"/>
    <mergeCell ref="Y230:Z230"/>
    <mergeCell ref="AA230:AC230"/>
    <mergeCell ref="Z234:Z235"/>
    <mergeCell ref="AA234:AA235"/>
    <mergeCell ref="AB234:AB235"/>
    <mergeCell ref="AC234:AC235"/>
    <mergeCell ref="Y226:Z226"/>
    <mergeCell ref="AA226:AC226"/>
    <mergeCell ref="G227:H227"/>
    <mergeCell ref="I227:K227"/>
    <mergeCell ref="M227:N227"/>
    <mergeCell ref="O227:Q227"/>
    <mergeCell ref="S227:T227"/>
    <mergeCell ref="U227:W227"/>
    <mergeCell ref="Y227:Z227"/>
    <mergeCell ref="AA227:AC227"/>
    <mergeCell ref="G228:H228"/>
    <mergeCell ref="I228:K228"/>
    <mergeCell ref="M228:N228"/>
    <mergeCell ref="O228:Q228"/>
    <mergeCell ref="S228:T228"/>
    <mergeCell ref="U228:W228"/>
    <mergeCell ref="Y228:Z228"/>
    <mergeCell ref="AA228:AC228"/>
    <mergeCell ref="A222:A226"/>
    <mergeCell ref="B222:D226"/>
    <mergeCell ref="G223:H223"/>
    <mergeCell ref="I223:K223"/>
    <mergeCell ref="M223:N223"/>
    <mergeCell ref="O223:Q223"/>
    <mergeCell ref="S223:T223"/>
    <mergeCell ref="U223:W223"/>
    <mergeCell ref="Y223:Z223"/>
    <mergeCell ref="AA223:AC223"/>
    <mergeCell ref="G224:H224"/>
    <mergeCell ref="I224:K224"/>
    <mergeCell ref="M224:N224"/>
    <mergeCell ref="O224:Q224"/>
    <mergeCell ref="S224:T224"/>
    <mergeCell ref="U224:W224"/>
    <mergeCell ref="Y224:Z224"/>
    <mergeCell ref="AA224:AC224"/>
    <mergeCell ref="G225:H225"/>
    <mergeCell ref="I225:K225"/>
    <mergeCell ref="M225:N225"/>
    <mergeCell ref="O225:Q225"/>
    <mergeCell ref="S225:T225"/>
    <mergeCell ref="U225:W225"/>
    <mergeCell ref="Y225:Z225"/>
    <mergeCell ref="AA225:AC225"/>
    <mergeCell ref="G226:H226"/>
    <mergeCell ref="I226:K226"/>
    <mergeCell ref="M226:N226"/>
    <mergeCell ref="O226:Q226"/>
    <mergeCell ref="S226:T226"/>
    <mergeCell ref="U226:W226"/>
    <mergeCell ref="A220:B220"/>
    <mergeCell ref="C220:D220"/>
    <mergeCell ref="G220:H220"/>
    <mergeCell ref="I220:J220"/>
    <mergeCell ref="K220:L220"/>
    <mergeCell ref="M220:N220"/>
    <mergeCell ref="O220:P220"/>
    <mergeCell ref="Q220:R220"/>
    <mergeCell ref="S220:T220"/>
    <mergeCell ref="U220:V220"/>
    <mergeCell ref="W220:X220"/>
    <mergeCell ref="Y220:Z220"/>
    <mergeCell ref="AA220:AB220"/>
    <mergeCell ref="AC220:AD220"/>
    <mergeCell ref="AE220:AF220"/>
    <mergeCell ref="A221:B221"/>
    <mergeCell ref="C221:D221"/>
    <mergeCell ref="G221:H221"/>
    <mergeCell ref="I221:J221"/>
    <mergeCell ref="K221:L221"/>
    <mergeCell ref="M221:N221"/>
    <mergeCell ref="O221:P221"/>
    <mergeCell ref="Q221:R221"/>
    <mergeCell ref="S221:T221"/>
    <mergeCell ref="U221:V221"/>
    <mergeCell ref="W221:X221"/>
    <mergeCell ref="Y221:Z221"/>
    <mergeCell ref="AA221:AB221"/>
    <mergeCell ref="AC221:AD221"/>
    <mergeCell ref="AE221:AF221"/>
    <mergeCell ref="G218:H218"/>
    <mergeCell ref="I218:J218"/>
    <mergeCell ref="K218:L218"/>
    <mergeCell ref="M218:N218"/>
    <mergeCell ref="O218:P218"/>
    <mergeCell ref="Q218:R218"/>
    <mergeCell ref="S218:T218"/>
    <mergeCell ref="U218:V218"/>
    <mergeCell ref="W218:X218"/>
    <mergeCell ref="Y218:Z218"/>
    <mergeCell ref="AA218:AB218"/>
    <mergeCell ref="AC218:AD218"/>
    <mergeCell ref="AE218:AF218"/>
    <mergeCell ref="A219:B219"/>
    <mergeCell ref="C219:D219"/>
    <mergeCell ref="G219:H219"/>
    <mergeCell ref="I219:J219"/>
    <mergeCell ref="K219:L219"/>
    <mergeCell ref="M219:N219"/>
    <mergeCell ref="O219:P219"/>
    <mergeCell ref="Q219:R219"/>
    <mergeCell ref="S219:T219"/>
    <mergeCell ref="U219:V219"/>
    <mergeCell ref="W219:X219"/>
    <mergeCell ref="Y219:Z219"/>
    <mergeCell ref="AA219:AB219"/>
    <mergeCell ref="AC219:AD219"/>
    <mergeCell ref="AE219:AF219"/>
    <mergeCell ref="M216:N216"/>
    <mergeCell ref="O216:P216"/>
    <mergeCell ref="Q216:R216"/>
    <mergeCell ref="S216:T216"/>
    <mergeCell ref="U216:V216"/>
    <mergeCell ref="W216:X216"/>
    <mergeCell ref="Y216:Z216"/>
    <mergeCell ref="AA216:AB216"/>
    <mergeCell ref="AC216:AD216"/>
    <mergeCell ref="AE216:AF216"/>
    <mergeCell ref="G217:H217"/>
    <mergeCell ref="I217:J217"/>
    <mergeCell ref="K217:L217"/>
    <mergeCell ref="M217:N217"/>
    <mergeCell ref="O217:P217"/>
    <mergeCell ref="Q217:R217"/>
    <mergeCell ref="S217:T217"/>
    <mergeCell ref="U217:V217"/>
    <mergeCell ref="W217:X217"/>
    <mergeCell ref="Y217:Z217"/>
    <mergeCell ref="AA217:AB217"/>
    <mergeCell ref="AC217:AD217"/>
    <mergeCell ref="AE217:AF217"/>
    <mergeCell ref="A214:B214"/>
    <mergeCell ref="C214:D214"/>
    <mergeCell ref="G214:H214"/>
    <mergeCell ref="I214:J214"/>
    <mergeCell ref="K214:L214"/>
    <mergeCell ref="M214:N214"/>
    <mergeCell ref="O214:P214"/>
    <mergeCell ref="Q214:R214"/>
    <mergeCell ref="S214:T214"/>
    <mergeCell ref="U214:V214"/>
    <mergeCell ref="W214:X214"/>
    <mergeCell ref="Y214:Z214"/>
    <mergeCell ref="AA214:AB214"/>
    <mergeCell ref="AC214:AD214"/>
    <mergeCell ref="AE214:AF214"/>
    <mergeCell ref="A215:B218"/>
    <mergeCell ref="G215:H215"/>
    <mergeCell ref="I215:J215"/>
    <mergeCell ref="K215:L215"/>
    <mergeCell ref="M215:N215"/>
    <mergeCell ref="O215:P215"/>
    <mergeCell ref="Q215:R215"/>
    <mergeCell ref="S215:T215"/>
    <mergeCell ref="U215:V215"/>
    <mergeCell ref="W215:X215"/>
    <mergeCell ref="Y215:Z215"/>
    <mergeCell ref="AA215:AB215"/>
    <mergeCell ref="AC215:AD215"/>
    <mergeCell ref="AE215:AF215"/>
    <mergeCell ref="G216:H216"/>
    <mergeCell ref="I216:J216"/>
    <mergeCell ref="K216:L216"/>
    <mergeCell ref="AD205:AD206"/>
    <mergeCell ref="AE205:AE206"/>
    <mergeCell ref="AF205:AF206"/>
    <mergeCell ref="A206:I208"/>
    <mergeCell ref="L206:M208"/>
    <mergeCell ref="N206:O208"/>
    <mergeCell ref="P206:Q208"/>
    <mergeCell ref="A213:D213"/>
    <mergeCell ref="G213:H213"/>
    <mergeCell ref="I213:J213"/>
    <mergeCell ref="K213:L213"/>
    <mergeCell ref="M213:N213"/>
    <mergeCell ref="O213:P213"/>
    <mergeCell ref="Q213:R213"/>
    <mergeCell ref="S213:T213"/>
    <mergeCell ref="U213:V213"/>
    <mergeCell ref="W213:X213"/>
    <mergeCell ref="Y213:Z213"/>
    <mergeCell ref="AA213:AB213"/>
    <mergeCell ref="AC213:AD213"/>
    <mergeCell ref="AE213:AF213"/>
    <mergeCell ref="A210:B210"/>
    <mergeCell ref="C210:I210"/>
    <mergeCell ref="A204:B205"/>
    <mergeCell ref="G200:H200"/>
    <mergeCell ref="I200:K200"/>
    <mergeCell ref="M200:N200"/>
    <mergeCell ref="O200:Q200"/>
    <mergeCell ref="S200:T200"/>
    <mergeCell ref="U200:W200"/>
    <mergeCell ref="Y200:Z200"/>
    <mergeCell ref="AA200:AC200"/>
    <mergeCell ref="G201:H201"/>
    <mergeCell ref="I201:K201"/>
    <mergeCell ref="M201:N201"/>
    <mergeCell ref="O201:Q201"/>
    <mergeCell ref="S201:T201"/>
    <mergeCell ref="U201:W201"/>
    <mergeCell ref="Y201:Z201"/>
    <mergeCell ref="AA201:AC201"/>
    <mergeCell ref="Z205:Z206"/>
    <mergeCell ref="AA205:AA206"/>
    <mergeCell ref="AB205:AB206"/>
    <mergeCell ref="AC205:AC206"/>
    <mergeCell ref="Y197:Z197"/>
    <mergeCell ref="AA197:AC197"/>
    <mergeCell ref="G198:H198"/>
    <mergeCell ref="I198:K198"/>
    <mergeCell ref="M198:N198"/>
    <mergeCell ref="O198:Q198"/>
    <mergeCell ref="S198:T198"/>
    <mergeCell ref="U198:W198"/>
    <mergeCell ref="Y198:Z198"/>
    <mergeCell ref="AA198:AC198"/>
    <mergeCell ref="G199:H199"/>
    <mergeCell ref="I199:K199"/>
    <mergeCell ref="M199:N199"/>
    <mergeCell ref="O199:Q199"/>
    <mergeCell ref="S199:T199"/>
    <mergeCell ref="U199:W199"/>
    <mergeCell ref="Y199:Z199"/>
    <mergeCell ref="AA199:AC199"/>
    <mergeCell ref="A193:A197"/>
    <mergeCell ref="B193:D197"/>
    <mergeCell ref="G194:H194"/>
    <mergeCell ref="I194:K194"/>
    <mergeCell ref="M194:N194"/>
    <mergeCell ref="O194:Q194"/>
    <mergeCell ref="S194:T194"/>
    <mergeCell ref="U194:W194"/>
    <mergeCell ref="Y194:Z194"/>
    <mergeCell ref="AA194:AC194"/>
    <mergeCell ref="G195:H195"/>
    <mergeCell ref="I195:K195"/>
    <mergeCell ref="M195:N195"/>
    <mergeCell ref="O195:Q195"/>
    <mergeCell ref="S195:T195"/>
    <mergeCell ref="U195:W195"/>
    <mergeCell ref="Y195:Z195"/>
    <mergeCell ref="AA195:AC195"/>
    <mergeCell ref="G196:H196"/>
    <mergeCell ref="I196:K196"/>
    <mergeCell ref="M196:N196"/>
    <mergeCell ref="O196:Q196"/>
    <mergeCell ref="S196:T196"/>
    <mergeCell ref="U196:W196"/>
    <mergeCell ref="Y196:Z196"/>
    <mergeCell ref="AA196:AC196"/>
    <mergeCell ref="G197:H197"/>
    <mergeCell ref="I197:K197"/>
    <mergeCell ref="M197:N197"/>
    <mergeCell ref="O197:Q197"/>
    <mergeCell ref="S197:T197"/>
    <mergeCell ref="U197:W197"/>
    <mergeCell ref="C191:D191"/>
    <mergeCell ref="G191:H191"/>
    <mergeCell ref="I191:J191"/>
    <mergeCell ref="K191:L191"/>
    <mergeCell ref="M191:N191"/>
    <mergeCell ref="O191:P191"/>
    <mergeCell ref="Q191:R191"/>
    <mergeCell ref="S191:T191"/>
    <mergeCell ref="U191:V191"/>
    <mergeCell ref="W191:X191"/>
    <mergeCell ref="Y191:Z191"/>
    <mergeCell ref="AA191:AB191"/>
    <mergeCell ref="AC191:AD191"/>
    <mergeCell ref="AE191:AF191"/>
    <mergeCell ref="A192:B192"/>
    <mergeCell ref="C192:D192"/>
    <mergeCell ref="G192:H192"/>
    <mergeCell ref="I192:J192"/>
    <mergeCell ref="K192:L192"/>
    <mergeCell ref="M192:N192"/>
    <mergeCell ref="O192:P192"/>
    <mergeCell ref="Q192:R192"/>
    <mergeCell ref="S192:T192"/>
    <mergeCell ref="U192:V192"/>
    <mergeCell ref="W192:X192"/>
    <mergeCell ref="Y192:Z192"/>
    <mergeCell ref="AA192:AB192"/>
    <mergeCell ref="AC192:AD192"/>
    <mergeCell ref="AE192:AF192"/>
    <mergeCell ref="G189:H189"/>
    <mergeCell ref="I189:J189"/>
    <mergeCell ref="K189:L189"/>
    <mergeCell ref="M189:N189"/>
    <mergeCell ref="O189:P189"/>
    <mergeCell ref="Q189:R189"/>
    <mergeCell ref="S189:T189"/>
    <mergeCell ref="U189:V189"/>
    <mergeCell ref="W189:X189"/>
    <mergeCell ref="Y189:Z189"/>
    <mergeCell ref="AA189:AB189"/>
    <mergeCell ref="AC189:AD189"/>
    <mergeCell ref="AE189:AF189"/>
    <mergeCell ref="A190:B190"/>
    <mergeCell ref="C190:D190"/>
    <mergeCell ref="G190:H190"/>
    <mergeCell ref="I190:J190"/>
    <mergeCell ref="K190:L190"/>
    <mergeCell ref="M190:N190"/>
    <mergeCell ref="O190:P190"/>
    <mergeCell ref="Q190:R190"/>
    <mergeCell ref="S190:T190"/>
    <mergeCell ref="U190:V190"/>
    <mergeCell ref="W190:X190"/>
    <mergeCell ref="Y190:Z190"/>
    <mergeCell ref="AA190:AB190"/>
    <mergeCell ref="AC190:AD190"/>
    <mergeCell ref="AE190:AF190"/>
    <mergeCell ref="Q187:R187"/>
    <mergeCell ref="S187:T187"/>
    <mergeCell ref="U187:V187"/>
    <mergeCell ref="W187:X187"/>
    <mergeCell ref="Y187:Z187"/>
    <mergeCell ref="AA187:AB187"/>
    <mergeCell ref="AC187:AD187"/>
    <mergeCell ref="AE187:AF187"/>
    <mergeCell ref="G188:H188"/>
    <mergeCell ref="I188:J188"/>
    <mergeCell ref="K188:L188"/>
    <mergeCell ref="M188:N188"/>
    <mergeCell ref="O188:P188"/>
    <mergeCell ref="Q188:R188"/>
    <mergeCell ref="S188:T188"/>
    <mergeCell ref="U188:V188"/>
    <mergeCell ref="W188:X188"/>
    <mergeCell ref="Y188:Z188"/>
    <mergeCell ref="AA188:AB188"/>
    <mergeCell ref="AC188:AD188"/>
    <mergeCell ref="AE188:AF188"/>
    <mergeCell ref="G185:H185"/>
    <mergeCell ref="I185:J185"/>
    <mergeCell ref="K185:L185"/>
    <mergeCell ref="M185:N185"/>
    <mergeCell ref="O185:P185"/>
    <mergeCell ref="Q185:R185"/>
    <mergeCell ref="S185:T185"/>
    <mergeCell ref="U185:V185"/>
    <mergeCell ref="W185:X185"/>
    <mergeCell ref="Y185:Z185"/>
    <mergeCell ref="AA185:AB185"/>
    <mergeCell ref="AC185:AD185"/>
    <mergeCell ref="AE185:AF185"/>
    <mergeCell ref="A186:B189"/>
    <mergeCell ref="G186:H186"/>
    <mergeCell ref="I186:J186"/>
    <mergeCell ref="K186:L186"/>
    <mergeCell ref="M186:N186"/>
    <mergeCell ref="O186:P186"/>
    <mergeCell ref="Q186:R186"/>
    <mergeCell ref="S186:T186"/>
    <mergeCell ref="U186:V186"/>
    <mergeCell ref="W186:X186"/>
    <mergeCell ref="Y186:Z186"/>
    <mergeCell ref="AA186:AB186"/>
    <mergeCell ref="AC186:AD186"/>
    <mergeCell ref="AE186:AF186"/>
    <mergeCell ref="G187:H187"/>
    <mergeCell ref="I187:J187"/>
    <mergeCell ref="K187:L187"/>
    <mergeCell ref="M187:N187"/>
    <mergeCell ref="O187:P187"/>
    <mergeCell ref="Z176:Z177"/>
    <mergeCell ref="AA176:AA177"/>
    <mergeCell ref="AB176:AB177"/>
    <mergeCell ref="AC176:AC177"/>
    <mergeCell ref="AD176:AD177"/>
    <mergeCell ref="AE176:AE177"/>
    <mergeCell ref="AF176:AF177"/>
    <mergeCell ref="A177:I179"/>
    <mergeCell ref="L177:M179"/>
    <mergeCell ref="N177:O179"/>
    <mergeCell ref="P177:Q179"/>
    <mergeCell ref="A184:D184"/>
    <mergeCell ref="G184:H184"/>
    <mergeCell ref="I184:J184"/>
    <mergeCell ref="K184:L184"/>
    <mergeCell ref="M184:N184"/>
    <mergeCell ref="O184:P184"/>
    <mergeCell ref="Q184:R184"/>
    <mergeCell ref="S184:T184"/>
    <mergeCell ref="U184:V184"/>
    <mergeCell ref="W184:X184"/>
    <mergeCell ref="Y184:Z184"/>
    <mergeCell ref="AA184:AB184"/>
    <mergeCell ref="AC184:AD184"/>
    <mergeCell ref="AE184:AF184"/>
    <mergeCell ref="G169:H169"/>
    <mergeCell ref="I169:K169"/>
    <mergeCell ref="M169:N169"/>
    <mergeCell ref="O169:Q169"/>
    <mergeCell ref="S169:T169"/>
    <mergeCell ref="U169:W169"/>
    <mergeCell ref="Y169:Z169"/>
    <mergeCell ref="AA169:AC169"/>
    <mergeCell ref="G159:H159"/>
    <mergeCell ref="I159:J159"/>
    <mergeCell ref="K159:L159"/>
    <mergeCell ref="M159:N159"/>
    <mergeCell ref="O159:P159"/>
    <mergeCell ref="Q159:R159"/>
    <mergeCell ref="S159:T159"/>
    <mergeCell ref="U159:V159"/>
    <mergeCell ref="W159:X159"/>
    <mergeCell ref="Y159:Z159"/>
    <mergeCell ref="AC159:AD159"/>
    <mergeCell ref="Y168:Z168"/>
    <mergeCell ref="Y162:Z162"/>
    <mergeCell ref="G165:H165"/>
    <mergeCell ref="M165:N165"/>
    <mergeCell ref="S165:T165"/>
    <mergeCell ref="Y161:Z161"/>
    <mergeCell ref="AA161:AB161"/>
    <mergeCell ref="AC161:AD161"/>
    <mergeCell ref="I165:K165"/>
    <mergeCell ref="O165:Q165"/>
    <mergeCell ref="U165:W165"/>
    <mergeCell ref="AA165:AC165"/>
    <mergeCell ref="AA166:AC166"/>
    <mergeCell ref="I167:K167"/>
    <mergeCell ref="O167:Q167"/>
    <mergeCell ref="U167:W167"/>
    <mergeCell ref="AA167:AC167"/>
    <mergeCell ref="I168:K168"/>
    <mergeCell ref="O168:Q168"/>
    <mergeCell ref="G168:H168"/>
    <mergeCell ref="M168:N168"/>
    <mergeCell ref="S168:T168"/>
    <mergeCell ref="S167:T167"/>
    <mergeCell ref="Y167:Z167"/>
    <mergeCell ref="G167:H167"/>
    <mergeCell ref="M167:N167"/>
    <mergeCell ref="S166:T166"/>
    <mergeCell ref="Y166:Z166"/>
    <mergeCell ref="A157:B160"/>
    <mergeCell ref="A163:B163"/>
    <mergeCell ref="U168:W168"/>
    <mergeCell ref="AA168:AC168"/>
    <mergeCell ref="A161:B161"/>
    <mergeCell ref="A164:A168"/>
    <mergeCell ref="B164:D168"/>
    <mergeCell ref="M166:N166"/>
    <mergeCell ref="M157:N157"/>
    <mergeCell ref="O157:P157"/>
    <mergeCell ref="Q157:R157"/>
    <mergeCell ref="S157:T157"/>
    <mergeCell ref="U157:V157"/>
    <mergeCell ref="W157:X157"/>
    <mergeCell ref="Y157:Z157"/>
    <mergeCell ref="AA157:AB157"/>
    <mergeCell ref="AA159:AB159"/>
    <mergeCell ref="AC157:AD157"/>
    <mergeCell ref="AE157:AF157"/>
    <mergeCell ref="G158:H158"/>
    <mergeCell ref="I158:J158"/>
    <mergeCell ref="K158:L158"/>
    <mergeCell ref="M158:N158"/>
    <mergeCell ref="O158:P158"/>
    <mergeCell ref="Q158:R158"/>
    <mergeCell ref="S158:T158"/>
    <mergeCell ref="U158:V158"/>
    <mergeCell ref="W158:X158"/>
    <mergeCell ref="Y158:Z158"/>
    <mergeCell ref="AA158:AB158"/>
    <mergeCell ref="AC158:AD158"/>
    <mergeCell ref="AE158:AF158"/>
    <mergeCell ref="G157:H157"/>
    <mergeCell ref="I157:J157"/>
    <mergeCell ref="K157:L157"/>
    <mergeCell ref="AE159:AF159"/>
    <mergeCell ref="I166:K166"/>
    <mergeCell ref="O166:Q166"/>
    <mergeCell ref="U166:W166"/>
    <mergeCell ref="A155:D155"/>
    <mergeCell ref="G155:H155"/>
    <mergeCell ref="I155:J155"/>
    <mergeCell ref="K155:L155"/>
    <mergeCell ref="M155:N155"/>
    <mergeCell ref="O155:P155"/>
    <mergeCell ref="Q155:R155"/>
    <mergeCell ref="S155:T155"/>
    <mergeCell ref="U155:V155"/>
    <mergeCell ref="W155:X155"/>
    <mergeCell ref="Y155:Z155"/>
    <mergeCell ref="AA155:AB155"/>
    <mergeCell ref="AC155:AD155"/>
    <mergeCell ref="AE155:AF155"/>
    <mergeCell ref="A156:B156"/>
    <mergeCell ref="C156:D156"/>
    <mergeCell ref="G156:H156"/>
    <mergeCell ref="I156:J156"/>
    <mergeCell ref="K156:L156"/>
    <mergeCell ref="M156:N156"/>
    <mergeCell ref="O156:P156"/>
    <mergeCell ref="Q156:R156"/>
    <mergeCell ref="S156:T156"/>
    <mergeCell ref="U156:V156"/>
    <mergeCell ref="W156:X156"/>
    <mergeCell ref="Y156:Z156"/>
    <mergeCell ref="AA156:AB156"/>
    <mergeCell ref="AC156:AD156"/>
    <mergeCell ref="AE156:AF156"/>
    <mergeCell ref="Z147:Z148"/>
    <mergeCell ref="AA147:AA148"/>
    <mergeCell ref="AB147:AB148"/>
    <mergeCell ref="AC147:AC148"/>
    <mergeCell ref="AD147:AD148"/>
    <mergeCell ref="AE147:AE148"/>
    <mergeCell ref="AF147:AF148"/>
    <mergeCell ref="A148:I150"/>
    <mergeCell ref="L148:M150"/>
    <mergeCell ref="N148:O150"/>
    <mergeCell ref="P148:Q150"/>
    <mergeCell ref="Y143:Z143"/>
    <mergeCell ref="AA143:AC143"/>
    <mergeCell ref="Y141:Z141"/>
    <mergeCell ref="AA141:AC141"/>
    <mergeCell ref="G142:H142"/>
    <mergeCell ref="I142:K142"/>
    <mergeCell ref="M142:N142"/>
    <mergeCell ref="O142:Q142"/>
    <mergeCell ref="S142:T142"/>
    <mergeCell ref="U142:W142"/>
    <mergeCell ref="Y142:Z142"/>
    <mergeCell ref="AA142:AC142"/>
    <mergeCell ref="G141:H141"/>
    <mergeCell ref="I141:K141"/>
    <mergeCell ref="M141:N141"/>
    <mergeCell ref="O141:Q141"/>
    <mergeCell ref="S141:T141"/>
    <mergeCell ref="U141:W141"/>
    <mergeCell ref="AA129:AB129"/>
    <mergeCell ref="AC129:AD129"/>
    <mergeCell ref="AE129:AF129"/>
    <mergeCell ref="A132:B132"/>
    <mergeCell ref="C132:D132"/>
    <mergeCell ref="C133:D133"/>
    <mergeCell ref="C134:D134"/>
    <mergeCell ref="A135:A139"/>
    <mergeCell ref="B135:D139"/>
    <mergeCell ref="I136:K136"/>
    <mergeCell ref="O136:Q136"/>
    <mergeCell ref="U136:W136"/>
    <mergeCell ref="AA136:AC136"/>
    <mergeCell ref="I137:K137"/>
    <mergeCell ref="O137:Q137"/>
    <mergeCell ref="U137:W137"/>
    <mergeCell ref="AA137:AC137"/>
    <mergeCell ref="I138:K138"/>
    <mergeCell ref="O138:Q138"/>
    <mergeCell ref="U138:W138"/>
    <mergeCell ref="AA138:AC138"/>
    <mergeCell ref="G139:H139"/>
    <mergeCell ref="I139:K139"/>
    <mergeCell ref="M139:N139"/>
    <mergeCell ref="O139:Q139"/>
    <mergeCell ref="Y137:Z137"/>
    <mergeCell ref="Y139:Z139"/>
    <mergeCell ref="AA139:AC139"/>
    <mergeCell ref="AE131:AF131"/>
    <mergeCell ref="G132:H132"/>
    <mergeCell ref="I132:J132"/>
    <mergeCell ref="K132:L132"/>
    <mergeCell ref="S127:T127"/>
    <mergeCell ref="U127:V127"/>
    <mergeCell ref="W127:X127"/>
    <mergeCell ref="Y127:Z127"/>
    <mergeCell ref="AA127:AB127"/>
    <mergeCell ref="AC127:AD127"/>
    <mergeCell ref="AE127:AF127"/>
    <mergeCell ref="A128:B131"/>
    <mergeCell ref="G128:H128"/>
    <mergeCell ref="I128:J128"/>
    <mergeCell ref="K128:L128"/>
    <mergeCell ref="M128:N128"/>
    <mergeCell ref="O128:P128"/>
    <mergeCell ref="Q128:R128"/>
    <mergeCell ref="S128:T128"/>
    <mergeCell ref="U128:V128"/>
    <mergeCell ref="W128:X128"/>
    <mergeCell ref="Y128:Z128"/>
    <mergeCell ref="AA128:AB128"/>
    <mergeCell ref="AC128:AD128"/>
    <mergeCell ref="AE128:AF128"/>
    <mergeCell ref="G129:H129"/>
    <mergeCell ref="I129:J129"/>
    <mergeCell ref="K129:L129"/>
    <mergeCell ref="M129:N129"/>
    <mergeCell ref="O129:P129"/>
    <mergeCell ref="Q129:R129"/>
    <mergeCell ref="S129:T129"/>
    <mergeCell ref="U129:V129"/>
    <mergeCell ref="W129:X129"/>
    <mergeCell ref="Y129:Z129"/>
    <mergeCell ref="O131:P131"/>
    <mergeCell ref="G126:H126"/>
    <mergeCell ref="I126:J126"/>
    <mergeCell ref="K126:L126"/>
    <mergeCell ref="M126:N126"/>
    <mergeCell ref="O126:P126"/>
    <mergeCell ref="Q126:R126"/>
    <mergeCell ref="S126:T126"/>
    <mergeCell ref="U126:V126"/>
    <mergeCell ref="W126:X126"/>
    <mergeCell ref="Y126:Z126"/>
    <mergeCell ref="AA126:AB126"/>
    <mergeCell ref="AC126:AD126"/>
    <mergeCell ref="AE126:AF126"/>
    <mergeCell ref="A103:B103"/>
    <mergeCell ref="C103:D103"/>
    <mergeCell ref="C104:D104"/>
    <mergeCell ref="C105:D105"/>
    <mergeCell ref="A106:A110"/>
    <mergeCell ref="B106:D110"/>
    <mergeCell ref="G109:H109"/>
    <mergeCell ref="I109:K109"/>
    <mergeCell ref="M109:N109"/>
    <mergeCell ref="O109:Q109"/>
    <mergeCell ref="S109:T109"/>
    <mergeCell ref="U109:W109"/>
    <mergeCell ref="Y109:Z109"/>
    <mergeCell ref="AA109:AC109"/>
    <mergeCell ref="G110:H110"/>
    <mergeCell ref="I110:K110"/>
    <mergeCell ref="M110:N110"/>
    <mergeCell ref="O110:Q110"/>
    <mergeCell ref="AE103:AF103"/>
    <mergeCell ref="Z118:Z119"/>
    <mergeCell ref="AA118:AA119"/>
    <mergeCell ref="AB118:AB119"/>
    <mergeCell ref="AC118:AC119"/>
    <mergeCell ref="AD118:AD119"/>
    <mergeCell ref="AE118:AE119"/>
    <mergeCell ref="AF118:AF119"/>
    <mergeCell ref="A119:I121"/>
    <mergeCell ref="L119:M121"/>
    <mergeCell ref="N119:O121"/>
    <mergeCell ref="P119:Q121"/>
    <mergeCell ref="M99:N99"/>
    <mergeCell ref="O99:P99"/>
    <mergeCell ref="Q99:R99"/>
    <mergeCell ref="S99:T99"/>
    <mergeCell ref="U99:V99"/>
    <mergeCell ref="W99:X99"/>
    <mergeCell ref="Y99:Z99"/>
    <mergeCell ref="AA99:AB99"/>
    <mergeCell ref="AC99:AD99"/>
    <mergeCell ref="AE99:AF99"/>
    <mergeCell ref="AE101:AF101"/>
    <mergeCell ref="AE100:AF100"/>
    <mergeCell ref="I107:K107"/>
    <mergeCell ref="O107:Q107"/>
    <mergeCell ref="U107:W107"/>
    <mergeCell ref="AA107:AC107"/>
    <mergeCell ref="I108:K108"/>
    <mergeCell ref="O108:Q108"/>
    <mergeCell ref="U108:W108"/>
    <mergeCell ref="AA108:AC108"/>
    <mergeCell ref="G112:H112"/>
    <mergeCell ref="C76:D76"/>
    <mergeCell ref="G76:H76"/>
    <mergeCell ref="S81:T81"/>
    <mergeCell ref="AE97:AF97"/>
    <mergeCell ref="A98:B98"/>
    <mergeCell ref="C98:D98"/>
    <mergeCell ref="G98:H98"/>
    <mergeCell ref="I98:J98"/>
    <mergeCell ref="K98:L98"/>
    <mergeCell ref="M98:N98"/>
    <mergeCell ref="O98:P98"/>
    <mergeCell ref="Q98:R98"/>
    <mergeCell ref="S98:T98"/>
    <mergeCell ref="U98:V98"/>
    <mergeCell ref="W98:X98"/>
    <mergeCell ref="Y98:Z98"/>
    <mergeCell ref="AA98:AB98"/>
    <mergeCell ref="AC98:AD98"/>
    <mergeCell ref="AE98:AF98"/>
    <mergeCell ref="I78:K78"/>
    <mergeCell ref="O78:Q78"/>
    <mergeCell ref="U78:W78"/>
    <mergeCell ref="AA78:AC78"/>
    <mergeCell ref="G79:H79"/>
    <mergeCell ref="I79:K79"/>
    <mergeCell ref="M79:N79"/>
    <mergeCell ref="O79:Q79"/>
    <mergeCell ref="S79:T79"/>
    <mergeCell ref="U79:W79"/>
    <mergeCell ref="Y79:Z79"/>
    <mergeCell ref="AA79:AC79"/>
    <mergeCell ref="G80:H80"/>
    <mergeCell ref="M80:N80"/>
    <mergeCell ref="O80:Q80"/>
    <mergeCell ref="G78:H78"/>
    <mergeCell ref="M78:N78"/>
    <mergeCell ref="S78:T78"/>
    <mergeCell ref="S80:T80"/>
    <mergeCell ref="U80:W80"/>
    <mergeCell ref="Y80:Z80"/>
    <mergeCell ref="AA80:AC80"/>
    <mergeCell ref="G68:H68"/>
    <mergeCell ref="I68:J68"/>
    <mergeCell ref="K68:L68"/>
    <mergeCell ref="M68:N68"/>
    <mergeCell ref="O68:P68"/>
    <mergeCell ref="Q68:R68"/>
    <mergeCell ref="S68:T68"/>
    <mergeCell ref="U68:V68"/>
    <mergeCell ref="W68:X68"/>
    <mergeCell ref="Y68:Z68"/>
    <mergeCell ref="AA68:AB68"/>
    <mergeCell ref="AC68:AD68"/>
    <mergeCell ref="AA73:AB73"/>
    <mergeCell ref="AC73:AD73"/>
    <mergeCell ref="AA76:AB76"/>
    <mergeCell ref="AC76:AD76"/>
    <mergeCell ref="Y78:Z78"/>
    <mergeCell ref="G75:H75"/>
    <mergeCell ref="I75:J75"/>
    <mergeCell ref="K75:L75"/>
    <mergeCell ref="M75:N75"/>
    <mergeCell ref="O75:P75"/>
    <mergeCell ref="Q71:R71"/>
    <mergeCell ref="AE68:AF68"/>
    <mergeCell ref="A69:B69"/>
    <mergeCell ref="C69:D69"/>
    <mergeCell ref="G69:H69"/>
    <mergeCell ref="I69:J69"/>
    <mergeCell ref="K69:L69"/>
    <mergeCell ref="M69:N69"/>
    <mergeCell ref="O69:P69"/>
    <mergeCell ref="Q69:R69"/>
    <mergeCell ref="S69:T69"/>
    <mergeCell ref="U69:V69"/>
    <mergeCell ref="W69:X69"/>
    <mergeCell ref="Y69:Z69"/>
    <mergeCell ref="AA69:AB69"/>
    <mergeCell ref="AC69:AD69"/>
    <mergeCell ref="AE69:AF69"/>
    <mergeCell ref="P61:Q63"/>
    <mergeCell ref="Z60:Z61"/>
    <mergeCell ref="AA60:AA61"/>
    <mergeCell ref="AB60:AB61"/>
    <mergeCell ref="Y54:Z54"/>
    <mergeCell ref="AA54:AC54"/>
    <mergeCell ref="G55:H55"/>
    <mergeCell ref="I55:K55"/>
    <mergeCell ref="M55:N55"/>
    <mergeCell ref="O55:Q55"/>
    <mergeCell ref="S55:T55"/>
    <mergeCell ref="U55:W55"/>
    <mergeCell ref="Y55:Z55"/>
    <mergeCell ref="AA55:AC55"/>
    <mergeCell ref="G54:H54"/>
    <mergeCell ref="I54:K54"/>
    <mergeCell ref="M54:N54"/>
    <mergeCell ref="O54:Q54"/>
    <mergeCell ref="S54:T54"/>
    <mergeCell ref="U54:W54"/>
    <mergeCell ref="Y56:Z56"/>
    <mergeCell ref="AA56:AC56"/>
    <mergeCell ref="G56:H56"/>
    <mergeCell ref="I56:K56"/>
    <mergeCell ref="M56:N56"/>
    <mergeCell ref="O56:Q56"/>
    <mergeCell ref="S56:T56"/>
    <mergeCell ref="U56:W56"/>
    <mergeCell ref="AE46:AF46"/>
    <mergeCell ref="Y40:Z40"/>
    <mergeCell ref="AA40:AB40"/>
    <mergeCell ref="AC40:AD40"/>
    <mergeCell ref="AE40:AF40"/>
    <mergeCell ref="Y45:Z45"/>
    <mergeCell ref="AA45:AB45"/>
    <mergeCell ref="AC45:AD45"/>
    <mergeCell ref="AE45:AF45"/>
    <mergeCell ref="C46:D46"/>
    <mergeCell ref="G46:H46"/>
    <mergeCell ref="I46:J46"/>
    <mergeCell ref="K46:L46"/>
    <mergeCell ref="M46:N46"/>
    <mergeCell ref="Y46:Z46"/>
    <mergeCell ref="Y43:Z43"/>
    <mergeCell ref="AA43:AB43"/>
    <mergeCell ref="AC43:AD43"/>
    <mergeCell ref="AE43:AF43"/>
    <mergeCell ref="AA42:AB42"/>
    <mergeCell ref="AC42:AD42"/>
    <mergeCell ref="AE42:AF42"/>
    <mergeCell ref="G43:H43"/>
    <mergeCell ref="AE44:AF44"/>
    <mergeCell ref="M45:N45"/>
    <mergeCell ref="O45:P45"/>
    <mergeCell ref="Q45:R45"/>
    <mergeCell ref="S45:T45"/>
    <mergeCell ref="U45:V45"/>
    <mergeCell ref="W45:X45"/>
    <mergeCell ref="W42:X42"/>
    <mergeCell ref="U43:V43"/>
    <mergeCell ref="AE47:AF47"/>
    <mergeCell ref="Q47:R47"/>
    <mergeCell ref="S47:T47"/>
    <mergeCell ref="U47:V47"/>
    <mergeCell ref="Y171:Z171"/>
    <mergeCell ref="AA171:AC171"/>
    <mergeCell ref="G172:H172"/>
    <mergeCell ref="I172:K172"/>
    <mergeCell ref="M172:N172"/>
    <mergeCell ref="O172:Q172"/>
    <mergeCell ref="S172:T172"/>
    <mergeCell ref="U172:W172"/>
    <mergeCell ref="Y172:Z172"/>
    <mergeCell ref="AA172:AC172"/>
    <mergeCell ref="G171:H171"/>
    <mergeCell ref="I171:K171"/>
    <mergeCell ref="M171:N171"/>
    <mergeCell ref="O171:Q171"/>
    <mergeCell ref="S171:T171"/>
    <mergeCell ref="U171:W171"/>
    <mergeCell ref="G170:H170"/>
    <mergeCell ref="I170:K170"/>
    <mergeCell ref="M170:N170"/>
    <mergeCell ref="O170:Q170"/>
    <mergeCell ref="AC60:AC61"/>
    <mergeCell ref="AD60:AD61"/>
    <mergeCell ref="AE60:AE61"/>
    <mergeCell ref="AF60:AF61"/>
    <mergeCell ref="A61:I63"/>
    <mergeCell ref="L61:M63"/>
    <mergeCell ref="S170:T170"/>
    <mergeCell ref="N61:O63"/>
    <mergeCell ref="U170:W170"/>
    <mergeCell ref="Y170:Z170"/>
    <mergeCell ref="AA170:AC170"/>
    <mergeCell ref="AE161:AF161"/>
    <mergeCell ref="G162:H162"/>
    <mergeCell ref="I162:J162"/>
    <mergeCell ref="K162:L162"/>
    <mergeCell ref="M162:N162"/>
    <mergeCell ref="M161:N161"/>
    <mergeCell ref="O161:P161"/>
    <mergeCell ref="Q161:R161"/>
    <mergeCell ref="S161:T161"/>
    <mergeCell ref="U161:V161"/>
    <mergeCell ref="W161:X161"/>
    <mergeCell ref="Y160:Z160"/>
    <mergeCell ref="AA160:AB160"/>
    <mergeCell ref="AC160:AD160"/>
    <mergeCell ref="AE160:AF160"/>
    <mergeCell ref="U163:V163"/>
    <mergeCell ref="W163:X163"/>
    <mergeCell ref="Y163:Z163"/>
    <mergeCell ref="AA163:AB163"/>
    <mergeCell ref="AC163:AD163"/>
    <mergeCell ref="AE163:AF163"/>
    <mergeCell ref="AA162:AB162"/>
    <mergeCell ref="AC162:AD162"/>
    <mergeCell ref="AE162:AF162"/>
    <mergeCell ref="G163:H163"/>
    <mergeCell ref="I163:J163"/>
    <mergeCell ref="K163:L163"/>
    <mergeCell ref="Y165:Z165"/>
    <mergeCell ref="G166:H166"/>
    <mergeCell ref="G161:H161"/>
    <mergeCell ref="I161:J161"/>
    <mergeCell ref="K161:L161"/>
    <mergeCell ref="M160:N160"/>
    <mergeCell ref="O160:P160"/>
    <mergeCell ref="Q160:R160"/>
    <mergeCell ref="S160:T160"/>
    <mergeCell ref="U160:V160"/>
    <mergeCell ref="W160:X160"/>
    <mergeCell ref="G160:H160"/>
    <mergeCell ref="I160:J160"/>
    <mergeCell ref="K160:L160"/>
    <mergeCell ref="M163:N163"/>
    <mergeCell ref="O163:P163"/>
    <mergeCell ref="Q163:R163"/>
    <mergeCell ref="S163:T163"/>
    <mergeCell ref="O162:P162"/>
    <mergeCell ref="Q162:R162"/>
    <mergeCell ref="S162:T162"/>
    <mergeCell ref="U162:V162"/>
    <mergeCell ref="W162:X162"/>
    <mergeCell ref="G140:H140"/>
    <mergeCell ref="I140:K140"/>
    <mergeCell ref="M140:N140"/>
    <mergeCell ref="O140:Q140"/>
    <mergeCell ref="G143:H143"/>
    <mergeCell ref="I143:K143"/>
    <mergeCell ref="M143:N143"/>
    <mergeCell ref="O143:Q143"/>
    <mergeCell ref="S143:T143"/>
    <mergeCell ref="U143:W143"/>
    <mergeCell ref="G138:H138"/>
    <mergeCell ref="M138:N138"/>
    <mergeCell ref="S138:T138"/>
    <mergeCell ref="S137:T137"/>
    <mergeCell ref="S139:T139"/>
    <mergeCell ref="U139:W139"/>
    <mergeCell ref="S140:T140"/>
    <mergeCell ref="U140:W140"/>
    <mergeCell ref="Y140:Z140"/>
    <mergeCell ref="AA140:AC140"/>
    <mergeCell ref="G137:H137"/>
    <mergeCell ref="M137:N137"/>
    <mergeCell ref="S136:T136"/>
    <mergeCell ref="Y136:Z136"/>
    <mergeCell ref="G136:H136"/>
    <mergeCell ref="M136:N136"/>
    <mergeCell ref="Y138:Z138"/>
    <mergeCell ref="Y132:Z132"/>
    <mergeCell ref="AE134:AF134"/>
    <mergeCell ref="S134:T134"/>
    <mergeCell ref="U134:V134"/>
    <mergeCell ref="W134:X134"/>
    <mergeCell ref="Y134:Z134"/>
    <mergeCell ref="AA134:AB134"/>
    <mergeCell ref="AC134:AD134"/>
    <mergeCell ref="G134:H134"/>
    <mergeCell ref="I134:J134"/>
    <mergeCell ref="K134:L134"/>
    <mergeCell ref="M134:N134"/>
    <mergeCell ref="O134:P134"/>
    <mergeCell ref="Q134:R134"/>
    <mergeCell ref="U133:V133"/>
    <mergeCell ref="W133:X133"/>
    <mergeCell ref="Y133:Z133"/>
    <mergeCell ref="AA133:AB133"/>
    <mergeCell ref="AC133:AD133"/>
    <mergeCell ref="AE133:AF133"/>
    <mergeCell ref="G133:H133"/>
    <mergeCell ref="I133:J133"/>
    <mergeCell ref="K133:L133"/>
    <mergeCell ref="Q131:R131"/>
    <mergeCell ref="S131:T131"/>
    <mergeCell ref="U131:V131"/>
    <mergeCell ref="W131:X131"/>
    <mergeCell ref="Y130:Z130"/>
    <mergeCell ref="AA130:AB130"/>
    <mergeCell ref="AC130:AD130"/>
    <mergeCell ref="AE130:AF130"/>
    <mergeCell ref="AA132:AB132"/>
    <mergeCell ref="AC132:AD132"/>
    <mergeCell ref="AE132:AF132"/>
    <mergeCell ref="G131:H131"/>
    <mergeCell ref="I131:J131"/>
    <mergeCell ref="K131:L131"/>
    <mergeCell ref="M130:N130"/>
    <mergeCell ref="O130:P130"/>
    <mergeCell ref="Q130:R130"/>
    <mergeCell ref="S130:T130"/>
    <mergeCell ref="U130:V130"/>
    <mergeCell ref="W130:X130"/>
    <mergeCell ref="G130:H130"/>
    <mergeCell ref="I130:J130"/>
    <mergeCell ref="K130:L130"/>
    <mergeCell ref="M133:N133"/>
    <mergeCell ref="O133:P133"/>
    <mergeCell ref="Q133:R133"/>
    <mergeCell ref="S133:T133"/>
    <mergeCell ref="O132:P132"/>
    <mergeCell ref="Q132:R132"/>
    <mergeCell ref="S132:T132"/>
    <mergeCell ref="U132:V132"/>
    <mergeCell ref="W132:X132"/>
    <mergeCell ref="A127:B127"/>
    <mergeCell ref="C127:D127"/>
    <mergeCell ref="Y114:Z114"/>
    <mergeCell ref="AA114:AC114"/>
    <mergeCell ref="Y113:Z113"/>
    <mergeCell ref="AA113:AC113"/>
    <mergeCell ref="G114:H114"/>
    <mergeCell ref="I114:K114"/>
    <mergeCell ref="M114:N114"/>
    <mergeCell ref="O114:Q114"/>
    <mergeCell ref="S114:T114"/>
    <mergeCell ref="U114:W114"/>
    <mergeCell ref="Y131:Z131"/>
    <mergeCell ref="AA131:AB131"/>
    <mergeCell ref="AC131:AD131"/>
    <mergeCell ref="G127:H127"/>
    <mergeCell ref="I127:J127"/>
    <mergeCell ref="K127:L127"/>
    <mergeCell ref="M127:N127"/>
    <mergeCell ref="O127:P127"/>
    <mergeCell ref="Q127:R127"/>
    <mergeCell ref="M132:N132"/>
    <mergeCell ref="M131:N131"/>
    <mergeCell ref="I112:K112"/>
    <mergeCell ref="M112:N112"/>
    <mergeCell ref="O112:Q112"/>
    <mergeCell ref="S112:T112"/>
    <mergeCell ref="U112:W112"/>
    <mergeCell ref="Y112:Z112"/>
    <mergeCell ref="AA112:AC112"/>
    <mergeCell ref="G111:H111"/>
    <mergeCell ref="I111:K111"/>
    <mergeCell ref="M111:N111"/>
    <mergeCell ref="O111:Q111"/>
    <mergeCell ref="S111:T111"/>
    <mergeCell ref="U111:W111"/>
    <mergeCell ref="G113:H113"/>
    <mergeCell ref="I113:K113"/>
    <mergeCell ref="M113:N113"/>
    <mergeCell ref="G103:H103"/>
    <mergeCell ref="I103:J103"/>
    <mergeCell ref="K103:L103"/>
    <mergeCell ref="O113:Q113"/>
    <mergeCell ref="S113:T113"/>
    <mergeCell ref="U113:W113"/>
    <mergeCell ref="G108:H108"/>
    <mergeCell ref="M108:N108"/>
    <mergeCell ref="S108:T108"/>
    <mergeCell ref="S107:T107"/>
    <mergeCell ref="Y107:Z107"/>
    <mergeCell ref="S110:T110"/>
    <mergeCell ref="U110:W110"/>
    <mergeCell ref="Y110:Z110"/>
    <mergeCell ref="AA110:AC110"/>
    <mergeCell ref="G107:H107"/>
    <mergeCell ref="M107:N107"/>
    <mergeCell ref="Y105:Z105"/>
    <mergeCell ref="AA105:AB105"/>
    <mergeCell ref="AC105:AD105"/>
    <mergeCell ref="Y108:Z108"/>
    <mergeCell ref="M103:N103"/>
    <mergeCell ref="O103:P103"/>
    <mergeCell ref="Q103:R103"/>
    <mergeCell ref="S103:T103"/>
    <mergeCell ref="U103:V103"/>
    <mergeCell ref="W103:X103"/>
    <mergeCell ref="Y103:Z103"/>
    <mergeCell ref="AA103:AB103"/>
    <mergeCell ref="AC103:AD103"/>
    <mergeCell ref="Y111:Z111"/>
    <mergeCell ref="AA111:AC111"/>
    <mergeCell ref="AE104:AF104"/>
    <mergeCell ref="AE105:AF105"/>
    <mergeCell ref="G105:H105"/>
    <mergeCell ref="I105:J105"/>
    <mergeCell ref="K105:L105"/>
    <mergeCell ref="M105:N105"/>
    <mergeCell ref="O105:P105"/>
    <mergeCell ref="Q105:R105"/>
    <mergeCell ref="S105:T105"/>
    <mergeCell ref="U105:V105"/>
    <mergeCell ref="W105:X105"/>
    <mergeCell ref="S104:T104"/>
    <mergeCell ref="U104:V104"/>
    <mergeCell ref="W104:X104"/>
    <mergeCell ref="Y104:Z104"/>
    <mergeCell ref="AA104:AB104"/>
    <mergeCell ref="AC104:AD104"/>
    <mergeCell ref="G104:H104"/>
    <mergeCell ref="I104:J104"/>
    <mergeCell ref="K104:L104"/>
    <mergeCell ref="M104:N104"/>
    <mergeCell ref="O104:P104"/>
    <mergeCell ref="Q104:R104"/>
    <mergeCell ref="AA102:AB102"/>
    <mergeCell ref="AC102:AD102"/>
    <mergeCell ref="AE102:AF102"/>
    <mergeCell ref="G101:H101"/>
    <mergeCell ref="I101:J101"/>
    <mergeCell ref="K101:L101"/>
    <mergeCell ref="M100:N100"/>
    <mergeCell ref="O100:P100"/>
    <mergeCell ref="Q100:R100"/>
    <mergeCell ref="S100:T100"/>
    <mergeCell ref="U100:V100"/>
    <mergeCell ref="W100:X100"/>
    <mergeCell ref="G100:H100"/>
    <mergeCell ref="I100:J100"/>
    <mergeCell ref="Y102:Z102"/>
    <mergeCell ref="K100:L100"/>
    <mergeCell ref="O102:P102"/>
    <mergeCell ref="Q102:R102"/>
    <mergeCell ref="S102:T102"/>
    <mergeCell ref="U102:V102"/>
    <mergeCell ref="W102:X102"/>
    <mergeCell ref="G102:H102"/>
    <mergeCell ref="I102:J102"/>
    <mergeCell ref="K102:L102"/>
    <mergeCell ref="M102:N102"/>
    <mergeCell ref="G97:H97"/>
    <mergeCell ref="I97:J97"/>
    <mergeCell ref="Z89:Z90"/>
    <mergeCell ref="AA89:AA90"/>
    <mergeCell ref="AB89:AB90"/>
    <mergeCell ref="AC89:AC90"/>
    <mergeCell ref="K97:L97"/>
    <mergeCell ref="M97:N97"/>
    <mergeCell ref="O97:P97"/>
    <mergeCell ref="Q97:R97"/>
    <mergeCell ref="S97:T97"/>
    <mergeCell ref="U97:V97"/>
    <mergeCell ref="Y101:Z101"/>
    <mergeCell ref="AA101:AB101"/>
    <mergeCell ref="AC101:AD101"/>
    <mergeCell ref="W97:X97"/>
    <mergeCell ref="AD89:AD90"/>
    <mergeCell ref="Y97:Z97"/>
    <mergeCell ref="AA97:AB97"/>
    <mergeCell ref="AC97:AD97"/>
    <mergeCell ref="M101:N101"/>
    <mergeCell ref="O101:P101"/>
    <mergeCell ref="Q101:R101"/>
    <mergeCell ref="S101:T101"/>
    <mergeCell ref="U101:V101"/>
    <mergeCell ref="W101:X101"/>
    <mergeCell ref="Y100:Z100"/>
    <mergeCell ref="AA100:AB100"/>
    <mergeCell ref="AC100:AD100"/>
    <mergeCell ref="G99:H99"/>
    <mergeCell ref="I99:J99"/>
    <mergeCell ref="K99:L99"/>
    <mergeCell ref="AE89:AE90"/>
    <mergeCell ref="AF89:AF90"/>
    <mergeCell ref="A90:I92"/>
    <mergeCell ref="L90:M92"/>
    <mergeCell ref="N90:O92"/>
    <mergeCell ref="P90:Q92"/>
    <mergeCell ref="Y84:Z84"/>
    <mergeCell ref="AA84:AC84"/>
    <mergeCell ref="G85:H85"/>
    <mergeCell ref="I85:K85"/>
    <mergeCell ref="M85:N85"/>
    <mergeCell ref="O85:Q85"/>
    <mergeCell ref="S85:T85"/>
    <mergeCell ref="U85:W85"/>
    <mergeCell ref="Y85:Z85"/>
    <mergeCell ref="AA85:AC85"/>
    <mergeCell ref="G84:H84"/>
    <mergeCell ref="I84:K84"/>
    <mergeCell ref="M84:N84"/>
    <mergeCell ref="O84:Q84"/>
    <mergeCell ref="S84:T84"/>
    <mergeCell ref="U84:W84"/>
    <mergeCell ref="S71:T71"/>
    <mergeCell ref="U71:V71"/>
    <mergeCell ref="W71:X71"/>
    <mergeCell ref="M73:N73"/>
    <mergeCell ref="O73:P73"/>
    <mergeCell ref="Q73:R73"/>
    <mergeCell ref="S73:T73"/>
    <mergeCell ref="Y83:Z83"/>
    <mergeCell ref="AA83:AC83"/>
    <mergeCell ref="Y81:Z81"/>
    <mergeCell ref="AA81:AC81"/>
    <mergeCell ref="G82:H82"/>
    <mergeCell ref="I82:K82"/>
    <mergeCell ref="M82:N82"/>
    <mergeCell ref="O82:Q82"/>
    <mergeCell ref="S82:T82"/>
    <mergeCell ref="U82:W82"/>
    <mergeCell ref="Y82:Z82"/>
    <mergeCell ref="AA82:AC82"/>
    <mergeCell ref="G81:H81"/>
    <mergeCell ref="I81:K81"/>
    <mergeCell ref="M81:N81"/>
    <mergeCell ref="O81:Q81"/>
    <mergeCell ref="U81:W81"/>
    <mergeCell ref="G83:H83"/>
    <mergeCell ref="I83:K83"/>
    <mergeCell ref="M83:N83"/>
    <mergeCell ref="O83:Q83"/>
    <mergeCell ref="S83:T83"/>
    <mergeCell ref="U83:W83"/>
    <mergeCell ref="I80:K80"/>
    <mergeCell ref="G73:H73"/>
    <mergeCell ref="I73:J73"/>
    <mergeCell ref="K73:L73"/>
    <mergeCell ref="AE76:AF76"/>
    <mergeCell ref="O76:P76"/>
    <mergeCell ref="Q76:R76"/>
    <mergeCell ref="S76:T76"/>
    <mergeCell ref="U76:V76"/>
    <mergeCell ref="W76:X76"/>
    <mergeCell ref="Y76:Z76"/>
    <mergeCell ref="Y75:Z75"/>
    <mergeCell ref="AA75:AB75"/>
    <mergeCell ref="AC75:AD75"/>
    <mergeCell ref="AE75:AF75"/>
    <mergeCell ref="I76:J76"/>
    <mergeCell ref="K76:L76"/>
    <mergeCell ref="M76:N76"/>
    <mergeCell ref="Q75:R75"/>
    <mergeCell ref="S75:T75"/>
    <mergeCell ref="U75:V75"/>
    <mergeCell ref="W75:X75"/>
    <mergeCell ref="S74:T74"/>
    <mergeCell ref="K74:L74"/>
    <mergeCell ref="M74:N74"/>
    <mergeCell ref="O74:P74"/>
    <mergeCell ref="Q74:R74"/>
    <mergeCell ref="Y71:Z71"/>
    <mergeCell ref="AA71:AB71"/>
    <mergeCell ref="AC71:AD71"/>
    <mergeCell ref="U73:V73"/>
    <mergeCell ref="W73:X73"/>
    <mergeCell ref="Y73:Z73"/>
    <mergeCell ref="AE74:AF74"/>
    <mergeCell ref="AE73:AF73"/>
    <mergeCell ref="AE70:AF70"/>
    <mergeCell ref="AA72:AB72"/>
    <mergeCell ref="AC72:AD72"/>
    <mergeCell ref="AE72:AF72"/>
    <mergeCell ref="G71:H71"/>
    <mergeCell ref="I71:J71"/>
    <mergeCell ref="K71:L71"/>
    <mergeCell ref="M70:N70"/>
    <mergeCell ref="O70:P70"/>
    <mergeCell ref="Q70:R70"/>
    <mergeCell ref="S70:T70"/>
    <mergeCell ref="U70:V70"/>
    <mergeCell ref="W70:X70"/>
    <mergeCell ref="G70:H70"/>
    <mergeCell ref="I70:J70"/>
    <mergeCell ref="Y72:Z72"/>
    <mergeCell ref="K70:L70"/>
    <mergeCell ref="O72:P72"/>
    <mergeCell ref="Q72:R72"/>
    <mergeCell ref="S72:T72"/>
    <mergeCell ref="U72:V72"/>
    <mergeCell ref="W72:X72"/>
    <mergeCell ref="AE71:AF71"/>
    <mergeCell ref="G72:H72"/>
    <mergeCell ref="I72:J72"/>
    <mergeCell ref="K72:L72"/>
    <mergeCell ref="M72:N72"/>
    <mergeCell ref="M71:N71"/>
    <mergeCell ref="O71:P71"/>
    <mergeCell ref="Y70:Z70"/>
    <mergeCell ref="AA70:AB70"/>
    <mergeCell ref="AC70:AD70"/>
    <mergeCell ref="U74:V74"/>
    <mergeCell ref="W74:X74"/>
    <mergeCell ref="Y74:Z74"/>
    <mergeCell ref="AA74:AB74"/>
    <mergeCell ref="AC74:AD74"/>
    <mergeCell ref="G74:H74"/>
    <mergeCell ref="I74:J74"/>
    <mergeCell ref="Y51:Z51"/>
    <mergeCell ref="AA51:AC51"/>
    <mergeCell ref="G52:H52"/>
    <mergeCell ref="I52:K52"/>
    <mergeCell ref="M52:N52"/>
    <mergeCell ref="O52:Q52"/>
    <mergeCell ref="S52:T52"/>
    <mergeCell ref="U52:W52"/>
    <mergeCell ref="Y52:Z52"/>
    <mergeCell ref="AA52:AC52"/>
    <mergeCell ref="G51:H51"/>
    <mergeCell ref="I51:K51"/>
    <mergeCell ref="M51:N51"/>
    <mergeCell ref="O51:Q51"/>
    <mergeCell ref="S51:T51"/>
    <mergeCell ref="U51:W51"/>
    <mergeCell ref="Y53:Z53"/>
    <mergeCell ref="AA53:AC53"/>
    <mergeCell ref="G53:H53"/>
    <mergeCell ref="I53:K53"/>
    <mergeCell ref="M53:N53"/>
    <mergeCell ref="O53:Q53"/>
    <mergeCell ref="S44:T44"/>
    <mergeCell ref="U44:V44"/>
    <mergeCell ref="W44:X44"/>
    <mergeCell ref="Y44:Z44"/>
    <mergeCell ref="AA44:AB44"/>
    <mergeCell ref="AC44:AD44"/>
    <mergeCell ref="G44:H44"/>
    <mergeCell ref="I44:J44"/>
    <mergeCell ref="S53:T53"/>
    <mergeCell ref="U53:W53"/>
    <mergeCell ref="Y47:Z47"/>
    <mergeCell ref="AA47:AB47"/>
    <mergeCell ref="S50:T50"/>
    <mergeCell ref="U50:W50"/>
    <mergeCell ref="Y50:Z50"/>
    <mergeCell ref="AA50:AC50"/>
    <mergeCell ref="G47:H47"/>
    <mergeCell ref="I47:J47"/>
    <mergeCell ref="K47:L47"/>
    <mergeCell ref="M47:N47"/>
    <mergeCell ref="O47:P47"/>
    <mergeCell ref="I49:K49"/>
    <mergeCell ref="M49:N49"/>
    <mergeCell ref="O49:Q49"/>
    <mergeCell ref="S49:T49"/>
    <mergeCell ref="U49:W49"/>
    <mergeCell ref="Y49:Z49"/>
    <mergeCell ref="AA49:AC49"/>
    <mergeCell ref="AC47:AD47"/>
    <mergeCell ref="G49:H49"/>
    <mergeCell ref="AA46:AB46"/>
    <mergeCell ref="AC46:AD46"/>
    <mergeCell ref="M40:N40"/>
    <mergeCell ref="O40:P40"/>
    <mergeCell ref="Q40:R40"/>
    <mergeCell ref="S40:T40"/>
    <mergeCell ref="U40:V40"/>
    <mergeCell ref="W40:X40"/>
    <mergeCell ref="Y41:Z41"/>
    <mergeCell ref="AA41:AB41"/>
    <mergeCell ref="AC41:AD41"/>
    <mergeCell ref="AE41:AF41"/>
    <mergeCell ref="G42:H42"/>
    <mergeCell ref="I42:J42"/>
    <mergeCell ref="K42:L42"/>
    <mergeCell ref="M42:N42"/>
    <mergeCell ref="M41:N41"/>
    <mergeCell ref="O41:P41"/>
    <mergeCell ref="Q41:R41"/>
    <mergeCell ref="S41:T41"/>
    <mergeCell ref="U41:V41"/>
    <mergeCell ref="G40:H40"/>
    <mergeCell ref="I40:J40"/>
    <mergeCell ref="K40:L40"/>
    <mergeCell ref="Y42:Z42"/>
    <mergeCell ref="O42:P42"/>
    <mergeCell ref="Q42:R42"/>
    <mergeCell ref="S42:T42"/>
    <mergeCell ref="U42:V42"/>
    <mergeCell ref="W43:X43"/>
    <mergeCell ref="W41:X41"/>
    <mergeCell ref="K44:L44"/>
    <mergeCell ref="M44:N44"/>
    <mergeCell ref="O44:P44"/>
    <mergeCell ref="Q44:R44"/>
    <mergeCell ref="G50:H50"/>
    <mergeCell ref="I50:K50"/>
    <mergeCell ref="M50:N50"/>
    <mergeCell ref="O50:Q50"/>
    <mergeCell ref="G41:H41"/>
    <mergeCell ref="I41:J41"/>
    <mergeCell ref="K41:L41"/>
    <mergeCell ref="C47:D47"/>
    <mergeCell ref="O46:P46"/>
    <mergeCell ref="Q46:R46"/>
    <mergeCell ref="S46:T46"/>
    <mergeCell ref="U46:V46"/>
    <mergeCell ref="W46:X46"/>
    <mergeCell ref="I43:J43"/>
    <mergeCell ref="K43:L43"/>
    <mergeCell ref="M43:N43"/>
    <mergeCell ref="O43:P43"/>
    <mergeCell ref="Q43:R43"/>
    <mergeCell ref="W47:X47"/>
    <mergeCell ref="S43:T43"/>
    <mergeCell ref="C41:D42"/>
    <mergeCell ref="C43:D44"/>
    <mergeCell ref="G45:H45"/>
    <mergeCell ref="I45:J45"/>
    <mergeCell ref="K45:L45"/>
    <mergeCell ref="G39:H39"/>
    <mergeCell ref="I39:J39"/>
    <mergeCell ref="K39:L39"/>
    <mergeCell ref="AA31:AA32"/>
    <mergeCell ref="AB31:AB32"/>
    <mergeCell ref="AC31:AC32"/>
    <mergeCell ref="AD31:AD32"/>
    <mergeCell ref="AE31:AE32"/>
    <mergeCell ref="AF31:AF32"/>
    <mergeCell ref="Z31:Z32"/>
    <mergeCell ref="A32:I34"/>
    <mergeCell ref="L32:M34"/>
    <mergeCell ref="N32:O34"/>
    <mergeCell ref="P32:Q34"/>
    <mergeCell ref="Y27:Z27"/>
    <mergeCell ref="AA27:AC27"/>
    <mergeCell ref="G27:H27"/>
    <mergeCell ref="I27:K27"/>
    <mergeCell ref="M27:N27"/>
    <mergeCell ref="O27:Q27"/>
    <mergeCell ref="S27:T27"/>
    <mergeCell ref="U27:W27"/>
    <mergeCell ref="M39:N39"/>
    <mergeCell ref="O39:P39"/>
    <mergeCell ref="Q39:R39"/>
    <mergeCell ref="S39:T39"/>
    <mergeCell ref="U39:V39"/>
    <mergeCell ref="W39:X39"/>
    <mergeCell ref="Y39:Z39"/>
    <mergeCell ref="AA39:AB39"/>
    <mergeCell ref="AC39:AD39"/>
    <mergeCell ref="AE39:AF39"/>
    <mergeCell ref="Y26:Z26"/>
    <mergeCell ref="AA26:AC26"/>
    <mergeCell ref="G26:H26"/>
    <mergeCell ref="I26:K26"/>
    <mergeCell ref="M26:N26"/>
    <mergeCell ref="O26:Q26"/>
    <mergeCell ref="S26:T26"/>
    <mergeCell ref="U26:W26"/>
    <mergeCell ref="Y24:Z24"/>
    <mergeCell ref="AA24:AC24"/>
    <mergeCell ref="G25:H25"/>
    <mergeCell ref="I25:K25"/>
    <mergeCell ref="M25:N25"/>
    <mergeCell ref="O25:Q25"/>
    <mergeCell ref="S25:T25"/>
    <mergeCell ref="U25:W25"/>
    <mergeCell ref="Y25:Z25"/>
    <mergeCell ref="AA25:AC25"/>
    <mergeCell ref="G24:H24"/>
    <mergeCell ref="I24:K24"/>
    <mergeCell ref="M24:N24"/>
    <mergeCell ref="O24:Q24"/>
    <mergeCell ref="S24:T24"/>
    <mergeCell ref="U24:W24"/>
    <mergeCell ref="G22:H22"/>
    <mergeCell ref="I22:K22"/>
    <mergeCell ref="M22:N22"/>
    <mergeCell ref="O22:Q22"/>
    <mergeCell ref="S22:T22"/>
    <mergeCell ref="U22:W22"/>
    <mergeCell ref="Y22:Z22"/>
    <mergeCell ref="AA22:AC22"/>
    <mergeCell ref="G21:H21"/>
    <mergeCell ref="I21:K21"/>
    <mergeCell ref="M21:N21"/>
    <mergeCell ref="O21:Q21"/>
    <mergeCell ref="S21:T21"/>
    <mergeCell ref="U21:W21"/>
    <mergeCell ref="A19:A23"/>
    <mergeCell ref="B19:D23"/>
    <mergeCell ref="G20:H20"/>
    <mergeCell ref="I20:K20"/>
    <mergeCell ref="M20:N20"/>
    <mergeCell ref="O20:Q20"/>
    <mergeCell ref="G23:H23"/>
    <mergeCell ref="I23:K23"/>
    <mergeCell ref="M23:N23"/>
    <mergeCell ref="O23:Q23"/>
    <mergeCell ref="S23:T23"/>
    <mergeCell ref="U23:W23"/>
    <mergeCell ref="Y23:Z23"/>
    <mergeCell ref="AA23:AC23"/>
    <mergeCell ref="C18:D18"/>
    <mergeCell ref="G18:H18"/>
    <mergeCell ref="U18:V18"/>
    <mergeCell ref="O18:P18"/>
    <mergeCell ref="Q18:R18"/>
    <mergeCell ref="S18:T18"/>
    <mergeCell ref="Q17:R17"/>
    <mergeCell ref="S17:T17"/>
    <mergeCell ref="U17:V17"/>
    <mergeCell ref="W17:X17"/>
    <mergeCell ref="Y17:Z17"/>
    <mergeCell ref="AA17:AB17"/>
    <mergeCell ref="S20:T20"/>
    <mergeCell ref="U20:W20"/>
    <mergeCell ref="Y20:Z20"/>
    <mergeCell ref="AA20:AC20"/>
    <mergeCell ref="Y21:Z21"/>
    <mergeCell ref="AA21:AC21"/>
    <mergeCell ref="W15:X15"/>
    <mergeCell ref="S14:T14"/>
    <mergeCell ref="U14:V14"/>
    <mergeCell ref="W14:X14"/>
    <mergeCell ref="AA16:AB16"/>
    <mergeCell ref="AC16:AD16"/>
    <mergeCell ref="AE16:AF16"/>
    <mergeCell ref="I18:J18"/>
    <mergeCell ref="K18:L18"/>
    <mergeCell ref="M18:N18"/>
    <mergeCell ref="G12:H12"/>
    <mergeCell ref="G17:H17"/>
    <mergeCell ref="I17:J17"/>
    <mergeCell ref="K17:L17"/>
    <mergeCell ref="M17:N17"/>
    <mergeCell ref="O17:P17"/>
    <mergeCell ref="O16:P16"/>
    <mergeCell ref="Q16:R16"/>
    <mergeCell ref="S16:T16"/>
    <mergeCell ref="U16:V16"/>
    <mergeCell ref="W16:X16"/>
    <mergeCell ref="Y16:Z16"/>
    <mergeCell ref="Y15:Z15"/>
    <mergeCell ref="AA15:AB15"/>
    <mergeCell ref="AC15:AD15"/>
    <mergeCell ref="AE15:AF15"/>
    <mergeCell ref="AC17:AD17"/>
    <mergeCell ref="AE17:AF17"/>
    <mergeCell ref="S11:T11"/>
    <mergeCell ref="U11:V11"/>
    <mergeCell ref="W11:X11"/>
    <mergeCell ref="A16:B16"/>
    <mergeCell ref="C16:D16"/>
    <mergeCell ref="G16:H16"/>
    <mergeCell ref="I16:J16"/>
    <mergeCell ref="K16:L16"/>
    <mergeCell ref="M16:N16"/>
    <mergeCell ref="C12:D13"/>
    <mergeCell ref="C14:D15"/>
    <mergeCell ref="W18:X18"/>
    <mergeCell ref="Y18:Z18"/>
    <mergeCell ref="AA18:AB18"/>
    <mergeCell ref="AC18:AD18"/>
    <mergeCell ref="AE18:AF18"/>
    <mergeCell ref="S13:T13"/>
    <mergeCell ref="O12:P12"/>
    <mergeCell ref="Q12:R12"/>
    <mergeCell ref="S12:T12"/>
    <mergeCell ref="U12:V12"/>
    <mergeCell ref="W12:X12"/>
    <mergeCell ref="Y12:Z12"/>
    <mergeCell ref="AE14:AF14"/>
    <mergeCell ref="G15:H15"/>
    <mergeCell ref="I15:J15"/>
    <mergeCell ref="K15:L15"/>
    <mergeCell ref="M15:N15"/>
    <mergeCell ref="O15:P15"/>
    <mergeCell ref="Q15:R15"/>
    <mergeCell ref="S15:T15"/>
    <mergeCell ref="U15:V15"/>
    <mergeCell ref="AE10:AF10"/>
    <mergeCell ref="U13:V13"/>
    <mergeCell ref="W13:X13"/>
    <mergeCell ref="Y13:Z13"/>
    <mergeCell ref="AA13:AB13"/>
    <mergeCell ref="AC13:AD13"/>
    <mergeCell ref="AE13:AF13"/>
    <mergeCell ref="AA12:AB12"/>
    <mergeCell ref="AC12:AD12"/>
    <mergeCell ref="AE12:AF12"/>
    <mergeCell ref="G13:H13"/>
    <mergeCell ref="I13:J13"/>
    <mergeCell ref="K13:L13"/>
    <mergeCell ref="M13:N13"/>
    <mergeCell ref="O13:P13"/>
    <mergeCell ref="Q13:R13"/>
    <mergeCell ref="Y14:Z14"/>
    <mergeCell ref="AA14:AB14"/>
    <mergeCell ref="AC14:AD14"/>
    <mergeCell ref="G14:H14"/>
    <mergeCell ref="I14:J14"/>
    <mergeCell ref="K14:L14"/>
    <mergeCell ref="M14:N14"/>
    <mergeCell ref="O14:P14"/>
    <mergeCell ref="Q14:R14"/>
    <mergeCell ref="AE11:AF11"/>
    <mergeCell ref="I12:J12"/>
    <mergeCell ref="K12:L12"/>
    <mergeCell ref="M12:N12"/>
    <mergeCell ref="M11:N11"/>
    <mergeCell ref="O11:P11"/>
    <mergeCell ref="Q11:R11"/>
    <mergeCell ref="AF2:AF3"/>
    <mergeCell ref="A3:I5"/>
    <mergeCell ref="L3:M5"/>
    <mergeCell ref="N3:O5"/>
    <mergeCell ref="P3:Q5"/>
    <mergeCell ref="Z2:Z3"/>
    <mergeCell ref="AA2:AA3"/>
    <mergeCell ref="AB2:AB3"/>
    <mergeCell ref="AC2:AC3"/>
    <mergeCell ref="AD2:AD3"/>
    <mergeCell ref="AE2:AE3"/>
    <mergeCell ref="A11:B11"/>
    <mergeCell ref="C11:D11"/>
    <mergeCell ref="G11:H11"/>
    <mergeCell ref="I11:J11"/>
    <mergeCell ref="K11:L11"/>
    <mergeCell ref="M10:N10"/>
    <mergeCell ref="O10:P10"/>
    <mergeCell ref="Q10:R10"/>
    <mergeCell ref="S10:T10"/>
    <mergeCell ref="U10:V10"/>
    <mergeCell ref="W10:X10"/>
    <mergeCell ref="A10:D10"/>
    <mergeCell ref="G10:H10"/>
    <mergeCell ref="I10:J10"/>
    <mergeCell ref="K10:L10"/>
    <mergeCell ref="Y11:Z11"/>
    <mergeCell ref="AA11:AB11"/>
    <mergeCell ref="AC11:AD11"/>
    <mergeCell ref="Y10:Z10"/>
    <mergeCell ref="AA10:AB10"/>
    <mergeCell ref="AC10:AD10"/>
    <mergeCell ref="B24:D24"/>
    <mergeCell ref="B25:D25"/>
    <mergeCell ref="B53:D53"/>
    <mergeCell ref="B54:D54"/>
    <mergeCell ref="B82:D82"/>
    <mergeCell ref="B111:D111"/>
    <mergeCell ref="B140:D140"/>
    <mergeCell ref="B169:D169"/>
    <mergeCell ref="B198:D198"/>
    <mergeCell ref="B227:D227"/>
    <mergeCell ref="B256:D256"/>
    <mergeCell ref="B285:D285"/>
    <mergeCell ref="B83:D83"/>
    <mergeCell ref="B112:D112"/>
    <mergeCell ref="B141:D141"/>
    <mergeCell ref="B170:D170"/>
    <mergeCell ref="B199:D199"/>
    <mergeCell ref="B228:D228"/>
    <mergeCell ref="B257:D257"/>
    <mergeCell ref="A40:B40"/>
    <mergeCell ref="C40:D40"/>
    <mergeCell ref="A41:B44"/>
    <mergeCell ref="A45:B45"/>
    <mergeCell ref="C45:D45"/>
    <mergeCell ref="C75:D75"/>
    <mergeCell ref="A77:A81"/>
    <mergeCell ref="B77:D81"/>
    <mergeCell ref="A99:B102"/>
    <mergeCell ref="A126:D126"/>
    <mergeCell ref="A185:B185"/>
    <mergeCell ref="C185:D185"/>
    <mergeCell ref="A191:B191"/>
    <mergeCell ref="A291:B292"/>
    <mergeCell ref="Z292:Z293"/>
    <mergeCell ref="AA292:AA293"/>
    <mergeCell ref="AB292:AB293"/>
    <mergeCell ref="AC292:AC293"/>
    <mergeCell ref="AD292:AD293"/>
    <mergeCell ref="AE292:AE293"/>
    <mergeCell ref="AF292:AF293"/>
    <mergeCell ref="A293:I295"/>
    <mergeCell ref="L293:M295"/>
    <mergeCell ref="N293:O295"/>
    <mergeCell ref="P293:Q295"/>
    <mergeCell ref="A297:B297"/>
    <mergeCell ref="C297:I297"/>
    <mergeCell ref="A300:D300"/>
    <mergeCell ref="G300:H300"/>
    <mergeCell ref="I300:J300"/>
    <mergeCell ref="K300:L300"/>
    <mergeCell ref="M300:N300"/>
    <mergeCell ref="O300:P300"/>
    <mergeCell ref="Q300:R300"/>
    <mergeCell ref="S300:T300"/>
    <mergeCell ref="U300:V300"/>
    <mergeCell ref="W300:X300"/>
    <mergeCell ref="Y300:Z300"/>
    <mergeCell ref="AA300:AB300"/>
    <mergeCell ref="AC300:AD300"/>
    <mergeCell ref="AE300:AF300"/>
    <mergeCell ref="A301:B301"/>
    <mergeCell ref="C301:D301"/>
    <mergeCell ref="G301:H301"/>
    <mergeCell ref="I301:J301"/>
    <mergeCell ref="K301:L301"/>
    <mergeCell ref="M301:N301"/>
    <mergeCell ref="O301:P301"/>
    <mergeCell ref="Q301:R301"/>
    <mergeCell ref="S301:T301"/>
    <mergeCell ref="U301:V301"/>
    <mergeCell ref="W301:X301"/>
    <mergeCell ref="Y301:Z301"/>
    <mergeCell ref="AA301:AB301"/>
    <mergeCell ref="AC301:AD301"/>
    <mergeCell ref="AE301:AF301"/>
    <mergeCell ref="A302:B305"/>
    <mergeCell ref="C302:D303"/>
    <mergeCell ref="G302:H302"/>
    <mergeCell ref="I302:J302"/>
    <mergeCell ref="K302:L302"/>
    <mergeCell ref="M302:N302"/>
    <mergeCell ref="O302:P302"/>
    <mergeCell ref="Q302:R302"/>
    <mergeCell ref="S302:T302"/>
    <mergeCell ref="U302:V302"/>
    <mergeCell ref="W302:X302"/>
    <mergeCell ref="Y302:Z302"/>
    <mergeCell ref="AA302:AB302"/>
    <mergeCell ref="AC302:AD302"/>
    <mergeCell ref="AE302:AF302"/>
    <mergeCell ref="G303:H303"/>
    <mergeCell ref="I303:J303"/>
    <mergeCell ref="K303:L303"/>
    <mergeCell ref="M303:N303"/>
    <mergeCell ref="O303:P303"/>
    <mergeCell ref="Q303:R303"/>
    <mergeCell ref="S303:T303"/>
    <mergeCell ref="U303:V303"/>
    <mergeCell ref="W303:X303"/>
    <mergeCell ref="Y303:Z303"/>
    <mergeCell ref="AA303:AB303"/>
    <mergeCell ref="AC303:AD303"/>
    <mergeCell ref="AE303:AF303"/>
    <mergeCell ref="C304:D305"/>
    <mergeCell ref="G304:H304"/>
    <mergeCell ref="I304:J304"/>
    <mergeCell ref="K304:L304"/>
    <mergeCell ref="M304:N304"/>
    <mergeCell ref="O304:P304"/>
    <mergeCell ref="Q304:R304"/>
    <mergeCell ref="S304:T304"/>
    <mergeCell ref="U304:V304"/>
    <mergeCell ref="W304:X304"/>
    <mergeCell ref="Y304:Z304"/>
    <mergeCell ref="AA304:AB304"/>
    <mergeCell ref="AC304:AD304"/>
    <mergeCell ref="AE304:AF304"/>
    <mergeCell ref="G305:H305"/>
    <mergeCell ref="I305:J305"/>
    <mergeCell ref="K305:L305"/>
    <mergeCell ref="M305:N305"/>
    <mergeCell ref="O305:P305"/>
    <mergeCell ref="Q305:R305"/>
    <mergeCell ref="S305:T305"/>
    <mergeCell ref="U305:V305"/>
    <mergeCell ref="W305:X305"/>
    <mergeCell ref="Y305:Z305"/>
    <mergeCell ref="AA305:AB305"/>
    <mergeCell ref="AC305:AD305"/>
    <mergeCell ref="AE305:AF305"/>
    <mergeCell ref="A306:B306"/>
    <mergeCell ref="C306:D306"/>
    <mergeCell ref="G306:H306"/>
    <mergeCell ref="I306:J306"/>
    <mergeCell ref="K306:L306"/>
    <mergeCell ref="M306:N306"/>
    <mergeCell ref="O306:P306"/>
    <mergeCell ref="Q306:R306"/>
    <mergeCell ref="S306:T306"/>
    <mergeCell ref="U306:V306"/>
    <mergeCell ref="W306:X306"/>
    <mergeCell ref="Y306:Z306"/>
    <mergeCell ref="AA306:AB306"/>
    <mergeCell ref="AC306:AD306"/>
    <mergeCell ref="AE306:AF306"/>
    <mergeCell ref="A307:B307"/>
    <mergeCell ref="C307:D307"/>
    <mergeCell ref="G307:H307"/>
    <mergeCell ref="I307:J307"/>
    <mergeCell ref="K307:L307"/>
    <mergeCell ref="M307:N307"/>
    <mergeCell ref="O307:P307"/>
    <mergeCell ref="Q307:R307"/>
    <mergeCell ref="S307:T307"/>
    <mergeCell ref="U307:V307"/>
    <mergeCell ref="W307:X307"/>
    <mergeCell ref="Y307:Z307"/>
    <mergeCell ref="AA307:AB307"/>
    <mergeCell ref="AC307:AD307"/>
    <mergeCell ref="AE307:AF307"/>
    <mergeCell ref="A308:B308"/>
    <mergeCell ref="C308:D308"/>
    <mergeCell ref="G308:H308"/>
    <mergeCell ref="I308:J308"/>
    <mergeCell ref="K308:L308"/>
    <mergeCell ref="M308:N308"/>
    <mergeCell ref="O308:P308"/>
    <mergeCell ref="Q308:R308"/>
    <mergeCell ref="S308:T308"/>
    <mergeCell ref="U308:V308"/>
    <mergeCell ref="W308:X308"/>
    <mergeCell ref="Y308:Z308"/>
    <mergeCell ref="AA308:AB308"/>
    <mergeCell ref="AC308:AD308"/>
    <mergeCell ref="AE308:AF308"/>
    <mergeCell ref="A309:A313"/>
    <mergeCell ref="B309:D313"/>
    <mergeCell ref="G310:H310"/>
    <mergeCell ref="I310:K310"/>
    <mergeCell ref="M310:N310"/>
    <mergeCell ref="O310:Q310"/>
    <mergeCell ref="S310:T310"/>
    <mergeCell ref="U310:W310"/>
    <mergeCell ref="Y310:Z310"/>
    <mergeCell ref="AA310:AC310"/>
    <mergeCell ref="G311:H311"/>
    <mergeCell ref="I311:K311"/>
    <mergeCell ref="M311:N311"/>
    <mergeCell ref="O311:Q311"/>
    <mergeCell ref="S311:T311"/>
    <mergeCell ref="U311:W311"/>
    <mergeCell ref="Y311:Z311"/>
    <mergeCell ref="AA311:AC311"/>
    <mergeCell ref="G312:H312"/>
    <mergeCell ref="I312:K312"/>
    <mergeCell ref="M312:N312"/>
    <mergeCell ref="O312:Q312"/>
    <mergeCell ref="S312:T312"/>
    <mergeCell ref="U312:W312"/>
    <mergeCell ref="Y312:Z312"/>
    <mergeCell ref="AA312:AC312"/>
    <mergeCell ref="G313:H313"/>
    <mergeCell ref="I313:K313"/>
    <mergeCell ref="M313:N313"/>
    <mergeCell ref="O313:Q313"/>
    <mergeCell ref="S313:T313"/>
    <mergeCell ref="U313:W313"/>
    <mergeCell ref="B314:D314"/>
    <mergeCell ref="G314:H314"/>
    <mergeCell ref="I314:K314"/>
    <mergeCell ref="M314:N314"/>
    <mergeCell ref="O314:Q314"/>
    <mergeCell ref="S314:T314"/>
    <mergeCell ref="U314:W314"/>
    <mergeCell ref="Y314:Z314"/>
    <mergeCell ref="AA314:AC314"/>
    <mergeCell ref="B315:D315"/>
    <mergeCell ref="G315:H315"/>
    <mergeCell ref="I315:K315"/>
    <mergeCell ref="M315:N315"/>
    <mergeCell ref="O315:Q315"/>
    <mergeCell ref="S315:T315"/>
    <mergeCell ref="U315:W315"/>
    <mergeCell ref="Y315:Z315"/>
    <mergeCell ref="AA315:AC315"/>
    <mergeCell ref="G316:H316"/>
    <mergeCell ref="I316:K316"/>
    <mergeCell ref="M316:N316"/>
    <mergeCell ref="O316:Q316"/>
    <mergeCell ref="S316:T316"/>
    <mergeCell ref="U316:W316"/>
    <mergeCell ref="Y316:Z316"/>
    <mergeCell ref="AA316:AC316"/>
    <mergeCell ref="G317:H317"/>
    <mergeCell ref="I317:K317"/>
    <mergeCell ref="M317:N317"/>
    <mergeCell ref="O317:Q317"/>
    <mergeCell ref="S317:T317"/>
    <mergeCell ref="U317:W317"/>
    <mergeCell ref="Y317:Z317"/>
    <mergeCell ref="AA317:AC317"/>
    <mergeCell ref="Y313:Z313"/>
    <mergeCell ref="AA313:AC313"/>
    <mergeCell ref="A320:B321"/>
    <mergeCell ref="Z321:Z322"/>
    <mergeCell ref="AA321:AA322"/>
    <mergeCell ref="AB321:AB322"/>
    <mergeCell ref="AC321:AC322"/>
    <mergeCell ref="AD321:AD322"/>
    <mergeCell ref="AE321:AE322"/>
    <mergeCell ref="AF321:AF322"/>
    <mergeCell ref="A322:I324"/>
    <mergeCell ref="L322:M324"/>
    <mergeCell ref="N322:O324"/>
    <mergeCell ref="P322:Q324"/>
    <mergeCell ref="A326:B326"/>
    <mergeCell ref="C326:I326"/>
    <mergeCell ref="A329:D329"/>
    <mergeCell ref="G329:H329"/>
    <mergeCell ref="I329:J329"/>
    <mergeCell ref="K329:L329"/>
    <mergeCell ref="M329:N329"/>
    <mergeCell ref="O329:P329"/>
    <mergeCell ref="Q329:R329"/>
    <mergeCell ref="S329:T329"/>
    <mergeCell ref="U329:V329"/>
    <mergeCell ref="W329:X329"/>
    <mergeCell ref="Y329:Z329"/>
    <mergeCell ref="AA329:AB329"/>
    <mergeCell ref="AC329:AD329"/>
    <mergeCell ref="AE329:AF329"/>
    <mergeCell ref="A330:B330"/>
    <mergeCell ref="C330:D330"/>
    <mergeCell ref="G330:H330"/>
    <mergeCell ref="I330:J330"/>
    <mergeCell ref="K330:L330"/>
    <mergeCell ref="M330:N330"/>
    <mergeCell ref="O330:P330"/>
    <mergeCell ref="Q330:R330"/>
    <mergeCell ref="S330:T330"/>
    <mergeCell ref="U330:V330"/>
    <mergeCell ref="W330:X330"/>
    <mergeCell ref="Y330:Z330"/>
    <mergeCell ref="AA330:AB330"/>
    <mergeCell ref="AC330:AD330"/>
    <mergeCell ref="AE330:AF330"/>
    <mergeCell ref="A331:B334"/>
    <mergeCell ref="C331:D332"/>
    <mergeCell ref="G331:H331"/>
    <mergeCell ref="I331:J331"/>
    <mergeCell ref="K331:L331"/>
    <mergeCell ref="M331:N331"/>
    <mergeCell ref="O331:P331"/>
    <mergeCell ref="Q331:R331"/>
    <mergeCell ref="S331:T331"/>
    <mergeCell ref="U331:V331"/>
    <mergeCell ref="W331:X331"/>
    <mergeCell ref="Y331:Z331"/>
    <mergeCell ref="AA331:AB331"/>
    <mergeCell ref="AC331:AD331"/>
    <mergeCell ref="AE331:AF331"/>
    <mergeCell ref="G332:H332"/>
    <mergeCell ref="I332:J332"/>
    <mergeCell ref="K332:L332"/>
    <mergeCell ref="M332:N332"/>
    <mergeCell ref="O332:P332"/>
    <mergeCell ref="Q332:R332"/>
    <mergeCell ref="S332:T332"/>
    <mergeCell ref="U332:V332"/>
    <mergeCell ref="W332:X332"/>
    <mergeCell ref="Y332:Z332"/>
    <mergeCell ref="AA332:AB332"/>
    <mergeCell ref="AC332:AD332"/>
    <mergeCell ref="AE332:AF332"/>
    <mergeCell ref="C333:D334"/>
    <mergeCell ref="G333:H333"/>
    <mergeCell ref="I333:J333"/>
    <mergeCell ref="K333:L333"/>
    <mergeCell ref="M333:N333"/>
    <mergeCell ref="O333:P333"/>
    <mergeCell ref="Q333:R333"/>
    <mergeCell ref="S333:T333"/>
    <mergeCell ref="U333:V333"/>
    <mergeCell ref="W333:X333"/>
    <mergeCell ref="Y333:Z333"/>
    <mergeCell ref="AA333:AB333"/>
    <mergeCell ref="AC333:AD333"/>
    <mergeCell ref="AE333:AF333"/>
    <mergeCell ref="G334:H334"/>
    <mergeCell ref="I334:J334"/>
    <mergeCell ref="K334:L334"/>
    <mergeCell ref="M334:N334"/>
    <mergeCell ref="O334:P334"/>
    <mergeCell ref="Q334:R334"/>
    <mergeCell ref="S334:T334"/>
    <mergeCell ref="U334:V334"/>
    <mergeCell ref="W334:X334"/>
    <mergeCell ref="Y334:Z334"/>
    <mergeCell ref="AA334:AB334"/>
    <mergeCell ref="AC334:AD334"/>
    <mergeCell ref="AE334:AF334"/>
    <mergeCell ref="A335:B335"/>
    <mergeCell ref="C335:D335"/>
    <mergeCell ref="G335:H335"/>
    <mergeCell ref="I335:J335"/>
    <mergeCell ref="K335:L335"/>
    <mergeCell ref="M335:N335"/>
    <mergeCell ref="O335:P335"/>
    <mergeCell ref="Q335:R335"/>
    <mergeCell ref="S335:T335"/>
    <mergeCell ref="U335:V335"/>
    <mergeCell ref="W335:X335"/>
    <mergeCell ref="Y335:Z335"/>
    <mergeCell ref="AA335:AB335"/>
    <mergeCell ref="AC335:AD335"/>
    <mergeCell ref="AE335:AF335"/>
    <mergeCell ref="A336:B336"/>
    <mergeCell ref="C336:D336"/>
    <mergeCell ref="G336:H336"/>
    <mergeCell ref="I336:J336"/>
    <mergeCell ref="K336:L336"/>
    <mergeCell ref="M336:N336"/>
    <mergeCell ref="O336:P336"/>
    <mergeCell ref="Q336:R336"/>
    <mergeCell ref="S336:T336"/>
    <mergeCell ref="U336:V336"/>
    <mergeCell ref="W336:X336"/>
    <mergeCell ref="Y336:Z336"/>
    <mergeCell ref="AA336:AB336"/>
    <mergeCell ref="AC336:AD336"/>
    <mergeCell ref="AE336:AF336"/>
    <mergeCell ref="A337:B337"/>
    <mergeCell ref="C337:D337"/>
    <mergeCell ref="G337:H337"/>
    <mergeCell ref="I337:J337"/>
    <mergeCell ref="K337:L337"/>
    <mergeCell ref="M337:N337"/>
    <mergeCell ref="O337:P337"/>
    <mergeCell ref="Q337:R337"/>
    <mergeCell ref="S337:T337"/>
    <mergeCell ref="U337:V337"/>
    <mergeCell ref="W337:X337"/>
    <mergeCell ref="Y337:Z337"/>
    <mergeCell ref="AA337:AB337"/>
    <mergeCell ref="AC337:AD337"/>
    <mergeCell ref="AE337:AF337"/>
    <mergeCell ref="A338:A342"/>
    <mergeCell ref="B338:D342"/>
    <mergeCell ref="G339:H339"/>
    <mergeCell ref="I339:K339"/>
    <mergeCell ref="M339:N339"/>
    <mergeCell ref="O339:Q339"/>
    <mergeCell ref="S339:T339"/>
    <mergeCell ref="U339:W339"/>
    <mergeCell ref="Y339:Z339"/>
    <mergeCell ref="AA339:AC339"/>
    <mergeCell ref="G340:H340"/>
    <mergeCell ref="I340:K340"/>
    <mergeCell ref="M340:N340"/>
    <mergeCell ref="O340:Q340"/>
    <mergeCell ref="S340:T340"/>
    <mergeCell ref="U340:W340"/>
    <mergeCell ref="Y340:Z340"/>
    <mergeCell ref="AA340:AC340"/>
    <mergeCell ref="G341:H341"/>
    <mergeCell ref="I341:K341"/>
    <mergeCell ref="M341:N341"/>
    <mergeCell ref="O341:Q341"/>
    <mergeCell ref="S341:T341"/>
    <mergeCell ref="U341:W341"/>
    <mergeCell ref="Y341:Z341"/>
    <mergeCell ref="AA341:AC341"/>
    <mergeCell ref="G342:H342"/>
    <mergeCell ref="I342:K342"/>
    <mergeCell ref="M342:N342"/>
    <mergeCell ref="O342:Q342"/>
    <mergeCell ref="S342:T342"/>
    <mergeCell ref="U342:W342"/>
    <mergeCell ref="B343:D343"/>
    <mergeCell ref="G343:H343"/>
    <mergeCell ref="I343:K343"/>
    <mergeCell ref="M343:N343"/>
    <mergeCell ref="O343:Q343"/>
    <mergeCell ref="S343:T343"/>
    <mergeCell ref="U343:W343"/>
    <mergeCell ref="Y343:Z343"/>
    <mergeCell ref="AA343:AC343"/>
    <mergeCell ref="B344:D344"/>
    <mergeCell ref="G344:H344"/>
    <mergeCell ref="I344:K344"/>
    <mergeCell ref="M344:N344"/>
    <mergeCell ref="O344:Q344"/>
    <mergeCell ref="S344:T344"/>
    <mergeCell ref="U344:W344"/>
    <mergeCell ref="Y344:Z344"/>
    <mergeCell ref="AA344:AC344"/>
    <mergeCell ref="G345:H345"/>
    <mergeCell ref="I345:K345"/>
    <mergeCell ref="M345:N345"/>
    <mergeCell ref="O345:Q345"/>
    <mergeCell ref="S345:T345"/>
    <mergeCell ref="U345:W345"/>
    <mergeCell ref="Y345:Z345"/>
    <mergeCell ref="AA345:AC345"/>
    <mergeCell ref="G346:H346"/>
    <mergeCell ref="I346:K346"/>
    <mergeCell ref="M346:N346"/>
    <mergeCell ref="O346:Q346"/>
    <mergeCell ref="S346:T346"/>
    <mergeCell ref="U346:W346"/>
    <mergeCell ref="Y346:Z346"/>
    <mergeCell ref="AA346:AC346"/>
    <mergeCell ref="Y342:Z342"/>
    <mergeCell ref="AA342:AC342"/>
    <mergeCell ref="A349:B350"/>
    <mergeCell ref="Z350:Z351"/>
    <mergeCell ref="AA350:AA351"/>
    <mergeCell ref="AB350:AB351"/>
    <mergeCell ref="AC350:AC351"/>
    <mergeCell ref="AD350:AD351"/>
    <mergeCell ref="AE350:AE351"/>
    <mergeCell ref="AF350:AF351"/>
    <mergeCell ref="A351:I353"/>
    <mergeCell ref="L351:M353"/>
    <mergeCell ref="N351:O353"/>
    <mergeCell ref="P351:Q353"/>
    <mergeCell ref="A355:B355"/>
    <mergeCell ref="C355:I355"/>
    <mergeCell ref="A358:D358"/>
    <mergeCell ref="G358:H358"/>
    <mergeCell ref="I358:J358"/>
    <mergeCell ref="K358:L358"/>
    <mergeCell ref="M358:N358"/>
    <mergeCell ref="O358:P358"/>
    <mergeCell ref="Q358:R358"/>
    <mergeCell ref="S358:T358"/>
    <mergeCell ref="U358:V358"/>
    <mergeCell ref="W358:X358"/>
    <mergeCell ref="Y358:Z358"/>
    <mergeCell ref="AA358:AB358"/>
    <mergeCell ref="AC358:AD358"/>
    <mergeCell ref="AE358:AF358"/>
    <mergeCell ref="A359:B359"/>
    <mergeCell ref="C359:D359"/>
    <mergeCell ref="G359:H359"/>
    <mergeCell ref="I359:J359"/>
    <mergeCell ref="K359:L359"/>
    <mergeCell ref="M359:N359"/>
    <mergeCell ref="O359:P359"/>
    <mergeCell ref="Q359:R359"/>
    <mergeCell ref="S359:T359"/>
    <mergeCell ref="U359:V359"/>
    <mergeCell ref="W359:X359"/>
    <mergeCell ref="Y359:Z359"/>
    <mergeCell ref="AA359:AB359"/>
    <mergeCell ref="AC359:AD359"/>
    <mergeCell ref="AE359:AF359"/>
    <mergeCell ref="A360:B363"/>
    <mergeCell ref="C360:D361"/>
    <mergeCell ref="G360:H360"/>
    <mergeCell ref="I360:J360"/>
    <mergeCell ref="K360:L360"/>
    <mergeCell ref="M360:N360"/>
    <mergeCell ref="O360:P360"/>
    <mergeCell ref="Q360:R360"/>
    <mergeCell ref="S360:T360"/>
    <mergeCell ref="U360:V360"/>
    <mergeCell ref="W360:X360"/>
    <mergeCell ref="Y360:Z360"/>
    <mergeCell ref="AA360:AB360"/>
    <mergeCell ref="AC360:AD360"/>
    <mergeCell ref="AE360:AF360"/>
    <mergeCell ref="G361:H361"/>
    <mergeCell ref="I361:J361"/>
    <mergeCell ref="K361:L361"/>
    <mergeCell ref="M361:N361"/>
    <mergeCell ref="O361:P361"/>
    <mergeCell ref="Q361:R361"/>
    <mergeCell ref="S361:T361"/>
    <mergeCell ref="U361:V361"/>
    <mergeCell ref="W361:X361"/>
    <mergeCell ref="Y361:Z361"/>
    <mergeCell ref="AA361:AB361"/>
    <mergeCell ref="AC361:AD361"/>
    <mergeCell ref="AE361:AF361"/>
    <mergeCell ref="C362:D363"/>
    <mergeCell ref="G362:H362"/>
    <mergeCell ref="I362:J362"/>
    <mergeCell ref="K362:L362"/>
    <mergeCell ref="M362:N362"/>
    <mergeCell ref="O362:P362"/>
    <mergeCell ref="Q362:R362"/>
    <mergeCell ref="S362:T362"/>
    <mergeCell ref="U362:V362"/>
    <mergeCell ref="W362:X362"/>
    <mergeCell ref="Y362:Z362"/>
    <mergeCell ref="AA362:AB362"/>
    <mergeCell ref="AC362:AD362"/>
    <mergeCell ref="AE362:AF362"/>
    <mergeCell ref="G363:H363"/>
    <mergeCell ref="I363:J363"/>
    <mergeCell ref="K363:L363"/>
    <mergeCell ref="M363:N363"/>
    <mergeCell ref="O363:P363"/>
    <mergeCell ref="Q363:R363"/>
    <mergeCell ref="S363:T363"/>
    <mergeCell ref="U363:V363"/>
    <mergeCell ref="W363:X363"/>
    <mergeCell ref="Y363:Z363"/>
    <mergeCell ref="AA363:AB363"/>
    <mergeCell ref="AC363:AD363"/>
    <mergeCell ref="AE363:AF363"/>
    <mergeCell ref="A364:B364"/>
    <mergeCell ref="C364:D364"/>
    <mergeCell ref="G364:H364"/>
    <mergeCell ref="I364:J364"/>
    <mergeCell ref="K364:L364"/>
    <mergeCell ref="M364:N364"/>
    <mergeCell ref="O364:P364"/>
    <mergeCell ref="Q364:R364"/>
    <mergeCell ref="S364:T364"/>
    <mergeCell ref="U364:V364"/>
    <mergeCell ref="W364:X364"/>
    <mergeCell ref="Y364:Z364"/>
    <mergeCell ref="AA364:AB364"/>
    <mergeCell ref="AC364:AD364"/>
    <mergeCell ref="AE364:AF364"/>
    <mergeCell ref="A365:B365"/>
    <mergeCell ref="C365:D365"/>
    <mergeCell ref="G365:H365"/>
    <mergeCell ref="I365:J365"/>
    <mergeCell ref="K365:L365"/>
    <mergeCell ref="M365:N365"/>
    <mergeCell ref="O365:P365"/>
    <mergeCell ref="Q365:R365"/>
    <mergeCell ref="S365:T365"/>
    <mergeCell ref="U365:V365"/>
    <mergeCell ref="W365:X365"/>
    <mergeCell ref="Y365:Z365"/>
    <mergeCell ref="AA365:AB365"/>
    <mergeCell ref="AC365:AD365"/>
    <mergeCell ref="AE365:AF365"/>
    <mergeCell ref="A366:B366"/>
    <mergeCell ref="C366:D366"/>
    <mergeCell ref="G366:H366"/>
    <mergeCell ref="I366:J366"/>
    <mergeCell ref="K366:L366"/>
    <mergeCell ref="M366:N366"/>
    <mergeCell ref="O366:P366"/>
    <mergeCell ref="Q366:R366"/>
    <mergeCell ref="S366:T366"/>
    <mergeCell ref="U366:V366"/>
    <mergeCell ref="W366:X366"/>
    <mergeCell ref="Y366:Z366"/>
    <mergeCell ref="AA366:AB366"/>
    <mergeCell ref="AC366:AD366"/>
    <mergeCell ref="AE366:AF366"/>
    <mergeCell ref="A367:A371"/>
    <mergeCell ref="B367:D371"/>
    <mergeCell ref="G368:H368"/>
    <mergeCell ref="I368:K368"/>
    <mergeCell ref="M368:N368"/>
    <mergeCell ref="O368:Q368"/>
    <mergeCell ref="S368:T368"/>
    <mergeCell ref="U368:W368"/>
    <mergeCell ref="Y368:Z368"/>
    <mergeCell ref="AA368:AC368"/>
    <mergeCell ref="G369:H369"/>
    <mergeCell ref="I369:K369"/>
    <mergeCell ref="M369:N369"/>
    <mergeCell ref="O369:Q369"/>
    <mergeCell ref="S369:T369"/>
    <mergeCell ref="U369:W369"/>
    <mergeCell ref="Y369:Z369"/>
    <mergeCell ref="AA369:AC369"/>
    <mergeCell ref="G370:H370"/>
    <mergeCell ref="I370:K370"/>
    <mergeCell ref="M370:N370"/>
    <mergeCell ref="O370:Q370"/>
    <mergeCell ref="S370:T370"/>
    <mergeCell ref="U370:W370"/>
    <mergeCell ref="Y370:Z370"/>
    <mergeCell ref="AA370:AC370"/>
    <mergeCell ref="G371:H371"/>
    <mergeCell ref="I371:K371"/>
    <mergeCell ref="M371:N371"/>
    <mergeCell ref="O371:Q371"/>
    <mergeCell ref="S371:T371"/>
    <mergeCell ref="U371:W371"/>
    <mergeCell ref="Y371:Z371"/>
    <mergeCell ref="AA371:AC371"/>
    <mergeCell ref="B372:D372"/>
    <mergeCell ref="G372:H372"/>
    <mergeCell ref="I372:K372"/>
    <mergeCell ref="M372:N372"/>
    <mergeCell ref="O372:Q372"/>
    <mergeCell ref="S372:T372"/>
    <mergeCell ref="U372:W372"/>
    <mergeCell ref="Y372:Z372"/>
    <mergeCell ref="AA372:AC372"/>
    <mergeCell ref="B373:D373"/>
    <mergeCell ref="G373:H373"/>
    <mergeCell ref="I373:K373"/>
    <mergeCell ref="M373:N373"/>
    <mergeCell ref="O373:Q373"/>
    <mergeCell ref="S373:T373"/>
    <mergeCell ref="U373:W373"/>
    <mergeCell ref="Y373:Z373"/>
    <mergeCell ref="AA373:AC373"/>
    <mergeCell ref="G374:H374"/>
    <mergeCell ref="I374:K374"/>
    <mergeCell ref="M374:N374"/>
    <mergeCell ref="O374:Q374"/>
    <mergeCell ref="S374:T374"/>
    <mergeCell ref="U374:W374"/>
    <mergeCell ref="Y374:Z374"/>
    <mergeCell ref="AA374:AC374"/>
    <mergeCell ref="G375:H375"/>
    <mergeCell ref="I375:K375"/>
    <mergeCell ref="M375:N375"/>
    <mergeCell ref="O375:Q375"/>
    <mergeCell ref="S375:T375"/>
    <mergeCell ref="U375:W375"/>
    <mergeCell ref="Y375:Z375"/>
    <mergeCell ref="AA375:AC375"/>
    <mergeCell ref="A378:B379"/>
    <mergeCell ref="Z379:Z380"/>
    <mergeCell ref="AA379:AA380"/>
    <mergeCell ref="AB379:AB380"/>
    <mergeCell ref="AC379:AC380"/>
    <mergeCell ref="AD379:AD380"/>
    <mergeCell ref="AE379:AE380"/>
    <mergeCell ref="AF379:AF380"/>
    <mergeCell ref="A380:I382"/>
    <mergeCell ref="L380:M382"/>
    <mergeCell ref="N380:O382"/>
    <mergeCell ref="P380:Q382"/>
    <mergeCell ref="A384:B384"/>
    <mergeCell ref="C384:I384"/>
    <mergeCell ref="A387:D387"/>
    <mergeCell ref="G387:H387"/>
    <mergeCell ref="I387:J387"/>
    <mergeCell ref="K387:L387"/>
    <mergeCell ref="M387:N387"/>
    <mergeCell ref="O387:P387"/>
    <mergeCell ref="Q387:R387"/>
    <mergeCell ref="S387:T387"/>
    <mergeCell ref="U387:V387"/>
    <mergeCell ref="W387:X387"/>
    <mergeCell ref="Y387:Z387"/>
    <mergeCell ref="AA387:AB387"/>
    <mergeCell ref="AC387:AD387"/>
    <mergeCell ref="AE387:AF387"/>
    <mergeCell ref="A388:B388"/>
    <mergeCell ref="C388:D388"/>
    <mergeCell ref="G388:H388"/>
    <mergeCell ref="I388:J388"/>
    <mergeCell ref="K388:L388"/>
    <mergeCell ref="M388:N388"/>
    <mergeCell ref="O388:P388"/>
    <mergeCell ref="Q388:R388"/>
    <mergeCell ref="S388:T388"/>
    <mergeCell ref="U388:V388"/>
    <mergeCell ref="W388:X388"/>
    <mergeCell ref="Y388:Z388"/>
    <mergeCell ref="AA388:AB388"/>
    <mergeCell ref="AC388:AD388"/>
    <mergeCell ref="AE388:AF388"/>
    <mergeCell ref="A389:B392"/>
    <mergeCell ref="C389:D390"/>
    <mergeCell ref="G389:H389"/>
    <mergeCell ref="I389:J389"/>
    <mergeCell ref="K389:L389"/>
    <mergeCell ref="M389:N389"/>
    <mergeCell ref="O389:P389"/>
    <mergeCell ref="Q389:R389"/>
    <mergeCell ref="S389:T389"/>
    <mergeCell ref="U389:V389"/>
    <mergeCell ref="W389:X389"/>
    <mergeCell ref="Y389:Z389"/>
    <mergeCell ref="AA389:AB389"/>
    <mergeCell ref="AC389:AD389"/>
    <mergeCell ref="AE389:AF389"/>
    <mergeCell ref="G390:H390"/>
    <mergeCell ref="I390:J390"/>
    <mergeCell ref="K390:L390"/>
    <mergeCell ref="M390:N390"/>
    <mergeCell ref="O390:P390"/>
    <mergeCell ref="Q390:R390"/>
    <mergeCell ref="S390:T390"/>
    <mergeCell ref="U390:V390"/>
    <mergeCell ref="W390:X390"/>
    <mergeCell ref="Y390:Z390"/>
    <mergeCell ref="AA390:AB390"/>
    <mergeCell ref="AC390:AD390"/>
    <mergeCell ref="AE390:AF390"/>
    <mergeCell ref="C391:D392"/>
    <mergeCell ref="G391:H391"/>
    <mergeCell ref="I391:J391"/>
    <mergeCell ref="K391:L391"/>
    <mergeCell ref="M391:N391"/>
    <mergeCell ref="O391:P391"/>
    <mergeCell ref="Q391:R391"/>
    <mergeCell ref="S391:T391"/>
    <mergeCell ref="U391:V391"/>
    <mergeCell ref="W391:X391"/>
    <mergeCell ref="Y391:Z391"/>
    <mergeCell ref="AA391:AB391"/>
    <mergeCell ref="AC391:AD391"/>
    <mergeCell ref="AE391:AF391"/>
    <mergeCell ref="G392:H392"/>
    <mergeCell ref="I392:J392"/>
    <mergeCell ref="K392:L392"/>
    <mergeCell ref="M392:N392"/>
    <mergeCell ref="O392:P392"/>
    <mergeCell ref="Q392:R392"/>
    <mergeCell ref="S392:T392"/>
    <mergeCell ref="U392:V392"/>
    <mergeCell ref="W392:X392"/>
    <mergeCell ref="Y392:Z392"/>
    <mergeCell ref="AA392:AB392"/>
    <mergeCell ref="AC392:AD392"/>
    <mergeCell ref="AE392:AF392"/>
    <mergeCell ref="A393:B393"/>
    <mergeCell ref="C393:D393"/>
    <mergeCell ref="G393:H393"/>
    <mergeCell ref="I393:J393"/>
    <mergeCell ref="K393:L393"/>
    <mergeCell ref="M393:N393"/>
    <mergeCell ref="O393:P393"/>
    <mergeCell ref="Q393:R393"/>
    <mergeCell ref="S393:T393"/>
    <mergeCell ref="U393:V393"/>
    <mergeCell ref="W393:X393"/>
    <mergeCell ref="Y393:Z393"/>
    <mergeCell ref="AA393:AB393"/>
    <mergeCell ref="AC393:AD393"/>
    <mergeCell ref="AE393:AF393"/>
    <mergeCell ref="A394:B394"/>
    <mergeCell ref="C394:D394"/>
    <mergeCell ref="G394:H394"/>
    <mergeCell ref="I394:J394"/>
    <mergeCell ref="K394:L394"/>
    <mergeCell ref="M394:N394"/>
    <mergeCell ref="O394:P394"/>
    <mergeCell ref="Q394:R394"/>
    <mergeCell ref="S394:T394"/>
    <mergeCell ref="U394:V394"/>
    <mergeCell ref="W394:X394"/>
    <mergeCell ref="Y394:Z394"/>
    <mergeCell ref="AA394:AB394"/>
    <mergeCell ref="AC394:AD394"/>
    <mergeCell ref="AE394:AF394"/>
    <mergeCell ref="A395:B395"/>
    <mergeCell ref="C395:D395"/>
    <mergeCell ref="G395:H395"/>
    <mergeCell ref="I395:J395"/>
    <mergeCell ref="K395:L395"/>
    <mergeCell ref="M395:N395"/>
    <mergeCell ref="O395:P395"/>
    <mergeCell ref="Q395:R395"/>
    <mergeCell ref="S395:T395"/>
    <mergeCell ref="U395:V395"/>
    <mergeCell ref="W395:X395"/>
    <mergeCell ref="Y395:Z395"/>
    <mergeCell ref="AA395:AB395"/>
    <mergeCell ref="AC395:AD395"/>
    <mergeCell ref="AE395:AF395"/>
    <mergeCell ref="A396:A400"/>
    <mergeCell ref="B396:D400"/>
    <mergeCell ref="G397:H397"/>
    <mergeCell ref="I397:K397"/>
    <mergeCell ref="M397:N397"/>
    <mergeCell ref="O397:Q397"/>
    <mergeCell ref="S397:T397"/>
    <mergeCell ref="U397:W397"/>
    <mergeCell ref="Y397:Z397"/>
    <mergeCell ref="AA397:AC397"/>
    <mergeCell ref="G398:H398"/>
    <mergeCell ref="I398:K398"/>
    <mergeCell ref="M398:N398"/>
    <mergeCell ref="O398:Q398"/>
    <mergeCell ref="S398:T398"/>
    <mergeCell ref="U398:W398"/>
    <mergeCell ref="Y398:Z398"/>
    <mergeCell ref="AA398:AC398"/>
    <mergeCell ref="G399:H399"/>
    <mergeCell ref="I399:K399"/>
    <mergeCell ref="M399:N399"/>
    <mergeCell ref="O399:Q399"/>
    <mergeCell ref="S399:T399"/>
    <mergeCell ref="U399:W399"/>
    <mergeCell ref="Y399:Z399"/>
    <mergeCell ref="AA399:AC399"/>
    <mergeCell ref="G400:H400"/>
    <mergeCell ref="I400:K400"/>
    <mergeCell ref="M400:N400"/>
    <mergeCell ref="O400:Q400"/>
    <mergeCell ref="S400:T400"/>
    <mergeCell ref="U400:W400"/>
    <mergeCell ref="Y400:Z400"/>
    <mergeCell ref="AA400:AC400"/>
    <mergeCell ref="B401:D401"/>
    <mergeCell ref="G401:H401"/>
    <mergeCell ref="I401:K401"/>
    <mergeCell ref="M401:N401"/>
    <mergeCell ref="O401:Q401"/>
    <mergeCell ref="S401:T401"/>
    <mergeCell ref="U401:W401"/>
    <mergeCell ref="Y401:Z401"/>
    <mergeCell ref="AA401:AC401"/>
    <mergeCell ref="B402:D402"/>
    <mergeCell ref="G402:H402"/>
    <mergeCell ref="I402:K402"/>
    <mergeCell ref="M402:N402"/>
    <mergeCell ref="O402:Q402"/>
    <mergeCell ref="S402:T402"/>
    <mergeCell ref="U402:W402"/>
    <mergeCell ref="Y402:Z402"/>
    <mergeCell ref="AA402:AC402"/>
    <mergeCell ref="G403:H403"/>
    <mergeCell ref="I403:K403"/>
    <mergeCell ref="M403:N403"/>
    <mergeCell ref="O403:Q403"/>
    <mergeCell ref="S403:T403"/>
    <mergeCell ref="U403:W403"/>
    <mergeCell ref="Y403:Z403"/>
    <mergeCell ref="AA403:AC403"/>
    <mergeCell ref="G404:H404"/>
    <mergeCell ref="I404:K404"/>
    <mergeCell ref="M404:N404"/>
    <mergeCell ref="O404:Q404"/>
    <mergeCell ref="S404:T404"/>
    <mergeCell ref="U404:W404"/>
    <mergeCell ref="Y404:Z404"/>
    <mergeCell ref="AA404:AC404"/>
    <mergeCell ref="A407:B408"/>
    <mergeCell ref="Z408:Z409"/>
    <mergeCell ref="AA408:AA409"/>
    <mergeCell ref="AB408:AB409"/>
    <mergeCell ref="AC408:AC409"/>
    <mergeCell ref="AD408:AD409"/>
    <mergeCell ref="AE408:AE409"/>
    <mergeCell ref="AF408:AF409"/>
    <mergeCell ref="A409:I411"/>
    <mergeCell ref="L409:M411"/>
    <mergeCell ref="N409:O411"/>
    <mergeCell ref="P409:Q411"/>
    <mergeCell ref="A413:B413"/>
    <mergeCell ref="C413:I413"/>
    <mergeCell ref="A416:D416"/>
    <mergeCell ref="G416:H416"/>
    <mergeCell ref="I416:J416"/>
    <mergeCell ref="K416:L416"/>
    <mergeCell ref="M416:N416"/>
    <mergeCell ref="O416:P416"/>
    <mergeCell ref="Q416:R416"/>
    <mergeCell ref="S416:T416"/>
    <mergeCell ref="U416:V416"/>
    <mergeCell ref="W416:X416"/>
    <mergeCell ref="Y416:Z416"/>
    <mergeCell ref="AA416:AB416"/>
    <mergeCell ref="AC416:AD416"/>
    <mergeCell ref="AE416:AF416"/>
    <mergeCell ref="A417:B417"/>
    <mergeCell ref="C417:D417"/>
    <mergeCell ref="G417:H417"/>
    <mergeCell ref="I417:J417"/>
    <mergeCell ref="K417:L417"/>
    <mergeCell ref="M417:N417"/>
    <mergeCell ref="O417:P417"/>
    <mergeCell ref="Q417:R417"/>
    <mergeCell ref="S417:T417"/>
    <mergeCell ref="U417:V417"/>
    <mergeCell ref="W417:X417"/>
    <mergeCell ref="Y417:Z417"/>
    <mergeCell ref="AA417:AB417"/>
    <mergeCell ref="AC417:AD417"/>
    <mergeCell ref="AE417:AF417"/>
    <mergeCell ref="A418:B421"/>
    <mergeCell ref="C418:D419"/>
    <mergeCell ref="G418:H418"/>
    <mergeCell ref="I418:J418"/>
    <mergeCell ref="K418:L418"/>
    <mergeCell ref="M418:N418"/>
    <mergeCell ref="O418:P418"/>
    <mergeCell ref="Q418:R418"/>
    <mergeCell ref="S418:T418"/>
    <mergeCell ref="U418:V418"/>
    <mergeCell ref="W418:X418"/>
    <mergeCell ref="Y418:Z418"/>
    <mergeCell ref="AA418:AB418"/>
    <mergeCell ref="AC418:AD418"/>
    <mergeCell ref="AE418:AF418"/>
    <mergeCell ref="G419:H419"/>
    <mergeCell ref="I419:J419"/>
    <mergeCell ref="K419:L419"/>
    <mergeCell ref="M419:N419"/>
    <mergeCell ref="O419:P419"/>
    <mergeCell ref="Q419:R419"/>
    <mergeCell ref="S419:T419"/>
    <mergeCell ref="U419:V419"/>
    <mergeCell ref="W419:X419"/>
    <mergeCell ref="Y419:Z419"/>
    <mergeCell ref="AA419:AB419"/>
    <mergeCell ref="AC419:AD419"/>
    <mergeCell ref="AE419:AF419"/>
    <mergeCell ref="C420:D421"/>
    <mergeCell ref="G420:H420"/>
    <mergeCell ref="I420:J420"/>
    <mergeCell ref="K420:L420"/>
    <mergeCell ref="M420:N420"/>
    <mergeCell ref="O420:P420"/>
    <mergeCell ref="Q420:R420"/>
    <mergeCell ref="S420:T420"/>
    <mergeCell ref="U420:V420"/>
    <mergeCell ref="W420:X420"/>
    <mergeCell ref="Y420:Z420"/>
    <mergeCell ref="AA420:AB420"/>
    <mergeCell ref="AC420:AD420"/>
    <mergeCell ref="AE420:AF420"/>
    <mergeCell ref="G421:H421"/>
    <mergeCell ref="I421:J421"/>
    <mergeCell ref="K421:L421"/>
    <mergeCell ref="M421:N421"/>
    <mergeCell ref="O421:P421"/>
    <mergeCell ref="Q421:R421"/>
    <mergeCell ref="S421:T421"/>
    <mergeCell ref="U421:V421"/>
    <mergeCell ref="W421:X421"/>
    <mergeCell ref="Y421:Z421"/>
    <mergeCell ref="AA421:AB421"/>
    <mergeCell ref="AC421:AD421"/>
    <mergeCell ref="AE421:AF421"/>
    <mergeCell ref="A422:B422"/>
    <mergeCell ref="C422:D422"/>
    <mergeCell ref="G422:H422"/>
    <mergeCell ref="I422:J422"/>
    <mergeCell ref="K422:L422"/>
    <mergeCell ref="M422:N422"/>
    <mergeCell ref="O422:P422"/>
    <mergeCell ref="Q422:R422"/>
    <mergeCell ref="S422:T422"/>
    <mergeCell ref="U422:V422"/>
    <mergeCell ref="W422:X422"/>
    <mergeCell ref="Y422:Z422"/>
    <mergeCell ref="AA422:AB422"/>
    <mergeCell ref="AC422:AD422"/>
    <mergeCell ref="AE422:AF422"/>
    <mergeCell ref="A423:B423"/>
    <mergeCell ref="C423:D423"/>
    <mergeCell ref="G423:H423"/>
    <mergeCell ref="I423:J423"/>
    <mergeCell ref="K423:L423"/>
    <mergeCell ref="M423:N423"/>
    <mergeCell ref="O423:P423"/>
    <mergeCell ref="Q423:R423"/>
    <mergeCell ref="S423:T423"/>
    <mergeCell ref="U423:V423"/>
    <mergeCell ref="W423:X423"/>
    <mergeCell ref="Y423:Z423"/>
    <mergeCell ref="AA423:AB423"/>
    <mergeCell ref="AC423:AD423"/>
    <mergeCell ref="AE423:AF423"/>
    <mergeCell ref="A424:B424"/>
    <mergeCell ref="C424:D424"/>
    <mergeCell ref="G424:H424"/>
    <mergeCell ref="I424:J424"/>
    <mergeCell ref="K424:L424"/>
    <mergeCell ref="M424:N424"/>
    <mergeCell ref="O424:P424"/>
    <mergeCell ref="Q424:R424"/>
    <mergeCell ref="S424:T424"/>
    <mergeCell ref="U424:V424"/>
    <mergeCell ref="W424:X424"/>
    <mergeCell ref="Y424:Z424"/>
    <mergeCell ref="AA424:AB424"/>
    <mergeCell ref="AC424:AD424"/>
    <mergeCell ref="AE424:AF424"/>
    <mergeCell ref="A425:A429"/>
    <mergeCell ref="B425:D429"/>
    <mergeCell ref="G426:H426"/>
    <mergeCell ref="I426:K426"/>
    <mergeCell ref="M426:N426"/>
    <mergeCell ref="O426:Q426"/>
    <mergeCell ref="S426:T426"/>
    <mergeCell ref="U426:W426"/>
    <mergeCell ref="Y426:Z426"/>
    <mergeCell ref="AA426:AC426"/>
    <mergeCell ref="G427:H427"/>
    <mergeCell ref="I427:K427"/>
    <mergeCell ref="M427:N427"/>
    <mergeCell ref="O427:Q427"/>
    <mergeCell ref="S427:T427"/>
    <mergeCell ref="U427:W427"/>
    <mergeCell ref="Y427:Z427"/>
    <mergeCell ref="AA427:AC427"/>
    <mergeCell ref="G428:H428"/>
    <mergeCell ref="I428:K428"/>
    <mergeCell ref="M428:N428"/>
    <mergeCell ref="O428:Q428"/>
    <mergeCell ref="S428:T428"/>
    <mergeCell ref="U428:W428"/>
    <mergeCell ref="Y428:Z428"/>
    <mergeCell ref="AA428:AC428"/>
    <mergeCell ref="G429:H429"/>
    <mergeCell ref="I429:K429"/>
    <mergeCell ref="M429:N429"/>
    <mergeCell ref="O429:Q429"/>
    <mergeCell ref="S429:T429"/>
    <mergeCell ref="U429:W429"/>
    <mergeCell ref="B430:D430"/>
    <mergeCell ref="G430:H430"/>
    <mergeCell ref="I430:K430"/>
    <mergeCell ref="M430:N430"/>
    <mergeCell ref="O430:Q430"/>
    <mergeCell ref="S430:T430"/>
    <mergeCell ref="U430:W430"/>
    <mergeCell ref="Y430:Z430"/>
    <mergeCell ref="AA430:AC430"/>
    <mergeCell ref="B431:D431"/>
    <mergeCell ref="G431:H431"/>
    <mergeCell ref="I431:K431"/>
    <mergeCell ref="M431:N431"/>
    <mergeCell ref="O431:Q431"/>
    <mergeCell ref="S431:T431"/>
    <mergeCell ref="U431:W431"/>
    <mergeCell ref="Y431:Z431"/>
    <mergeCell ref="AA431:AC431"/>
    <mergeCell ref="G432:H432"/>
    <mergeCell ref="I432:K432"/>
    <mergeCell ref="M432:N432"/>
    <mergeCell ref="O432:Q432"/>
    <mergeCell ref="S432:T432"/>
    <mergeCell ref="U432:W432"/>
    <mergeCell ref="Y432:Z432"/>
    <mergeCell ref="AA432:AC432"/>
    <mergeCell ref="G433:H433"/>
    <mergeCell ref="I433:K433"/>
    <mergeCell ref="M433:N433"/>
    <mergeCell ref="O433:Q433"/>
    <mergeCell ref="S433:T433"/>
    <mergeCell ref="U433:W433"/>
    <mergeCell ref="Y433:Z433"/>
    <mergeCell ref="AA433:AC433"/>
    <mergeCell ref="Y429:Z429"/>
    <mergeCell ref="AA429:AC429"/>
  </mergeCells>
  <phoneticPr fontId="3"/>
  <conditionalFormatting sqref="C7:I7">
    <cfRule type="containsBlanks" dxfId="5" priority="2">
      <formula>LEN(TRIM(C7))=0</formula>
    </cfRule>
  </conditionalFormatting>
  <pageMargins left="0.25" right="0.25" top="0.75" bottom="0.75" header="0.3" footer="0.3"/>
  <pageSetup paperSize="9" scale="62" orientation="landscape" r:id="rId1"/>
  <rowBreaks count="14" manualBreakCount="14">
    <brk id="29" max="16383" man="1"/>
    <brk id="58" max="16383" man="1"/>
    <brk id="87" max="16383" man="1"/>
    <brk id="116" max="16383" man="1"/>
    <brk id="145" max="16383" man="1"/>
    <brk id="174" max="31" man="1"/>
    <brk id="203" max="31" man="1"/>
    <brk id="232" max="31" man="1"/>
    <brk id="261" max="31" man="1"/>
    <brk id="290" max="31" man="1"/>
    <brk id="319" max="31" man="1"/>
    <brk id="348" max="31" man="1"/>
    <brk id="377" max="31" man="1"/>
    <brk id="406" max="31"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0000FF"/>
  </sheetPr>
  <dimension ref="A1:AC34"/>
  <sheetViews>
    <sheetView view="pageBreakPreview" zoomScale="70" zoomScaleNormal="100" zoomScaleSheetLayoutView="70" zoomScalePageLayoutView="70" workbookViewId="0">
      <selection activeCell="B4" sqref="B4"/>
    </sheetView>
  </sheetViews>
  <sheetFormatPr defaultColWidth="9" defaultRowHeight="16.5"/>
  <cols>
    <col min="1" max="2" width="8" style="13" customWidth="1"/>
    <col min="3" max="3" width="8.90625" style="13" customWidth="1"/>
    <col min="4" max="4" width="7.453125" style="13" customWidth="1"/>
    <col min="5" max="25" width="8" style="13" customWidth="1"/>
    <col min="26" max="26" width="3.7265625" style="13" customWidth="1"/>
    <col min="27" max="27" width="2.7265625" style="13" customWidth="1"/>
    <col min="28" max="28" width="3.7265625" style="13" customWidth="1"/>
    <col min="29" max="29" width="2.7265625" style="13" customWidth="1"/>
    <col min="30" max="31" width="8" style="13" customWidth="1"/>
    <col min="32" max="16384" width="9" style="13"/>
  </cols>
  <sheetData>
    <row r="1" spans="1:29" ht="14.25" customHeight="1">
      <c r="A1" s="968" t="s">
        <v>366</v>
      </c>
      <c r="B1" s="968"/>
      <c r="C1" s="969" t="s">
        <v>106</v>
      </c>
      <c r="D1" s="969"/>
      <c r="E1" s="969"/>
      <c r="F1" s="969"/>
      <c r="G1" s="969"/>
      <c r="H1" s="969"/>
      <c r="I1" s="969"/>
      <c r="J1" s="969"/>
      <c r="K1" s="969"/>
      <c r="L1" s="969"/>
      <c r="M1" s="969"/>
      <c r="N1" s="969"/>
      <c r="O1" s="969"/>
      <c r="P1" s="969"/>
      <c r="Q1" s="969"/>
      <c r="R1" s="968" t="s">
        <v>160</v>
      </c>
      <c r="S1" s="968">
        <f>IF('【様式２】計画書（自動計算）（当初）'!AA2="","",'【様式２】計画書（自動計算）（当初）'!AA2)</f>
        <v>0</v>
      </c>
      <c r="T1" s="968" t="s">
        <v>100</v>
      </c>
      <c r="U1" s="968">
        <f>IF('【様式２】計画書（自動計算）（当初）'!AC2="","",'【様式２】計画書（自動計算）（当初）'!AC2)</f>
        <v>0</v>
      </c>
      <c r="V1" s="968" t="s">
        <v>101</v>
      </c>
      <c r="W1" s="968">
        <f>IF('【様式２】計画書（自動計算）（当初）'!AE2="","",'【様式２】計画書（自動計算）（当初）'!AE2)</f>
        <v>0</v>
      </c>
      <c r="X1" s="968" t="s">
        <v>102</v>
      </c>
      <c r="Z1" s="968"/>
      <c r="AA1" s="968"/>
      <c r="AB1" s="968"/>
      <c r="AC1" s="968"/>
    </row>
    <row r="2" spans="1:29" ht="13.5" customHeight="1">
      <c r="A2" s="968"/>
      <c r="B2" s="968"/>
      <c r="C2" s="969"/>
      <c r="D2" s="969"/>
      <c r="E2" s="969"/>
      <c r="F2" s="969"/>
      <c r="G2" s="969"/>
      <c r="H2" s="969"/>
      <c r="I2" s="969"/>
      <c r="J2" s="969"/>
      <c r="K2" s="969"/>
      <c r="L2" s="969"/>
      <c r="M2" s="969"/>
      <c r="N2" s="969"/>
      <c r="O2" s="969"/>
      <c r="P2" s="969"/>
      <c r="Q2" s="969"/>
      <c r="R2" s="968"/>
      <c r="S2" s="968"/>
      <c r="T2" s="968"/>
      <c r="U2" s="968"/>
      <c r="V2" s="968"/>
      <c r="W2" s="968"/>
      <c r="X2" s="968"/>
      <c r="Z2" s="968"/>
      <c r="AA2" s="968"/>
      <c r="AB2" s="968"/>
      <c r="AC2" s="968"/>
    </row>
    <row r="3" spans="1:29" ht="13.5" customHeight="1">
      <c r="A3" s="968"/>
      <c r="B3" s="968"/>
      <c r="C3" s="969"/>
      <c r="D3" s="969"/>
      <c r="E3" s="969"/>
      <c r="F3" s="969"/>
      <c r="G3" s="969"/>
      <c r="H3" s="969"/>
      <c r="I3" s="969"/>
      <c r="J3" s="969"/>
      <c r="K3" s="969"/>
      <c r="L3" s="969"/>
      <c r="M3" s="969"/>
      <c r="N3" s="969"/>
      <c r="O3" s="969"/>
      <c r="P3" s="969"/>
      <c r="Q3" s="969"/>
      <c r="R3" s="968"/>
      <c r="S3" s="968"/>
      <c r="T3" s="968"/>
      <c r="U3" s="968"/>
      <c r="V3" s="968"/>
      <c r="W3" s="968"/>
      <c r="X3" s="968"/>
    </row>
    <row r="4" spans="1:29" ht="13.5" customHeight="1"/>
    <row r="5" spans="1:29" ht="33.75" customHeight="1">
      <c r="A5" s="14"/>
      <c r="B5" s="970" t="s">
        <v>90</v>
      </c>
      <c r="C5" s="970"/>
      <c r="D5" s="970" t="str">
        <f>IF('【様式２】計画書（自動計算）（当初）'!$C$7="","",'【様式２】計画書（自動計算）（当初）'!$C$7)</f>
        <v/>
      </c>
      <c r="E5" s="970"/>
      <c r="F5" s="970"/>
      <c r="G5" s="970"/>
      <c r="H5" s="970"/>
      <c r="I5" s="970"/>
      <c r="J5" s="970"/>
      <c r="K5" s="970"/>
    </row>
    <row r="6" spans="1:29">
      <c r="P6" s="124"/>
      <c r="T6" s="968" t="s">
        <v>43</v>
      </c>
      <c r="U6" s="968"/>
      <c r="V6" s="968"/>
      <c r="W6" s="983">
        <f>COUNTA(入力用!E22,入力用!E61,入力用!E100,入力用!E139,入力用!E178,入力用!E217,入力用!E256,入力用!E295,入力用!E334,入力用!E373,入力用!E412,入力用!E451,入力用!E490,入力用!E529,入力用!E568)</f>
        <v>0</v>
      </c>
      <c r="X6" s="968" t="s">
        <v>42</v>
      </c>
    </row>
    <row r="7" spans="1:29">
      <c r="A7" s="13" t="s">
        <v>44</v>
      </c>
      <c r="G7" s="13" t="s">
        <v>47</v>
      </c>
      <c r="T7" s="985"/>
      <c r="U7" s="985"/>
      <c r="V7" s="985"/>
      <c r="W7" s="984"/>
      <c r="X7" s="985"/>
    </row>
    <row r="8" spans="1:29" ht="30" customHeight="1">
      <c r="A8" s="970" t="s">
        <v>45</v>
      </c>
      <c r="B8" s="970"/>
      <c r="C8" s="970"/>
      <c r="D8" s="970" t="s">
        <v>46</v>
      </c>
      <c r="E8" s="970"/>
      <c r="G8" s="970" t="s">
        <v>48</v>
      </c>
      <c r="H8" s="970"/>
      <c r="I8" s="970"/>
      <c r="J8" s="970" t="s">
        <v>46</v>
      </c>
      <c r="K8" s="970"/>
    </row>
    <row r="9" spans="1:29" ht="30" customHeight="1">
      <c r="A9" s="970" t="s">
        <v>53</v>
      </c>
      <c r="B9" s="970"/>
      <c r="C9" s="970"/>
      <c r="D9" s="982">
        <f>W33-W34</f>
        <v>0</v>
      </c>
      <c r="E9" s="982"/>
      <c r="G9" s="970" t="s">
        <v>29</v>
      </c>
      <c r="H9" s="970"/>
      <c r="I9" s="970"/>
      <c r="J9" s="982">
        <f>W28</f>
        <v>0</v>
      </c>
      <c r="K9" s="982"/>
      <c r="M9" s="974" t="s">
        <v>103</v>
      </c>
      <c r="N9" s="974"/>
      <c r="O9" s="974"/>
      <c r="P9" s="974"/>
      <c r="Q9" s="974"/>
      <c r="R9" s="974"/>
      <c r="S9" s="974"/>
      <c r="T9" s="974"/>
      <c r="U9" s="974"/>
      <c r="V9" s="974"/>
      <c r="W9" s="974"/>
      <c r="X9" s="974"/>
    </row>
    <row r="10" spans="1:29" ht="30" customHeight="1">
      <c r="A10" s="1027" t="s">
        <v>33</v>
      </c>
      <c r="B10" s="1028"/>
      <c r="C10" s="1029"/>
      <c r="D10" s="982">
        <f>W32</f>
        <v>0</v>
      </c>
      <c r="E10" s="982"/>
      <c r="G10" s="996" t="s">
        <v>49</v>
      </c>
      <c r="H10" s="996"/>
      <c r="I10" s="996"/>
      <c r="J10" s="982">
        <f>W29</f>
        <v>0</v>
      </c>
      <c r="K10" s="982"/>
      <c r="M10" s="974"/>
      <c r="N10" s="974"/>
      <c r="O10" s="974"/>
      <c r="P10" s="974"/>
      <c r="Q10" s="974"/>
      <c r="R10" s="974"/>
      <c r="S10" s="974"/>
      <c r="T10" s="974"/>
      <c r="U10" s="974"/>
      <c r="V10" s="974"/>
      <c r="W10" s="974"/>
      <c r="X10" s="974"/>
    </row>
    <row r="11" spans="1:29" ht="34.5" customHeight="1">
      <c r="A11" s="1017" t="s">
        <v>84</v>
      </c>
      <c r="B11" s="1018"/>
      <c r="C11" s="1019"/>
      <c r="D11" s="1023">
        <f>W34</f>
        <v>0</v>
      </c>
      <c r="E11" s="1024"/>
      <c r="G11" s="996" t="s">
        <v>50</v>
      </c>
      <c r="H11" s="996"/>
      <c r="I11" s="996"/>
      <c r="J11" s="982">
        <f>W30</f>
        <v>0</v>
      </c>
      <c r="K11" s="982"/>
      <c r="M11" s="975" t="s">
        <v>104</v>
      </c>
      <c r="N11" s="975"/>
      <c r="O11" s="975"/>
      <c r="P11" s="975"/>
      <c r="Q11" s="975"/>
      <c r="R11" s="975"/>
      <c r="S11" s="975"/>
      <c r="T11" s="975"/>
      <c r="U11" s="975"/>
      <c r="V11" s="975"/>
      <c r="W11" s="975"/>
      <c r="X11" s="975"/>
    </row>
    <row r="12" spans="1:29" ht="34.5" customHeight="1">
      <c r="A12" s="1020"/>
      <c r="B12" s="1021"/>
      <c r="C12" s="1022"/>
      <c r="D12" s="1025"/>
      <c r="E12" s="1026"/>
      <c r="G12" s="996" t="s">
        <v>32</v>
      </c>
      <c r="H12" s="996"/>
      <c r="I12" s="996"/>
      <c r="J12" s="1030">
        <f>W31</f>
        <v>0</v>
      </c>
      <c r="K12" s="1030"/>
    </row>
    <row r="13" spans="1:29" ht="30" customHeight="1">
      <c r="A13" s="970" t="s">
        <v>54</v>
      </c>
      <c r="B13" s="970"/>
      <c r="C13" s="970"/>
      <c r="D13" s="982">
        <f>SUM(D9:E12)</f>
        <v>0</v>
      </c>
      <c r="E13" s="982"/>
      <c r="G13" s="970" t="s">
        <v>54</v>
      </c>
      <c r="H13" s="970"/>
      <c r="I13" s="970"/>
      <c r="J13" s="982">
        <f>SUM(J9:K12)</f>
        <v>0</v>
      </c>
      <c r="K13" s="982"/>
    </row>
    <row r="14" spans="1:29" ht="6.75" customHeight="1"/>
    <row r="15" spans="1:29" ht="9" customHeight="1"/>
    <row r="16" spans="1:29" ht="9" customHeight="1"/>
    <row r="17" spans="1:24" ht="9" customHeight="1"/>
    <row r="18" spans="1:24" ht="9" customHeight="1">
      <c r="E18" s="15"/>
    </row>
    <row r="19" spans="1:24" ht="9" customHeight="1"/>
    <row r="20" spans="1:24" ht="9" customHeight="1"/>
    <row r="21" spans="1:24" ht="9" customHeight="1"/>
    <row r="22" spans="1:24" ht="9" customHeight="1">
      <c r="E22" s="16"/>
    </row>
    <row r="23" spans="1:24" ht="9" customHeight="1"/>
    <row r="24" spans="1:24" ht="9" customHeight="1">
      <c r="E24" s="16"/>
    </row>
    <row r="25" spans="1:24" ht="9" customHeight="1" thickBot="1"/>
    <row r="26" spans="1:24" ht="19.5" customHeight="1">
      <c r="A26" s="1010" t="s">
        <v>36</v>
      </c>
      <c r="B26" s="1010"/>
      <c r="C26" s="1010"/>
      <c r="D26" s="1010"/>
      <c r="F26" s="1010" t="s">
        <v>37</v>
      </c>
      <c r="G26" s="1010"/>
      <c r="H26" s="1010"/>
      <c r="I26" s="1010"/>
      <c r="K26" s="1010" t="s">
        <v>38</v>
      </c>
      <c r="L26" s="1010"/>
      <c r="M26" s="1010"/>
      <c r="N26" s="1010"/>
      <c r="P26" s="1010" t="s">
        <v>39</v>
      </c>
      <c r="Q26" s="1010"/>
      <c r="R26" s="1010"/>
      <c r="S26" s="1010"/>
      <c r="U26" s="1011" t="s">
        <v>52</v>
      </c>
      <c r="V26" s="1012"/>
      <c r="W26" s="1012"/>
      <c r="X26" s="1013"/>
    </row>
    <row r="27" spans="1:24" ht="27" customHeight="1">
      <c r="A27" s="1010"/>
      <c r="B27" s="1010"/>
      <c r="C27" s="1010"/>
      <c r="D27" s="1010"/>
      <c r="E27" s="17"/>
      <c r="F27" s="1010"/>
      <c r="G27" s="1010"/>
      <c r="H27" s="1010"/>
      <c r="I27" s="1010"/>
      <c r="K27" s="1010"/>
      <c r="L27" s="1010"/>
      <c r="M27" s="1010"/>
      <c r="N27" s="1010"/>
      <c r="P27" s="1010"/>
      <c r="Q27" s="1010"/>
      <c r="R27" s="1010"/>
      <c r="S27" s="1010"/>
      <c r="U27" s="1014"/>
      <c r="V27" s="1015"/>
      <c r="W27" s="1015"/>
      <c r="X27" s="1016"/>
    </row>
    <row r="28" spans="1:24" ht="36.75" customHeight="1">
      <c r="A28" s="970" t="s">
        <v>29</v>
      </c>
      <c r="B28" s="970"/>
      <c r="C28" s="971">
        <f>SUM('【様式２】計画書（自動計算）（当初）'!I21,'【様式２】計画書（自動計算）（当初）'!I50,'【様式２】計画書（自動計算）（当初）'!I79,'【様式２】計画書（自動計算）（当初）'!I108,'【様式２】計画書（自動計算）（当初）'!I137,'【様式２】計画書（自動計算）（当初）'!I166,'【様式２】計画書（自動計算）（当初）'!I195,'【様式２】計画書（自動計算）（当初）'!I224,'【様式２】計画書（自動計算）（当初）'!I253,'【様式２】計画書（自動計算）（当初）'!I282,'【様式２】計画書（自動計算）（当初）'!I311,'【様式２】計画書（自動計算）（当初）'!I340,'【様式２】計画書（自動計算）（当初）'!I369,'【様式２】計画書（自動計算）（当初）'!I398,'【様式２】計画書（自動計算）（当初）'!I427)</f>
        <v>0</v>
      </c>
      <c r="D28" s="971"/>
      <c r="F28" s="970" t="s">
        <v>29</v>
      </c>
      <c r="G28" s="970"/>
      <c r="H28" s="972">
        <f>SUM('【様式２】計画書（自動計算）（当初）'!O21,'【様式２】計画書（自動計算）（当初）'!O50,'【様式２】計画書（自動計算）（当初）'!O79,'【様式２】計画書（自動計算）（当初）'!O108,'【様式２】計画書（自動計算）（当初）'!O137,'【様式２】計画書（自動計算）（当初）'!O166,'【様式２】計画書（自動計算）（当初）'!O195,'【様式２】計画書（自動計算）（当初）'!O224,'【様式２】計画書（自動計算）（当初）'!O253,'【様式２】計画書（自動計算）（当初）'!O282,'【様式２】計画書（自動計算）（当初）'!O311,'【様式２】計画書（自動計算）（当初）'!O340,'【様式２】計画書（自動計算）（当初）'!O369,'【様式２】計画書（自動計算）（当初）'!O398,'【様式２】計画書（自動計算）（当初）'!O427)</f>
        <v>0</v>
      </c>
      <c r="I28" s="973"/>
      <c r="K28" s="970" t="s">
        <v>29</v>
      </c>
      <c r="L28" s="970"/>
      <c r="M28" s="971">
        <f>SUM('【様式２】計画書（自動計算）（当初）'!U21,'【様式２】計画書（自動計算）（当初）'!U50,'【様式２】計画書（自動計算）（当初）'!U79,'【様式２】計画書（自動計算）（当初）'!U108,'【様式２】計画書（自動計算）（当初）'!U137,'【様式２】計画書（自動計算）（当初）'!U166,'【様式２】計画書（自動計算）（当初）'!U195,'【様式２】計画書（自動計算）（当初）'!U224,'【様式２】計画書（自動計算）（当初）'!U253,'【様式２】計画書（自動計算）（当初）'!U282,'【様式２】計画書（自動計算）（当初）'!U311,'【様式２】計画書（自動計算）（当初）'!U340,'【様式２】計画書（自動計算）（当初）'!U369,'【様式２】計画書（自動計算）（当初）'!U398,'【様式２】計画書（自動計算）（当初）'!U427)</f>
        <v>0</v>
      </c>
      <c r="N28" s="971"/>
      <c r="P28" s="970" t="s">
        <v>29</v>
      </c>
      <c r="Q28" s="970"/>
      <c r="R28" s="971">
        <f>SUM('【様式２】計画書（自動計算）（当初）'!AA21,'【様式２】計画書（自動計算）（当初）'!AA50,'【様式２】計画書（自動計算）（当初）'!AA79,'【様式２】計画書（自動計算）（当初）'!AA108,'【様式２】計画書（自動計算）（当初）'!AA137,'【様式２】計画書（自動計算）（当初）'!AA166,'【様式２】計画書（自動計算）（当初）'!AA195,'【様式２】計画書（自動計算）（当初）'!AA224,'【様式２】計画書（自動計算）（当初）'!AA253,'【様式２】計画書（自動計算）（当初）'!AA282,'【様式２】計画書（自動計算）（当初）'!AA311,'【様式２】計画書（自動計算）（当初）'!AA340,'【様式２】計画書（自動計算）（当初）'!AA369,'【様式２】計画書（自動計算）（当初）'!AA398,'【様式２】計画書（自動計算）（当初）'!AA427)</f>
        <v>0</v>
      </c>
      <c r="S28" s="971"/>
      <c r="U28" s="978" t="s">
        <v>29</v>
      </c>
      <c r="V28" s="979"/>
      <c r="W28" s="971">
        <f>SUM('【様式２】計画書（自動計算）（当初）'!AE11,'【様式２】計画書（自動計算）（当初）'!AE40,'【様式２】計画書（自動計算）（当初）'!AE69,'【様式２】計画書（自動計算）（当初）'!AE98,'【様式２】計画書（自動計算）（当初）'!AE127,'【様式２】計画書（自動計算）（当初）'!AE156,'【様式２】計画書（自動計算）（当初）'!AE185,'【様式２】計画書（自動計算）（当初）'!AE214,'【様式２】計画書（自動計算）（当初）'!AE243,'【様式２】計画書（自動計算）（当初）'!AE272,'【様式２】計画書（自動計算）（当初）'!AE301,'【様式２】計画書（自動計算）（当初）'!AE330,'【様式２】計画書（自動計算）（当初）'!AE359,'【様式２】計画書（自動計算）（当初）'!AE388,'【様式２】計画書（自動計算）（当初）'!AE417)</f>
        <v>0</v>
      </c>
      <c r="X28" s="981"/>
    </row>
    <row r="29" spans="1:24" ht="36.75" customHeight="1">
      <c r="A29" s="976" t="s">
        <v>31</v>
      </c>
      <c r="B29" s="977"/>
      <c r="C29" s="971">
        <f>SUM('【様式２】計画書（自動計算）（当初）'!I22,'【様式２】計画書（自動計算）（当初）'!I51,'【様式２】計画書（自動計算）（当初）'!I80,'【様式２】計画書（自動計算）（当初）'!I109,'【様式２】計画書（自動計算）（当初）'!I138,'【様式２】計画書（自動計算）（当初）'!I167,'【様式２】計画書（自動計算）（当初）'!I196,'【様式２】計画書（自動計算）（当初）'!I225,'【様式２】計画書（自動計算）（当初）'!I254,'【様式２】計画書（自動計算）（当初）'!I283,'【様式２】計画書（自動計算）（当初）'!I312,'【様式２】計画書（自動計算）（当初）'!I341,'【様式２】計画書（自動計算）（当初）'!I370,'【様式２】計画書（自動計算）（当初）'!I399,'【様式２】計画書（自動計算）（当初）'!I428)</f>
        <v>0</v>
      </c>
      <c r="D29" s="971"/>
      <c r="F29" s="997" t="s">
        <v>31</v>
      </c>
      <c r="G29" s="997"/>
      <c r="H29" s="971">
        <f>SUM('【様式２】計画書（自動計算）（当初）'!O22,'【様式２】計画書（自動計算）（当初）'!O51,'【様式２】計画書（自動計算）（当初）'!O80,'【様式２】計画書（自動計算）（当初）'!O109,'【様式２】計画書（自動計算）（当初）'!O138,'【様式２】計画書（自動計算）（当初）'!O167,'【様式２】計画書（自動計算）（当初）'!O196,'【様式２】計画書（自動計算）（当初）'!O225,'【様式２】計画書（自動計算）（当初）'!O254,'【様式２】計画書（自動計算）（当初）'!O283,'【様式２】計画書（自動計算）（当初）'!O312,'【様式２】計画書（自動計算）（当初）'!O341,'【様式２】計画書（自動計算）（当初）'!O370,'【様式２】計画書（自動計算）（当初）'!O399,'【様式２】計画書（自動計算）（当初）'!O428)</f>
        <v>0</v>
      </c>
      <c r="I29" s="971"/>
      <c r="K29" s="997" t="s">
        <v>31</v>
      </c>
      <c r="L29" s="997"/>
      <c r="M29" s="971">
        <f>SUM('【様式２】計画書（自動計算）（当初）'!U22,'【様式２】計画書（自動計算）（当初）'!U51,'【様式２】計画書（自動計算）（当初）'!U80,'【様式２】計画書（自動計算）（当初）'!U109,'【様式２】計画書（自動計算）（当初）'!U138,'【様式２】計画書（自動計算）（当初）'!U167,'【様式２】計画書（自動計算）（当初）'!U196,'【様式２】計画書（自動計算）（当初）'!U225,'【様式２】計画書（自動計算）（当初）'!U254,'【様式２】計画書（自動計算）（当初）'!U283,'【様式２】計画書（自動計算）（当初）'!U312,'【様式２】計画書（自動計算）（当初）'!U341,'【様式２】計画書（自動計算）（当初）'!U370,'【様式２】計画書（自動計算）（当初）'!U399,'【様式２】計画書（自動計算）（当初）'!U428)</f>
        <v>0</v>
      </c>
      <c r="N29" s="971"/>
      <c r="P29" s="997" t="s">
        <v>31</v>
      </c>
      <c r="Q29" s="997"/>
      <c r="R29" s="971">
        <f>SUM('【様式２】計画書（自動計算）（当初）'!AA22,'【様式２】計画書（自動計算）（当初）'!AA51,'【様式２】計画書（自動計算）（当初）'!AA80,'【様式２】計画書（自動計算）（当初）'!AA109,'【様式２】計画書（自動計算）（当初）'!AA138,'【様式２】計画書（自動計算）（当初）'!AA167,'【様式２】計画書（自動計算）（当初）'!AA196,'【様式２】計画書（自動計算）（当初）'!AA225,'【様式２】計画書（自動計算）（当初）'!AA254,'【様式２】計画書（自動計算）（当初）'!AA283,'【様式２】計画書（自動計算）（当初）'!AA312,'【様式２】計画書（自動計算）（当初）'!AA341,'【様式２】計画書（自動計算）（当初）'!AA370,'【様式２】計画書（自動計算）（当初）'!AA399,'【様式２】計画書（自動計算）（当初）'!AA428)</f>
        <v>0</v>
      </c>
      <c r="S29" s="971"/>
      <c r="U29" s="980" t="s">
        <v>49</v>
      </c>
      <c r="V29" s="977"/>
      <c r="W29" s="971">
        <f>SUM('【様式２】計画書（自動計算）（当初）'!AE12,'【様式２】計画書（自動計算）（当初）'!AE41,'【様式２】計画書（自動計算）（当初）'!AE70,'【様式２】計画書（自動計算）（当初）'!AE99,'【様式２】計画書（自動計算）（当初）'!AE128,'【様式２】計画書（自動計算）（当初）'!AE157,'【様式２】計画書（自動計算）（当初）'!AE186,'【様式２】計画書（自動計算）（当初）'!AE215,'【様式２】計画書（自動計算）（当初）'!AE244,'【様式２】計画書（自動計算）（当初）'!AE273,'【様式２】計画書（自動計算）（当初）'!AE302,'【様式２】計画書（自動計算）（当初）'!AE331,'【様式２】計画書（自動計算）（当初）'!AE360,'【様式２】計画書（自動計算）（当初）'!AE389,'【様式２】計画書（自動計算）（当初）'!AE418)</f>
        <v>0</v>
      </c>
      <c r="X29" s="981"/>
    </row>
    <row r="30" spans="1:24" ht="36.75" customHeight="1">
      <c r="A30" s="976" t="s">
        <v>105</v>
      </c>
      <c r="B30" s="977"/>
      <c r="C30" s="971">
        <f>SUM('【様式２】計画書（自動計算）（当初）'!I23,'【様式２】計画書（自動計算）（当初）'!I52,'【様式２】計画書（自動計算）（当初）'!I81,'【様式２】計画書（自動計算）（当初）'!I110,'【様式２】計画書（自動計算）（当初）'!I139,'【様式２】計画書（自動計算）（当初）'!I168,'【様式２】計画書（自動計算）（当初）'!I197,'【様式２】計画書（自動計算）（当初）'!I226,'【様式２】計画書（自動計算）（当初）'!I255,'【様式２】計画書（自動計算）（当初）'!I284,'【様式２】計画書（自動計算）（当初）'!I313,'【様式２】計画書（自動計算）（当初）'!I342,'【様式２】計画書（自動計算）（当初）'!I371,'【様式２】計画書（自動計算）（当初）'!I400,'【様式２】計画書（自動計算）（当初）'!I429)</f>
        <v>0</v>
      </c>
      <c r="D30" s="971"/>
      <c r="F30" s="976" t="s">
        <v>105</v>
      </c>
      <c r="G30" s="977"/>
      <c r="H30" s="972">
        <f>SUM('【様式２】計画書（自動計算）（当初）'!O23,'【様式２】計画書（自動計算）（当初）'!O52,'【様式２】計画書（自動計算）（当初）'!O81,'【様式２】計画書（自動計算）（当初）'!O110,'【様式２】計画書（自動計算）（当初）'!O139,'【様式２】計画書（自動計算）（当初）'!O168,'【様式２】計画書（自動計算）（当初）'!O197,'【様式２】計画書（自動計算）（当初）'!O226,'【様式２】計画書（自動計算）（当初）'!O255,'【様式２】計画書（自動計算）（当初）'!O284,'【様式２】計画書（自動計算）（当初）'!O313,'【様式２】計画書（自動計算）（当初）'!O342,'【様式２】計画書（自動計算）（当初）'!O371,'【様式２】計画書（自動計算）（当初）'!O400,'【様式２】計画書（自動計算）（当初）'!O429)</f>
        <v>0</v>
      </c>
      <c r="I30" s="973"/>
      <c r="K30" s="976" t="s">
        <v>105</v>
      </c>
      <c r="L30" s="977"/>
      <c r="M30" s="972">
        <f>SUM('【様式２】計画書（自動計算）（当初）'!U23,'【様式２】計画書（自動計算）（当初）'!U52,'【様式２】計画書（自動計算）（当初）'!U81,'【様式２】計画書（自動計算）（当初）'!U110,'【様式２】計画書（自動計算）（当初）'!U139,'【様式２】計画書（自動計算）（当初）'!U168,'【様式２】計画書（自動計算）（当初）'!U197,'【様式２】計画書（自動計算）（当初）'!U226,'【様式２】計画書（自動計算）（当初）'!U255,'【様式２】計画書（自動計算）（当初）'!U284,'【様式２】計画書（自動計算）（当初）'!U313,'【様式２】計画書（自動計算）（当初）'!U342,'【様式２】計画書（自動計算）（当初）'!U371,'【様式２】計画書（自動計算）（当初）'!U400,'【様式２】計画書（自動計算）（当初）'!U429)</f>
        <v>0</v>
      </c>
      <c r="N30" s="973"/>
      <c r="P30" s="997" t="s">
        <v>105</v>
      </c>
      <c r="Q30" s="997"/>
      <c r="R30" s="971">
        <f>SUM('【様式２】計画書（自動計算）（当初）'!AA23,'【様式２】計画書（自動計算）（当初）'!AA52,'【様式２】計画書（自動計算）（当初）'!AA81,'【様式２】計画書（自動計算）（当初）'!AA110,'【様式２】計画書（自動計算）（当初）'!AA139,'【様式２】計画書（自動計算）（当初）'!AA168,'【様式２】計画書（自動計算）（当初）'!AA197,'【様式２】計画書（自動計算）（当初）'!AA226,'【様式２】計画書（自動計算）（当初）'!AA255,'【様式２】計画書（自動計算）（当初）'!AA284,'【様式２】計画書（自動計算）（当初）'!AA313,'【様式２】計画書（自動計算）（当初）'!AA342,'【様式２】計画書（自動計算）（当初）'!AA371,'【様式２】計画書（自動計算）（当初）'!AA400,'【様式２】計画書（自動計算）（当初）'!AA429)</f>
        <v>0</v>
      </c>
      <c r="S30" s="971"/>
      <c r="U30" s="980" t="s">
        <v>83</v>
      </c>
      <c r="V30" s="977"/>
      <c r="W30" s="971">
        <f>SUM('【様式２】計画書（自動計算）（当初）'!AE13,'【様式２】計画書（自動計算）（当初）'!AE42,'【様式２】計画書（自動計算）（当初）'!AE71,'【様式２】計画書（自動計算）（当初）'!AE100,'【様式２】計画書（自動計算）（当初）'!AE129,'【様式２】計画書（自動計算）（当初）'!AE158,'【様式２】計画書（自動計算）（当初）'!AE187,'【様式２】計画書（自動計算）（当初）'!AE216,'【様式２】計画書（自動計算）（当初）'!AE245,'【様式２】計画書（自動計算）（当初）'!AE274,'【様式２】計画書（自動計算）（当初）'!AE303,'【様式２】計画書（自動計算）（当初）'!AE332,'【様式２】計画書（自動計算）（当初）'!AE361,'【様式２】計画書（自動計算）（当初）'!AE390,'【様式２】計画書（自動計算）（当初）'!AE419)</f>
        <v>0</v>
      </c>
      <c r="X30" s="981"/>
    </row>
    <row r="31" spans="1:24" ht="36.75" customHeight="1">
      <c r="A31" s="992" t="s">
        <v>32</v>
      </c>
      <c r="B31" s="993"/>
      <c r="C31" s="995">
        <f>SUM('【様式２】計画書（自動計算）（当初）'!I24,'【様式２】計画書（自動計算）（当初）'!I53,'【様式２】計画書（自動計算）（当初）'!I82,'【様式２】計画書（自動計算）（当初）'!I111,'【様式２】計画書（自動計算）（当初）'!I140,'【様式２】計画書（自動計算）（当初）'!I169,'【様式２】計画書（自動計算）（当初）'!I198,'【様式２】計画書（自動計算）（当初）'!I227,'【様式２】計画書（自動計算）（当初）'!I256,'【様式２】計画書（自動計算）（当初）'!I285,'【様式２】計画書（自動計算）（当初）'!I314,'【様式２】計画書（自動計算）（当初）'!I343,'【様式２】計画書（自動計算）（当初）'!I372,'【様式２】計画書（自動計算）（当初）'!I401,'【様式２】計画書（自動計算）（当初）'!I430)</f>
        <v>0</v>
      </c>
      <c r="D31" s="995"/>
      <c r="F31" s="992" t="s">
        <v>32</v>
      </c>
      <c r="G31" s="993"/>
      <c r="H31" s="1008">
        <f>SUM('【様式２】計画書（自動計算）（当初）'!O24,'【様式２】計画書（自動計算）（当初）'!O53,'【様式２】計画書（自動計算）（当初）'!O82,'【様式２】計画書（自動計算）（当初）'!O111,'【様式２】計画書（自動計算）（当初）'!O140,'【様式２】計画書（自動計算）（当初）'!O169,'【様式２】計画書（自動計算）（当初）'!O198,'【様式２】計画書（自動計算）（当初）'!O227,'【様式２】計画書（自動計算）（当初）'!O256,'【様式２】計画書（自動計算）（当初）'!O285,'【様式２】計画書（自動計算）（当初）'!O314,'【様式２】計画書（自動計算）（当初）'!O343,'【様式２】計画書（自動計算）（当初）'!O372,'【様式２】計画書（自動計算）（当初）'!O401,'【様式２】計画書（自動計算）（当初）'!O430)</f>
        <v>0</v>
      </c>
      <c r="I31" s="1009"/>
      <c r="K31" s="992" t="s">
        <v>32</v>
      </c>
      <c r="L31" s="993"/>
      <c r="M31" s="1008">
        <f>SUM('【様式２】計画書（自動計算）（当初）'!U24,'【様式２】計画書（自動計算）（当初）'!U53,'【様式２】計画書（自動計算）（当初）'!U82,'【様式２】計画書（自動計算）（当初）'!U111,'【様式２】計画書（自動計算）（当初）'!U140,'【様式２】計画書（自動計算）（当初）'!U169,'【様式２】計画書（自動計算）（当初）'!U198,'【様式２】計画書（自動計算）（当初）'!U227,'【様式２】計画書（自動計算）（当初）'!U256,'【様式２】計画書（自動計算）（当初）'!U285,'【様式２】計画書（自動計算）（当初）'!U314,'【様式２】計画書（自動計算）（当初）'!U343,'【様式２】計画書（自動計算）（当初）'!U372,'【様式２】計画書（自動計算）（当初）'!U401,'【様式２】計画書（自動計算）（当初）'!U430)</f>
        <v>0</v>
      </c>
      <c r="N31" s="1009"/>
      <c r="P31" s="1010" t="s">
        <v>32</v>
      </c>
      <c r="Q31" s="1010"/>
      <c r="R31" s="995">
        <f>SUM('【様式２】計画書（自動計算）（当初）'!AA24,'【様式２】計画書（自動計算）（当初）'!AA53,'【様式２】計画書（自動計算）（当初）'!AA82,'【様式２】計画書（自動計算）（当初）'!AA111,'【様式２】計画書（自動計算）（当初）'!AA140,'【様式２】計画書（自動計算）（当初）'!AA169,'【様式２】計画書（自動計算）（当初）'!AA198,'【様式２】計画書（自動計算）（当初）'!AA227,'【様式２】計画書（自動計算）（当初）'!AA256,'【様式２】計画書（自動計算）（当初）'!AA285,'【様式２】計画書（自動計算）（当初）'!AA314,'【様式２】計画書（自動計算）（当初）'!AA343,'【様式２】計画書（自動計算）（当初）'!AA372,'【様式２】計画書（自動計算）（当初）'!AA401,'【様式２】計画書（自動計算）（当初）'!AA430)</f>
        <v>0</v>
      </c>
      <c r="S31" s="995"/>
      <c r="U31" s="1001" t="s">
        <v>32</v>
      </c>
      <c r="V31" s="993"/>
      <c r="W31" s="995">
        <f>SUM('【様式２】計画書（自動計算）（当初）'!AE14,'【様式２】計画書（自動計算）（当初）'!AE43,'【様式２】計画書（自動計算）（当初）'!AE72,'【様式２】計画書（自動計算）（当初）'!AE101,'【様式２】計画書（自動計算）（当初）'!AE130,'【様式２】計画書（自動計算）（当初）'!AE159,'【様式２】計画書（自動計算）（当初）'!AE188,'【様式２】計画書（自動計算）（当初）'!AE217,'【様式２】計画書（自動計算）（当初）'!AE246,'【様式２】計画書（自動計算）（当初）'!AE275,'【様式２】計画書（自動計算）（当初）'!AE304,'【様式２】計画書（自動計算）（当初）'!AE333,'【様式２】計画書（自動計算）（当初）'!AE362,'【様式２】計画書（自動計算）（当初）'!AE391,'【様式２】計画書（自動計算）（当初）'!AE420)</f>
        <v>0</v>
      </c>
      <c r="X31" s="1002"/>
    </row>
    <row r="32" spans="1:24" ht="36.75" customHeight="1">
      <c r="A32" s="994" t="s">
        <v>33</v>
      </c>
      <c r="B32" s="979"/>
      <c r="C32" s="971">
        <f>SUM('【様式２】計画書（自動計算）（当初）'!I25,'【様式２】計画書（自動計算）（当初）'!I54,'【様式２】計画書（自動計算）（当初）'!I83,'【様式２】計画書（自動計算）（当初）'!I112,'【様式２】計画書（自動計算）（当初）'!I141,'【様式２】計画書（自動計算）（当初）'!I170,'【様式２】計画書（自動計算）（当初）'!I199,'【様式２】計画書（自動計算）（当初）'!I228,'【様式２】計画書（自動計算）（当初）'!I257,'【様式２】計画書（自動計算）（当初）'!I286,'【様式２】計画書（自動計算）（当初）'!I315,'【様式２】計画書（自動計算）（当初）'!I344,'【様式２】計画書（自動計算）（当初）'!I373,'【様式２】計画書（自動計算）（当初）'!I402,'【様式２】計画書（自動計算）（当初）'!I431)</f>
        <v>0</v>
      </c>
      <c r="D32" s="971"/>
      <c r="F32" s="994" t="s">
        <v>33</v>
      </c>
      <c r="G32" s="979"/>
      <c r="H32" s="972">
        <f>SUM('【様式２】計画書（自動計算）（当初）'!O25,'【様式２】計画書（自動計算）（当初）'!O54,'【様式２】計画書（自動計算）（当初）'!O83,'【様式２】計画書（自動計算）（当初）'!O112,'【様式２】計画書（自動計算）（当初）'!O141,'【様式２】計画書（自動計算）（当初）'!O170,'【様式２】計画書（自動計算）（当初）'!O199,'【様式２】計画書（自動計算）（当初）'!O228,'【様式２】計画書（自動計算）（当初）'!O257,'【様式２】計画書（自動計算）（当初）'!O286,'【様式２】計画書（自動計算）（当初）'!O315,'【様式２】計画書（自動計算）（当初）'!O344,'【様式２】計画書（自動計算）（当初）'!O373,'【様式２】計画書（自動計算）（当初）'!O402,'【様式２】計画書（自動計算）（当初）'!O431)</f>
        <v>0</v>
      </c>
      <c r="I32" s="973"/>
      <c r="K32" s="994" t="s">
        <v>33</v>
      </c>
      <c r="L32" s="979"/>
      <c r="M32" s="972">
        <f>SUM('【様式２】計画書（自動計算）（当初）'!U25,'【様式２】計画書（自動計算）（当初）'!U54,'【様式２】計画書（自動計算）（当初）'!U83,'【様式２】計画書（自動計算）（当初）'!U112,'【様式２】計画書（自動計算）（当初）'!U141,'【様式２】計画書（自動計算）（当初）'!U170,'【様式２】計画書（自動計算）（当初）'!U199,'【様式２】計画書（自動計算）（当初）'!U228,'【様式２】計画書（自動計算）（当初）'!U257,'【様式２】計画書（自動計算）（当初）'!U286,'【様式２】計画書（自動計算）（当初）'!U315,'【様式２】計画書（自動計算）（当初）'!U344,'【様式２】計画書（自動計算）（当初）'!U373,'【様式２】計画書（自動計算）（当初）'!U402,'【様式２】計画書（自動計算）（当初）'!U431)</f>
        <v>0</v>
      </c>
      <c r="N32" s="973"/>
      <c r="P32" s="994" t="s">
        <v>33</v>
      </c>
      <c r="Q32" s="979"/>
      <c r="R32" s="972">
        <f>SUM('【様式２】計画書（自動計算）（当初）'!AA25,'【様式２】計画書（自動計算）（当初）'!AA54,'【様式２】計画書（自動計算）（当初）'!AA83,'【様式２】計画書（自動計算）（当初）'!AA112,'【様式２】計画書（自動計算）（当初）'!AA141,'【様式２】計画書（自動計算）（当初）'!AA170,'【様式２】計画書（自動計算）（当初）'!AA199,'【様式２】計画書（自動計算）（当初）'!AA228,'【様式２】計画書（自動計算）（当初）'!AA257,'【様式２】計画書（自動計算）（当初）'!AA286,'【様式２】計画書（自動計算）（当初）'!AA315,'【様式２】計画書（自動計算）（当初）'!AA344,'【様式２】計画書（自動計算）（当初）'!AA373,'【様式２】計画書（自動計算）（当初）'!AA402,'【様式２】計画書（自動計算）（当初）'!AA431)</f>
        <v>0</v>
      </c>
      <c r="S32" s="973"/>
      <c r="U32" s="978" t="s">
        <v>33</v>
      </c>
      <c r="V32" s="979"/>
      <c r="W32" s="971">
        <f>SUM('【様式２】計画書（自動計算）（当初）'!AE15,'【様式２】計画書（自動計算）（当初）'!AE44,'【様式２】計画書（自動計算）（当初）'!AE73,'【様式２】計画書（自動計算）（当初）'!AE102,'【様式２】計画書（自動計算）（当初）'!AE131,'【様式２】計画書（自動計算）（当初）'!AE160,'【様式２】計画書（自動計算）（当初）'!AE189,'【様式２】計画書（自動計算）（当初）'!AE218,'【様式２】計画書（自動計算）（当初）'!AE247,'【様式２】計画書（自動計算）（当初）'!AE276,'【様式２】計画書（自動計算）（当初）'!AE305,'【様式２】計画書（自動計算）（当初）'!AE334,'【様式２】計画書（自動計算）（当初）'!AE363,'【様式２】計画書（自動計算）（当初）'!AE392,'【様式２】計画書（自動計算）（当初）'!AE421)</f>
        <v>0</v>
      </c>
      <c r="X32" s="981"/>
    </row>
    <row r="33" spans="1:24" ht="36.75" customHeight="1" thickBot="1">
      <c r="A33" s="986" t="s">
        <v>35</v>
      </c>
      <c r="B33" s="987"/>
      <c r="C33" s="989">
        <f>SUM('【様式２】計画書（自動計算）（当初）'!I26,'【様式２】計画書（自動計算）（当初）'!I55,'【様式２】計画書（自動計算）（当初）'!I84,'【様式２】計画書（自動計算）（当初）'!I113,'【様式２】計画書（自動計算）（当初）'!I142,'【様式２】計画書（自動計算）（当初）'!I171,'【様式２】計画書（自動計算）（当初）'!I200,'【様式２】計画書（自動計算）（当初）'!I229,'【様式２】計画書（自動計算）（当初）'!I258,'【様式２】計画書（自動計算）（当初）'!I287,'【様式２】計画書（自動計算）（当初）'!I316,'【様式２】計画書（自動計算）（当初）'!I345,'【様式２】計画書（自動計算）（当初）'!I374,'【様式２】計画書（自動計算）（当初）'!I403,'【様式２】計画書（自動計算）（当初）'!I432)</f>
        <v>0</v>
      </c>
      <c r="D33" s="989"/>
      <c r="F33" s="1004" t="s">
        <v>35</v>
      </c>
      <c r="G33" s="1005"/>
      <c r="H33" s="1031">
        <f>SUM('【様式２】計画書（自動計算）（当初）'!O26,'【様式２】計画書（自動計算）（当初）'!O55,'【様式２】計画書（自動計算）（当初）'!O84,'【様式２】計画書（自動計算）（当初）'!O113,'【様式２】計画書（自動計算）（当初）'!O142,'【様式２】計画書（自動計算）（当初）'!O171,'【様式２】計画書（自動計算）（当初）'!O200,'【様式２】計画書（自動計算）（当初）'!O229,'【様式２】計画書（自動計算）（当初）'!O258,'【様式２】計画書（自動計算）（当初）'!O287,'【様式２】計画書（自動計算）（当初）'!O316,'【様式２】計画書（自動計算）（当初）'!O345,'【様式２】計画書（自動計算）（当初）'!O374,'【様式２】計画書（自動計算）（当初）'!O403,'【様式２】計画書（自動計算）（当初）'!O432)</f>
        <v>0</v>
      </c>
      <c r="I33" s="1032"/>
      <c r="K33" s="1004" t="s">
        <v>35</v>
      </c>
      <c r="L33" s="1005"/>
      <c r="M33" s="1031">
        <f>SUM('【様式２】計画書（自動計算）（当初）'!U26,'【様式２】計画書（自動計算）（当初）'!U55,'【様式２】計画書（自動計算）（当初）'!U84,'【様式２】計画書（自動計算）（当初）'!U113,'【様式２】計画書（自動計算）（当初）'!U142,'【様式２】計画書（自動計算）（当初）'!U171,'【様式２】計画書（自動計算）（当初）'!U200,'【様式２】計画書（自動計算）（当初）'!U229,'【様式２】計画書（自動計算）（当初）'!U258,'【様式２】計画書（自動計算）（当初）'!U287,'【様式２】計画書（自動計算）（当初）'!U316,'【様式２】計画書（自動計算）（当初）'!U345,'【様式２】計画書（自動計算）（当初）'!U374,'【様式２】計画書（自動計算）（当初）'!U403,'【様式２】計画書（自動計算）（当初）'!U432)</f>
        <v>0</v>
      </c>
      <c r="N33" s="1032"/>
      <c r="P33" s="1004" t="s">
        <v>35</v>
      </c>
      <c r="Q33" s="1005"/>
      <c r="R33" s="1031">
        <f>SUM('【様式２】計画書（自動計算）（当初）'!AA26,'【様式２】計画書（自動計算）（当初）'!AA55,'【様式２】計画書（自動計算）（当初）'!AA84,'【様式２】計画書（自動計算）（当初）'!AA113,'【様式２】計画書（自動計算）（当初）'!AA142,'【様式２】計画書（自動計算）（当初）'!AA171,'【様式２】計画書（自動計算）（当初）'!AA200,'【様式２】計画書（自動計算）（当初）'!AA229,'【様式２】計画書（自動計算）（当初）'!AA258,'【様式２】計画書（自動計算）（当初）'!AA287,'【様式２】計画書（自動計算）（当初）'!AA316,'【様式２】計画書（自動計算）（当初）'!AA345,'【様式２】計画書（自動計算）（当初）'!AA374,'【様式２】計画書（自動計算）（当初）'!AA403,'【様式２】計画書（自動計算）（当初）'!AA432)</f>
        <v>0</v>
      </c>
      <c r="S33" s="1032"/>
      <c r="U33" s="1003" t="s">
        <v>35</v>
      </c>
      <c r="V33" s="987"/>
      <c r="W33" s="989">
        <f>SUM('【様式２】計画書（自動計算）（当初）'!AE16,'【様式２】計画書（自動計算）（当初）'!AE45,'【様式２】計画書（自動計算）（当初）'!AE74,'【様式２】計画書（自動計算）（当初）'!AE103,'【様式２】計画書（自動計算）（当初）'!AE132,'【様式２】計画書（自動計算）（当初）'!AE161,'【様式２】計画書（自動計算）（当初）'!AE190,'【様式２】計画書（自動計算）（当初）'!AE219,'【様式２】計画書（自動計算）（当初）'!AE248,'【様式２】計画書（自動計算）（当初）'!AE277,'【様式２】計画書（自動計算）（当初）'!AE306,'【様式２】計画書（自動計算）（当初）'!AE335,'【様式２】計画書（自動計算）（当初）'!AE364,'【様式２】計画書（自動計算）（当初）'!AE393,'【様式２】計画書（自動計算）（当初）'!AE422)</f>
        <v>0</v>
      </c>
      <c r="X33" s="998"/>
    </row>
    <row r="34" spans="1:24" ht="36.75" customHeight="1" thickBot="1">
      <c r="A34" s="988" t="s">
        <v>41</v>
      </c>
      <c r="B34" s="988"/>
      <c r="C34" s="990">
        <f>SUM('【様式２】計画書（自動計算）（当初）'!I27,'【様式２】計画書（自動計算）（当初）'!I56,'【様式２】計画書（自動計算）（当初）'!I85,'【様式２】計画書（自動計算）（当初）'!I114,'【様式２】計画書（自動計算）（当初）'!I143,'【様式２】計画書（自動計算）（当初）'!I172,'【様式２】計画書（自動計算）（当初）'!I201,'【様式２】計画書（自動計算）（当初）'!I230,'【様式２】計画書（自動計算）（当初）'!I259,'【様式２】計画書（自動計算）（当初）'!I288,'【様式２】計画書（自動計算）（当初）'!I317,'【様式２】計画書（自動計算）（当初）'!I346,'【様式２】計画書（自動計算）（当初）'!I375,'【様式２】計画書（自動計算）（当初）'!I404,'【様式２】計画書（自動計算）（当初）'!I433)</f>
        <v>0</v>
      </c>
      <c r="D34" s="991"/>
      <c r="F34" s="1006" t="s">
        <v>41</v>
      </c>
      <c r="G34" s="1007"/>
      <c r="H34" s="1033">
        <f>SUM('【様式２】計画書（自動計算）（当初）'!O27,'【様式２】計画書（自動計算）（当初）'!O56,'【様式２】計画書（自動計算）（当初）'!O85,'【様式２】計画書（自動計算）（当初）'!O114,'【様式２】計画書（自動計算）（当初）'!O143,'【様式２】計画書（自動計算）（当初）'!O172,'【様式２】計画書（自動計算）（当初）'!O201,'【様式２】計画書（自動計算）（当初）'!O230,'【様式２】計画書（自動計算）（当初）'!O259,'【様式２】計画書（自動計算）（当初）'!O288,'【様式２】計画書（自動計算）（当初）'!O317,'【様式２】計画書（自動計算）（当初）'!O346,'【様式２】計画書（自動計算）（当初）'!O375,'【様式２】計画書（自動計算）（当初）'!O404,'【様式２】計画書（自動計算）（当初）'!O433)</f>
        <v>0</v>
      </c>
      <c r="I34" s="1034"/>
      <c r="K34" s="1006" t="s">
        <v>41</v>
      </c>
      <c r="L34" s="1007"/>
      <c r="M34" s="1033">
        <f>SUM('【様式２】計画書（自動計算）（当初）'!U27,'【様式２】計画書（自動計算）（当初）'!U56,'【様式２】計画書（自動計算）（当初）'!U85,'【様式２】計画書（自動計算）（当初）'!U114,'【様式２】計画書（自動計算）（当初）'!U143,'【様式２】計画書（自動計算）（当初）'!U172,'【様式２】計画書（自動計算）（当初）'!U201,'【様式２】計画書（自動計算）（当初）'!U230,'【様式２】計画書（自動計算）（当初）'!U259,'【様式２】計画書（自動計算）（当初）'!U288,'【様式２】計画書（自動計算）（当初）'!U317,'【様式２】計画書（自動計算）（当初）'!U346,'【様式２】計画書（自動計算）（当初）'!U375,'【様式２】計画書（自動計算）（当初）'!U404,'【様式２】計画書（自動計算）（当初）'!U433)</f>
        <v>0</v>
      </c>
      <c r="N34" s="1034"/>
      <c r="P34" s="1006" t="s">
        <v>41</v>
      </c>
      <c r="Q34" s="1007"/>
      <c r="R34" s="1033">
        <f>SUM('【様式２】計画書（自動計算）（当初）'!AA27,'【様式２】計画書（自動計算）（当初）'!AA56,'【様式２】計画書（自動計算）（当初）'!AA85,'【様式２】計画書（自動計算）（当初）'!AA114,'【様式２】計画書（自動計算）（当初）'!AA143,'【様式２】計画書（自動計算）（当初）'!AA172,'【様式２】計画書（自動計算）（当初）'!AA201,'【様式２】計画書（自動計算）（当初）'!AA230,'【様式２】計画書（自動計算）（当初）'!AA259,'【様式２】計画書（自動計算）（当初）'!AA288,'【様式２】計画書（自動計算）（当初）'!AA317,'【様式２】計画書（自動計算）（当初）'!AA346,'【様式２】計画書（自動計算）（当初）'!AA375,'【様式２】計画書（自動計算）（当初）'!AA404,'【様式２】計画書（自動計算）（当初）'!AA433)</f>
        <v>0</v>
      </c>
      <c r="S34" s="1034"/>
      <c r="U34" s="988" t="s">
        <v>41</v>
      </c>
      <c r="V34" s="988"/>
      <c r="W34" s="999">
        <f>SUM('【様式２】計画書（自動計算）（当初）'!AE18,'【様式２】計画書（自動計算）（当初）'!AE47,'【様式２】計画書（自動計算）（当初）'!AE76,'【様式２】計画書（自動計算）（当初）'!AE105,'【様式２】計画書（自動計算）（当初）'!AE134,'【様式２】計画書（自動計算）（当初）'!AE163,'【様式２】計画書（自動計算）（当初）'!AE192,'【様式２】計画書（自動計算）（当初）'!AE221,'【様式２】計画書（自動計算）（当初）'!AE250,'【様式２】計画書（自動計算）（当初）'!AE279,'【様式２】計画書（自動計算）（当初）'!AE308,'【様式２】計画書（自動計算）（当初）'!AE337,'【様式２】計画書（自動計算）（当初）'!AE366,'【様式２】計画書（自動計算）（当初）'!AE395,'【様式２】計画書（自動計算）（当初）'!AE424)</f>
        <v>0</v>
      </c>
      <c r="X34" s="1000"/>
    </row>
  </sheetData>
  <sheetProtection sheet="1" objects="1" scenarios="1" selectLockedCells="1"/>
  <mergeCells count="117">
    <mergeCell ref="P28:Q28"/>
    <mergeCell ref="P33:Q33"/>
    <mergeCell ref="P34:Q34"/>
    <mergeCell ref="R34:S34"/>
    <mergeCell ref="R33:S33"/>
    <mergeCell ref="R28:S28"/>
    <mergeCell ref="P29:Q29"/>
    <mergeCell ref="R29:S29"/>
    <mergeCell ref="R30:S30"/>
    <mergeCell ref="P30:Q30"/>
    <mergeCell ref="P31:Q31"/>
    <mergeCell ref="R31:S31"/>
    <mergeCell ref="R32:S32"/>
    <mergeCell ref="P32:Q32"/>
    <mergeCell ref="H33:I33"/>
    <mergeCell ref="H34:I34"/>
    <mergeCell ref="M33:N33"/>
    <mergeCell ref="M34:N34"/>
    <mergeCell ref="M31:N31"/>
    <mergeCell ref="M32:N32"/>
    <mergeCell ref="K31:L31"/>
    <mergeCell ref="K32:L32"/>
    <mergeCell ref="K33:L33"/>
    <mergeCell ref="K34:L34"/>
    <mergeCell ref="A26:D27"/>
    <mergeCell ref="F26:I27"/>
    <mergeCell ref="U26:X27"/>
    <mergeCell ref="D8:E8"/>
    <mergeCell ref="D9:E9"/>
    <mergeCell ref="D13:E13"/>
    <mergeCell ref="A11:C12"/>
    <mergeCell ref="D11:E12"/>
    <mergeCell ref="A9:C9"/>
    <mergeCell ref="A8:C8"/>
    <mergeCell ref="G8:I8"/>
    <mergeCell ref="J8:K8"/>
    <mergeCell ref="G9:I9"/>
    <mergeCell ref="J9:K9"/>
    <mergeCell ref="A10:C10"/>
    <mergeCell ref="A13:C13"/>
    <mergeCell ref="K26:N27"/>
    <mergeCell ref="P26:S27"/>
    <mergeCell ref="J11:K11"/>
    <mergeCell ref="J12:K12"/>
    <mergeCell ref="G13:I13"/>
    <mergeCell ref="J13:K13"/>
    <mergeCell ref="G10:I10"/>
    <mergeCell ref="G11:I11"/>
    <mergeCell ref="G12:I12"/>
    <mergeCell ref="F28:G28"/>
    <mergeCell ref="F29:G29"/>
    <mergeCell ref="K28:L28"/>
    <mergeCell ref="K29:L29"/>
    <mergeCell ref="U34:V34"/>
    <mergeCell ref="W33:X33"/>
    <mergeCell ref="W34:X34"/>
    <mergeCell ref="U30:V30"/>
    <mergeCell ref="U31:V31"/>
    <mergeCell ref="U32:V32"/>
    <mergeCell ref="W30:X30"/>
    <mergeCell ref="W31:X31"/>
    <mergeCell ref="W32:X32"/>
    <mergeCell ref="U33:V33"/>
    <mergeCell ref="F31:G31"/>
    <mergeCell ref="F32:G32"/>
    <mergeCell ref="F33:G33"/>
    <mergeCell ref="F34:G34"/>
    <mergeCell ref="H28:I28"/>
    <mergeCell ref="H29:I29"/>
    <mergeCell ref="H30:I30"/>
    <mergeCell ref="H31:I31"/>
    <mergeCell ref="H32:I32"/>
    <mergeCell ref="A33:B33"/>
    <mergeCell ref="A34:B34"/>
    <mergeCell ref="C33:D33"/>
    <mergeCell ref="C34:D34"/>
    <mergeCell ref="A30:B30"/>
    <mergeCell ref="A31:B31"/>
    <mergeCell ref="A32:B32"/>
    <mergeCell ref="C30:D30"/>
    <mergeCell ref="C31:D31"/>
    <mergeCell ref="C32:D32"/>
    <mergeCell ref="AB1:AB2"/>
    <mergeCell ref="AC1:AC2"/>
    <mergeCell ref="W6:W7"/>
    <mergeCell ref="X6:X7"/>
    <mergeCell ref="T6:V7"/>
    <mergeCell ref="S1:S3"/>
    <mergeCell ref="U1:U3"/>
    <mergeCell ref="T1:T3"/>
    <mergeCell ref="V1:V3"/>
    <mergeCell ref="W1:W3"/>
    <mergeCell ref="X1:X3"/>
    <mergeCell ref="R1:R3"/>
    <mergeCell ref="A1:B3"/>
    <mergeCell ref="C1:Q3"/>
    <mergeCell ref="B5:C5"/>
    <mergeCell ref="D5:K5"/>
    <mergeCell ref="M28:N28"/>
    <mergeCell ref="M29:N29"/>
    <mergeCell ref="M30:N30"/>
    <mergeCell ref="AA1:AA2"/>
    <mergeCell ref="Z1:Z2"/>
    <mergeCell ref="M9:X10"/>
    <mergeCell ref="M11:X11"/>
    <mergeCell ref="F30:G30"/>
    <mergeCell ref="K30:L30"/>
    <mergeCell ref="A28:B28"/>
    <mergeCell ref="A29:B29"/>
    <mergeCell ref="C28:D28"/>
    <mergeCell ref="C29:D29"/>
    <mergeCell ref="U28:V28"/>
    <mergeCell ref="U29:V29"/>
    <mergeCell ref="W28:X28"/>
    <mergeCell ref="W29:X29"/>
    <mergeCell ref="D10:E10"/>
    <mergeCell ref="J10:K10"/>
  </mergeCells>
  <phoneticPr fontId="3"/>
  <printOptions horizontalCentered="1" verticalCentered="1"/>
  <pageMargins left="0.70866141732283472" right="0.70866141732283472" top="0.74803149606299213" bottom="0.3937007874015748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15</vt:i4>
      </vt:variant>
    </vt:vector>
  </HeadingPairs>
  <TitlesOfParts>
    <vt:vector size="31" baseType="lpstr">
      <vt:lpstr>当初申請用チェックシート</vt:lpstr>
      <vt:lpstr>入力用</vt:lpstr>
      <vt:lpstr>日割計算表パターン①</vt:lpstr>
      <vt:lpstr>日割計算表パターン②</vt:lpstr>
      <vt:lpstr>雇用証明書</vt:lpstr>
      <vt:lpstr>【様式4】誓約書</vt:lpstr>
      <vt:lpstr>【様式１】当初申請書（自動計算）</vt:lpstr>
      <vt:lpstr>【様式２】計画書（自動計算）（当初）</vt:lpstr>
      <vt:lpstr>【様式３】収支予算書（自動計算）（当初）</vt:lpstr>
      <vt:lpstr>【様式７】変更申請書</vt:lpstr>
      <vt:lpstr>【様式２】計画書（自動計算）（変更）</vt:lpstr>
      <vt:lpstr>【様式３】収支予算書（自動計算）（変更）</vt:lpstr>
      <vt:lpstr>【様式12】実績報告書</vt:lpstr>
      <vt:lpstr>【様式12別紙1】実績（自動計算）</vt:lpstr>
      <vt:lpstr>【様式第12別紙２】収支決算書（自動計算）（実績）</vt:lpstr>
      <vt:lpstr>請求書（実績後）</vt:lpstr>
      <vt:lpstr>'【様式１】当初申請書（自動計算）'!Print_Area</vt:lpstr>
      <vt:lpstr>【様式12】実績報告書!Print_Area</vt:lpstr>
      <vt:lpstr>'【様式２】計画書（自動計算）（当初）'!Print_Area</vt:lpstr>
      <vt:lpstr>'【様式２】計画書（自動計算）（変更）'!Print_Area</vt:lpstr>
      <vt:lpstr>'【様式３】収支予算書（自動計算）（当初）'!Print_Area</vt:lpstr>
      <vt:lpstr>'【様式３】収支予算書（自動計算）（変更）'!Print_Area</vt:lpstr>
      <vt:lpstr>【様式4】誓約書!Print_Area</vt:lpstr>
      <vt:lpstr>【様式７】変更申請書!Print_Area</vt:lpstr>
      <vt:lpstr>'【様式第12別紙２】収支決算書（自動計算）（実績）'!Print_Area</vt:lpstr>
      <vt:lpstr>雇用証明書!Print_Area</vt:lpstr>
      <vt:lpstr>'請求書（実績後）'!Print_Area</vt:lpstr>
      <vt:lpstr>当初申請用チェックシート!Print_Area</vt:lpstr>
      <vt:lpstr>日割計算表パターン①!Print_Area</vt:lpstr>
      <vt:lpstr>日割計算表パターン②!Print_Area</vt:lpstr>
      <vt:lpstr>入力用!Print_Area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中田　俊平</cp:lastModifiedBy>
  <cp:lastPrinted>2025-09-11T09:38:45Z</cp:lastPrinted>
  <dcterms:created xsi:type="dcterms:W3CDTF">2016-05-20T04:00:27Z</dcterms:created>
  <dcterms:modified xsi:type="dcterms:W3CDTF">2025-09-11T11:12:15Z</dcterms:modified>
</cp:coreProperties>
</file>