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09保育係\06 民間保育園補助金関係\11 給与改善\★★★★交付事務\R07(2025)年度\01_当初交付\02_認定こども園\"/>
    </mc:Choice>
  </mc:AlternateContent>
  <xr:revisionPtr revIDLastSave="0" documentId="13_ncr:1_{6A80BE1C-5AB6-4DF5-B6E4-ED3895C9FB00}" xr6:coauthVersionLast="47" xr6:coauthVersionMax="47" xr10:uidLastSave="{00000000-0000-0000-0000-000000000000}"/>
  <workbookProtection workbookAlgorithmName="SHA-512" workbookHashValue="JrWMo5yE9LVKPU3557v06dKGJMocvzC3eZmB7c0UkbIuBueW8g7elGNaSoPPKLGZO12uAnIkC2cjj2fROdAknw==" workbookSaltValue="9bpHAeemguiPFh+yLMUaYA==" workbookSpinCount="100000" lockStructure="1"/>
  <bookViews>
    <workbookView xWindow="-110" yWindow="-110" windowWidth="19420" windowHeight="10300" tabRatio="525" firstSheet="5" activeTab="5" xr2:uid="{00000000-000D-0000-FFFF-FFFF00000000}"/>
  </bookViews>
  <sheets>
    <sheet name="Sheet5" sheetId="108" state="hidden" r:id="rId1"/>
    <sheet name="リスト" sheetId="106" state="hidden" r:id="rId2"/>
    <sheet name="補助金用基本データ" sheetId="105" state="hidden" r:id="rId3"/>
    <sheet name="修正等箇所" sheetId="104" state="hidden" r:id="rId4"/>
    <sheet name="Sheet1" sheetId="102" state="hidden" r:id="rId5"/>
    <sheet name="①基本情報" sheetId="107" r:id="rId6"/>
    <sheet name="②名簿記載例 " sheetId="98" r:id="rId7"/>
    <sheet name="③職員名簿" sheetId="65" r:id="rId8"/>
    <sheet name="④算出内訳表" sheetId="100" r:id="rId9"/>
    <sheet name="⑤申請書・⑥概算請求書" sheetId="103" r:id="rId10"/>
  </sheets>
  <externalReferences>
    <externalReference r:id="rId11"/>
    <externalReference r:id="rId12"/>
    <externalReference r:id="rId13"/>
    <externalReference r:id="rId14"/>
  </externalReferences>
  <definedNames>
    <definedName name="__xlnm.Print_Area_1">"給付"</definedName>
    <definedName name="_xlnm._FilterDatabase" localSheetId="2" hidden="1">補助金用基本データ!$A$4:$AB$300</definedName>
    <definedName name="_Order1" hidden="1">0</definedName>
    <definedName name="aa" localSheetId="4">#REF!</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a" localSheetId="4">#REF!</definedName>
    <definedName name="b" localSheetId="5" hidden="1">{"'フローチャート'!$A$1:$AO$191"}</definedName>
    <definedName name="b" localSheetId="9" hidden="1">{"'フローチャート'!$A$1:$AO$191"}</definedName>
    <definedName name="b" localSheetId="4" hidden="1">{"'フローチャート'!$A$1:$AO$191"}</definedName>
    <definedName name="b" localSheetId="1" hidden="1">{"'フローチャート'!$A$1:$AO$191"}</definedName>
    <definedName name="b" localSheetId="2" hidden="1">{"'フローチャート'!$A$1:$AO$191"}</definedName>
    <definedName name="b" hidden="1">{"'フローチャート'!$A$1:$AO$191"}</definedName>
    <definedName name="bb" localSheetId="5" hidden="1">{"'フローチャート'!$A$1:$AO$191"}</definedName>
    <definedName name="bb" localSheetId="9" hidden="1">{"'フローチャート'!$A$1:$AO$191"}</definedName>
    <definedName name="bb" localSheetId="4" hidden="1">{"'フローチャート'!$A$1:$AO$191"}</definedName>
    <definedName name="bb" localSheetId="1" hidden="1">{"'フローチャート'!$A$1:$AO$191"}</definedName>
    <definedName name="bb" localSheetId="2" hidden="1">{"'フローチャート'!$A$1:$AO$191"}</definedName>
    <definedName name="bb" hidden="1">{"'フローチャート'!$A$1:$AO$191"}</definedName>
    <definedName name="H" localSheetId="5" hidden="1">{"'フローチャート'!$A$1:$AO$191"}</definedName>
    <definedName name="H" localSheetId="9" hidden="1">{"'フローチャート'!$A$1:$AO$191"}</definedName>
    <definedName name="H" localSheetId="4" hidden="1">{"'フローチャート'!$A$1:$AO$191"}</definedName>
    <definedName name="H" localSheetId="1" hidden="1">{"'フローチャート'!$A$1:$AO$191"}</definedName>
    <definedName name="H" localSheetId="2" hidden="1">{"'フローチャート'!$A$1:$AO$191"}</definedName>
    <definedName name="H" hidden="1">{"'フローチャート'!$A$1:$AO$191"}</definedName>
    <definedName name="HTML_CodePage" hidden="1">932</definedName>
    <definedName name="HTML_Control" localSheetId="5" hidden="1">{"'フローチャート'!$A$1:$AO$191"}</definedName>
    <definedName name="HTML_Control" localSheetId="9" hidden="1">{"'フローチャート'!$A$1:$AO$191"}</definedName>
    <definedName name="HTML_Control" localSheetId="4" hidden="1">{"'フローチャート'!$A$1:$AO$191"}</definedName>
    <definedName name="HTML_Control" localSheetId="1" hidden="1">{"'フローチャート'!$A$1:$AO$191"}</definedName>
    <definedName name="HTML_Control" localSheetId="2"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5" hidden="1">{"'フローチャート'!$A$1:$AO$191"}</definedName>
    <definedName name="I" localSheetId="9" hidden="1">{"'フローチャート'!$A$1:$AO$191"}</definedName>
    <definedName name="I" localSheetId="4" hidden="1">{"'フローチャート'!$A$1:$AO$191"}</definedName>
    <definedName name="I" localSheetId="1" hidden="1">{"'フローチャート'!$A$1:$AO$191"}</definedName>
    <definedName name="I" localSheetId="2" hidden="1">{"'フローチャート'!$A$1:$AO$191"}</definedName>
    <definedName name="I" hidden="1">{"'フローチャート'!$A$1:$AO$191"}</definedName>
    <definedName name="nn" localSheetId="5" hidden="1">{"'フローチャート'!$A$1:$AO$191"}</definedName>
    <definedName name="nn" localSheetId="9" hidden="1">{"'フローチャート'!$A$1:$AO$191"}</definedName>
    <definedName name="nn" localSheetId="4" hidden="1">{"'フローチャート'!$A$1:$AO$191"}</definedName>
    <definedName name="nn" localSheetId="1" hidden="1">{"'フローチャート'!$A$1:$AO$191"}</definedName>
    <definedName name="nn" localSheetId="2" hidden="1">{"'フローチャート'!$A$1:$AO$191"}</definedName>
    <definedName name="nn" hidden="1">{"'フローチャート'!$A$1:$AO$191"}</definedName>
    <definedName name="_xlnm.Print_Area" localSheetId="5">①基本情報!$A$1:$S$35</definedName>
    <definedName name="_xlnm.Print_Area" localSheetId="6">'②名簿記載例 '!$A$1:$AK$56</definedName>
    <definedName name="_xlnm.Print_Area" localSheetId="7">③職員名簿!$A$2:$Z$93</definedName>
    <definedName name="_xlnm.Print_Area" localSheetId="8">④算出内訳表!$A$1:$F$14</definedName>
    <definedName name="_xlnm.Print_Area" localSheetId="9">⑤申請書・⑥概算請求書!$A$1:$S$47</definedName>
    <definedName name="_xlnm.Print_Area" localSheetId="3">修正等箇所!$A$1:$N$32</definedName>
    <definedName name="_xlnm.Print_Area" localSheetId="2">補助金用基本データ!$C$2:$R$294</definedName>
    <definedName name="_xlnm.Print_Titles" localSheetId="7">③職員名簿!$3:$10</definedName>
    <definedName name="q" localSheetId="5" hidden="1">{"'フローチャート'!$A$1:$AO$191"}</definedName>
    <definedName name="q" localSheetId="9" hidden="1">{"'フローチャート'!$A$1:$AO$191"}</definedName>
    <definedName name="q" localSheetId="4" hidden="1">{"'フローチャート'!$A$1:$AO$191"}</definedName>
    <definedName name="q" localSheetId="1" hidden="1">{"'フローチャート'!$A$1:$AO$191"}</definedName>
    <definedName name="q" localSheetId="2" hidden="1">{"'フローチャート'!$A$1:$AO$191"}</definedName>
    <definedName name="q" hidden="1">{"'フローチャート'!$A$1:$AO$191"}</definedName>
    <definedName name="t" localSheetId="5" hidden="1">{"'フローチャート'!$A$1:$AO$191"}</definedName>
    <definedName name="t" localSheetId="9" hidden="1">{"'フローチャート'!$A$1:$AO$191"}</definedName>
    <definedName name="t" localSheetId="4" hidden="1">{"'フローチャート'!$A$1:$AO$191"}</definedName>
    <definedName name="t" localSheetId="1" hidden="1">{"'フローチャート'!$A$1:$AO$191"}</definedName>
    <definedName name="t" localSheetId="2" hidden="1">{"'フローチャート'!$A$1:$AO$191"}</definedName>
    <definedName name="t" hidden="1">{"'フローチャート'!$A$1:$AO$191"}</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2" hidden="1">補助金用基本データ!$B$4:$C$4</definedName>
    <definedName name="Z_0855E9E5_5778_4DA3_8566_1EDF1D49F0DC_.wvu.PrintArea" localSheetId="2" hidden="1">補助金用基本データ!$C$2:$C$289</definedName>
    <definedName name="Z_1AC469FC_9911_4D59_8A70_26B86DEBD0C8_.wvu.FilterData" localSheetId="2" hidden="1">補助金用基本データ!$B$4:$C$4</definedName>
    <definedName name="Z_1AC469FC_9911_4D59_8A70_26B86DEBD0C8_.wvu.PrintArea" localSheetId="2" hidden="1">補助金用基本データ!$C$2:$C$289</definedName>
    <definedName name="Z_43EEB976_53CC_4F7E_88D7_7B815759E49E_.wvu.FilterData" localSheetId="2" hidden="1">補助金用基本データ!$B$4:$C$4</definedName>
    <definedName name="Z_43EEB976_53CC_4F7E_88D7_7B815759E49E_.wvu.PrintArea" localSheetId="2" hidden="1">補助金用基本データ!$C$2:$C$289</definedName>
    <definedName name="Z_81DDB82F_42B8_430D_91D8_AC37557CDF48_.wvu.FilterData" localSheetId="2" hidden="1">補助金用基本データ!$B$4:$C$4</definedName>
    <definedName name="Z_81DDB82F_42B8_430D_91D8_AC37557CDF48_.wvu.PrintArea" localSheetId="2" hidden="1">補助金用基本データ!$C$2:$C$289</definedName>
    <definedName name="ｚｚ" localSheetId="5" hidden="1">{"'Sheet1'!$A$1:$I$163"}</definedName>
    <definedName name="ｚｚ" localSheetId="9" hidden="1">{"'Sheet1'!$A$1:$I$163"}</definedName>
    <definedName name="ｚｚ" localSheetId="4" hidden="1">{"'Sheet1'!$A$1:$I$163"}</definedName>
    <definedName name="ｚｚ" localSheetId="1" hidden="1">{"'Sheet1'!$A$1:$I$163"}</definedName>
    <definedName name="ｚｚ" localSheetId="2" hidden="1">{"'Sheet1'!$A$1:$I$163"}</definedName>
    <definedName name="ｚｚ" hidden="1">{"'Sheet1'!$A$1:$I$163"}</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なし">'[1]１～３号・対応表'!$I$3:$I$4</definedName>
    <definedName name="う" localSheetId="4">#REF!</definedName>
    <definedName name="うち" localSheetId="4">#REF!</definedName>
    <definedName name="え" localSheetId="5" hidden="1">{"'フローチャート'!$A$1:$AO$191"}</definedName>
    <definedName name="え" localSheetId="9" hidden="1">{"'フローチャート'!$A$1:$AO$191"}</definedName>
    <definedName name="え" localSheetId="4" hidden="1">{"'フローチャート'!$A$1:$AO$191"}</definedName>
    <definedName name="え" localSheetId="1" hidden="1">{"'フローチャート'!$A$1:$AO$191"}</definedName>
    <definedName name="え" localSheetId="2" hidden="1">{"'フローチャート'!$A$1:$AO$191"}</definedName>
    <definedName name="え" hidden="1">{"'フローチャート'!$A$1:$AO$191"}</definedName>
    <definedName name="えっｄ" localSheetId="5" hidden="1">{"'Sheet1'!$A$1:$I$163"}</definedName>
    <definedName name="えっｄ" localSheetId="9" hidden="1">{"'Sheet1'!$A$1:$I$163"}</definedName>
    <definedName name="えっｄ" localSheetId="4" hidden="1">{"'Sheet1'!$A$1:$I$163"}</definedName>
    <definedName name="えっｄ" localSheetId="1" hidden="1">{"'Sheet1'!$A$1:$I$163"}</definedName>
    <definedName name="えっｄ" localSheetId="2" hidden="1">{"'Sheet1'!$A$1:$I$163"}</definedName>
    <definedName name="えっｄ" hidden="1">{"'Sheet1'!$A$1:$I$163"}</definedName>
    <definedName name="カテゴリ">[2]リスト!$C$4:$C$15</definedName>
    <definedName name="チーム保育人数">'[3]１～３号・対応表'!$N$3:$N$7</definedName>
    <definedName name="なし" localSheetId="4">#REF!</definedName>
    <definedName name="一般" localSheetId="4">#REF!</definedName>
    <definedName name="一般1" localSheetId="4">#REF!</definedName>
    <definedName name="一般10" localSheetId="4">#REF!</definedName>
    <definedName name="一般11" localSheetId="4">#REF!</definedName>
    <definedName name="一般12" localSheetId="4">#REF!</definedName>
    <definedName name="一般2" localSheetId="4">#REF!</definedName>
    <definedName name="一般3" localSheetId="4">#REF!</definedName>
    <definedName name="一般4" localSheetId="4">#REF!</definedName>
    <definedName name="一般5" localSheetId="4">#REF!</definedName>
    <definedName name="一般6" localSheetId="4">#REF!</definedName>
    <definedName name="一般7" localSheetId="4">#REF!</definedName>
    <definedName name="一般8" localSheetId="4">#REF!</definedName>
    <definedName name="一般9" localSheetId="4">#REF!</definedName>
    <definedName name="稲毛区">#REF!</definedName>
    <definedName name="稲毛区企業主導型">#REF!</definedName>
    <definedName name="稲毛区給付型幼稚園">#REF!</definedName>
    <definedName name="稲毛区事業所内保育事業">#REF!</definedName>
    <definedName name="稲毛区小規模保育事業">#REF!</definedName>
    <definedName name="稲毛区保育ルーム">#REF!</definedName>
    <definedName name="稲毛区保育園">#REF!</definedName>
    <definedName name="稲毛区役所" localSheetId="5" hidden="1">{"'Sheet1'!$A$1:$I$163"}</definedName>
    <definedName name="稲毛区役所" localSheetId="9" hidden="1">{"'Sheet1'!$A$1:$I$163"}</definedName>
    <definedName name="稲毛区役所" localSheetId="4" hidden="1">{"'Sheet1'!$A$1:$I$163"}</definedName>
    <definedName name="稲毛区役所" localSheetId="1" hidden="1">{"'Sheet1'!$A$1:$I$163"}</definedName>
    <definedName name="稲毛区役所" localSheetId="2" hidden="1">{"'Sheet1'!$A$1:$I$163"}</definedName>
    <definedName name="稲毛区役所" hidden="1">{"'Sheet1'!$A$1:$I$163"}</definedName>
    <definedName name="稲毛区幼稚園型認定こども園">リスト!$AC$6:$AC$12</definedName>
    <definedName name="稲毛区幼保連携型認定こども園">リスト!$AB$6</definedName>
    <definedName name="花見川区">#REF!</definedName>
    <definedName name="花見川区企業主導型">#REF!</definedName>
    <definedName name="花見川区給付型幼稚園">#REF!</definedName>
    <definedName name="花見川区居宅訪問型保育事業">#REF!</definedName>
    <definedName name="花見川区事業所内保育事業">#REF!</definedName>
    <definedName name="花見川区小規模保育事業">#REF!</definedName>
    <definedName name="花見川区保育ルーム">#REF!</definedName>
    <definedName name="花見川区保育園">#REF!</definedName>
    <definedName name="花見川区幼稚園型認定こども園">リスト!$P$6:$P$10</definedName>
    <definedName name="花見川区幼保連携型認定こども園">リスト!$O$6</definedName>
    <definedName name="管外" localSheetId="4">#REF!</definedName>
    <definedName name="管外5" localSheetId="4">#REF!</definedName>
    <definedName name="既交付額・精算額" localSheetId="4">[4]支払い一覧!$A$166:$P$220</definedName>
    <definedName name="既交付額・精算額" localSheetId="3">[4]支払い一覧!$A$166:$P$220</definedName>
    <definedName name="月" localSheetId="4">#REF!</definedName>
    <definedName name="研修サーバ" localSheetId="5" hidden="1">{"'フローチャート'!$A$1:$AO$191"}</definedName>
    <definedName name="研修サーバ" localSheetId="9" hidden="1">{"'フローチャート'!$A$1:$AO$191"}</definedName>
    <definedName name="研修サーバ" localSheetId="4" hidden="1">{"'フローチャート'!$A$1:$AO$191"}</definedName>
    <definedName name="研修サーバ" localSheetId="1" hidden="1">{"'フローチャート'!$A$1:$AO$191"}</definedName>
    <definedName name="研修サーバ" localSheetId="2" hidden="1">{"'フローチャート'!$A$1:$AO$191"}</definedName>
    <definedName name="研修サーバ" hidden="1">{"'フローチャート'!$A$1:$AO$191"}</definedName>
    <definedName name="交付" localSheetId="4">[4]交付決定内訳一覧!$A$4:$I$35+[4]交付決定内訳一覧!$A$4:$I$42</definedName>
    <definedName name="交付" localSheetId="3">[4]交付決定内訳一覧!$A$4:$I$35+[4]交付決定内訳一覧!$A$4:$I$42</definedName>
    <definedName name="交付決定額" localSheetId="4">[4]交付決定内訳一覧!$A$4:$I$55</definedName>
    <definedName name="交付決定額" localSheetId="3">[4]交付決定内訳一覧!$A$4:$I$55</definedName>
    <definedName name="合計4" localSheetId="4">#REF!</definedName>
    <definedName name="合計5" localSheetId="4">#REF!</definedName>
    <definedName name="合計6" localSheetId="4">#REF!</definedName>
    <definedName name="合番" localSheetId="4">#REF!</definedName>
    <definedName name="合番5" localSheetId="4">#REF!</definedName>
    <definedName name="若葉区">#REF!</definedName>
    <definedName name="若葉区家庭的保育事業">#REF!</definedName>
    <definedName name="若葉区給付型幼稚園">#REF!</definedName>
    <definedName name="若葉区小規模保育事業">#REF!</definedName>
    <definedName name="若葉区保育園">#REF!</definedName>
    <definedName name="若葉区幼稚園型認定こども園">リスト!$AP$6:$AP$8</definedName>
    <definedName name="若葉区幼保連携型認定こども園">リスト!$AO$6</definedName>
    <definedName name="第１四半期" localSheetId="4">[4]支払い一覧!$A$4:$P$55</definedName>
    <definedName name="第１四半期" localSheetId="3">[4]支払い一覧!$A$4:$P$55</definedName>
    <definedName name="第２四半期" localSheetId="4">[4]支払い一覧!$A$59:$P$110</definedName>
    <definedName name="第２四半期" localSheetId="3">[4]支払い一覧!$A$59:$P$110</definedName>
    <definedName name="第３四半期" localSheetId="4">[4]支払い一覧!$A$114:$P$165</definedName>
    <definedName name="第３四半期" localSheetId="3">[4]支払い一覧!$A$114:$P$165</definedName>
    <definedName name="単131" localSheetId="4">#REF!</definedName>
    <definedName name="単132" localSheetId="4">#REF!</definedName>
    <definedName name="単133" localSheetId="4">#REF!</definedName>
    <definedName name="単134" localSheetId="4">#REF!</definedName>
    <definedName name="単135" localSheetId="4">#REF!</definedName>
    <definedName name="中央区">#REF!</definedName>
    <definedName name="中央区家庭的保育事業">#REF!</definedName>
    <definedName name="中央区企業主導型">#REF!</definedName>
    <definedName name="中央区居宅訪問型保育事業">#REF!</definedName>
    <definedName name="中央区事業所内保育事業">#REF!</definedName>
    <definedName name="中央区小規模保育事業">#REF!</definedName>
    <definedName name="中央区保育ルーム">#REF!</definedName>
    <definedName name="中央区保育園">#REF!</definedName>
    <definedName name="中央区幼稚園型認定こども園">リスト!$C$6:$C$15</definedName>
    <definedName name="中央区幼保連携型認定こども園">リスト!$B$6:$B$7</definedName>
    <definedName name="当初" localSheetId="4">[4]交付決定内訳一覧!$A$4:$I$55</definedName>
    <definedName name="当初" localSheetId="3">[4]交付決定内訳一覧!$A$4:$I$55</definedName>
    <definedName name="内番１" localSheetId="4">#REF!</definedName>
    <definedName name="内番2" localSheetId="4">#REF!</definedName>
    <definedName name="入所児童数" localSheetId="4">#REF!</definedName>
    <definedName name="入所児童数10月" localSheetId="4">#REF!</definedName>
    <definedName name="入所児童数11月" localSheetId="4">#REF!</definedName>
    <definedName name="入所児童数12月" localSheetId="4">#REF!</definedName>
    <definedName name="入所児童数1月" localSheetId="4">#REF!</definedName>
    <definedName name="入所児童数2月" localSheetId="4">#REF!</definedName>
    <definedName name="入所児童数3月" localSheetId="4">#REF!</definedName>
    <definedName name="入所児童数5月" localSheetId="4">#REF!</definedName>
    <definedName name="入所児童数6月" localSheetId="4">#REF!</definedName>
    <definedName name="入所児童数7月" localSheetId="4">#REF!</definedName>
    <definedName name="入所児童数8月" localSheetId="4">#REF!</definedName>
    <definedName name="入所児童数9月" localSheetId="4">#REF!</definedName>
    <definedName name="美浜区">#REF!</definedName>
    <definedName name="美浜区家庭的保育事業">#REF!</definedName>
    <definedName name="美浜区企業主導型">#REF!</definedName>
    <definedName name="美浜区事業所内保育事業">#REF!</definedName>
    <definedName name="美浜区小規模保育事業">#REF!</definedName>
    <definedName name="美浜区保育ルーム">#REF!</definedName>
    <definedName name="美浜区保育園">#REF!</definedName>
    <definedName name="美浜区幼稚園型認定こども園">リスト!$BP$6:$BP$12</definedName>
    <definedName name="美浜区幼保連携型認定こども園">リスト!$BO$6:$BO$12</definedName>
    <definedName name="変更決" localSheetId="4">[4]変更決定一覧!$A$4:$L$54</definedName>
    <definedName name="変更決" localSheetId="3">[4]変更決定一覧!$A$4:$L$54</definedName>
    <definedName name="保育単価表４月" localSheetId="4">#REF!</definedName>
    <definedName name="緑区">#REF!</definedName>
    <definedName name="緑区家庭的保育事業">#REF!</definedName>
    <definedName name="緑区企業主導型">#REF!</definedName>
    <definedName name="緑区事業所内保育事業">#REF!</definedName>
    <definedName name="緑区小規模保育事業">#REF!</definedName>
    <definedName name="緑区地方裁量型認定こども園">リスト!$BE$6</definedName>
    <definedName name="緑区保育ルーム">#REF!</definedName>
    <definedName name="緑区保育園">#REF!</definedName>
    <definedName name="緑区保育所型認定こども園">リスト!$BD$6</definedName>
    <definedName name="緑区幼稚園型認定こども園">リスト!$BC$6:$BC$10</definedName>
    <definedName name="緑区幼保連携型認定こども園">リスト!$BB$6:$BB$9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4" i="105" l="1"/>
  <c r="I334" i="105"/>
  <c r="F334" i="105"/>
  <c r="J333" i="105"/>
  <c r="I333" i="105"/>
  <c r="F333" i="105"/>
  <c r="J332" i="105"/>
  <c r="I332" i="105"/>
  <c r="F332" i="105"/>
  <c r="J331" i="105"/>
  <c r="I331" i="105"/>
  <c r="F331" i="105"/>
  <c r="J330" i="105"/>
  <c r="I330" i="105"/>
  <c r="F330" i="105"/>
  <c r="J329" i="105"/>
  <c r="I329" i="105"/>
  <c r="F329" i="105"/>
  <c r="J328" i="105"/>
  <c r="I328" i="105"/>
  <c r="F328" i="105"/>
  <c r="J327" i="105"/>
  <c r="I327" i="105"/>
  <c r="F327" i="105"/>
  <c r="J326" i="105"/>
  <c r="I326" i="105"/>
  <c r="F326" i="105"/>
  <c r="J325" i="105"/>
  <c r="I325" i="105"/>
  <c r="J324" i="105"/>
  <c r="I324" i="105"/>
  <c r="J323" i="105"/>
  <c r="I323" i="105"/>
  <c r="F323" i="105"/>
  <c r="J322" i="105"/>
  <c r="I322" i="105"/>
  <c r="F322" i="105"/>
  <c r="J321" i="105"/>
  <c r="I321" i="105"/>
  <c r="F321" i="105"/>
  <c r="J320" i="105"/>
  <c r="I320" i="105"/>
  <c r="F320" i="105"/>
  <c r="J319" i="105"/>
  <c r="I319" i="105"/>
  <c r="F319" i="105"/>
  <c r="J318" i="105"/>
  <c r="I318" i="105"/>
  <c r="F318" i="105"/>
  <c r="J317" i="105"/>
  <c r="I317" i="105"/>
  <c r="F317" i="105"/>
  <c r="J316" i="105"/>
  <c r="I316" i="105"/>
  <c r="F316" i="105"/>
  <c r="J315" i="105"/>
  <c r="I315" i="105"/>
  <c r="F315" i="105"/>
  <c r="J314" i="105"/>
  <c r="I314" i="105"/>
  <c r="F314" i="105"/>
  <c r="J313" i="105"/>
  <c r="I313" i="105"/>
  <c r="F313" i="105"/>
  <c r="J312" i="105"/>
  <c r="I312" i="105"/>
  <c r="F312" i="105"/>
  <c r="J311" i="105"/>
  <c r="I311" i="105"/>
  <c r="F311" i="105"/>
  <c r="J310" i="105"/>
  <c r="I310" i="105"/>
  <c r="F310" i="105"/>
  <c r="J309" i="105"/>
  <c r="I309" i="105"/>
  <c r="F309" i="105"/>
  <c r="B309" i="105"/>
  <c r="D309" i="105" s="1"/>
  <c r="J308" i="105"/>
  <c r="I308" i="105"/>
  <c r="F308" i="105"/>
  <c r="D308" i="105"/>
  <c r="B308" i="105"/>
  <c r="J307" i="105"/>
  <c r="I307" i="105"/>
  <c r="F307" i="105"/>
  <c r="D307" i="105"/>
  <c r="J306" i="105"/>
  <c r="I306" i="105"/>
  <c r="F306" i="105"/>
  <c r="J305" i="105"/>
  <c r="I305" i="105"/>
  <c r="F305" i="105"/>
  <c r="J304" i="105"/>
  <c r="I304" i="105"/>
  <c r="F304" i="105"/>
  <c r="J303" i="105"/>
  <c r="I303" i="105"/>
  <c r="F303" i="105"/>
  <c r="J302" i="105"/>
  <c r="I302" i="105"/>
  <c r="F302" i="105"/>
  <c r="J301" i="105"/>
  <c r="I301" i="105"/>
  <c r="F301" i="105"/>
  <c r="J300" i="105"/>
  <c r="I300" i="105"/>
  <c r="F300" i="105"/>
  <c r="J299" i="105"/>
  <c r="I299" i="105"/>
  <c r="F299" i="105"/>
  <c r="J298" i="105"/>
  <c r="I298" i="105"/>
  <c r="F298" i="105"/>
  <c r="J297" i="105"/>
  <c r="I297" i="105"/>
  <c r="F297" i="105"/>
  <c r="J296" i="105"/>
  <c r="I296" i="105"/>
  <c r="F296" i="105"/>
  <c r="J295" i="105"/>
  <c r="I295" i="105"/>
  <c r="F295" i="105"/>
  <c r="J294" i="105"/>
  <c r="I294" i="105"/>
  <c r="F294" i="105"/>
  <c r="J293" i="105"/>
  <c r="I293" i="105"/>
  <c r="F293" i="105"/>
  <c r="J292" i="105"/>
  <c r="I292" i="105"/>
  <c r="F292" i="105"/>
  <c r="J291" i="105"/>
  <c r="I291" i="105"/>
  <c r="F291" i="105"/>
  <c r="J290" i="105"/>
  <c r="I290" i="105"/>
  <c r="F290" i="105"/>
  <c r="J289" i="105"/>
  <c r="I289" i="105"/>
  <c r="F289" i="105"/>
  <c r="J288" i="105"/>
  <c r="I288" i="105"/>
  <c r="F288" i="105"/>
  <c r="J287" i="105"/>
  <c r="I287" i="105"/>
  <c r="F287" i="105"/>
  <c r="J286" i="105"/>
  <c r="I286" i="105"/>
  <c r="F286" i="105"/>
  <c r="J285" i="105"/>
  <c r="I285" i="105"/>
  <c r="F285" i="105"/>
  <c r="J284" i="105"/>
  <c r="I284" i="105"/>
  <c r="F284" i="105"/>
  <c r="J283" i="105"/>
  <c r="I283" i="105"/>
  <c r="F283" i="105"/>
  <c r="J282" i="105"/>
  <c r="I282" i="105"/>
  <c r="F282" i="105"/>
  <c r="J281" i="105"/>
  <c r="I281" i="105"/>
  <c r="F281" i="105"/>
  <c r="J280" i="105"/>
  <c r="I280" i="105"/>
  <c r="F280" i="105"/>
  <c r="J279" i="105"/>
  <c r="I279" i="105"/>
  <c r="F279" i="105"/>
  <c r="J278" i="105"/>
  <c r="I278" i="105"/>
  <c r="F278" i="105"/>
  <c r="J277" i="105"/>
  <c r="I277" i="105"/>
  <c r="F277" i="105"/>
  <c r="J276" i="105"/>
  <c r="I276" i="105"/>
  <c r="F276" i="105"/>
  <c r="J275" i="105"/>
  <c r="I275" i="105"/>
  <c r="F275" i="105"/>
  <c r="J274" i="105"/>
  <c r="I274" i="105"/>
  <c r="F274" i="105"/>
  <c r="J273" i="105"/>
  <c r="I273" i="105"/>
  <c r="F273" i="105"/>
  <c r="J272" i="105"/>
  <c r="I272" i="105"/>
  <c r="F272" i="105"/>
  <c r="J271" i="105"/>
  <c r="I271" i="105"/>
  <c r="F271" i="105"/>
  <c r="J270" i="105"/>
  <c r="I270" i="105"/>
  <c r="F270" i="105"/>
  <c r="J269" i="105"/>
  <c r="I269" i="105"/>
  <c r="F269" i="105"/>
  <c r="J268" i="105"/>
  <c r="I268" i="105"/>
  <c r="F268" i="105"/>
  <c r="J267" i="105"/>
  <c r="I267" i="105"/>
  <c r="F267" i="105"/>
  <c r="J266" i="105"/>
  <c r="I266" i="105"/>
  <c r="F266" i="105"/>
  <c r="J265" i="105"/>
  <c r="I265" i="105"/>
  <c r="F265" i="105"/>
  <c r="J264" i="105"/>
  <c r="I264" i="105"/>
  <c r="F264" i="105"/>
  <c r="J263" i="105"/>
  <c r="I263" i="105"/>
  <c r="F263" i="105"/>
  <c r="J262" i="105"/>
  <c r="I262" i="105"/>
  <c r="F262" i="105"/>
  <c r="J261" i="105"/>
  <c r="I261" i="105"/>
  <c r="F261" i="105"/>
  <c r="J260" i="105"/>
  <c r="I260" i="105"/>
  <c r="F260" i="105"/>
  <c r="J259" i="105"/>
  <c r="I259" i="105"/>
  <c r="F259" i="105"/>
  <c r="J258" i="105"/>
  <c r="I258" i="105"/>
  <c r="F258" i="105"/>
  <c r="J257" i="105"/>
  <c r="I257" i="105"/>
  <c r="F257" i="105"/>
  <c r="J256" i="105"/>
  <c r="I256" i="105"/>
  <c r="F256" i="105"/>
  <c r="J255" i="105"/>
  <c r="I255" i="105"/>
  <c r="F255" i="105"/>
  <c r="J254" i="105"/>
  <c r="I254" i="105"/>
  <c r="F254" i="105"/>
  <c r="J253" i="105"/>
  <c r="I253" i="105"/>
  <c r="F253" i="105"/>
  <c r="J252" i="105"/>
  <c r="I252" i="105"/>
  <c r="F252" i="105"/>
  <c r="J251" i="105"/>
  <c r="I251" i="105"/>
  <c r="F251" i="105"/>
  <c r="J250" i="105"/>
  <c r="I250" i="105"/>
  <c r="F250" i="105"/>
  <c r="J249" i="105"/>
  <c r="I249" i="105"/>
  <c r="D249" i="105"/>
  <c r="J248" i="105"/>
  <c r="I248" i="105"/>
  <c r="D248" i="105"/>
  <c r="J247" i="105"/>
  <c r="I247" i="105"/>
  <c r="D247" i="105"/>
  <c r="J246" i="105"/>
  <c r="I246" i="105"/>
  <c r="F246" i="105"/>
  <c r="D246" i="105"/>
  <c r="J245" i="105"/>
  <c r="I245" i="105"/>
  <c r="F245" i="105"/>
  <c r="J244" i="105"/>
  <c r="I244" i="105"/>
  <c r="F244" i="105"/>
  <c r="J243" i="105"/>
  <c r="I243" i="105"/>
  <c r="F243" i="105"/>
  <c r="J242" i="105"/>
  <c r="I242" i="105"/>
  <c r="F242" i="105"/>
  <c r="J241" i="105"/>
  <c r="I241" i="105"/>
  <c r="J240" i="105"/>
  <c r="I240" i="105"/>
  <c r="J239" i="105"/>
  <c r="I239" i="105"/>
  <c r="J238" i="105"/>
  <c r="I238" i="105"/>
  <c r="J237" i="105"/>
  <c r="I237" i="105"/>
  <c r="J236" i="105"/>
  <c r="I236" i="105"/>
  <c r="J235" i="105"/>
  <c r="I235" i="105"/>
  <c r="J234" i="105"/>
  <c r="I234" i="105"/>
  <c r="J233" i="105"/>
  <c r="I233" i="105"/>
  <c r="J232" i="105"/>
  <c r="I232" i="105"/>
  <c r="J231" i="105"/>
  <c r="I231" i="105"/>
  <c r="J230" i="105"/>
  <c r="I230" i="105"/>
  <c r="F230" i="105"/>
  <c r="J229" i="105"/>
  <c r="I229" i="105"/>
  <c r="F229" i="105"/>
  <c r="J228" i="105"/>
  <c r="I228" i="105"/>
  <c r="F228" i="105"/>
  <c r="J227" i="105"/>
  <c r="I227" i="105"/>
  <c r="F227" i="105"/>
  <c r="J226" i="105"/>
  <c r="I226" i="105"/>
  <c r="F226" i="105"/>
  <c r="J225" i="105"/>
  <c r="I225" i="105"/>
  <c r="F225" i="105"/>
  <c r="J224" i="105"/>
  <c r="I224" i="105"/>
  <c r="F224" i="105"/>
  <c r="J223" i="105"/>
  <c r="I223" i="105"/>
  <c r="F223" i="105"/>
  <c r="J222" i="105"/>
  <c r="I222" i="105"/>
  <c r="F222" i="105"/>
  <c r="J221" i="105"/>
  <c r="I221" i="105"/>
  <c r="F221" i="105"/>
  <c r="J220" i="105"/>
  <c r="I220" i="105"/>
  <c r="F220" i="105"/>
  <c r="J219" i="105"/>
  <c r="I219" i="105"/>
  <c r="F219" i="105"/>
  <c r="J218" i="105"/>
  <c r="I218" i="105"/>
  <c r="F218" i="105"/>
  <c r="J217" i="105"/>
  <c r="I217" i="105"/>
  <c r="F217" i="105"/>
  <c r="J216" i="105"/>
  <c r="I216" i="105"/>
  <c r="F216" i="105"/>
  <c r="J215" i="105"/>
  <c r="I215" i="105"/>
  <c r="F215" i="105"/>
  <c r="J214" i="105"/>
  <c r="I214" i="105"/>
  <c r="F214" i="105"/>
  <c r="J213" i="105"/>
  <c r="I213" i="105"/>
  <c r="F213" i="105"/>
  <c r="J212" i="105"/>
  <c r="I212" i="105"/>
  <c r="F212" i="105"/>
  <c r="J211" i="105"/>
  <c r="I211" i="105"/>
  <c r="F211" i="105"/>
  <c r="J210" i="105"/>
  <c r="I210" i="105"/>
  <c r="F210" i="105"/>
  <c r="J209" i="105"/>
  <c r="I209" i="105"/>
  <c r="F209" i="105"/>
  <c r="J208" i="105"/>
  <c r="I208" i="105"/>
  <c r="F208" i="105"/>
  <c r="J207" i="105"/>
  <c r="I207" i="105"/>
  <c r="F207" i="105"/>
  <c r="J206" i="105"/>
  <c r="I206" i="105"/>
  <c r="F206" i="105"/>
  <c r="J205" i="105"/>
  <c r="I205" i="105"/>
  <c r="F205" i="105"/>
  <c r="J204" i="105"/>
  <c r="I204" i="105"/>
  <c r="F204" i="105"/>
  <c r="J203" i="105"/>
  <c r="I203" i="105"/>
  <c r="F203" i="105"/>
  <c r="J202" i="105"/>
  <c r="I202" i="105"/>
  <c r="F202" i="105"/>
  <c r="J201" i="105"/>
  <c r="I201" i="105"/>
  <c r="F201" i="105"/>
  <c r="J200" i="105"/>
  <c r="I200" i="105"/>
  <c r="F200" i="105"/>
  <c r="J199" i="105"/>
  <c r="I199" i="105"/>
  <c r="F199" i="105"/>
  <c r="J198" i="105"/>
  <c r="I198" i="105"/>
  <c r="F198" i="105"/>
  <c r="J197" i="105"/>
  <c r="I197" i="105"/>
  <c r="F197" i="105"/>
  <c r="J196" i="105"/>
  <c r="I196" i="105"/>
  <c r="F196" i="105"/>
  <c r="J195" i="105"/>
  <c r="I195" i="105"/>
  <c r="F195" i="105"/>
  <c r="J194" i="105"/>
  <c r="I194" i="105"/>
  <c r="F194" i="105"/>
  <c r="J193" i="105"/>
  <c r="I193" i="105"/>
  <c r="F193" i="105"/>
  <c r="J192" i="105"/>
  <c r="I192" i="105"/>
  <c r="F192" i="105"/>
  <c r="J191" i="105"/>
  <c r="I191" i="105"/>
  <c r="F191" i="105"/>
  <c r="J190" i="105"/>
  <c r="I190" i="105"/>
  <c r="F190" i="105"/>
  <c r="J189" i="105"/>
  <c r="I189" i="105"/>
  <c r="F189" i="105"/>
  <c r="J188" i="105"/>
  <c r="I188" i="105"/>
  <c r="F188" i="105"/>
  <c r="J187" i="105"/>
  <c r="I187" i="105"/>
  <c r="J186" i="105"/>
  <c r="I186" i="105"/>
  <c r="J185" i="105"/>
  <c r="I185" i="105"/>
  <c r="J184" i="105"/>
  <c r="I184" i="105"/>
  <c r="J183" i="105"/>
  <c r="I183" i="105"/>
  <c r="J182" i="105"/>
  <c r="I182" i="105"/>
  <c r="J181" i="105"/>
  <c r="I181" i="105"/>
  <c r="J180" i="105"/>
  <c r="I180" i="105"/>
  <c r="J179" i="105"/>
  <c r="I179" i="105"/>
  <c r="J178" i="105"/>
  <c r="I178" i="105"/>
  <c r="J177" i="105"/>
  <c r="I177" i="105"/>
  <c r="J176" i="105"/>
  <c r="I176" i="105"/>
  <c r="F176" i="105"/>
  <c r="J175" i="105"/>
  <c r="I175" i="105"/>
  <c r="F175" i="105"/>
  <c r="J174" i="105"/>
  <c r="I174" i="105"/>
  <c r="F174" i="105"/>
  <c r="J173" i="105"/>
  <c r="I173" i="105"/>
  <c r="F173" i="105"/>
  <c r="J170" i="105"/>
  <c r="I170" i="105"/>
  <c r="F170" i="105"/>
  <c r="J169" i="105"/>
  <c r="I169" i="105"/>
  <c r="F169" i="105"/>
  <c r="J168" i="105"/>
  <c r="I168" i="105"/>
  <c r="F168" i="105"/>
  <c r="J167" i="105"/>
  <c r="I167" i="105"/>
  <c r="F167" i="105"/>
  <c r="J166" i="105"/>
  <c r="I166" i="105"/>
  <c r="F166" i="105"/>
  <c r="J165" i="105"/>
  <c r="I165" i="105"/>
  <c r="F165" i="105"/>
  <c r="J164" i="105"/>
  <c r="I164" i="105"/>
  <c r="F164" i="105"/>
  <c r="J163" i="105"/>
  <c r="I163" i="105"/>
  <c r="F163" i="105"/>
  <c r="J162" i="105"/>
  <c r="I162" i="105"/>
  <c r="F162" i="105"/>
  <c r="J161" i="105"/>
  <c r="I161" i="105"/>
  <c r="F161" i="105"/>
  <c r="J160" i="105"/>
  <c r="I160" i="105"/>
  <c r="F160" i="105"/>
  <c r="J159" i="105"/>
  <c r="I159" i="105"/>
  <c r="F159" i="105"/>
  <c r="J158" i="105"/>
  <c r="I158" i="105"/>
  <c r="F158" i="105"/>
  <c r="J157" i="105"/>
  <c r="I157" i="105"/>
  <c r="F157" i="105"/>
  <c r="J156" i="105"/>
  <c r="I156" i="105"/>
  <c r="F156" i="105"/>
  <c r="J155" i="105"/>
  <c r="I155" i="105"/>
  <c r="F155" i="105"/>
  <c r="J154" i="105"/>
  <c r="I154" i="105"/>
  <c r="F154" i="105"/>
  <c r="J153" i="105"/>
  <c r="I153" i="105"/>
  <c r="F153" i="105"/>
  <c r="J152" i="105"/>
  <c r="I152" i="105"/>
  <c r="F152" i="105"/>
  <c r="J151" i="105"/>
  <c r="I151" i="105"/>
  <c r="F151" i="105"/>
  <c r="J150" i="105"/>
  <c r="I150" i="105"/>
  <c r="F150" i="105"/>
  <c r="J149" i="105"/>
  <c r="I149" i="105"/>
  <c r="F149" i="105"/>
  <c r="J148" i="105"/>
  <c r="I148" i="105"/>
  <c r="F148" i="105"/>
  <c r="J147" i="105"/>
  <c r="I147" i="105"/>
  <c r="F147" i="105"/>
  <c r="J146" i="105"/>
  <c r="I146" i="105"/>
  <c r="F146" i="105"/>
  <c r="J145" i="105"/>
  <c r="I145" i="105"/>
  <c r="F145" i="105"/>
  <c r="J144" i="105"/>
  <c r="I144" i="105"/>
  <c r="F144" i="105"/>
  <c r="J143" i="105"/>
  <c r="I143" i="105"/>
  <c r="F143" i="105"/>
  <c r="J142" i="105"/>
  <c r="I142" i="105"/>
  <c r="F142" i="105"/>
  <c r="J141" i="105"/>
  <c r="I141" i="105"/>
  <c r="F141" i="105"/>
  <c r="J140" i="105"/>
  <c r="I140" i="105"/>
  <c r="F140" i="105"/>
  <c r="J139" i="105"/>
  <c r="I139" i="105"/>
  <c r="F139" i="105"/>
  <c r="J138" i="105"/>
  <c r="I138" i="105"/>
  <c r="F138" i="105"/>
  <c r="J137" i="105"/>
  <c r="I137" i="105"/>
  <c r="F137" i="105"/>
  <c r="J136" i="105"/>
  <c r="I136" i="105"/>
  <c r="F136" i="105"/>
  <c r="J135" i="105"/>
  <c r="I135" i="105"/>
  <c r="F135" i="105"/>
  <c r="J134" i="105"/>
  <c r="I134" i="105"/>
  <c r="F134" i="105"/>
  <c r="J133" i="105"/>
  <c r="I133" i="105"/>
  <c r="F133" i="105"/>
  <c r="J132" i="105"/>
  <c r="I132" i="105"/>
  <c r="F132" i="105"/>
  <c r="J131" i="105"/>
  <c r="I131" i="105"/>
  <c r="F131" i="105"/>
  <c r="J130" i="105"/>
  <c r="I130" i="105"/>
  <c r="F130" i="105"/>
  <c r="J129" i="105"/>
  <c r="I129" i="105"/>
  <c r="F129" i="105"/>
  <c r="J128" i="105"/>
  <c r="I128" i="105"/>
  <c r="F128" i="105"/>
  <c r="J127" i="105"/>
  <c r="I127" i="105"/>
  <c r="F127" i="105"/>
  <c r="J126" i="105"/>
  <c r="I126" i="105"/>
  <c r="F126" i="105"/>
  <c r="J125" i="105"/>
  <c r="I125" i="105"/>
  <c r="F125" i="105"/>
  <c r="J124" i="105"/>
  <c r="I124" i="105"/>
  <c r="F124" i="105"/>
  <c r="J123" i="105"/>
  <c r="I123" i="105"/>
  <c r="F123" i="105"/>
  <c r="J122" i="105"/>
  <c r="I122" i="105"/>
  <c r="F122" i="105"/>
  <c r="J121" i="105"/>
  <c r="I121" i="105"/>
  <c r="F121" i="105"/>
  <c r="J120" i="105"/>
  <c r="I120" i="105"/>
  <c r="F120" i="105"/>
  <c r="J119" i="105"/>
  <c r="I119" i="105"/>
  <c r="F119" i="105"/>
  <c r="J118" i="105"/>
  <c r="I118" i="105"/>
  <c r="F118" i="105"/>
  <c r="J117" i="105"/>
  <c r="I117" i="105"/>
  <c r="F117" i="105"/>
  <c r="J116" i="105"/>
  <c r="I116" i="105"/>
  <c r="F116" i="105"/>
  <c r="J115" i="105"/>
  <c r="I115" i="105"/>
  <c r="F115" i="105"/>
  <c r="J114" i="105"/>
  <c r="I114" i="105"/>
  <c r="F114" i="105"/>
  <c r="J113" i="105"/>
  <c r="I113" i="105"/>
  <c r="F113" i="105"/>
  <c r="J112" i="105"/>
  <c r="I112" i="105"/>
  <c r="F112" i="105"/>
  <c r="J111" i="105"/>
  <c r="I111" i="105"/>
  <c r="F111" i="105"/>
  <c r="J110" i="105"/>
  <c r="I110" i="105"/>
  <c r="F110" i="105"/>
  <c r="J109" i="105"/>
  <c r="I109" i="105"/>
  <c r="F109" i="105"/>
  <c r="J108" i="105"/>
  <c r="I108" i="105"/>
  <c r="F108" i="105"/>
  <c r="J107" i="105"/>
  <c r="I107" i="105"/>
  <c r="F107" i="105"/>
  <c r="J106" i="105"/>
  <c r="I106" i="105"/>
  <c r="F106" i="105"/>
  <c r="J105" i="105"/>
  <c r="I105" i="105"/>
  <c r="F105" i="105"/>
  <c r="J104" i="105"/>
  <c r="I104" i="105"/>
  <c r="F104" i="105"/>
  <c r="J103" i="105"/>
  <c r="I103" i="105"/>
  <c r="F103" i="105"/>
  <c r="J102" i="105"/>
  <c r="I102" i="105"/>
  <c r="F102" i="105"/>
  <c r="J101" i="105"/>
  <c r="I101" i="105"/>
  <c r="F101" i="105"/>
  <c r="J100" i="105"/>
  <c r="I100" i="105"/>
  <c r="F100" i="105"/>
  <c r="J99" i="105"/>
  <c r="I99" i="105"/>
  <c r="F99" i="105"/>
  <c r="J98" i="105"/>
  <c r="I98" i="105"/>
  <c r="F98" i="105"/>
  <c r="J97" i="105"/>
  <c r="I97" i="105"/>
  <c r="F97" i="105"/>
  <c r="J96" i="105"/>
  <c r="I96" i="105"/>
  <c r="F96" i="105"/>
  <c r="J95" i="105"/>
  <c r="I95" i="105"/>
  <c r="F95" i="105"/>
  <c r="J94" i="105"/>
  <c r="I94" i="105"/>
  <c r="F94" i="105"/>
  <c r="J93" i="105"/>
  <c r="I93" i="105"/>
  <c r="F93" i="105"/>
  <c r="J92" i="105"/>
  <c r="I92" i="105"/>
  <c r="F92" i="105"/>
  <c r="J91" i="105"/>
  <c r="I91" i="105"/>
  <c r="F91" i="105"/>
  <c r="J90" i="105"/>
  <c r="I90" i="105"/>
  <c r="F90" i="105"/>
  <c r="J89" i="105"/>
  <c r="I89" i="105"/>
  <c r="F89" i="105"/>
  <c r="J88" i="105"/>
  <c r="I88" i="105"/>
  <c r="F88" i="105"/>
  <c r="J87" i="105"/>
  <c r="I87" i="105"/>
  <c r="F87" i="105"/>
  <c r="J86" i="105"/>
  <c r="I86" i="105"/>
  <c r="F86" i="105"/>
  <c r="J85" i="105"/>
  <c r="I85" i="105"/>
  <c r="F85" i="105"/>
  <c r="J84" i="105"/>
  <c r="I84" i="105"/>
  <c r="F84" i="105"/>
  <c r="J83" i="105"/>
  <c r="I83" i="105"/>
  <c r="F83" i="105"/>
  <c r="J82" i="105"/>
  <c r="I82" i="105"/>
  <c r="F82" i="105"/>
  <c r="J81" i="105"/>
  <c r="I81" i="105"/>
  <c r="F81" i="105"/>
  <c r="J80" i="105"/>
  <c r="I80" i="105"/>
  <c r="F80" i="105"/>
  <c r="J79" i="105"/>
  <c r="I79" i="105"/>
  <c r="F79" i="105"/>
  <c r="J78" i="105"/>
  <c r="I78" i="105"/>
  <c r="F78" i="105"/>
  <c r="J77" i="105"/>
  <c r="I77" i="105"/>
  <c r="F77" i="105"/>
  <c r="J76" i="105"/>
  <c r="I76" i="105"/>
  <c r="F76" i="105"/>
  <c r="J75" i="105"/>
  <c r="I75" i="105"/>
  <c r="F75" i="105"/>
  <c r="J74" i="105"/>
  <c r="I74" i="105"/>
  <c r="F74" i="105"/>
  <c r="J73" i="105"/>
  <c r="I73" i="105"/>
  <c r="F73" i="105"/>
  <c r="J72" i="105"/>
  <c r="I72" i="105"/>
  <c r="F72" i="105"/>
  <c r="J71" i="105"/>
  <c r="I71" i="105"/>
  <c r="F71" i="105"/>
  <c r="J70" i="105"/>
  <c r="I70" i="105"/>
  <c r="F70" i="105"/>
  <c r="J69" i="105"/>
  <c r="I69" i="105"/>
  <c r="F69" i="105"/>
  <c r="J68" i="105"/>
  <c r="I68" i="105"/>
  <c r="F68" i="105"/>
  <c r="J67" i="105"/>
  <c r="I67" i="105"/>
  <c r="F67" i="105"/>
  <c r="J66" i="105"/>
  <c r="I66" i="105"/>
  <c r="F66" i="105"/>
  <c r="J65" i="105"/>
  <c r="I65" i="105"/>
  <c r="F65" i="105"/>
  <c r="J64" i="105"/>
  <c r="I64" i="105"/>
  <c r="F64" i="105"/>
  <c r="J63" i="105"/>
  <c r="I63" i="105"/>
  <c r="F63" i="105"/>
  <c r="J62" i="105"/>
  <c r="I62" i="105"/>
  <c r="F62" i="105"/>
  <c r="J61" i="105"/>
  <c r="I61" i="105"/>
  <c r="F61" i="105"/>
  <c r="J60" i="105"/>
  <c r="I60" i="105"/>
  <c r="F60" i="105"/>
  <c r="J59" i="105"/>
  <c r="I59" i="105"/>
  <c r="F59" i="105"/>
  <c r="J58" i="105"/>
  <c r="I58" i="105"/>
  <c r="F58" i="105"/>
  <c r="J57" i="105"/>
  <c r="I57" i="105"/>
  <c r="F57" i="105"/>
  <c r="J56" i="105"/>
  <c r="I56" i="105"/>
  <c r="F56" i="105"/>
  <c r="J55" i="105"/>
  <c r="I55" i="105"/>
  <c r="F55" i="105"/>
  <c r="J54" i="105"/>
  <c r="I54" i="105"/>
  <c r="F54" i="105"/>
  <c r="J53" i="105"/>
  <c r="I53" i="105"/>
  <c r="F53" i="105"/>
  <c r="J52" i="105"/>
  <c r="I52" i="105"/>
  <c r="F52" i="105"/>
  <c r="J51" i="105"/>
  <c r="I51" i="105"/>
  <c r="F51" i="105"/>
  <c r="J50" i="105"/>
  <c r="I50" i="105"/>
  <c r="F50" i="105"/>
  <c r="J49" i="105"/>
  <c r="I49" i="105"/>
  <c r="F49" i="105"/>
  <c r="J48" i="105"/>
  <c r="I48" i="105"/>
  <c r="F48" i="105"/>
  <c r="J47" i="105"/>
  <c r="I47" i="105"/>
  <c r="F47" i="105"/>
  <c r="J46" i="105"/>
  <c r="I46" i="105"/>
  <c r="F46" i="105"/>
  <c r="J45" i="105"/>
  <c r="I45" i="105"/>
  <c r="F45" i="105"/>
  <c r="J44" i="105"/>
  <c r="I44" i="105"/>
  <c r="F44" i="105"/>
  <c r="J43" i="105"/>
  <c r="I43" i="105"/>
  <c r="F43" i="105"/>
  <c r="J42" i="105"/>
  <c r="I42" i="105"/>
  <c r="F42" i="105"/>
  <c r="J41" i="105"/>
  <c r="I41" i="105"/>
  <c r="F41" i="105"/>
  <c r="J40" i="105"/>
  <c r="I40" i="105"/>
  <c r="F40" i="105"/>
  <c r="J39" i="105"/>
  <c r="I39" i="105"/>
  <c r="F39" i="105"/>
  <c r="J38" i="105"/>
  <c r="I38" i="105"/>
  <c r="F38" i="105"/>
  <c r="J37" i="105"/>
  <c r="I37" i="105"/>
  <c r="F37" i="105"/>
  <c r="J36" i="105"/>
  <c r="I36" i="105"/>
  <c r="F36" i="105"/>
  <c r="J35" i="105"/>
  <c r="I35" i="105"/>
  <c r="F35" i="105"/>
  <c r="J34" i="105"/>
  <c r="I34" i="105"/>
  <c r="F34" i="105"/>
  <c r="J33" i="105"/>
  <c r="I33" i="105"/>
  <c r="F33" i="105"/>
  <c r="J32" i="105"/>
  <c r="I32" i="105"/>
  <c r="F32" i="105"/>
  <c r="J31" i="105"/>
  <c r="I31" i="105"/>
  <c r="F31" i="105"/>
  <c r="J30" i="105"/>
  <c r="I30" i="105"/>
  <c r="F30" i="105"/>
  <c r="J29" i="105"/>
  <c r="I29" i="105"/>
  <c r="F29" i="105"/>
  <c r="J28" i="105"/>
  <c r="I28" i="105"/>
  <c r="F28" i="105"/>
  <c r="J27" i="105"/>
  <c r="I27" i="105"/>
  <c r="F27" i="105"/>
  <c r="J26" i="105"/>
  <c r="I26" i="105"/>
  <c r="F26" i="105"/>
  <c r="J25" i="105"/>
  <c r="I25" i="105"/>
  <c r="F25" i="105"/>
  <c r="J24" i="105"/>
  <c r="I24" i="105"/>
  <c r="F24" i="105"/>
  <c r="J23" i="105"/>
  <c r="I23" i="105"/>
  <c r="F23" i="105"/>
  <c r="J22" i="105"/>
  <c r="I22" i="105"/>
  <c r="F22" i="105"/>
  <c r="J21" i="105"/>
  <c r="I21" i="105"/>
  <c r="F21" i="105"/>
  <c r="J20" i="105"/>
  <c r="I20" i="105"/>
  <c r="F20" i="105"/>
  <c r="J19" i="105"/>
  <c r="I19" i="105"/>
  <c r="F19" i="105"/>
  <c r="J18" i="105"/>
  <c r="I18" i="105"/>
  <c r="F18" i="105"/>
  <c r="J17" i="105"/>
  <c r="I17" i="105"/>
  <c r="F17" i="105"/>
  <c r="J16" i="105"/>
  <c r="I16" i="105"/>
  <c r="F16" i="105"/>
  <c r="J15" i="105"/>
  <c r="I15" i="105"/>
  <c r="F15" i="105"/>
  <c r="J14" i="105"/>
  <c r="I14" i="105"/>
  <c r="F14" i="105"/>
  <c r="J13" i="105"/>
  <c r="I13" i="105"/>
  <c r="F13" i="105"/>
  <c r="J12" i="105"/>
  <c r="I12" i="105"/>
  <c r="F12" i="105"/>
  <c r="J11" i="105"/>
  <c r="I11" i="105"/>
  <c r="F11" i="105"/>
  <c r="J10" i="105"/>
  <c r="I10" i="105"/>
  <c r="F10" i="105"/>
  <c r="J9" i="105"/>
  <c r="I9" i="105"/>
  <c r="F9" i="105"/>
  <c r="J8" i="105"/>
  <c r="I8" i="105"/>
  <c r="F8" i="105"/>
  <c r="J7" i="105"/>
  <c r="I7" i="105"/>
  <c r="F7" i="105"/>
  <c r="J6" i="105"/>
  <c r="I6" i="105"/>
  <c r="F6" i="105"/>
  <c r="J5" i="105"/>
  <c r="I5" i="105"/>
  <c r="F5" i="105"/>
  <c r="BY3" i="106"/>
  <c r="BX3" i="106"/>
  <c r="BW3" i="106"/>
  <c r="BV3" i="106"/>
  <c r="BU3" i="106"/>
  <c r="BT3" i="106"/>
  <c r="BS3" i="106"/>
  <c r="BR3" i="106"/>
  <c r="BQ3" i="106"/>
  <c r="BP3" i="106"/>
  <c r="BO3" i="106"/>
  <c r="BN3" i="106"/>
  <c r="BM3" i="106"/>
  <c r="BL3" i="106"/>
  <c r="BK3" i="106"/>
  <c r="BJ3" i="106"/>
  <c r="BI3" i="106"/>
  <c r="BH3" i="106"/>
  <c r="BG3" i="106"/>
  <c r="BF3" i="106"/>
  <c r="BE3" i="106"/>
  <c r="BD3" i="106"/>
  <c r="BC3" i="106"/>
  <c r="BB3" i="106"/>
  <c r="BA3" i="106"/>
  <c r="AZ3" i="106"/>
  <c r="AY3" i="106"/>
  <c r="AX3" i="106"/>
  <c r="AW3" i="106"/>
  <c r="AV3" i="106"/>
  <c r="AU3" i="106"/>
  <c r="AT3" i="106"/>
  <c r="AS3" i="106"/>
  <c r="AR3" i="106"/>
  <c r="AQ3" i="106"/>
  <c r="AP3" i="106"/>
  <c r="AO3" i="106"/>
  <c r="AN3" i="106"/>
  <c r="AM3" i="106"/>
  <c r="AL3" i="106"/>
  <c r="AK3" i="106"/>
  <c r="AJ3" i="106"/>
  <c r="AI3" i="106"/>
  <c r="AH3" i="106"/>
  <c r="AG3" i="106"/>
  <c r="AF3" i="106"/>
  <c r="AE3" i="106"/>
  <c r="AD3" i="106"/>
  <c r="P1" i="106" s="1"/>
  <c r="AC3" i="106"/>
  <c r="AB3" i="106"/>
  <c r="AA3" i="106"/>
  <c r="J1" i="106" s="1"/>
  <c r="Z3" i="106"/>
  <c r="Y3" i="106"/>
  <c r="X3" i="106"/>
  <c r="W3" i="106"/>
  <c r="V3" i="106"/>
  <c r="U3" i="106"/>
  <c r="T3" i="106"/>
  <c r="S3" i="106"/>
  <c r="R3" i="106"/>
  <c r="R1" i="106" s="1"/>
  <c r="Q3" i="106"/>
  <c r="P3" i="106"/>
  <c r="O3" i="106"/>
  <c r="L1" i="106" s="1"/>
  <c r="N3" i="106"/>
  <c r="M3" i="106"/>
  <c r="L3" i="106"/>
  <c r="K3" i="106"/>
  <c r="J3" i="106"/>
  <c r="I3" i="106"/>
  <c r="H3" i="106"/>
  <c r="G3" i="106"/>
  <c r="F3" i="106"/>
  <c r="E3" i="106"/>
  <c r="D3" i="106"/>
  <c r="C3" i="106"/>
  <c r="B3" i="106"/>
  <c r="A3" i="106"/>
  <c r="AF1" i="106"/>
  <c r="AD1" i="106"/>
  <c r="AB1" i="106"/>
  <c r="Z1" i="106"/>
  <c r="X1" i="106"/>
  <c r="V1" i="106"/>
  <c r="T1" i="106"/>
  <c r="N1" i="106"/>
  <c r="H1" i="106"/>
  <c r="B310" i="105" l="1"/>
  <c r="F1" i="106"/>
  <c r="D1" i="106" s="1"/>
  <c r="B311" i="105" l="1"/>
  <c r="D310" i="105"/>
  <c r="D311" i="105" l="1"/>
  <c r="B312" i="105"/>
  <c r="B313" i="105" l="1"/>
  <c r="D312" i="105"/>
  <c r="B314" i="105" l="1"/>
  <c r="D313" i="105"/>
  <c r="B315" i="105" l="1"/>
  <c r="D314" i="105"/>
  <c r="B316" i="105" l="1"/>
  <c r="D315" i="105"/>
  <c r="D316" i="105" l="1"/>
  <c r="B317" i="105"/>
  <c r="B318" i="105" l="1"/>
  <c r="D317" i="105"/>
  <c r="D318" i="105" l="1"/>
  <c r="B319" i="105"/>
  <c r="B320" i="105" l="1"/>
  <c r="D319" i="105"/>
  <c r="B321" i="105" l="1"/>
  <c r="D320" i="105"/>
  <c r="D321" i="105" l="1"/>
  <c r="B322" i="105"/>
  <c r="B323" i="105" l="1"/>
  <c r="D322" i="105"/>
  <c r="D323" i="105" l="1"/>
  <c r="B324" i="105"/>
  <c r="B325" i="105" l="1"/>
  <c r="D325" i="105" s="1"/>
  <c r="D324" i="105"/>
  <c r="AA9" i="65" l="1"/>
  <c r="AB9" i="65" s="1"/>
  <c r="AC9" i="65" s="1"/>
  <c r="AD9" i="65" s="1"/>
  <c r="AE9" i="65" s="1"/>
  <c r="AF9" i="65" s="1"/>
  <c r="AG9" i="65" s="1"/>
  <c r="AH9" i="65" s="1"/>
  <c r="AI9" i="65" s="1"/>
  <c r="AJ9" i="65" s="1"/>
  <c r="AK9" i="65" s="1"/>
  <c r="U39" i="107" l="1"/>
  <c r="V39" i="107" s="1"/>
  <c r="U38" i="107"/>
  <c r="V38" i="107" s="1"/>
  <c r="U37" i="107"/>
  <c r="V37" i="107" s="1"/>
  <c r="AN11" i="65" l="1"/>
  <c r="AL11" i="65" l="1"/>
  <c r="F14" i="100" l="1"/>
  <c r="M12" i="103"/>
  <c r="O5" i="65" l="1"/>
  <c r="M5" i="107"/>
  <c r="Q5" i="107" s="1"/>
  <c r="W29" i="107" l="1"/>
  <c r="W27" i="107"/>
  <c r="S24" i="103" s="1"/>
  <c r="A32" i="103" l="1"/>
  <c r="S25" i="103"/>
  <c r="S1" i="103"/>
  <c r="D11" i="65"/>
  <c r="D12" i="65"/>
  <c r="D13" i="65"/>
  <c r="D14" i="65"/>
  <c r="D15" i="65"/>
  <c r="D16" i="65"/>
  <c r="D17" i="65"/>
  <c r="D18" i="65"/>
  <c r="D19" i="65"/>
  <c r="D20" i="65"/>
  <c r="D21" i="65"/>
  <c r="D22" i="65"/>
  <c r="D23" i="65"/>
  <c r="D24" i="65"/>
  <c r="D25" i="65"/>
  <c r="D26" i="65"/>
  <c r="D27" i="65"/>
  <c r="D28" i="65"/>
  <c r="D29" i="65"/>
  <c r="D30" i="65"/>
  <c r="D31" i="65"/>
  <c r="D32" i="65"/>
  <c r="D33" i="65"/>
  <c r="D34" i="65"/>
  <c r="D35" i="65"/>
  <c r="D36" i="65"/>
  <c r="D37" i="65"/>
  <c r="D38" i="65"/>
  <c r="D39" i="65"/>
  <c r="D40" i="65"/>
  <c r="D41" i="65"/>
  <c r="D42" i="65"/>
  <c r="D43" i="65"/>
  <c r="D44" i="65"/>
  <c r="D45" i="65"/>
  <c r="D46" i="65"/>
  <c r="D47" i="65"/>
  <c r="D48" i="65"/>
  <c r="D49" i="65"/>
  <c r="D50" i="65"/>
  <c r="D51" i="65"/>
  <c r="D52" i="65"/>
  <c r="D53" i="65"/>
  <c r="D54" i="65"/>
  <c r="D55" i="65"/>
  <c r="D56" i="65"/>
  <c r="D57" i="65"/>
  <c r="D58" i="65"/>
  <c r="D59" i="65"/>
  <c r="D60" i="65"/>
  <c r="D61" i="65"/>
  <c r="D62" i="65"/>
  <c r="D63" i="65"/>
  <c r="D64" i="65"/>
  <c r="D65" i="65"/>
  <c r="D66" i="65"/>
  <c r="D67" i="65"/>
  <c r="D68" i="65"/>
  <c r="D69" i="65"/>
  <c r="D70" i="65"/>
  <c r="D71" i="65"/>
  <c r="M13" i="103" l="1"/>
  <c r="M37" i="103"/>
  <c r="M10" i="103"/>
  <c r="M7" i="103"/>
  <c r="M31" i="103"/>
  <c r="M35" i="103"/>
  <c r="M11" i="103"/>
  <c r="M36" i="103"/>
  <c r="U36" i="103" l="1"/>
  <c r="V36" i="103" l="1"/>
  <c r="D72" i="65" l="1"/>
  <c r="D73" i="65"/>
  <c r="D74" i="65"/>
  <c r="D75" i="65"/>
  <c r="D76" i="65"/>
  <c r="D77" i="65"/>
  <c r="D78" i="65"/>
  <c r="D79" i="65"/>
  <c r="D80" i="65"/>
  <c r="D81" i="65"/>
  <c r="D82" i="65"/>
  <c r="D83" i="65"/>
  <c r="D84" i="65"/>
  <c r="D85" i="65"/>
  <c r="T11" i="65" l="1"/>
  <c r="A33" i="103" l="1"/>
  <c r="A35" i="103"/>
  <c r="M34" i="103" l="1"/>
  <c r="V35" i="103"/>
  <c r="BE85" i="65"/>
  <c r="BF85" i="65" s="1"/>
  <c r="BG85" i="65" s="1"/>
  <c r="BE84" i="65"/>
  <c r="BF84" i="65" s="1"/>
  <c r="BG84" i="65" s="1"/>
  <c r="BE83" i="65"/>
  <c r="BF83" i="65" s="1"/>
  <c r="BG83" i="65" s="1"/>
  <c r="BE82" i="65"/>
  <c r="BF82" i="65" s="1"/>
  <c r="BG82" i="65" s="1"/>
  <c r="BE81" i="65"/>
  <c r="BF81" i="65" s="1"/>
  <c r="BG81" i="65" s="1"/>
  <c r="BE80" i="65"/>
  <c r="BF80" i="65" s="1"/>
  <c r="BG80" i="65" s="1"/>
  <c r="BE79" i="65"/>
  <c r="BF79" i="65" s="1"/>
  <c r="BG79" i="65" s="1"/>
  <c r="BE78" i="65"/>
  <c r="BF78" i="65" s="1"/>
  <c r="BG78" i="65" s="1"/>
  <c r="BE77" i="65"/>
  <c r="BF77" i="65" s="1"/>
  <c r="BG77" i="65" s="1"/>
  <c r="BE76" i="65"/>
  <c r="BF76" i="65" s="1"/>
  <c r="BG76" i="65" s="1"/>
  <c r="BE75" i="65"/>
  <c r="BF75" i="65" s="1"/>
  <c r="BG75" i="65" s="1"/>
  <c r="BE74" i="65"/>
  <c r="BF74" i="65" s="1"/>
  <c r="BG74" i="65" s="1"/>
  <c r="BE73" i="65"/>
  <c r="BF73" i="65" s="1"/>
  <c r="BG73" i="65" s="1"/>
  <c r="BE72" i="65"/>
  <c r="BF72" i="65" s="1"/>
  <c r="BG72" i="65" s="1"/>
  <c r="BE71" i="65"/>
  <c r="BF71" i="65" s="1"/>
  <c r="BG71" i="65" s="1"/>
  <c r="BE70" i="65"/>
  <c r="BF70" i="65" s="1"/>
  <c r="BG70" i="65" s="1"/>
  <c r="BE69" i="65"/>
  <c r="BF69" i="65" s="1"/>
  <c r="BG69" i="65" s="1"/>
  <c r="BE68" i="65"/>
  <c r="BF68" i="65" s="1"/>
  <c r="BG68" i="65" s="1"/>
  <c r="BE67" i="65"/>
  <c r="BF67" i="65" s="1"/>
  <c r="BG67" i="65" s="1"/>
  <c r="BE66" i="65"/>
  <c r="BF66" i="65" s="1"/>
  <c r="BG66" i="65" s="1"/>
  <c r="BE65" i="65"/>
  <c r="BF65" i="65" s="1"/>
  <c r="BG65" i="65" s="1"/>
  <c r="BE64" i="65"/>
  <c r="BF64" i="65" s="1"/>
  <c r="BG64" i="65" s="1"/>
  <c r="BE63" i="65"/>
  <c r="BF63" i="65" s="1"/>
  <c r="BG63" i="65" s="1"/>
  <c r="BE62" i="65"/>
  <c r="BF62" i="65" s="1"/>
  <c r="BG62" i="65" s="1"/>
  <c r="BE61" i="65"/>
  <c r="BF61" i="65" s="1"/>
  <c r="BG61" i="65" s="1"/>
  <c r="BE60" i="65"/>
  <c r="BF60" i="65" s="1"/>
  <c r="BG60" i="65" s="1"/>
  <c r="BE59" i="65"/>
  <c r="BF59" i="65" s="1"/>
  <c r="BG59" i="65" s="1"/>
  <c r="BE58" i="65"/>
  <c r="BF58" i="65" s="1"/>
  <c r="BG58" i="65" s="1"/>
  <c r="BE57" i="65"/>
  <c r="BF57" i="65" s="1"/>
  <c r="BG57" i="65" s="1"/>
  <c r="BE56" i="65"/>
  <c r="BF56" i="65" s="1"/>
  <c r="BG56" i="65" s="1"/>
  <c r="BE55" i="65"/>
  <c r="BF55" i="65" s="1"/>
  <c r="BG55" i="65" s="1"/>
  <c r="BE54" i="65"/>
  <c r="BF54" i="65" s="1"/>
  <c r="BG54" i="65" s="1"/>
  <c r="BE53" i="65"/>
  <c r="BF53" i="65" s="1"/>
  <c r="BG53" i="65" s="1"/>
  <c r="BE52" i="65"/>
  <c r="BF52" i="65" s="1"/>
  <c r="BG52" i="65" s="1"/>
  <c r="BE51" i="65"/>
  <c r="BF51" i="65" s="1"/>
  <c r="BG51" i="65" s="1"/>
  <c r="BE50" i="65"/>
  <c r="BF50" i="65" s="1"/>
  <c r="BG50" i="65" s="1"/>
  <c r="BE49" i="65"/>
  <c r="BF49" i="65" s="1"/>
  <c r="BG49" i="65" s="1"/>
  <c r="BE48" i="65"/>
  <c r="BF48" i="65" s="1"/>
  <c r="BG48" i="65" s="1"/>
  <c r="BE47" i="65"/>
  <c r="BF47" i="65" s="1"/>
  <c r="BG47" i="65" s="1"/>
  <c r="BE46" i="65"/>
  <c r="BF46" i="65" s="1"/>
  <c r="BG46" i="65" s="1"/>
  <c r="BE45" i="65"/>
  <c r="BF45" i="65" s="1"/>
  <c r="BG45" i="65" s="1"/>
  <c r="BE44" i="65"/>
  <c r="BF44" i="65" s="1"/>
  <c r="BG44" i="65" s="1"/>
  <c r="BE43" i="65"/>
  <c r="BF43" i="65" s="1"/>
  <c r="BG43" i="65" s="1"/>
  <c r="BE42" i="65"/>
  <c r="BF42" i="65" s="1"/>
  <c r="BG42" i="65" s="1"/>
  <c r="BE41" i="65"/>
  <c r="BF41" i="65" s="1"/>
  <c r="BG41" i="65" s="1"/>
  <c r="BE40" i="65"/>
  <c r="BF40" i="65" s="1"/>
  <c r="BG40" i="65" s="1"/>
  <c r="BE39" i="65"/>
  <c r="BF39" i="65" s="1"/>
  <c r="BG39" i="65" s="1"/>
  <c r="BE38" i="65"/>
  <c r="BF38" i="65" s="1"/>
  <c r="BG38" i="65" s="1"/>
  <c r="BE37" i="65"/>
  <c r="BF37" i="65" s="1"/>
  <c r="BG37" i="65" s="1"/>
  <c r="BE36" i="65"/>
  <c r="BF36" i="65" s="1"/>
  <c r="BG36" i="65" s="1"/>
  <c r="BE35" i="65"/>
  <c r="BF35" i="65" s="1"/>
  <c r="BG35" i="65" s="1"/>
  <c r="BE34" i="65"/>
  <c r="BF34" i="65" s="1"/>
  <c r="BG34" i="65" s="1"/>
  <c r="BE33" i="65"/>
  <c r="BF33" i="65" s="1"/>
  <c r="BG33" i="65" s="1"/>
  <c r="BE32" i="65"/>
  <c r="BF32" i="65" s="1"/>
  <c r="BG32" i="65" s="1"/>
  <c r="BE31" i="65"/>
  <c r="BF31" i="65" s="1"/>
  <c r="BG31" i="65" s="1"/>
  <c r="BE30" i="65"/>
  <c r="BF30" i="65" s="1"/>
  <c r="BG30" i="65" s="1"/>
  <c r="BE29" i="65"/>
  <c r="BF29" i="65" s="1"/>
  <c r="BG29" i="65" s="1"/>
  <c r="BE28" i="65"/>
  <c r="BF28" i="65" s="1"/>
  <c r="BG28" i="65" s="1"/>
  <c r="BE27" i="65"/>
  <c r="BF27" i="65" s="1"/>
  <c r="BG27" i="65" s="1"/>
  <c r="BE26" i="65"/>
  <c r="BF26" i="65" s="1"/>
  <c r="BG26" i="65" s="1"/>
  <c r="BE25" i="65"/>
  <c r="BF25" i="65" s="1"/>
  <c r="BG25" i="65" s="1"/>
  <c r="BE24" i="65"/>
  <c r="BF24" i="65" s="1"/>
  <c r="BG24" i="65" s="1"/>
  <c r="BE23" i="65"/>
  <c r="BF23" i="65" s="1"/>
  <c r="BG23" i="65" s="1"/>
  <c r="BE22" i="65"/>
  <c r="BF22" i="65" s="1"/>
  <c r="BG22" i="65" s="1"/>
  <c r="BE21" i="65"/>
  <c r="BF21" i="65" s="1"/>
  <c r="BG21" i="65" s="1"/>
  <c r="BE20" i="65"/>
  <c r="BF20" i="65" s="1"/>
  <c r="BG20" i="65" s="1"/>
  <c r="BE19" i="65"/>
  <c r="BF19" i="65" s="1"/>
  <c r="BG19" i="65" s="1"/>
  <c r="BE18" i="65"/>
  <c r="BF18" i="65" s="1"/>
  <c r="BG18" i="65" s="1"/>
  <c r="BE17" i="65"/>
  <c r="BF17" i="65" s="1"/>
  <c r="BG17" i="65" s="1"/>
  <c r="BE16" i="65"/>
  <c r="BF16" i="65" s="1"/>
  <c r="BG16" i="65" s="1"/>
  <c r="BE15" i="65"/>
  <c r="BF15" i="65" s="1"/>
  <c r="BG15" i="65" s="1"/>
  <c r="BE14" i="65"/>
  <c r="BF14" i="65" s="1"/>
  <c r="BG14" i="65" s="1"/>
  <c r="BE13" i="65"/>
  <c r="BF13" i="65" s="1"/>
  <c r="BG13" i="65" s="1"/>
  <c r="BE12" i="65"/>
  <c r="BF12" i="65" s="1"/>
  <c r="BG12" i="65" s="1"/>
  <c r="BE11" i="65"/>
  <c r="BF11" i="65" s="1"/>
  <c r="BG11" i="65" s="1"/>
  <c r="V33" i="103" l="1"/>
  <c r="U34" i="103"/>
  <c r="V34" i="103" s="1"/>
  <c r="AL12" i="65"/>
  <c r="AL13" i="65"/>
  <c r="AL14" i="65"/>
  <c r="AL15" i="65"/>
  <c r="AL16" i="65"/>
  <c r="AL17" i="65"/>
  <c r="AL18" i="65"/>
  <c r="AL19" i="65"/>
  <c r="AL20" i="65"/>
  <c r="AL21" i="65"/>
  <c r="AL22" i="65"/>
  <c r="AL23" i="65"/>
  <c r="AL24" i="65"/>
  <c r="AL25" i="65"/>
  <c r="AL26" i="65"/>
  <c r="AL27" i="65"/>
  <c r="AL28" i="65"/>
  <c r="AL29" i="65"/>
  <c r="AL30" i="65"/>
  <c r="AL31" i="65"/>
  <c r="AL32" i="65"/>
  <c r="AL33" i="65"/>
  <c r="AL34" i="65"/>
  <c r="AL35" i="65"/>
  <c r="AL36" i="65"/>
  <c r="AL37" i="65"/>
  <c r="AL38" i="65"/>
  <c r="AL39" i="65"/>
  <c r="AL40" i="65"/>
  <c r="AL41" i="65"/>
  <c r="AL42" i="65"/>
  <c r="AL43" i="65"/>
  <c r="AL44" i="65"/>
  <c r="AL45" i="65"/>
  <c r="AL46" i="65"/>
  <c r="AL47" i="65"/>
  <c r="AL48" i="65"/>
  <c r="AL49" i="65"/>
  <c r="AL50" i="65"/>
  <c r="AL51" i="65"/>
  <c r="AL52" i="65"/>
  <c r="AL53" i="65"/>
  <c r="AL54" i="65"/>
  <c r="AL55" i="65"/>
  <c r="AL56" i="65"/>
  <c r="AL57" i="65"/>
  <c r="AL58" i="65"/>
  <c r="AL59" i="65"/>
  <c r="AL60" i="65"/>
  <c r="AL61" i="65"/>
  <c r="AL62" i="65"/>
  <c r="AL63" i="65"/>
  <c r="AL64" i="65"/>
  <c r="AL65" i="65"/>
  <c r="AL66" i="65"/>
  <c r="AL67" i="65"/>
  <c r="AL68" i="65"/>
  <c r="AL69" i="65"/>
  <c r="AL70" i="65"/>
  <c r="AL71" i="65"/>
  <c r="AL72" i="65"/>
  <c r="AL73" i="65"/>
  <c r="AL74" i="65"/>
  <c r="AL75" i="65"/>
  <c r="AL76" i="65"/>
  <c r="AL77" i="65"/>
  <c r="AL78" i="65"/>
  <c r="AL79" i="65"/>
  <c r="AL80" i="65"/>
  <c r="AL81" i="65"/>
  <c r="AL82" i="65"/>
  <c r="AL83" i="65"/>
  <c r="AL84" i="65"/>
  <c r="AL85" i="65"/>
  <c r="AO10" i="65"/>
  <c r="S14" i="103" l="1"/>
  <c r="U13" i="65"/>
  <c r="X13" i="65" s="1"/>
  <c r="E2" i="100" l="1"/>
  <c r="U12" i="65" l="1"/>
  <c r="X12" i="65" s="1"/>
  <c r="T12" i="65"/>
  <c r="V12" i="65" l="1"/>
  <c r="W12" i="65" s="1"/>
  <c r="Y12" i="65" l="1"/>
  <c r="Z12" i="65" s="1"/>
  <c r="AA12" i="65" l="1"/>
  <c r="AB12" i="65"/>
  <c r="AF12" i="65"/>
  <c r="AJ12" i="65"/>
  <c r="AC12" i="65"/>
  <c r="AG12" i="65"/>
  <c r="AK12" i="65"/>
  <c r="AE12" i="65"/>
  <c r="AD12" i="65"/>
  <c r="AH12" i="65"/>
  <c r="AI12" i="65"/>
  <c r="AN36" i="65"/>
  <c r="AN52" i="65"/>
  <c r="AN53" i="65"/>
  <c r="AN54" i="65"/>
  <c r="AN55" i="65"/>
  <c r="AN56" i="65"/>
  <c r="AN57" i="65"/>
  <c r="AN58" i="65"/>
  <c r="AN59" i="65"/>
  <c r="AN60" i="65"/>
  <c r="AN61" i="65"/>
  <c r="AN62" i="65"/>
  <c r="AN63" i="65"/>
  <c r="AN64" i="65"/>
  <c r="AN65" i="65"/>
  <c r="AN66" i="65"/>
  <c r="AN67" i="65"/>
  <c r="AN68" i="65"/>
  <c r="AN69" i="65"/>
  <c r="AN70" i="65"/>
  <c r="AN71" i="65"/>
  <c r="AN72" i="65"/>
  <c r="AN73" i="65"/>
  <c r="AN74" i="65"/>
  <c r="AN75" i="65"/>
  <c r="AN76" i="65"/>
  <c r="AN77" i="65"/>
  <c r="AN78" i="65"/>
  <c r="AN79" i="65"/>
  <c r="AN80" i="65"/>
  <c r="AN81" i="65"/>
  <c r="AN82" i="65"/>
  <c r="AN83" i="65"/>
  <c r="AN84" i="65"/>
  <c r="AN85" i="65"/>
  <c r="AO9" i="65"/>
  <c r="Q12" i="65" l="1"/>
  <c r="U11" i="65" l="1"/>
  <c r="V11" i="65" s="1"/>
  <c r="W11" i="65" s="1"/>
  <c r="X11" i="65" l="1"/>
  <c r="Y11" i="65" s="1"/>
  <c r="U70" i="65"/>
  <c r="X70" i="65" s="1"/>
  <c r="T70" i="65"/>
  <c r="U69" i="65"/>
  <c r="X69" i="65" s="1"/>
  <c r="T69" i="65"/>
  <c r="U68" i="65"/>
  <c r="X68" i="65" s="1"/>
  <c r="T68" i="65"/>
  <c r="U67" i="65"/>
  <c r="X67" i="65" s="1"/>
  <c r="T67" i="65"/>
  <c r="U66" i="65"/>
  <c r="X66" i="65" s="1"/>
  <c r="T66" i="65"/>
  <c r="U65" i="65"/>
  <c r="X65" i="65" s="1"/>
  <c r="T65" i="65"/>
  <c r="U64" i="65"/>
  <c r="X64" i="65" s="1"/>
  <c r="T64" i="65"/>
  <c r="U63" i="65"/>
  <c r="X63" i="65" s="1"/>
  <c r="T63" i="65"/>
  <c r="U62" i="65"/>
  <c r="X62" i="65" s="1"/>
  <c r="T62" i="65"/>
  <c r="U61" i="65"/>
  <c r="X61" i="65" s="1"/>
  <c r="T61" i="65"/>
  <c r="U60" i="65"/>
  <c r="X60" i="65" s="1"/>
  <c r="T60" i="65"/>
  <c r="U59" i="65"/>
  <c r="X59" i="65" s="1"/>
  <c r="T59" i="65"/>
  <c r="U58" i="65"/>
  <c r="X58" i="65" s="1"/>
  <c r="T58" i="65"/>
  <c r="U57" i="65"/>
  <c r="X57" i="65" s="1"/>
  <c r="T57" i="65"/>
  <c r="U56" i="65"/>
  <c r="X56" i="65" s="1"/>
  <c r="T56" i="65"/>
  <c r="U80" i="65"/>
  <c r="X80" i="65" s="1"/>
  <c r="T80" i="65"/>
  <c r="U79" i="65"/>
  <c r="X79" i="65" s="1"/>
  <c r="T79" i="65"/>
  <c r="U78" i="65"/>
  <c r="X78" i="65" s="1"/>
  <c r="T78" i="65"/>
  <c r="U77" i="65"/>
  <c r="X77" i="65" s="1"/>
  <c r="T77" i="65"/>
  <c r="U76" i="65"/>
  <c r="X76" i="65" s="1"/>
  <c r="T76" i="65"/>
  <c r="U83" i="65"/>
  <c r="X83" i="65" s="1"/>
  <c r="T83" i="65"/>
  <c r="U82" i="65"/>
  <c r="X82" i="65" s="1"/>
  <c r="T82" i="65"/>
  <c r="U47" i="65"/>
  <c r="X47" i="65" s="1"/>
  <c r="T47" i="65"/>
  <c r="U46" i="65"/>
  <c r="X46" i="65" s="1"/>
  <c r="T46" i="65"/>
  <c r="U45" i="65"/>
  <c r="X45" i="65" s="1"/>
  <c r="T45" i="65"/>
  <c r="U44" i="65"/>
  <c r="X44" i="65" s="1"/>
  <c r="T44" i="65"/>
  <c r="U43" i="65"/>
  <c r="X43" i="65" s="1"/>
  <c r="T43" i="65"/>
  <c r="U42" i="65"/>
  <c r="X42" i="65" s="1"/>
  <c r="T42" i="65"/>
  <c r="U41" i="65"/>
  <c r="X41" i="65" s="1"/>
  <c r="T41" i="65"/>
  <c r="U40" i="65"/>
  <c r="X40" i="65" s="1"/>
  <c r="T40" i="65"/>
  <c r="U39" i="65"/>
  <c r="X39" i="65" s="1"/>
  <c r="T39" i="65"/>
  <c r="U38" i="65"/>
  <c r="X38" i="65" s="1"/>
  <c r="T38" i="65"/>
  <c r="U37" i="65"/>
  <c r="X37" i="65" s="1"/>
  <c r="T37" i="65"/>
  <c r="U36" i="65"/>
  <c r="X36" i="65" s="1"/>
  <c r="T36" i="65"/>
  <c r="U35" i="65"/>
  <c r="X35" i="65" s="1"/>
  <c r="T35" i="65"/>
  <c r="U34" i="65"/>
  <c r="X34" i="65" s="1"/>
  <c r="T34" i="65"/>
  <c r="U33" i="65"/>
  <c r="X33" i="65" s="1"/>
  <c r="T33" i="65"/>
  <c r="U32" i="65"/>
  <c r="X32" i="65" s="1"/>
  <c r="T32" i="65"/>
  <c r="U55" i="65"/>
  <c r="X55" i="65" s="1"/>
  <c r="T55" i="65"/>
  <c r="U54" i="65"/>
  <c r="X54" i="65" s="1"/>
  <c r="T54" i="65"/>
  <c r="U53" i="65"/>
  <c r="X53" i="65" s="1"/>
  <c r="T53" i="65"/>
  <c r="U52" i="65"/>
  <c r="X52" i="65" s="1"/>
  <c r="T52" i="65"/>
  <c r="U51" i="65"/>
  <c r="X51" i="65" s="1"/>
  <c r="T51" i="65"/>
  <c r="U50" i="65"/>
  <c r="X50" i="65" s="1"/>
  <c r="T50" i="65"/>
  <c r="U49" i="65"/>
  <c r="X49" i="65" s="1"/>
  <c r="T49" i="65"/>
  <c r="U48" i="65"/>
  <c r="X48" i="65" s="1"/>
  <c r="T48" i="65"/>
  <c r="U74" i="65"/>
  <c r="X74" i="65" s="1"/>
  <c r="T74" i="65"/>
  <c r="U73" i="65"/>
  <c r="X73" i="65" s="1"/>
  <c r="T73" i="65"/>
  <c r="U72" i="65"/>
  <c r="X72" i="65" s="1"/>
  <c r="T72" i="65"/>
  <c r="U71" i="65"/>
  <c r="X71" i="65" s="1"/>
  <c r="T71" i="65"/>
  <c r="T31" i="65"/>
  <c r="U31" i="65"/>
  <c r="X31" i="65" s="1"/>
  <c r="T75" i="65"/>
  <c r="U75" i="65"/>
  <c r="X75" i="65" s="1"/>
  <c r="T81" i="65"/>
  <c r="U81" i="65"/>
  <c r="X81" i="65" s="1"/>
  <c r="T84" i="65"/>
  <c r="U84" i="65"/>
  <c r="X84" i="65" s="1"/>
  <c r="T85" i="65"/>
  <c r="U85" i="65"/>
  <c r="X85" i="65" s="1"/>
  <c r="V85" i="65" l="1"/>
  <c r="W85" i="65" s="1"/>
  <c r="V71" i="65"/>
  <c r="V73" i="65"/>
  <c r="V61" i="65"/>
  <c r="V63" i="65"/>
  <c r="V65" i="65"/>
  <c r="V67" i="65"/>
  <c r="V69" i="65"/>
  <c r="V57" i="65"/>
  <c r="V77" i="65"/>
  <c r="V75" i="65"/>
  <c r="V74" i="65"/>
  <c r="W74" i="65" s="1"/>
  <c r="V41" i="65"/>
  <c r="W41" i="65" s="1"/>
  <c r="V45" i="65"/>
  <c r="W45" i="65" s="1"/>
  <c r="V84" i="65"/>
  <c r="W84" i="65" s="1"/>
  <c r="V49" i="65"/>
  <c r="W49" i="65" s="1"/>
  <c r="V51" i="65"/>
  <c r="W51" i="65" s="1"/>
  <c r="V53" i="65"/>
  <c r="W53" i="65" s="1"/>
  <c r="V55" i="65"/>
  <c r="W55" i="65" s="1"/>
  <c r="V56" i="65"/>
  <c r="W56" i="65" s="1"/>
  <c r="V60" i="65"/>
  <c r="W60" i="65" s="1"/>
  <c r="V48" i="65"/>
  <c r="W48" i="65" s="1"/>
  <c r="V50" i="65"/>
  <c r="W50" i="65" s="1"/>
  <c r="V52" i="65"/>
  <c r="W52" i="65" s="1"/>
  <c r="V54" i="65"/>
  <c r="W54" i="65" s="1"/>
  <c r="V42" i="65"/>
  <c r="W42" i="65" s="1"/>
  <c r="V44" i="65"/>
  <c r="W44" i="65" s="1"/>
  <c r="V46" i="65"/>
  <c r="W46" i="65" s="1"/>
  <c r="V82" i="65"/>
  <c r="W82" i="65" s="1"/>
  <c r="V76" i="65"/>
  <c r="W76" i="65" s="1"/>
  <c r="V78" i="65"/>
  <c r="W78" i="65" s="1"/>
  <c r="V80" i="65"/>
  <c r="W80" i="65" s="1"/>
  <c r="V59" i="65"/>
  <c r="W59" i="65" s="1"/>
  <c r="V62" i="65"/>
  <c r="W62" i="65" s="1"/>
  <c r="V66" i="65"/>
  <c r="W66" i="65" s="1"/>
  <c r="V68" i="65"/>
  <c r="W68" i="65" s="1"/>
  <c r="V70" i="65"/>
  <c r="W70" i="65" s="1"/>
  <c r="V72" i="65"/>
  <c r="W72" i="65" s="1"/>
  <c r="V43" i="65"/>
  <c r="W43" i="65" s="1"/>
  <c r="V47" i="65"/>
  <c r="W47" i="65" s="1"/>
  <c r="V83" i="65"/>
  <c r="W83" i="65" s="1"/>
  <c r="V79" i="65"/>
  <c r="W79" i="65" s="1"/>
  <c r="V64" i="65"/>
  <c r="W64" i="65" s="1"/>
  <c r="V81" i="65"/>
  <c r="W81" i="65" s="1"/>
  <c r="V58" i="65"/>
  <c r="W58" i="65" s="1"/>
  <c r="V37" i="65"/>
  <c r="W37" i="65" s="1"/>
  <c r="V39" i="65"/>
  <c r="W39" i="65" s="1"/>
  <c r="V31" i="65"/>
  <c r="W31" i="65" s="1"/>
  <c r="V35" i="65"/>
  <c r="W35" i="65" s="1"/>
  <c r="V32" i="65"/>
  <c r="W32" i="65" s="1"/>
  <c r="V34" i="65"/>
  <c r="W34" i="65" s="1"/>
  <c r="V36" i="65"/>
  <c r="W36" i="65" s="1"/>
  <c r="V38" i="65"/>
  <c r="W38" i="65" s="1"/>
  <c r="V40" i="65"/>
  <c r="W40" i="65" s="1"/>
  <c r="V33" i="65"/>
  <c r="W33" i="65" s="1"/>
  <c r="Y85" i="65"/>
  <c r="W57" i="65" l="1"/>
  <c r="Y57" i="65" s="1"/>
  <c r="W69" i="65"/>
  <c r="Y69" i="65" s="1"/>
  <c r="W75" i="65"/>
  <c r="Y75" i="65" s="1"/>
  <c r="W67" i="65"/>
  <c r="Y67" i="65" s="1"/>
  <c r="W77" i="65"/>
  <c r="Y77" i="65" s="1"/>
  <c r="W65" i="65"/>
  <c r="Y65" i="65" s="1"/>
  <c r="AC65" i="65" s="1"/>
  <c r="AS65" i="65" s="1"/>
  <c r="W63" i="65"/>
  <c r="Y63" i="65" s="1"/>
  <c r="W61" i="65"/>
  <c r="Y61" i="65" s="1"/>
  <c r="W73" i="65"/>
  <c r="Y73" i="65" s="1"/>
  <c r="W71" i="65"/>
  <c r="Y71" i="65" s="1"/>
  <c r="Y38" i="65"/>
  <c r="AA38" i="65" s="1"/>
  <c r="AQ38" i="65" s="1"/>
  <c r="Y33" i="65"/>
  <c r="Z33" i="65" s="1"/>
  <c r="Y36" i="65"/>
  <c r="Z36" i="65" s="1"/>
  <c r="Y59" i="65"/>
  <c r="AH59" i="65" s="1"/>
  <c r="AX59" i="65" s="1"/>
  <c r="AC85" i="65"/>
  <c r="AS85" i="65" s="1"/>
  <c r="AG85" i="65"/>
  <c r="AW85" i="65" s="1"/>
  <c r="AK85" i="65"/>
  <c r="BA85" i="65" s="1"/>
  <c r="Z85" i="65"/>
  <c r="AD85" i="65"/>
  <c r="AT85" i="65" s="1"/>
  <c r="AH85" i="65"/>
  <c r="AX85" i="65" s="1"/>
  <c r="AA85" i="65"/>
  <c r="AQ85" i="65" s="1"/>
  <c r="AE85" i="65"/>
  <c r="AU85" i="65" s="1"/>
  <c r="AI85" i="65"/>
  <c r="AY85" i="65" s="1"/>
  <c r="AF85" i="65"/>
  <c r="AV85" i="65" s="1"/>
  <c r="AB85" i="65"/>
  <c r="AR85" i="65" s="1"/>
  <c r="AJ85" i="65"/>
  <c r="AZ85" i="65" s="1"/>
  <c r="Y39" i="65"/>
  <c r="Y79" i="65"/>
  <c r="Y47" i="65"/>
  <c r="Y72" i="65"/>
  <c r="Y80" i="65"/>
  <c r="Y76" i="65"/>
  <c r="Y46" i="65"/>
  <c r="Y42" i="65"/>
  <c r="Y52" i="65"/>
  <c r="Y48" i="65"/>
  <c r="Y40" i="65"/>
  <c r="Y32" i="65"/>
  <c r="Z32" i="65" s="1"/>
  <c r="Y37" i="65"/>
  <c r="Y83" i="65"/>
  <c r="Y43" i="65"/>
  <c r="Y66" i="65"/>
  <c r="Y78" i="65"/>
  <c r="Y82" i="65"/>
  <c r="Y44" i="65"/>
  <c r="Y54" i="65"/>
  <c r="Y50" i="65"/>
  <c r="Y70" i="65"/>
  <c r="Y81" i="65"/>
  <c r="Y64" i="65"/>
  <c r="Y55" i="65"/>
  <c r="Y51" i="65"/>
  <c r="Y84" i="65"/>
  <c r="Y41" i="65"/>
  <c r="Y31" i="65"/>
  <c r="Z31" i="65" s="1"/>
  <c r="Y68" i="65"/>
  <c r="Y62" i="65"/>
  <c r="Y60" i="65"/>
  <c r="Y56" i="65"/>
  <c r="Y34" i="65"/>
  <c r="Y35" i="65"/>
  <c r="Y58" i="65"/>
  <c r="Y53" i="65"/>
  <c r="Y49" i="65"/>
  <c r="Y45" i="65"/>
  <c r="Y74" i="65"/>
  <c r="AG65" i="65" l="1"/>
  <c r="AW65" i="65" s="1"/>
  <c r="AH63" i="65"/>
  <c r="AX63" i="65" s="1"/>
  <c r="AE63" i="65"/>
  <c r="AU63" i="65" s="1"/>
  <c r="AK63" i="65"/>
  <c r="BA63" i="65" s="1"/>
  <c r="AA63" i="65"/>
  <c r="AQ63" i="65" s="1"/>
  <c r="AI63" i="65"/>
  <c r="AY63" i="65" s="1"/>
  <c r="AB63" i="65"/>
  <c r="AR63" i="65" s="1"/>
  <c r="AF63" i="65"/>
  <c r="AV63" i="65" s="1"/>
  <c r="AG63" i="65"/>
  <c r="AW63" i="65" s="1"/>
  <c r="AJ63" i="65"/>
  <c r="AZ63" i="65" s="1"/>
  <c r="AC63" i="65"/>
  <c r="AS63" i="65" s="1"/>
  <c r="Z63" i="65"/>
  <c r="AP63" i="65" s="1"/>
  <c r="AD63" i="65"/>
  <c r="AT63" i="65" s="1"/>
  <c r="AH73" i="65"/>
  <c r="AX73" i="65" s="1"/>
  <c r="AE73" i="65"/>
  <c r="AU73" i="65" s="1"/>
  <c r="AA73" i="65"/>
  <c r="AQ73" i="65" s="1"/>
  <c r="AI73" i="65"/>
  <c r="AY73" i="65" s="1"/>
  <c r="AB73" i="65"/>
  <c r="AR73" i="65" s="1"/>
  <c r="AK73" i="65"/>
  <c r="BA73" i="65" s="1"/>
  <c r="AC73" i="65"/>
  <c r="AS73" i="65" s="1"/>
  <c r="AF73" i="65"/>
  <c r="AV73" i="65" s="1"/>
  <c r="Z73" i="65"/>
  <c r="AP73" i="65" s="1"/>
  <c r="AJ73" i="65"/>
  <c r="AZ73" i="65" s="1"/>
  <c r="AG73" i="65"/>
  <c r="AW73" i="65" s="1"/>
  <c r="AD73" i="65"/>
  <c r="AT73" i="65" s="1"/>
  <c r="AK77" i="65"/>
  <c r="BA77" i="65" s="1"/>
  <c r="AD77" i="65"/>
  <c r="AT77" i="65" s="1"/>
  <c r="Z77" i="65"/>
  <c r="AH77" i="65"/>
  <c r="AX77" i="65" s="1"/>
  <c r="AC77" i="65"/>
  <c r="AS77" i="65" s="1"/>
  <c r="AA77" i="65"/>
  <c r="AQ77" i="65" s="1"/>
  <c r="AE77" i="65"/>
  <c r="AU77" i="65" s="1"/>
  <c r="AF77" i="65"/>
  <c r="AV77" i="65" s="1"/>
  <c r="AI77" i="65"/>
  <c r="AY77" i="65" s="1"/>
  <c r="AB77" i="65"/>
  <c r="AR77" i="65" s="1"/>
  <c r="AJ77" i="65"/>
  <c r="AZ77" i="65" s="1"/>
  <c r="AG77" i="65"/>
  <c r="AW77" i="65" s="1"/>
  <c r="AD61" i="65"/>
  <c r="AT61" i="65" s="1"/>
  <c r="AH61" i="65"/>
  <c r="AX61" i="65" s="1"/>
  <c r="AA61" i="65"/>
  <c r="AQ61" i="65" s="1"/>
  <c r="AE61" i="65"/>
  <c r="AU61" i="65" s="1"/>
  <c r="AI61" i="65"/>
  <c r="AY61" i="65" s="1"/>
  <c r="AK61" i="65"/>
  <c r="BA61" i="65" s="1"/>
  <c r="AB61" i="65"/>
  <c r="AR61" i="65" s="1"/>
  <c r="AG61" i="65"/>
  <c r="AW61" i="65" s="1"/>
  <c r="AC61" i="65"/>
  <c r="AS61" i="65" s="1"/>
  <c r="AF61" i="65"/>
  <c r="AV61" i="65" s="1"/>
  <c r="AJ61" i="65"/>
  <c r="AZ61" i="65" s="1"/>
  <c r="Z61" i="65"/>
  <c r="AP61" i="65" s="1"/>
  <c r="AH75" i="65"/>
  <c r="AX75" i="65" s="1"/>
  <c r="AI75" i="65"/>
  <c r="AY75" i="65" s="1"/>
  <c r="AA75" i="65"/>
  <c r="AQ75" i="65" s="1"/>
  <c r="AE75" i="65"/>
  <c r="AU75" i="65" s="1"/>
  <c r="AK75" i="65"/>
  <c r="BA75" i="65" s="1"/>
  <c r="Z75" i="65"/>
  <c r="AP75" i="65" s="1"/>
  <c r="AB75" i="65"/>
  <c r="AR75" i="65" s="1"/>
  <c r="AF75" i="65"/>
  <c r="AV75" i="65" s="1"/>
  <c r="AG75" i="65"/>
  <c r="AW75" i="65" s="1"/>
  <c r="AJ75" i="65"/>
  <c r="AZ75" i="65" s="1"/>
  <c r="AC75" i="65"/>
  <c r="AS75" i="65" s="1"/>
  <c r="AD75" i="65"/>
  <c r="AT75" i="65" s="1"/>
  <c r="Z69" i="65"/>
  <c r="AD69" i="65"/>
  <c r="AT69" i="65" s="1"/>
  <c r="AG69" i="65"/>
  <c r="AW69" i="65" s="1"/>
  <c r="AK69" i="65"/>
  <c r="BA69" i="65" s="1"/>
  <c r="AH69" i="65"/>
  <c r="AX69" i="65" s="1"/>
  <c r="AA69" i="65"/>
  <c r="AQ69" i="65" s="1"/>
  <c r="AE69" i="65"/>
  <c r="AU69" i="65" s="1"/>
  <c r="AI69" i="65"/>
  <c r="AY69" i="65" s="1"/>
  <c r="AB69" i="65"/>
  <c r="AR69" i="65" s="1"/>
  <c r="AF69" i="65"/>
  <c r="AV69" i="65" s="1"/>
  <c r="AJ69" i="65"/>
  <c r="AZ69" i="65" s="1"/>
  <c r="AC69" i="65"/>
  <c r="AS69" i="65" s="1"/>
  <c r="AD71" i="65"/>
  <c r="AT71" i="65" s="1"/>
  <c r="AA71" i="65"/>
  <c r="AQ71" i="65" s="1"/>
  <c r="AH71" i="65"/>
  <c r="AX71" i="65" s="1"/>
  <c r="AG71" i="65"/>
  <c r="AW71" i="65" s="1"/>
  <c r="AK71" i="65"/>
  <c r="BA71" i="65" s="1"/>
  <c r="AE71" i="65"/>
  <c r="AU71" i="65" s="1"/>
  <c r="AI71" i="65"/>
  <c r="AY71" i="65" s="1"/>
  <c r="AJ71" i="65"/>
  <c r="AZ71" i="65" s="1"/>
  <c r="AB71" i="65"/>
  <c r="AR71" i="65" s="1"/>
  <c r="AF71" i="65"/>
  <c r="AV71" i="65" s="1"/>
  <c r="AC71" i="65"/>
  <c r="AS71" i="65" s="1"/>
  <c r="Z71" i="65"/>
  <c r="AD67" i="65"/>
  <c r="AT67" i="65" s="1"/>
  <c r="AA67" i="65"/>
  <c r="AQ67" i="65" s="1"/>
  <c r="AH67" i="65"/>
  <c r="AX67" i="65" s="1"/>
  <c r="AE67" i="65"/>
  <c r="AU67" i="65" s="1"/>
  <c r="AK67" i="65"/>
  <c r="BA67" i="65" s="1"/>
  <c r="AI67" i="65"/>
  <c r="AY67" i="65" s="1"/>
  <c r="AC67" i="65"/>
  <c r="AS67" i="65" s="1"/>
  <c r="AB67" i="65"/>
  <c r="AR67" i="65" s="1"/>
  <c r="AJ67" i="65"/>
  <c r="AZ67" i="65" s="1"/>
  <c r="AF67" i="65"/>
  <c r="AV67" i="65" s="1"/>
  <c r="AG67" i="65"/>
  <c r="AW67" i="65" s="1"/>
  <c r="Z67" i="65"/>
  <c r="AF57" i="65"/>
  <c r="AV57" i="65" s="1"/>
  <c r="AJ57" i="65"/>
  <c r="AZ57" i="65" s="1"/>
  <c r="AK57" i="65"/>
  <c r="BA57" i="65" s="1"/>
  <c r="AG57" i="65"/>
  <c r="AW57" i="65" s="1"/>
  <c r="AC57" i="65"/>
  <c r="AS57" i="65" s="1"/>
  <c r="AA57" i="65"/>
  <c r="AQ57" i="65" s="1"/>
  <c r="Z57" i="65"/>
  <c r="AP57" i="65" s="1"/>
  <c r="AH57" i="65"/>
  <c r="AX57" i="65" s="1"/>
  <c r="AD57" i="65"/>
  <c r="AT57" i="65" s="1"/>
  <c r="AE57" i="65"/>
  <c r="AU57" i="65" s="1"/>
  <c r="AB57" i="65"/>
  <c r="AR57" i="65" s="1"/>
  <c r="AI57" i="65"/>
  <c r="AY57" i="65" s="1"/>
  <c r="AK65" i="65"/>
  <c r="BA65" i="65" s="1"/>
  <c r="AF65" i="65"/>
  <c r="AV65" i="65" s="1"/>
  <c r="AB65" i="65"/>
  <c r="AR65" i="65" s="1"/>
  <c r="AI65" i="65"/>
  <c r="AY65" i="65" s="1"/>
  <c r="AE65" i="65"/>
  <c r="AU65" i="65" s="1"/>
  <c r="AA65" i="65"/>
  <c r="AQ65" i="65" s="1"/>
  <c r="Z65" i="65"/>
  <c r="AP65" i="65" s="1"/>
  <c r="AJ65" i="65"/>
  <c r="AZ65" i="65" s="1"/>
  <c r="AH65" i="65"/>
  <c r="AX65" i="65" s="1"/>
  <c r="AD65" i="65"/>
  <c r="AT65" i="65" s="1"/>
  <c r="AP33" i="65"/>
  <c r="AG36" i="65"/>
  <c r="AW36" i="65" s="1"/>
  <c r="AC36" i="65"/>
  <c r="AS36" i="65" s="1"/>
  <c r="AD36" i="65"/>
  <c r="AE36" i="65"/>
  <c r="AU36" i="65" s="1"/>
  <c r="AB38" i="65"/>
  <c r="AR38" i="65" s="1"/>
  <c r="Z38" i="65"/>
  <c r="AP38" i="65" s="1"/>
  <c r="AH33" i="65"/>
  <c r="AX33" i="65" s="1"/>
  <c r="AJ33" i="65"/>
  <c r="AZ33" i="65" s="1"/>
  <c r="AF33" i="65"/>
  <c r="AV33" i="65" s="1"/>
  <c r="AG38" i="65"/>
  <c r="AW38" i="65" s="1"/>
  <c r="AD33" i="65"/>
  <c r="AT33" i="65" s="1"/>
  <c r="AK33" i="65"/>
  <c r="BA33" i="65" s="1"/>
  <c r="AI36" i="65"/>
  <c r="AY36" i="65" s="1"/>
  <c r="AH36" i="65"/>
  <c r="AX36" i="65" s="1"/>
  <c r="AT36" i="65"/>
  <c r="AC33" i="65"/>
  <c r="AS33" i="65" s="1"/>
  <c r="AB36" i="65"/>
  <c r="AR36" i="65" s="1"/>
  <c r="AD38" i="65"/>
  <c r="AT38" i="65" s="1"/>
  <c r="AC38" i="65"/>
  <c r="AS38" i="65" s="1"/>
  <c r="AI38" i="65"/>
  <c r="AY38" i="65" s="1"/>
  <c r="AH38" i="65"/>
  <c r="AX38" i="65" s="1"/>
  <c r="AJ38" i="65"/>
  <c r="AZ38" i="65" s="1"/>
  <c r="AE38" i="65"/>
  <c r="AU38" i="65" s="1"/>
  <c r="AK38" i="65"/>
  <c r="BA38" i="65" s="1"/>
  <c r="AF38" i="65"/>
  <c r="AV38" i="65" s="1"/>
  <c r="AJ36" i="65"/>
  <c r="AZ36" i="65" s="1"/>
  <c r="AK36" i="65"/>
  <c r="BA36" i="65" s="1"/>
  <c r="AF36" i="65"/>
  <c r="AV36" i="65" s="1"/>
  <c r="AA36" i="65"/>
  <c r="AQ36" i="65" s="1"/>
  <c r="AI33" i="65"/>
  <c r="AY33" i="65" s="1"/>
  <c r="AG33" i="65"/>
  <c r="AW33" i="65" s="1"/>
  <c r="AB33" i="65"/>
  <c r="AR33" i="65" s="1"/>
  <c r="AE33" i="65"/>
  <c r="AU33" i="65" s="1"/>
  <c r="AA33" i="65"/>
  <c r="AQ33" i="65" s="1"/>
  <c r="AI59" i="65"/>
  <c r="AY59" i="65" s="1"/>
  <c r="AD59" i="65"/>
  <c r="AT59" i="65" s="1"/>
  <c r="AC59" i="65"/>
  <c r="AS59" i="65" s="1"/>
  <c r="AJ59" i="65"/>
  <c r="AZ59" i="65" s="1"/>
  <c r="AE59" i="65"/>
  <c r="AU59" i="65" s="1"/>
  <c r="Z59" i="65"/>
  <c r="AK59" i="65"/>
  <c r="BA59" i="65" s="1"/>
  <c r="AF59" i="65"/>
  <c r="AV59" i="65" s="1"/>
  <c r="AA59" i="65"/>
  <c r="AQ59" i="65" s="1"/>
  <c r="AG59" i="65"/>
  <c r="AW59" i="65" s="1"/>
  <c r="AB59" i="65"/>
  <c r="AR59" i="65" s="1"/>
  <c r="AM85" i="65"/>
  <c r="Z72" i="65"/>
  <c r="AD72" i="65"/>
  <c r="AT72" i="65" s="1"/>
  <c r="AH72" i="65"/>
  <c r="AX72" i="65" s="1"/>
  <c r="AA72" i="65"/>
  <c r="AQ72" i="65" s="1"/>
  <c r="AE72" i="65"/>
  <c r="AU72" i="65" s="1"/>
  <c r="AI72" i="65"/>
  <c r="AY72" i="65" s="1"/>
  <c r="AB72" i="65"/>
  <c r="AR72" i="65" s="1"/>
  <c r="AF72" i="65"/>
  <c r="AV72" i="65" s="1"/>
  <c r="AJ72" i="65"/>
  <c r="AZ72" i="65" s="1"/>
  <c r="AC72" i="65"/>
  <c r="AS72" i="65" s="1"/>
  <c r="AG72" i="65"/>
  <c r="AW72" i="65" s="1"/>
  <c r="AK72" i="65"/>
  <c r="BA72" i="65" s="1"/>
  <c r="AP85" i="65"/>
  <c r="BB85" i="65" s="1"/>
  <c r="Z53" i="65"/>
  <c r="AD53" i="65"/>
  <c r="AT53" i="65" s="1"/>
  <c r="AH53" i="65"/>
  <c r="AX53" i="65" s="1"/>
  <c r="AA53" i="65"/>
  <c r="AQ53" i="65" s="1"/>
  <c r="AE53" i="65"/>
  <c r="AU53" i="65" s="1"/>
  <c r="AI53" i="65"/>
  <c r="AY53" i="65" s="1"/>
  <c r="AB53" i="65"/>
  <c r="AR53" i="65" s="1"/>
  <c r="AF53" i="65"/>
  <c r="AV53" i="65" s="1"/>
  <c r="AJ53" i="65"/>
  <c r="AZ53" i="65" s="1"/>
  <c r="AG53" i="65"/>
  <c r="AW53" i="65" s="1"/>
  <c r="AK53" i="65"/>
  <c r="BA53" i="65" s="1"/>
  <c r="AC53" i="65"/>
  <c r="AS53" i="65" s="1"/>
  <c r="AP31" i="65"/>
  <c r="AD31" i="65"/>
  <c r="AT31" i="65" s="1"/>
  <c r="AH31" i="65"/>
  <c r="AX31" i="65" s="1"/>
  <c r="AK31" i="65"/>
  <c r="BA31" i="65" s="1"/>
  <c r="AA31" i="65"/>
  <c r="AQ31" i="65" s="1"/>
  <c r="AE31" i="65"/>
  <c r="AU31" i="65" s="1"/>
  <c r="AI31" i="65"/>
  <c r="AY31" i="65" s="1"/>
  <c r="AC31" i="65"/>
  <c r="AS31" i="65" s="1"/>
  <c r="AB31" i="65"/>
  <c r="AR31" i="65" s="1"/>
  <c r="AF31" i="65"/>
  <c r="AV31" i="65" s="1"/>
  <c r="AJ31" i="65"/>
  <c r="AZ31" i="65" s="1"/>
  <c r="AG31" i="65"/>
  <c r="AW31" i="65" s="1"/>
  <c r="Z41" i="65"/>
  <c r="AB41" i="65"/>
  <c r="AR41" i="65" s="1"/>
  <c r="AF41" i="65"/>
  <c r="AV41" i="65" s="1"/>
  <c r="AJ41" i="65"/>
  <c r="AZ41" i="65" s="1"/>
  <c r="AC41" i="65"/>
  <c r="AS41" i="65" s="1"/>
  <c r="AG41" i="65"/>
  <c r="AW41" i="65" s="1"/>
  <c r="AK41" i="65"/>
  <c r="BA41" i="65" s="1"/>
  <c r="AD41" i="65"/>
  <c r="AT41" i="65" s="1"/>
  <c r="AH41" i="65"/>
  <c r="AX41" i="65" s="1"/>
  <c r="AI41" i="65"/>
  <c r="AY41" i="65" s="1"/>
  <c r="AE41" i="65"/>
  <c r="AU41" i="65" s="1"/>
  <c r="AA41" i="65"/>
  <c r="AQ41" i="65" s="1"/>
  <c r="Z44" i="65"/>
  <c r="AC44" i="65"/>
  <c r="AS44" i="65" s="1"/>
  <c r="AG44" i="65"/>
  <c r="AW44" i="65" s="1"/>
  <c r="AK44" i="65"/>
  <c r="BA44" i="65" s="1"/>
  <c r="AD44" i="65"/>
  <c r="AT44" i="65" s="1"/>
  <c r="AH44" i="65"/>
  <c r="AX44" i="65" s="1"/>
  <c r="AA44" i="65"/>
  <c r="AQ44" i="65" s="1"/>
  <c r="AE44" i="65"/>
  <c r="AU44" i="65" s="1"/>
  <c r="AI44" i="65"/>
  <c r="AY44" i="65" s="1"/>
  <c r="AJ44" i="65"/>
  <c r="AZ44" i="65" s="1"/>
  <c r="AB44" i="65"/>
  <c r="AR44" i="65" s="1"/>
  <c r="AF44" i="65"/>
  <c r="AV44" i="65" s="1"/>
  <c r="Z43" i="65"/>
  <c r="AD43" i="65"/>
  <c r="AT43" i="65" s="1"/>
  <c r="AH43" i="65"/>
  <c r="AX43" i="65" s="1"/>
  <c r="AA43" i="65"/>
  <c r="AQ43" i="65" s="1"/>
  <c r="AE43" i="65"/>
  <c r="AU43" i="65" s="1"/>
  <c r="AI43" i="65"/>
  <c r="AY43" i="65" s="1"/>
  <c r="AB43" i="65"/>
  <c r="AR43" i="65" s="1"/>
  <c r="AF43" i="65"/>
  <c r="AV43" i="65" s="1"/>
  <c r="AJ43" i="65"/>
  <c r="AZ43" i="65" s="1"/>
  <c r="AC43" i="65"/>
  <c r="AS43" i="65" s="1"/>
  <c r="AK43" i="65"/>
  <c r="BA43" i="65" s="1"/>
  <c r="AG43" i="65"/>
  <c r="AW43" i="65" s="1"/>
  <c r="Z40" i="65"/>
  <c r="AC40" i="65"/>
  <c r="AS40" i="65" s="1"/>
  <c r="AG40" i="65"/>
  <c r="AW40" i="65" s="1"/>
  <c r="AK40" i="65"/>
  <c r="BA40" i="65" s="1"/>
  <c r="AD40" i="65"/>
  <c r="AT40" i="65" s="1"/>
  <c r="AH40" i="65"/>
  <c r="AX40" i="65" s="1"/>
  <c r="AA40" i="65"/>
  <c r="AQ40" i="65" s="1"/>
  <c r="AE40" i="65"/>
  <c r="AU40" i="65" s="1"/>
  <c r="AI40" i="65"/>
  <c r="AY40" i="65" s="1"/>
  <c r="AB40" i="65"/>
  <c r="AR40" i="65" s="1"/>
  <c r="AF40" i="65"/>
  <c r="AV40" i="65" s="1"/>
  <c r="AJ40" i="65"/>
  <c r="AZ40" i="65" s="1"/>
  <c r="Z46" i="65"/>
  <c r="AA46" i="65"/>
  <c r="AQ46" i="65" s="1"/>
  <c r="AE46" i="65"/>
  <c r="AU46" i="65" s="1"/>
  <c r="AI46" i="65"/>
  <c r="AY46" i="65" s="1"/>
  <c r="AB46" i="65"/>
  <c r="AR46" i="65" s="1"/>
  <c r="AF46" i="65"/>
  <c r="AV46" i="65" s="1"/>
  <c r="AJ46" i="65"/>
  <c r="AZ46" i="65" s="1"/>
  <c r="AC46" i="65"/>
  <c r="AS46" i="65" s="1"/>
  <c r="AG46" i="65"/>
  <c r="AW46" i="65" s="1"/>
  <c r="AK46" i="65"/>
  <c r="BA46" i="65" s="1"/>
  <c r="AD46" i="65"/>
  <c r="AT46" i="65" s="1"/>
  <c r="AH46" i="65"/>
  <c r="AX46" i="65" s="1"/>
  <c r="Z47" i="65"/>
  <c r="AD47" i="65"/>
  <c r="AT47" i="65" s="1"/>
  <c r="AH47" i="65"/>
  <c r="AX47" i="65" s="1"/>
  <c r="AA47" i="65"/>
  <c r="AQ47" i="65" s="1"/>
  <c r="AE47" i="65"/>
  <c r="AU47" i="65" s="1"/>
  <c r="AI47" i="65"/>
  <c r="AY47" i="65" s="1"/>
  <c r="AB47" i="65"/>
  <c r="AR47" i="65" s="1"/>
  <c r="AF47" i="65"/>
  <c r="AV47" i="65" s="1"/>
  <c r="AJ47" i="65"/>
  <c r="AZ47" i="65" s="1"/>
  <c r="AK47" i="65"/>
  <c r="BA47" i="65" s="1"/>
  <c r="AG47" i="65"/>
  <c r="AW47" i="65" s="1"/>
  <c r="AC47" i="65"/>
  <c r="AS47" i="65" s="1"/>
  <c r="Z56" i="65"/>
  <c r="AD56" i="65"/>
  <c r="AT56" i="65" s="1"/>
  <c r="AH56" i="65"/>
  <c r="AX56" i="65" s="1"/>
  <c r="AA56" i="65"/>
  <c r="AQ56" i="65" s="1"/>
  <c r="AE56" i="65"/>
  <c r="AU56" i="65" s="1"/>
  <c r="AI56" i="65"/>
  <c r="AY56" i="65" s="1"/>
  <c r="AB56" i="65"/>
  <c r="AR56" i="65" s="1"/>
  <c r="AF56" i="65"/>
  <c r="AV56" i="65" s="1"/>
  <c r="AJ56" i="65"/>
  <c r="AZ56" i="65" s="1"/>
  <c r="AC56" i="65"/>
  <c r="AS56" i="65" s="1"/>
  <c r="AG56" i="65"/>
  <c r="AW56" i="65" s="1"/>
  <c r="AK56" i="65"/>
  <c r="BA56" i="65" s="1"/>
  <c r="Z68" i="65"/>
  <c r="AD68" i="65"/>
  <c r="AT68" i="65" s="1"/>
  <c r="AH68" i="65"/>
  <c r="AX68" i="65" s="1"/>
  <c r="AA68" i="65"/>
  <c r="AQ68" i="65" s="1"/>
  <c r="AE68" i="65"/>
  <c r="AU68" i="65" s="1"/>
  <c r="AI68" i="65"/>
  <c r="AY68" i="65" s="1"/>
  <c r="AB68" i="65"/>
  <c r="AR68" i="65" s="1"/>
  <c r="AF68" i="65"/>
  <c r="AV68" i="65" s="1"/>
  <c r="AJ68" i="65"/>
  <c r="AZ68" i="65" s="1"/>
  <c r="AC68" i="65"/>
  <c r="AS68" i="65" s="1"/>
  <c r="AG68" i="65"/>
  <c r="AW68" i="65" s="1"/>
  <c r="AK68" i="65"/>
  <c r="BA68" i="65" s="1"/>
  <c r="Z55" i="65"/>
  <c r="AD55" i="65"/>
  <c r="AT55" i="65" s="1"/>
  <c r="AH55" i="65"/>
  <c r="AX55" i="65" s="1"/>
  <c r="AA55" i="65"/>
  <c r="AQ55" i="65" s="1"/>
  <c r="AE55" i="65"/>
  <c r="AU55" i="65" s="1"/>
  <c r="AI55" i="65"/>
  <c r="AY55" i="65" s="1"/>
  <c r="AB55" i="65"/>
  <c r="AR55" i="65" s="1"/>
  <c r="AF55" i="65"/>
  <c r="AV55" i="65" s="1"/>
  <c r="AJ55" i="65"/>
  <c r="AZ55" i="65" s="1"/>
  <c r="AC55" i="65"/>
  <c r="AS55" i="65" s="1"/>
  <c r="AG55" i="65"/>
  <c r="AW55" i="65" s="1"/>
  <c r="AK55" i="65"/>
  <c r="BA55" i="65" s="1"/>
  <c r="Z54" i="65"/>
  <c r="AD54" i="65"/>
  <c r="AT54" i="65" s="1"/>
  <c r="AH54" i="65"/>
  <c r="AX54" i="65" s="1"/>
  <c r="AA54" i="65"/>
  <c r="AQ54" i="65" s="1"/>
  <c r="AE54" i="65"/>
  <c r="AU54" i="65" s="1"/>
  <c r="AI54" i="65"/>
  <c r="AY54" i="65" s="1"/>
  <c r="AB54" i="65"/>
  <c r="AR54" i="65" s="1"/>
  <c r="AF54" i="65"/>
  <c r="AV54" i="65" s="1"/>
  <c r="AJ54" i="65"/>
  <c r="AZ54" i="65" s="1"/>
  <c r="AK54" i="65"/>
  <c r="BA54" i="65" s="1"/>
  <c r="AC54" i="65"/>
  <c r="AS54" i="65" s="1"/>
  <c r="AG54" i="65"/>
  <c r="AW54" i="65" s="1"/>
  <c r="AC32" i="65"/>
  <c r="AS32" i="65" s="1"/>
  <c r="AG32" i="65"/>
  <c r="AW32" i="65" s="1"/>
  <c r="AK32" i="65"/>
  <c r="BA32" i="65" s="1"/>
  <c r="AJ32" i="65"/>
  <c r="AZ32" i="65" s="1"/>
  <c r="AD32" i="65"/>
  <c r="AT32" i="65" s="1"/>
  <c r="AH32" i="65"/>
  <c r="AX32" i="65" s="1"/>
  <c r="AB32" i="65"/>
  <c r="AR32" i="65" s="1"/>
  <c r="AA32" i="65"/>
  <c r="AQ32" i="65" s="1"/>
  <c r="AE32" i="65"/>
  <c r="AU32" i="65" s="1"/>
  <c r="AI32" i="65"/>
  <c r="AY32" i="65" s="1"/>
  <c r="AF32" i="65"/>
  <c r="AV32" i="65" s="1"/>
  <c r="Q85" i="65"/>
  <c r="Z74" i="65"/>
  <c r="AD74" i="65"/>
  <c r="AT74" i="65" s="1"/>
  <c r="AH74" i="65"/>
  <c r="AX74" i="65" s="1"/>
  <c r="AA74" i="65"/>
  <c r="AQ74" i="65" s="1"/>
  <c r="AE74" i="65"/>
  <c r="AU74" i="65" s="1"/>
  <c r="AI74" i="65"/>
  <c r="AY74" i="65" s="1"/>
  <c r="AB74" i="65"/>
  <c r="AR74" i="65" s="1"/>
  <c r="AF74" i="65"/>
  <c r="AV74" i="65" s="1"/>
  <c r="AJ74" i="65"/>
  <c r="AZ74" i="65" s="1"/>
  <c r="AK74" i="65"/>
  <c r="BA74" i="65" s="1"/>
  <c r="AC74" i="65"/>
  <c r="AS74" i="65" s="1"/>
  <c r="AG74" i="65"/>
  <c r="AW74" i="65" s="1"/>
  <c r="Z58" i="65"/>
  <c r="AD58" i="65"/>
  <c r="AT58" i="65" s="1"/>
  <c r="AH58" i="65"/>
  <c r="AX58" i="65" s="1"/>
  <c r="AA58" i="65"/>
  <c r="AQ58" i="65" s="1"/>
  <c r="AE58" i="65"/>
  <c r="AU58" i="65" s="1"/>
  <c r="AI58" i="65"/>
  <c r="AY58" i="65" s="1"/>
  <c r="AB58" i="65"/>
  <c r="AR58" i="65" s="1"/>
  <c r="AF58" i="65"/>
  <c r="AV58" i="65" s="1"/>
  <c r="AJ58" i="65"/>
  <c r="AZ58" i="65" s="1"/>
  <c r="AK58" i="65"/>
  <c r="BA58" i="65" s="1"/>
  <c r="AC58" i="65"/>
  <c r="AS58" i="65" s="1"/>
  <c r="AG58" i="65"/>
  <c r="AW58" i="65" s="1"/>
  <c r="Z62" i="65"/>
  <c r="AD62" i="65"/>
  <c r="AT62" i="65" s="1"/>
  <c r="AH62" i="65"/>
  <c r="AX62" i="65" s="1"/>
  <c r="AA62" i="65"/>
  <c r="AQ62" i="65" s="1"/>
  <c r="AE62" i="65"/>
  <c r="AU62" i="65" s="1"/>
  <c r="AI62" i="65"/>
  <c r="AY62" i="65" s="1"/>
  <c r="AB62" i="65"/>
  <c r="AR62" i="65" s="1"/>
  <c r="AF62" i="65"/>
  <c r="AV62" i="65" s="1"/>
  <c r="AJ62" i="65"/>
  <c r="AZ62" i="65" s="1"/>
  <c r="AK62" i="65"/>
  <c r="BA62" i="65" s="1"/>
  <c r="AC62" i="65"/>
  <c r="AS62" i="65" s="1"/>
  <c r="AG62" i="65"/>
  <c r="AW62" i="65" s="1"/>
  <c r="AC84" i="65"/>
  <c r="AS84" i="65" s="1"/>
  <c r="AG84" i="65"/>
  <c r="AW84" i="65" s="1"/>
  <c r="AK84" i="65"/>
  <c r="BA84" i="65" s="1"/>
  <c r="Z84" i="65"/>
  <c r="AD84" i="65"/>
  <c r="AT84" i="65" s="1"/>
  <c r="AH84" i="65"/>
  <c r="AX84" i="65" s="1"/>
  <c r="AA84" i="65"/>
  <c r="AQ84" i="65" s="1"/>
  <c r="AE84" i="65"/>
  <c r="AU84" i="65" s="1"/>
  <c r="AI84" i="65"/>
  <c r="AY84" i="65" s="1"/>
  <c r="AB84" i="65"/>
  <c r="AR84" i="65" s="1"/>
  <c r="AF84" i="65"/>
  <c r="AV84" i="65" s="1"/>
  <c r="AJ84" i="65"/>
  <c r="AZ84" i="65" s="1"/>
  <c r="Z64" i="65"/>
  <c r="AD64" i="65"/>
  <c r="AT64" i="65" s="1"/>
  <c r="AH64" i="65"/>
  <c r="AX64" i="65" s="1"/>
  <c r="AA64" i="65"/>
  <c r="AQ64" i="65" s="1"/>
  <c r="AE64" i="65"/>
  <c r="AU64" i="65" s="1"/>
  <c r="AI64" i="65"/>
  <c r="AY64" i="65" s="1"/>
  <c r="AB64" i="65"/>
  <c r="AR64" i="65" s="1"/>
  <c r="AF64" i="65"/>
  <c r="AV64" i="65" s="1"/>
  <c r="AJ64" i="65"/>
  <c r="AZ64" i="65" s="1"/>
  <c r="AC64" i="65"/>
  <c r="AS64" i="65" s="1"/>
  <c r="AG64" i="65"/>
  <c r="AW64" i="65" s="1"/>
  <c r="AK64" i="65"/>
  <c r="BA64" i="65" s="1"/>
  <c r="Z70" i="65"/>
  <c r="AD70" i="65"/>
  <c r="AT70" i="65" s="1"/>
  <c r="AH70" i="65"/>
  <c r="AX70" i="65" s="1"/>
  <c r="AA70" i="65"/>
  <c r="AQ70" i="65" s="1"/>
  <c r="AE70" i="65"/>
  <c r="AU70" i="65" s="1"/>
  <c r="AI70" i="65"/>
  <c r="AY70" i="65" s="1"/>
  <c r="AB70" i="65"/>
  <c r="AR70" i="65" s="1"/>
  <c r="AF70" i="65"/>
  <c r="AV70" i="65" s="1"/>
  <c r="AJ70" i="65"/>
  <c r="AZ70" i="65" s="1"/>
  <c r="AK70" i="65"/>
  <c r="BA70" i="65" s="1"/>
  <c r="AC70" i="65"/>
  <c r="AS70" i="65" s="1"/>
  <c r="AG70" i="65"/>
  <c r="AW70" i="65" s="1"/>
  <c r="AC82" i="65"/>
  <c r="AS82" i="65" s="1"/>
  <c r="AG82" i="65"/>
  <c r="AW82" i="65" s="1"/>
  <c r="AK82" i="65"/>
  <c r="BA82" i="65" s="1"/>
  <c r="Z82" i="65"/>
  <c r="AD82" i="65"/>
  <c r="AT82" i="65" s="1"/>
  <c r="AH82" i="65"/>
  <c r="AX82" i="65" s="1"/>
  <c r="AA82" i="65"/>
  <c r="AQ82" i="65" s="1"/>
  <c r="AE82" i="65"/>
  <c r="AU82" i="65" s="1"/>
  <c r="AI82" i="65"/>
  <c r="AY82" i="65" s="1"/>
  <c r="AJ82" i="65"/>
  <c r="AZ82" i="65" s="1"/>
  <c r="AF82" i="65"/>
  <c r="AV82" i="65" s="1"/>
  <c r="AB82" i="65"/>
  <c r="AR82" i="65" s="1"/>
  <c r="AC83" i="65"/>
  <c r="AS83" i="65" s="1"/>
  <c r="AG83" i="65"/>
  <c r="AW83" i="65" s="1"/>
  <c r="AK83" i="65"/>
  <c r="BA83" i="65" s="1"/>
  <c r="Z83" i="65"/>
  <c r="AD83" i="65"/>
  <c r="AT83" i="65" s="1"/>
  <c r="AH83" i="65"/>
  <c r="AX83" i="65" s="1"/>
  <c r="AA83" i="65"/>
  <c r="AQ83" i="65" s="1"/>
  <c r="AE83" i="65"/>
  <c r="AU83" i="65" s="1"/>
  <c r="AI83" i="65"/>
  <c r="AY83" i="65" s="1"/>
  <c r="AB83" i="65"/>
  <c r="AR83" i="65" s="1"/>
  <c r="AF83" i="65"/>
  <c r="AV83" i="65" s="1"/>
  <c r="AJ83" i="65"/>
  <c r="AZ83" i="65" s="1"/>
  <c r="Z48" i="65"/>
  <c r="AD48" i="65"/>
  <c r="AT48" i="65" s="1"/>
  <c r="AH48" i="65"/>
  <c r="AX48" i="65" s="1"/>
  <c r="AA48" i="65"/>
  <c r="AQ48" i="65" s="1"/>
  <c r="AE48" i="65"/>
  <c r="AU48" i="65" s="1"/>
  <c r="AI48" i="65"/>
  <c r="AY48" i="65" s="1"/>
  <c r="AB48" i="65"/>
  <c r="AR48" i="65" s="1"/>
  <c r="AF48" i="65"/>
  <c r="AV48" i="65" s="1"/>
  <c r="AJ48" i="65"/>
  <c r="AZ48" i="65" s="1"/>
  <c r="AC48" i="65"/>
  <c r="AS48" i="65" s="1"/>
  <c r="AG48" i="65"/>
  <c r="AW48" i="65" s="1"/>
  <c r="AK48" i="65"/>
  <c r="BA48" i="65" s="1"/>
  <c r="Z76" i="65"/>
  <c r="AA76" i="65"/>
  <c r="AQ76" i="65" s="1"/>
  <c r="AB76" i="65"/>
  <c r="AR76" i="65" s="1"/>
  <c r="AC76" i="65"/>
  <c r="AS76" i="65" s="1"/>
  <c r="AG76" i="65"/>
  <c r="AW76" i="65" s="1"/>
  <c r="AK76" i="65"/>
  <c r="BA76" i="65" s="1"/>
  <c r="AD76" i="65"/>
  <c r="AT76" i="65" s="1"/>
  <c r="AH76" i="65"/>
  <c r="AX76" i="65" s="1"/>
  <c r="AE76" i="65"/>
  <c r="AU76" i="65" s="1"/>
  <c r="AI76" i="65"/>
  <c r="AY76" i="65" s="1"/>
  <c r="AF76" i="65"/>
  <c r="AV76" i="65" s="1"/>
  <c r="AJ76" i="65"/>
  <c r="AZ76" i="65" s="1"/>
  <c r="AC79" i="65"/>
  <c r="AS79" i="65" s="1"/>
  <c r="AG79" i="65"/>
  <c r="AW79" i="65" s="1"/>
  <c r="AK79" i="65"/>
  <c r="BA79" i="65" s="1"/>
  <c r="Z79" i="65"/>
  <c r="AD79" i="65"/>
  <c r="AT79" i="65" s="1"/>
  <c r="AH79" i="65"/>
  <c r="AX79" i="65" s="1"/>
  <c r="AA79" i="65"/>
  <c r="AQ79" i="65" s="1"/>
  <c r="AE79" i="65"/>
  <c r="AU79" i="65" s="1"/>
  <c r="AI79" i="65"/>
  <c r="AY79" i="65" s="1"/>
  <c r="AB79" i="65"/>
  <c r="AR79" i="65" s="1"/>
  <c r="AF79" i="65"/>
  <c r="AV79" i="65" s="1"/>
  <c r="AJ79" i="65"/>
  <c r="AZ79" i="65" s="1"/>
  <c r="Z49" i="65"/>
  <c r="AD49" i="65"/>
  <c r="AT49" i="65" s="1"/>
  <c r="AH49" i="65"/>
  <c r="AX49" i="65" s="1"/>
  <c r="AA49" i="65"/>
  <c r="AQ49" i="65" s="1"/>
  <c r="AE49" i="65"/>
  <c r="AU49" i="65" s="1"/>
  <c r="AI49" i="65"/>
  <c r="AY49" i="65" s="1"/>
  <c r="AB49" i="65"/>
  <c r="AR49" i="65" s="1"/>
  <c r="AF49" i="65"/>
  <c r="AV49" i="65" s="1"/>
  <c r="AJ49" i="65"/>
  <c r="AZ49" i="65" s="1"/>
  <c r="AG49" i="65"/>
  <c r="AW49" i="65" s="1"/>
  <c r="AK49" i="65"/>
  <c r="BA49" i="65" s="1"/>
  <c r="AC49" i="65"/>
  <c r="AS49" i="65" s="1"/>
  <c r="Z34" i="65"/>
  <c r="AA34" i="65"/>
  <c r="AQ34" i="65" s="1"/>
  <c r="AE34" i="65"/>
  <c r="AU34" i="65" s="1"/>
  <c r="AI34" i="65"/>
  <c r="AY34" i="65" s="1"/>
  <c r="AB34" i="65"/>
  <c r="AR34" i="65" s="1"/>
  <c r="AF34" i="65"/>
  <c r="AV34" i="65" s="1"/>
  <c r="AJ34" i="65"/>
  <c r="AZ34" i="65" s="1"/>
  <c r="AD34" i="65"/>
  <c r="AT34" i="65" s="1"/>
  <c r="AC34" i="65"/>
  <c r="AS34" i="65" s="1"/>
  <c r="AG34" i="65"/>
  <c r="AW34" i="65" s="1"/>
  <c r="AK34" i="65"/>
  <c r="BA34" i="65" s="1"/>
  <c r="AH34" i="65"/>
  <c r="AX34" i="65" s="1"/>
  <c r="Z60" i="65"/>
  <c r="AD60" i="65"/>
  <c r="AT60" i="65" s="1"/>
  <c r="AH60" i="65"/>
  <c r="AX60" i="65" s="1"/>
  <c r="AA60" i="65"/>
  <c r="AQ60" i="65" s="1"/>
  <c r="AE60" i="65"/>
  <c r="AU60" i="65" s="1"/>
  <c r="AI60" i="65"/>
  <c r="AY60" i="65" s="1"/>
  <c r="AB60" i="65"/>
  <c r="AR60" i="65" s="1"/>
  <c r="AF60" i="65"/>
  <c r="AV60" i="65" s="1"/>
  <c r="AJ60" i="65"/>
  <c r="AZ60" i="65" s="1"/>
  <c r="AC60" i="65"/>
  <c r="AS60" i="65" s="1"/>
  <c r="AG60" i="65"/>
  <c r="AW60" i="65" s="1"/>
  <c r="AK60" i="65"/>
  <c r="BA60" i="65" s="1"/>
  <c r="Z66" i="65"/>
  <c r="AD66" i="65"/>
  <c r="AT66" i="65" s="1"/>
  <c r="AH66" i="65"/>
  <c r="AX66" i="65" s="1"/>
  <c r="AA66" i="65"/>
  <c r="AQ66" i="65" s="1"/>
  <c r="AE66" i="65"/>
  <c r="AU66" i="65" s="1"/>
  <c r="AI66" i="65"/>
  <c r="AY66" i="65" s="1"/>
  <c r="AB66" i="65"/>
  <c r="AR66" i="65" s="1"/>
  <c r="AF66" i="65"/>
  <c r="AV66" i="65" s="1"/>
  <c r="AJ66" i="65"/>
  <c r="AZ66" i="65" s="1"/>
  <c r="AK66" i="65"/>
  <c r="BA66" i="65" s="1"/>
  <c r="AC66" i="65"/>
  <c r="AS66" i="65" s="1"/>
  <c r="AG66" i="65"/>
  <c r="AW66" i="65" s="1"/>
  <c r="Z42" i="65"/>
  <c r="AA42" i="65"/>
  <c r="AQ42" i="65" s="1"/>
  <c r="AE42" i="65"/>
  <c r="AU42" i="65" s="1"/>
  <c r="AI42" i="65"/>
  <c r="AY42" i="65" s="1"/>
  <c r="AB42" i="65"/>
  <c r="AR42" i="65" s="1"/>
  <c r="AF42" i="65"/>
  <c r="AV42" i="65" s="1"/>
  <c r="AJ42" i="65"/>
  <c r="AZ42" i="65" s="1"/>
  <c r="AC42" i="65"/>
  <c r="AS42" i="65" s="1"/>
  <c r="AG42" i="65"/>
  <c r="AW42" i="65" s="1"/>
  <c r="AK42" i="65"/>
  <c r="BA42" i="65" s="1"/>
  <c r="AD42" i="65"/>
  <c r="AT42" i="65" s="1"/>
  <c r="AH42" i="65"/>
  <c r="AX42" i="65" s="1"/>
  <c r="Z45" i="65"/>
  <c r="AB45" i="65"/>
  <c r="AR45" i="65" s="1"/>
  <c r="AF45" i="65"/>
  <c r="AV45" i="65" s="1"/>
  <c r="AJ45" i="65"/>
  <c r="AZ45" i="65" s="1"/>
  <c r="AC45" i="65"/>
  <c r="AS45" i="65" s="1"/>
  <c r="AG45" i="65"/>
  <c r="AW45" i="65" s="1"/>
  <c r="AK45" i="65"/>
  <c r="BA45" i="65" s="1"/>
  <c r="AD45" i="65"/>
  <c r="AT45" i="65" s="1"/>
  <c r="AH45" i="65"/>
  <c r="AX45" i="65" s="1"/>
  <c r="AE45" i="65"/>
  <c r="AU45" i="65" s="1"/>
  <c r="AI45" i="65"/>
  <c r="AY45" i="65" s="1"/>
  <c r="AA45" i="65"/>
  <c r="AQ45" i="65" s="1"/>
  <c r="AC35" i="65"/>
  <c r="AS35" i="65" s="1"/>
  <c r="Z35" i="65"/>
  <c r="AA35" i="65"/>
  <c r="AQ35" i="65" s="1"/>
  <c r="AD35" i="65"/>
  <c r="AT35" i="65" s="1"/>
  <c r="AH35" i="65"/>
  <c r="AX35" i="65" s="1"/>
  <c r="AG35" i="65"/>
  <c r="AW35" i="65" s="1"/>
  <c r="AE35" i="65"/>
  <c r="AU35" i="65" s="1"/>
  <c r="AI35" i="65"/>
  <c r="AY35" i="65" s="1"/>
  <c r="AB35" i="65"/>
  <c r="AR35" i="65" s="1"/>
  <c r="AF35" i="65"/>
  <c r="AV35" i="65" s="1"/>
  <c r="AJ35" i="65"/>
  <c r="AZ35" i="65" s="1"/>
  <c r="AK35" i="65"/>
  <c r="BA35" i="65" s="1"/>
  <c r="Z51" i="65"/>
  <c r="AD51" i="65"/>
  <c r="AT51" i="65" s="1"/>
  <c r="AH51" i="65"/>
  <c r="AX51" i="65" s="1"/>
  <c r="AA51" i="65"/>
  <c r="AQ51" i="65" s="1"/>
  <c r="AE51" i="65"/>
  <c r="AU51" i="65" s="1"/>
  <c r="AI51" i="65"/>
  <c r="AY51" i="65" s="1"/>
  <c r="AB51" i="65"/>
  <c r="AR51" i="65" s="1"/>
  <c r="AF51" i="65"/>
  <c r="AV51" i="65" s="1"/>
  <c r="AJ51" i="65"/>
  <c r="AZ51" i="65" s="1"/>
  <c r="AC51" i="65"/>
  <c r="AS51" i="65" s="1"/>
  <c r="AG51" i="65"/>
  <c r="AW51" i="65" s="1"/>
  <c r="AK51" i="65"/>
  <c r="BA51" i="65" s="1"/>
  <c r="AC81" i="65"/>
  <c r="AS81" i="65" s="1"/>
  <c r="AG81" i="65"/>
  <c r="AW81" i="65" s="1"/>
  <c r="AK81" i="65"/>
  <c r="BA81" i="65" s="1"/>
  <c r="Z81" i="65"/>
  <c r="AD81" i="65"/>
  <c r="AT81" i="65" s="1"/>
  <c r="AH81" i="65"/>
  <c r="AX81" i="65" s="1"/>
  <c r="AA81" i="65"/>
  <c r="AQ81" i="65" s="1"/>
  <c r="AE81" i="65"/>
  <c r="AU81" i="65" s="1"/>
  <c r="AI81" i="65"/>
  <c r="AY81" i="65" s="1"/>
  <c r="AF81" i="65"/>
  <c r="AV81" i="65" s="1"/>
  <c r="AB81" i="65"/>
  <c r="AR81" i="65" s="1"/>
  <c r="AJ81" i="65"/>
  <c r="AZ81" i="65" s="1"/>
  <c r="Z50" i="65"/>
  <c r="AD50" i="65"/>
  <c r="AT50" i="65" s="1"/>
  <c r="AH50" i="65"/>
  <c r="AX50" i="65" s="1"/>
  <c r="AA50" i="65"/>
  <c r="AQ50" i="65" s="1"/>
  <c r="AE50" i="65"/>
  <c r="AU50" i="65" s="1"/>
  <c r="AI50" i="65"/>
  <c r="AY50" i="65" s="1"/>
  <c r="AB50" i="65"/>
  <c r="AR50" i="65" s="1"/>
  <c r="AF50" i="65"/>
  <c r="AV50" i="65" s="1"/>
  <c r="AJ50" i="65"/>
  <c r="AZ50" i="65" s="1"/>
  <c r="AK50" i="65"/>
  <c r="BA50" i="65" s="1"/>
  <c r="AC50" i="65"/>
  <c r="AS50" i="65" s="1"/>
  <c r="AG50" i="65"/>
  <c r="AW50" i="65" s="1"/>
  <c r="AC78" i="65"/>
  <c r="AS78" i="65" s="1"/>
  <c r="AG78" i="65"/>
  <c r="AW78" i="65" s="1"/>
  <c r="AK78" i="65"/>
  <c r="BA78" i="65" s="1"/>
  <c r="Z78" i="65"/>
  <c r="AD78" i="65"/>
  <c r="AT78" i="65" s="1"/>
  <c r="AH78" i="65"/>
  <c r="AX78" i="65" s="1"/>
  <c r="AA78" i="65"/>
  <c r="AQ78" i="65" s="1"/>
  <c r="AE78" i="65"/>
  <c r="AU78" i="65" s="1"/>
  <c r="AI78" i="65"/>
  <c r="AY78" i="65" s="1"/>
  <c r="AJ78" i="65"/>
  <c r="AZ78" i="65" s="1"/>
  <c r="AF78" i="65"/>
  <c r="AV78" i="65" s="1"/>
  <c r="AB78" i="65"/>
  <c r="AR78" i="65" s="1"/>
  <c r="Z37" i="65"/>
  <c r="AB37" i="65"/>
  <c r="AR37" i="65" s="1"/>
  <c r="AF37" i="65"/>
  <c r="AV37" i="65" s="1"/>
  <c r="AJ37" i="65"/>
  <c r="AZ37" i="65" s="1"/>
  <c r="AC37" i="65"/>
  <c r="AS37" i="65" s="1"/>
  <c r="AG37" i="65"/>
  <c r="AW37" i="65" s="1"/>
  <c r="AK37" i="65"/>
  <c r="BA37" i="65" s="1"/>
  <c r="AD37" i="65"/>
  <c r="AT37" i="65" s="1"/>
  <c r="AH37" i="65"/>
  <c r="AX37" i="65" s="1"/>
  <c r="AA37" i="65"/>
  <c r="AQ37" i="65" s="1"/>
  <c r="AE37" i="65"/>
  <c r="AU37" i="65" s="1"/>
  <c r="AI37" i="65"/>
  <c r="AY37" i="65" s="1"/>
  <c r="Z52" i="65"/>
  <c r="AD52" i="65"/>
  <c r="AT52" i="65" s="1"/>
  <c r="AH52" i="65"/>
  <c r="AX52" i="65" s="1"/>
  <c r="AA52" i="65"/>
  <c r="AQ52" i="65" s="1"/>
  <c r="AE52" i="65"/>
  <c r="AU52" i="65" s="1"/>
  <c r="AI52" i="65"/>
  <c r="AY52" i="65" s="1"/>
  <c r="AB52" i="65"/>
  <c r="AR52" i="65" s="1"/>
  <c r="AF52" i="65"/>
  <c r="AV52" i="65" s="1"/>
  <c r="AJ52" i="65"/>
  <c r="AZ52" i="65" s="1"/>
  <c r="AC52" i="65"/>
  <c r="AS52" i="65" s="1"/>
  <c r="AG52" i="65"/>
  <c r="AW52" i="65" s="1"/>
  <c r="AK52" i="65"/>
  <c r="BA52" i="65" s="1"/>
  <c r="AC80" i="65"/>
  <c r="AS80" i="65" s="1"/>
  <c r="AG80" i="65"/>
  <c r="AW80" i="65" s="1"/>
  <c r="AK80" i="65"/>
  <c r="BA80" i="65" s="1"/>
  <c r="Z80" i="65"/>
  <c r="AD80" i="65"/>
  <c r="AT80" i="65" s="1"/>
  <c r="AH80" i="65"/>
  <c r="AX80" i="65" s="1"/>
  <c r="AA80" i="65"/>
  <c r="AQ80" i="65" s="1"/>
  <c r="AE80" i="65"/>
  <c r="AU80" i="65" s="1"/>
  <c r="AI80" i="65"/>
  <c r="AY80" i="65" s="1"/>
  <c r="AB80" i="65"/>
  <c r="AR80" i="65" s="1"/>
  <c r="AF80" i="65"/>
  <c r="AV80" i="65" s="1"/>
  <c r="AJ80" i="65"/>
  <c r="AZ80" i="65" s="1"/>
  <c r="Z39" i="65"/>
  <c r="AD39" i="65"/>
  <c r="AT39" i="65" s="1"/>
  <c r="AH39" i="65"/>
  <c r="AX39" i="65" s="1"/>
  <c r="AA39" i="65"/>
  <c r="AQ39" i="65" s="1"/>
  <c r="AE39" i="65"/>
  <c r="AU39" i="65" s="1"/>
  <c r="AI39" i="65"/>
  <c r="AY39" i="65" s="1"/>
  <c r="AB39" i="65"/>
  <c r="AR39" i="65" s="1"/>
  <c r="AF39" i="65"/>
  <c r="AV39" i="65" s="1"/>
  <c r="AJ39" i="65"/>
  <c r="AZ39" i="65" s="1"/>
  <c r="AC39" i="65"/>
  <c r="AS39" i="65" s="1"/>
  <c r="AG39" i="65"/>
  <c r="AW39" i="65" s="1"/>
  <c r="AK39" i="65"/>
  <c r="BA39" i="65" s="1"/>
  <c r="AP67" i="65"/>
  <c r="AP69" i="65"/>
  <c r="AP36" i="65"/>
  <c r="AP77" i="65"/>
  <c r="AP71" i="65"/>
  <c r="BB57" i="65" l="1"/>
  <c r="BB63" i="65"/>
  <c r="BB65" i="65"/>
  <c r="Q77" i="65"/>
  <c r="AM69" i="65"/>
  <c r="AM73" i="65"/>
  <c r="Q73" i="65"/>
  <c r="Q57" i="65"/>
  <c r="AM71" i="65"/>
  <c r="Q71" i="65"/>
  <c r="AM65" i="65"/>
  <c r="Q67" i="65"/>
  <c r="BB75" i="65"/>
  <c r="AM75" i="65"/>
  <c r="Q61" i="65"/>
  <c r="AM63" i="65"/>
  <c r="BB61" i="65"/>
  <c r="Q75" i="65"/>
  <c r="AM77" i="65"/>
  <c r="AM61" i="65"/>
  <c r="AM57" i="65"/>
  <c r="Q65" i="65"/>
  <c r="AM67" i="65"/>
  <c r="Q63" i="65"/>
  <c r="Q69" i="65"/>
  <c r="Q39" i="65"/>
  <c r="AP52" i="65"/>
  <c r="BB52" i="65" s="1"/>
  <c r="Q52" i="65"/>
  <c r="Q50" i="65"/>
  <c r="Q51" i="65"/>
  <c r="Q45" i="65"/>
  <c r="AP35" i="65"/>
  <c r="BB35" i="65" s="1"/>
  <c r="Q35" i="65"/>
  <c r="Q33" i="65"/>
  <c r="AP80" i="65"/>
  <c r="BB80" i="65" s="1"/>
  <c r="Q80" i="65"/>
  <c r="AP78" i="65"/>
  <c r="BB78" i="65" s="1"/>
  <c r="Q78" i="65"/>
  <c r="Q81" i="65"/>
  <c r="Q42" i="65"/>
  <c r="Q66" i="65"/>
  <c r="AP60" i="65"/>
  <c r="Q60" i="65"/>
  <c r="Q34" i="65"/>
  <c r="Q49" i="65"/>
  <c r="Q76" i="65"/>
  <c r="Q48" i="65"/>
  <c r="AP70" i="65"/>
  <c r="BB70" i="65" s="1"/>
  <c r="Q70" i="65"/>
  <c r="Q64" i="65"/>
  <c r="AP62" i="65"/>
  <c r="BB62" i="65" s="1"/>
  <c r="Q62" i="65"/>
  <c r="Q58" i="65"/>
  <c r="Q74" i="65"/>
  <c r="Q32" i="65"/>
  <c r="AP79" i="65"/>
  <c r="BB79" i="65" s="1"/>
  <c r="Q79" i="65"/>
  <c r="Q83" i="65"/>
  <c r="AP82" i="65"/>
  <c r="BB82" i="65" s="1"/>
  <c r="Q82" i="65"/>
  <c r="AP84" i="65"/>
  <c r="BB84" i="65" s="1"/>
  <c r="Q84" i="65"/>
  <c r="Q54" i="65"/>
  <c r="Q55" i="65"/>
  <c r="Q68" i="65"/>
  <c r="AP56" i="65"/>
  <c r="Q56" i="65"/>
  <c r="Q47" i="65"/>
  <c r="Q46" i="65"/>
  <c r="Q40" i="65"/>
  <c r="Q43" i="65"/>
  <c r="Q44" i="65"/>
  <c r="Q41" i="65"/>
  <c r="AP53" i="65"/>
  <c r="BB53" i="65" s="1"/>
  <c r="Q53" i="65"/>
  <c r="AP72" i="65"/>
  <c r="BB72" i="65" s="1"/>
  <c r="Q72" i="65"/>
  <c r="AP59" i="65"/>
  <c r="BB59" i="65" s="1"/>
  <c r="Q59" i="65"/>
  <c r="Q31" i="65"/>
  <c r="Q38" i="65"/>
  <c r="Q37" i="65"/>
  <c r="Q36" i="65"/>
  <c r="AN49" i="65"/>
  <c r="AP48" i="65"/>
  <c r="BB48" i="65" s="1"/>
  <c r="AN48" i="65"/>
  <c r="AP47" i="65"/>
  <c r="BB47" i="65" s="1"/>
  <c r="AN47" i="65"/>
  <c r="AP46" i="65"/>
  <c r="BB46" i="65" s="1"/>
  <c r="AN46" i="65"/>
  <c r="AN43" i="65"/>
  <c r="AN44" i="65"/>
  <c r="AN45" i="65"/>
  <c r="AN33" i="65"/>
  <c r="AN42" i="65"/>
  <c r="AP39" i="65"/>
  <c r="BB39" i="65" s="1"/>
  <c r="AN39" i="65"/>
  <c r="AP37" i="65"/>
  <c r="BB37" i="65" s="1"/>
  <c r="AN37" i="65"/>
  <c r="AP40" i="65"/>
  <c r="BB40" i="65" s="1"/>
  <c r="AN40" i="65"/>
  <c r="AP41" i="65"/>
  <c r="BB41" i="65" s="1"/>
  <c r="AN41" i="65"/>
  <c r="AN38" i="65"/>
  <c r="AP50" i="65"/>
  <c r="BB50" i="65" s="1"/>
  <c r="AN50" i="65"/>
  <c r="AP51" i="65"/>
  <c r="BB51" i="65" s="1"/>
  <c r="AN51" i="65"/>
  <c r="AM38" i="65"/>
  <c r="AM36" i="65"/>
  <c r="BB33" i="65"/>
  <c r="AM33" i="65"/>
  <c r="AN31" i="65"/>
  <c r="BB56" i="65"/>
  <c r="AM62" i="65"/>
  <c r="AM43" i="65"/>
  <c r="AM48" i="65"/>
  <c r="AM34" i="65"/>
  <c r="AM83" i="65"/>
  <c r="AP32" i="65"/>
  <c r="BB32" i="65" s="1"/>
  <c r="AP34" i="65"/>
  <c r="BB34" i="65" s="1"/>
  <c r="AM59" i="65"/>
  <c r="AN35" i="65"/>
  <c r="AM37" i="65"/>
  <c r="AM50" i="65"/>
  <c r="AM81" i="65"/>
  <c r="AM32" i="65"/>
  <c r="BB60" i="65"/>
  <c r="AP83" i="65"/>
  <c r="BB83" i="65" s="1"/>
  <c r="AM40" i="65"/>
  <c r="AM35" i="65"/>
  <c r="AM39" i="65"/>
  <c r="AN32" i="65"/>
  <c r="AM78" i="65"/>
  <c r="AM46" i="65"/>
  <c r="AM68" i="65"/>
  <c r="AM80" i="65"/>
  <c r="AM44" i="65"/>
  <c r="AM60" i="65"/>
  <c r="AM51" i="65"/>
  <c r="AP45" i="65"/>
  <c r="BB45" i="65" s="1"/>
  <c r="AM45" i="65"/>
  <c r="AP58" i="65"/>
  <c r="BB58" i="65" s="1"/>
  <c r="AP68" i="65"/>
  <c r="BB68" i="65" s="1"/>
  <c r="AP81" i="65"/>
  <c r="BB81" i="65" s="1"/>
  <c r="AM55" i="65"/>
  <c r="AP55" i="65"/>
  <c r="BB55" i="65" s="1"/>
  <c r="AM49" i="65"/>
  <c r="AM70" i="65"/>
  <c r="AM72" i="65"/>
  <c r="AM79" i="65"/>
  <c r="AM52" i="65"/>
  <c r="AM84" i="65"/>
  <c r="AM56" i="65"/>
  <c r="AM41" i="65"/>
  <c r="AP42" i="65"/>
  <c r="BB42" i="65" s="1"/>
  <c r="AM42" i="65"/>
  <c r="AM66" i="65"/>
  <c r="AM74" i="65"/>
  <c r="AP74" i="65"/>
  <c r="BB74" i="65" s="1"/>
  <c r="AP43" i="65"/>
  <c r="BB43" i="65" s="1"/>
  <c r="AP44" i="65"/>
  <c r="BB44" i="65" s="1"/>
  <c r="AP64" i="65"/>
  <c r="BB64" i="65" s="1"/>
  <c r="AM54" i="65"/>
  <c r="AP54" i="65"/>
  <c r="BB54" i="65" s="1"/>
  <c r="AM31" i="65"/>
  <c r="AN34" i="65"/>
  <c r="AM82" i="65"/>
  <c r="AM64" i="65"/>
  <c r="AM47" i="65"/>
  <c r="AM53" i="65"/>
  <c r="AM58" i="65"/>
  <c r="AP66" i="65"/>
  <c r="BB66" i="65" s="1"/>
  <c r="AP49" i="65"/>
  <c r="BB49" i="65" s="1"/>
  <c r="AM76" i="65"/>
  <c r="AP76" i="65"/>
  <c r="BB76" i="65" s="1"/>
  <c r="BB31" i="65"/>
  <c r="BB77" i="65"/>
  <c r="BB69" i="65"/>
  <c r="BB38" i="65"/>
  <c r="BB73" i="65"/>
  <c r="BB36" i="65"/>
  <c r="BB71" i="65"/>
  <c r="BB67" i="65"/>
  <c r="T27" i="65"/>
  <c r="U27" i="65"/>
  <c r="X27" i="65" s="1"/>
  <c r="V27" i="65" l="1"/>
  <c r="W27" i="65" s="1"/>
  <c r="T18" i="65"/>
  <c r="Y27" i="65" l="1"/>
  <c r="Z27" i="65" l="1"/>
  <c r="AP27" i="65" s="1"/>
  <c r="AC27" i="65"/>
  <c r="AS27" i="65" s="1"/>
  <c r="AG27" i="65"/>
  <c r="AW27" i="65" s="1"/>
  <c r="AK27" i="65"/>
  <c r="BA27" i="65" s="1"/>
  <c r="AB27" i="65"/>
  <c r="AR27" i="65" s="1"/>
  <c r="AD27" i="65"/>
  <c r="AT27" i="65" s="1"/>
  <c r="AH27" i="65"/>
  <c r="AX27" i="65" s="1"/>
  <c r="AF27" i="65"/>
  <c r="AV27" i="65" s="1"/>
  <c r="AA27" i="65"/>
  <c r="AQ27" i="65" s="1"/>
  <c r="AE27" i="65"/>
  <c r="AU27" i="65" s="1"/>
  <c r="AI27" i="65"/>
  <c r="AY27" i="65" s="1"/>
  <c r="AJ27" i="65"/>
  <c r="AZ27" i="65" s="1"/>
  <c r="Q27" i="65" l="1"/>
  <c r="BB27" i="65"/>
  <c r="AN27" i="65"/>
  <c r="AM27" i="65"/>
  <c r="T13" i="65" l="1"/>
  <c r="T14" i="65"/>
  <c r="U14" i="65"/>
  <c r="X14" i="65" s="1"/>
  <c r="T15" i="65"/>
  <c r="U15" i="65"/>
  <c r="X15" i="65" s="1"/>
  <c r="T16" i="65"/>
  <c r="U16" i="65"/>
  <c r="X16" i="65" s="1"/>
  <c r="T17" i="65"/>
  <c r="U17" i="65"/>
  <c r="X17" i="65" s="1"/>
  <c r="U18" i="65"/>
  <c r="T19" i="65"/>
  <c r="U19" i="65"/>
  <c r="X19" i="65" s="1"/>
  <c r="T20" i="65"/>
  <c r="U20" i="65"/>
  <c r="X20" i="65" s="1"/>
  <c r="T21" i="65"/>
  <c r="U21" i="65"/>
  <c r="X21" i="65" s="1"/>
  <c r="T22" i="65"/>
  <c r="U22" i="65"/>
  <c r="X22" i="65" s="1"/>
  <c r="T23" i="65"/>
  <c r="U23" i="65"/>
  <c r="X23" i="65" s="1"/>
  <c r="T24" i="65"/>
  <c r="U24" i="65"/>
  <c r="X24" i="65" s="1"/>
  <c r="T25" i="65"/>
  <c r="U25" i="65"/>
  <c r="X25" i="65" s="1"/>
  <c r="T26" i="65"/>
  <c r="U26" i="65"/>
  <c r="X26" i="65" s="1"/>
  <c r="T28" i="65"/>
  <c r="U28" i="65"/>
  <c r="X28" i="65" s="1"/>
  <c r="T29" i="65"/>
  <c r="U29" i="65"/>
  <c r="X29" i="65" s="1"/>
  <c r="T30" i="65"/>
  <c r="U30" i="65"/>
  <c r="X30" i="65" s="1"/>
  <c r="V18" i="65" l="1"/>
  <c r="W18" i="65" s="1"/>
  <c r="X18" i="65"/>
  <c r="V17" i="65"/>
  <c r="W17" i="65" s="1"/>
  <c r="V30" i="65"/>
  <c r="W30" i="65" s="1"/>
  <c r="V28" i="65"/>
  <c r="W28" i="65" s="1"/>
  <c r="V25" i="65"/>
  <c r="W25" i="65" s="1"/>
  <c r="V23" i="65"/>
  <c r="W23" i="65" s="1"/>
  <c r="V21" i="65"/>
  <c r="W21" i="65" s="1"/>
  <c r="V19" i="65"/>
  <c r="W19" i="65" s="1"/>
  <c r="V16" i="65"/>
  <c r="W16" i="65" s="1"/>
  <c r="V29" i="65"/>
  <c r="V26" i="65"/>
  <c r="W26" i="65" s="1"/>
  <c r="V24" i="65"/>
  <c r="V22" i="65"/>
  <c r="W22" i="65" s="1"/>
  <c r="V20" i="65"/>
  <c r="V14" i="65"/>
  <c r="W14" i="65" s="1"/>
  <c r="V13" i="65"/>
  <c r="W13" i="65" s="1"/>
  <c r="V15" i="65"/>
  <c r="W15" i="65" l="1"/>
  <c r="Y15" i="65" s="1"/>
  <c r="W20" i="65"/>
  <c r="Y20" i="65" s="1"/>
  <c r="W29" i="65"/>
  <c r="Y29" i="65" s="1"/>
  <c r="W24" i="65"/>
  <c r="Y24" i="65" s="1"/>
  <c r="Y18" i="65"/>
  <c r="AC18" i="65" s="1"/>
  <c r="AS18" i="65" s="1"/>
  <c r="Y13" i="65"/>
  <c r="Y16" i="65"/>
  <c r="Y21" i="65"/>
  <c r="Y25" i="65"/>
  <c r="Y30" i="65"/>
  <c r="Z30" i="65" s="1"/>
  <c r="Y14" i="65"/>
  <c r="Y22" i="65"/>
  <c r="Y26" i="65"/>
  <c r="Y19" i="65"/>
  <c r="Y23" i="65"/>
  <c r="Y28" i="65"/>
  <c r="Z28" i="65" s="1"/>
  <c r="Y17" i="65"/>
  <c r="AP12" i="65"/>
  <c r="AK86" i="65"/>
  <c r="AJ86" i="65"/>
  <c r="AI86" i="65"/>
  <c r="AH86" i="65"/>
  <c r="AG86" i="65"/>
  <c r="AF86" i="65"/>
  <c r="AE86" i="65"/>
  <c r="AD86" i="65"/>
  <c r="AC86" i="65"/>
  <c r="AB86" i="65"/>
  <c r="AA86" i="65"/>
  <c r="Z86" i="65"/>
  <c r="AF24" i="65" l="1"/>
  <c r="AV24" i="65" s="1"/>
  <c r="AJ24" i="65"/>
  <c r="AZ24" i="65" s="1"/>
  <c r="AI24" i="65"/>
  <c r="AY24" i="65" s="1"/>
  <c r="AA24" i="65"/>
  <c r="AQ24" i="65" s="1"/>
  <c r="AC24" i="65"/>
  <c r="AS24" i="65" s="1"/>
  <c r="AG24" i="65"/>
  <c r="AW24" i="65" s="1"/>
  <c r="AD24" i="65"/>
  <c r="AT24" i="65" s="1"/>
  <c r="AK24" i="65"/>
  <c r="BA24" i="65" s="1"/>
  <c r="AE24" i="65"/>
  <c r="AU24" i="65" s="1"/>
  <c r="AH24" i="65"/>
  <c r="AX24" i="65" s="1"/>
  <c r="Z24" i="65"/>
  <c r="AB24" i="65"/>
  <c r="AR24" i="65" s="1"/>
  <c r="AE20" i="65"/>
  <c r="AU20" i="65" s="1"/>
  <c r="AJ20" i="65"/>
  <c r="AZ20" i="65" s="1"/>
  <c r="AH20" i="65"/>
  <c r="AX20" i="65" s="1"/>
  <c r="AI20" i="65"/>
  <c r="AY20" i="65" s="1"/>
  <c r="AG20" i="65"/>
  <c r="AW20" i="65" s="1"/>
  <c r="AB20" i="65"/>
  <c r="AR20" i="65" s="1"/>
  <c r="AF20" i="65"/>
  <c r="AV20" i="65" s="1"/>
  <c r="Z20" i="65"/>
  <c r="AP20" i="65" s="1"/>
  <c r="AK20" i="65"/>
  <c r="BA20" i="65" s="1"/>
  <c r="AD20" i="65"/>
  <c r="AT20" i="65" s="1"/>
  <c r="AC20" i="65"/>
  <c r="AS20" i="65" s="1"/>
  <c r="AA20" i="65"/>
  <c r="AQ20" i="65" s="1"/>
  <c r="Z29" i="65"/>
  <c r="AP29" i="65" s="1"/>
  <c r="AJ29" i="65"/>
  <c r="AZ29" i="65" s="1"/>
  <c r="AE29" i="65"/>
  <c r="AU29" i="65" s="1"/>
  <c r="AK29" i="65"/>
  <c r="BA29" i="65" s="1"/>
  <c r="AI29" i="65"/>
  <c r="AY29" i="65" s="1"/>
  <c r="AD29" i="65"/>
  <c r="AT29" i="65" s="1"/>
  <c r="AG29" i="65"/>
  <c r="AW29" i="65" s="1"/>
  <c r="AB29" i="65"/>
  <c r="AR29" i="65" s="1"/>
  <c r="AH29" i="65"/>
  <c r="AX29" i="65" s="1"/>
  <c r="AA29" i="65"/>
  <c r="AQ29" i="65" s="1"/>
  <c r="AF29" i="65"/>
  <c r="AV29" i="65" s="1"/>
  <c r="AC29" i="65"/>
  <c r="AS29" i="65" s="1"/>
  <c r="AI15" i="65"/>
  <c r="AY15" i="65" s="1"/>
  <c r="AF15" i="65"/>
  <c r="AV15" i="65" s="1"/>
  <c r="Z15" i="65"/>
  <c r="AP15" i="65" s="1"/>
  <c r="AC15" i="65"/>
  <c r="AS15" i="65" s="1"/>
  <c r="AH15" i="65"/>
  <c r="AX15" i="65" s="1"/>
  <c r="AB15" i="65"/>
  <c r="AR15" i="65" s="1"/>
  <c r="AA15" i="65"/>
  <c r="AQ15" i="65" s="1"/>
  <c r="AG15" i="65"/>
  <c r="AW15" i="65" s="1"/>
  <c r="AK15" i="65"/>
  <c r="BA15" i="65" s="1"/>
  <c r="AD15" i="65"/>
  <c r="AT15" i="65" s="1"/>
  <c r="AJ15" i="65"/>
  <c r="AZ15" i="65" s="1"/>
  <c r="AE15" i="65"/>
  <c r="AU15" i="65" s="1"/>
  <c r="AK18" i="65"/>
  <c r="BA18" i="65" s="1"/>
  <c r="AI18" i="65"/>
  <c r="AY18" i="65" s="1"/>
  <c r="AG18" i="65"/>
  <c r="AW18" i="65" s="1"/>
  <c r="AJ18" i="65"/>
  <c r="AZ18" i="65" s="1"/>
  <c r="AA18" i="65"/>
  <c r="AQ18" i="65" s="1"/>
  <c r="AH18" i="65"/>
  <c r="AX18" i="65" s="1"/>
  <c r="AB18" i="65"/>
  <c r="AR18" i="65" s="1"/>
  <c r="AE18" i="65"/>
  <c r="AU18" i="65" s="1"/>
  <c r="Z18" i="65"/>
  <c r="AD18" i="65"/>
  <c r="AT18" i="65" s="1"/>
  <c r="AF18" i="65"/>
  <c r="AV18" i="65" s="1"/>
  <c r="Z17" i="65"/>
  <c r="AA17" i="65"/>
  <c r="AQ17" i="65" s="1"/>
  <c r="AE17" i="65"/>
  <c r="AU17" i="65" s="1"/>
  <c r="AI17" i="65"/>
  <c r="AY17" i="65" s="1"/>
  <c r="AD17" i="65"/>
  <c r="AT17" i="65" s="1"/>
  <c r="AB17" i="65"/>
  <c r="AR17" i="65" s="1"/>
  <c r="AF17" i="65"/>
  <c r="AV17" i="65" s="1"/>
  <c r="AJ17" i="65"/>
  <c r="AZ17" i="65" s="1"/>
  <c r="AC17" i="65"/>
  <c r="AS17" i="65" s="1"/>
  <c r="AG17" i="65"/>
  <c r="AW17" i="65" s="1"/>
  <c r="AK17" i="65"/>
  <c r="BA17" i="65" s="1"/>
  <c r="AH17" i="65"/>
  <c r="AX17" i="65" s="1"/>
  <c r="Z25" i="65"/>
  <c r="AA25" i="65"/>
  <c r="AQ25" i="65" s="1"/>
  <c r="AE25" i="65"/>
  <c r="AU25" i="65" s="1"/>
  <c r="AI25" i="65"/>
  <c r="AY25" i="65" s="1"/>
  <c r="AB25" i="65"/>
  <c r="AR25" i="65" s="1"/>
  <c r="AF25" i="65"/>
  <c r="AV25" i="65" s="1"/>
  <c r="AJ25" i="65"/>
  <c r="AZ25" i="65" s="1"/>
  <c r="AH25" i="65"/>
  <c r="AX25" i="65" s="1"/>
  <c r="AC25" i="65"/>
  <c r="AS25" i="65" s="1"/>
  <c r="AG25" i="65"/>
  <c r="AW25" i="65" s="1"/>
  <c r="AK25" i="65"/>
  <c r="BA25" i="65" s="1"/>
  <c r="AD25" i="65"/>
  <c r="AT25" i="65" s="1"/>
  <c r="AP28" i="65"/>
  <c r="AB28" i="65"/>
  <c r="AR28" i="65" s="1"/>
  <c r="AF28" i="65"/>
  <c r="AV28" i="65" s="1"/>
  <c r="AJ28" i="65"/>
  <c r="AZ28" i="65" s="1"/>
  <c r="AA28" i="65"/>
  <c r="AQ28" i="65" s="1"/>
  <c r="AC28" i="65"/>
  <c r="AS28" i="65" s="1"/>
  <c r="AG28" i="65"/>
  <c r="AW28" i="65" s="1"/>
  <c r="AK28" i="65"/>
  <c r="BA28" i="65" s="1"/>
  <c r="AE28" i="65"/>
  <c r="AU28" i="65" s="1"/>
  <c r="AD28" i="65"/>
  <c r="AT28" i="65" s="1"/>
  <c r="AH28" i="65"/>
  <c r="AX28" i="65" s="1"/>
  <c r="AI28" i="65"/>
  <c r="AY28" i="65" s="1"/>
  <c r="Z26" i="65"/>
  <c r="AD26" i="65"/>
  <c r="AT26" i="65" s="1"/>
  <c r="AH26" i="65"/>
  <c r="AX26" i="65" s="1"/>
  <c r="AK26" i="65"/>
  <c r="BA26" i="65" s="1"/>
  <c r="AA26" i="65"/>
  <c r="AQ26" i="65" s="1"/>
  <c r="AE26" i="65"/>
  <c r="AU26" i="65" s="1"/>
  <c r="AI26" i="65"/>
  <c r="AY26" i="65" s="1"/>
  <c r="AC26" i="65"/>
  <c r="AS26" i="65" s="1"/>
  <c r="AB26" i="65"/>
  <c r="AR26" i="65" s="1"/>
  <c r="AF26" i="65"/>
  <c r="AV26" i="65" s="1"/>
  <c r="AJ26" i="65"/>
  <c r="AZ26" i="65" s="1"/>
  <c r="AG26" i="65"/>
  <c r="AW26" i="65" s="1"/>
  <c r="Z21" i="65"/>
  <c r="AA21" i="65"/>
  <c r="AQ21" i="65" s="1"/>
  <c r="AE21" i="65"/>
  <c r="AU21" i="65" s="1"/>
  <c r="AI21" i="65"/>
  <c r="AY21" i="65" s="1"/>
  <c r="AH21" i="65"/>
  <c r="AX21" i="65" s="1"/>
  <c r="AB21" i="65"/>
  <c r="AR21" i="65" s="1"/>
  <c r="AF21" i="65"/>
  <c r="AV21" i="65" s="1"/>
  <c r="AJ21" i="65"/>
  <c r="AZ21" i="65" s="1"/>
  <c r="AD21" i="65"/>
  <c r="AT21" i="65" s="1"/>
  <c r="AC21" i="65"/>
  <c r="AS21" i="65" s="1"/>
  <c r="AG21" i="65"/>
  <c r="AW21" i="65" s="1"/>
  <c r="AK21" i="65"/>
  <c r="BA21" i="65" s="1"/>
  <c r="Z23" i="65"/>
  <c r="AC23" i="65"/>
  <c r="AS23" i="65" s="1"/>
  <c r="AG23" i="65"/>
  <c r="AW23" i="65" s="1"/>
  <c r="AK23" i="65"/>
  <c r="BA23" i="65" s="1"/>
  <c r="AJ23" i="65"/>
  <c r="AZ23" i="65" s="1"/>
  <c r="AD23" i="65"/>
  <c r="AT23" i="65" s="1"/>
  <c r="AH23" i="65"/>
  <c r="AX23" i="65" s="1"/>
  <c r="AF23" i="65"/>
  <c r="AV23" i="65" s="1"/>
  <c r="AA23" i="65"/>
  <c r="AQ23" i="65" s="1"/>
  <c r="AE23" i="65"/>
  <c r="AU23" i="65" s="1"/>
  <c r="AI23" i="65"/>
  <c r="AY23" i="65" s="1"/>
  <c r="AB23" i="65"/>
  <c r="AR23" i="65" s="1"/>
  <c r="Z22" i="65"/>
  <c r="AD22" i="65"/>
  <c r="AT22" i="65" s="1"/>
  <c r="AH22" i="65"/>
  <c r="AX22" i="65" s="1"/>
  <c r="AA22" i="65"/>
  <c r="AQ22" i="65" s="1"/>
  <c r="AE22" i="65"/>
  <c r="AU22" i="65" s="1"/>
  <c r="AI22" i="65"/>
  <c r="AY22" i="65" s="1"/>
  <c r="AG22" i="65"/>
  <c r="AW22" i="65" s="1"/>
  <c r="AB22" i="65"/>
  <c r="AR22" i="65" s="1"/>
  <c r="AF22" i="65"/>
  <c r="AV22" i="65" s="1"/>
  <c r="AJ22" i="65"/>
  <c r="AZ22" i="65" s="1"/>
  <c r="AC22" i="65"/>
  <c r="AS22" i="65" s="1"/>
  <c r="AK22" i="65"/>
  <c r="BA22" i="65" s="1"/>
  <c r="Z16" i="65"/>
  <c r="AB16" i="65"/>
  <c r="AR16" i="65" s="1"/>
  <c r="AF16" i="65"/>
  <c r="AV16" i="65" s="1"/>
  <c r="AJ16" i="65"/>
  <c r="AZ16" i="65" s="1"/>
  <c r="AE16" i="65"/>
  <c r="AU16" i="65" s="1"/>
  <c r="AC16" i="65"/>
  <c r="AS16" i="65" s="1"/>
  <c r="AG16" i="65"/>
  <c r="AW16" i="65" s="1"/>
  <c r="AK16" i="65"/>
  <c r="BA16" i="65" s="1"/>
  <c r="AA16" i="65"/>
  <c r="AQ16" i="65" s="1"/>
  <c r="AD16" i="65"/>
  <c r="AT16" i="65" s="1"/>
  <c r="AH16" i="65"/>
  <c r="AX16" i="65" s="1"/>
  <c r="AI16" i="65"/>
  <c r="AY16" i="65" s="1"/>
  <c r="Z19" i="65"/>
  <c r="AC19" i="65"/>
  <c r="AS19" i="65" s="1"/>
  <c r="AG19" i="65"/>
  <c r="AW19" i="65" s="1"/>
  <c r="AK19" i="65"/>
  <c r="BA19" i="65" s="1"/>
  <c r="AD19" i="65"/>
  <c r="AT19" i="65" s="1"/>
  <c r="AH19" i="65"/>
  <c r="AX19" i="65" s="1"/>
  <c r="AB19" i="65"/>
  <c r="AR19" i="65" s="1"/>
  <c r="AJ19" i="65"/>
  <c r="AZ19" i="65" s="1"/>
  <c r="AA19" i="65"/>
  <c r="AQ19" i="65" s="1"/>
  <c r="AE19" i="65"/>
  <c r="AU19" i="65" s="1"/>
  <c r="AI19" i="65"/>
  <c r="AY19" i="65" s="1"/>
  <c r="AF19" i="65"/>
  <c r="AV19" i="65" s="1"/>
  <c r="Z14" i="65"/>
  <c r="AD14" i="65"/>
  <c r="AT14" i="65" s="1"/>
  <c r="AH14" i="65"/>
  <c r="AX14" i="65" s="1"/>
  <c r="AK14" i="65"/>
  <c r="BA14" i="65" s="1"/>
  <c r="AA14" i="65"/>
  <c r="AQ14" i="65" s="1"/>
  <c r="AE14" i="65"/>
  <c r="AU14" i="65" s="1"/>
  <c r="AI14" i="65"/>
  <c r="AY14" i="65" s="1"/>
  <c r="AC14" i="65"/>
  <c r="AS14" i="65" s="1"/>
  <c r="AB14" i="65"/>
  <c r="AR14" i="65" s="1"/>
  <c r="AF14" i="65"/>
  <c r="AV14" i="65" s="1"/>
  <c r="AJ14" i="65"/>
  <c r="AZ14" i="65" s="1"/>
  <c r="AG14" i="65"/>
  <c r="AW14" i="65" s="1"/>
  <c r="AP30" i="65"/>
  <c r="AA30" i="65"/>
  <c r="AQ30" i="65" s="1"/>
  <c r="AE30" i="65"/>
  <c r="AU30" i="65" s="1"/>
  <c r="AI30" i="65"/>
  <c r="AY30" i="65" s="1"/>
  <c r="AB30" i="65"/>
  <c r="AR30" i="65" s="1"/>
  <c r="AF30" i="65"/>
  <c r="AV30" i="65" s="1"/>
  <c r="AJ30" i="65"/>
  <c r="AZ30" i="65" s="1"/>
  <c r="AH30" i="65"/>
  <c r="AX30" i="65" s="1"/>
  <c r="AC30" i="65"/>
  <c r="AS30" i="65" s="1"/>
  <c r="AG30" i="65"/>
  <c r="AW30" i="65" s="1"/>
  <c r="AK30" i="65"/>
  <c r="BA30" i="65" s="1"/>
  <c r="AD30" i="65"/>
  <c r="AT30" i="65" s="1"/>
  <c r="Z13" i="65"/>
  <c r="AA13" i="65"/>
  <c r="AE13" i="65"/>
  <c r="AI13" i="65"/>
  <c r="AB13" i="65"/>
  <c r="AF13" i="65"/>
  <c r="AJ13" i="65"/>
  <c r="AD13" i="65"/>
  <c r="AC13" i="65"/>
  <c r="AG13" i="65"/>
  <c r="AK13" i="65"/>
  <c r="AH13" i="65"/>
  <c r="AN29" i="65"/>
  <c r="AN15" i="65"/>
  <c r="AR12" i="65"/>
  <c r="AW12" i="65"/>
  <c r="BA12" i="65"/>
  <c r="AZ12" i="65"/>
  <c r="AY12" i="65"/>
  <c r="AX12" i="65"/>
  <c r="AS12" i="65"/>
  <c r="AV12" i="65"/>
  <c r="AU12" i="65"/>
  <c r="AT12" i="65"/>
  <c r="AN20" i="65"/>
  <c r="AQ12" i="65"/>
  <c r="AN12" i="65"/>
  <c r="AM12" i="65"/>
  <c r="AN24" i="65"/>
  <c r="BB29" i="65" l="1"/>
  <c r="Q24" i="65"/>
  <c r="AM24" i="65"/>
  <c r="Q15" i="65"/>
  <c r="AP24" i="65"/>
  <c r="AM20" i="65"/>
  <c r="Q29" i="65"/>
  <c r="Q20" i="65"/>
  <c r="AM29" i="65"/>
  <c r="AM15" i="65"/>
  <c r="AE11" i="65"/>
  <c r="AE89" i="65" s="1"/>
  <c r="AQ13" i="65"/>
  <c r="AA11" i="65"/>
  <c r="AA91" i="65" s="1"/>
  <c r="AP13" i="65"/>
  <c r="Q13" i="65"/>
  <c r="Q30" i="65"/>
  <c r="AP18" i="65"/>
  <c r="BB18" i="65" s="1"/>
  <c r="Q18" i="65"/>
  <c r="AP14" i="65"/>
  <c r="BB14" i="65" s="1"/>
  <c r="Q14" i="65"/>
  <c r="AP19" i="65"/>
  <c r="BB19" i="65" s="1"/>
  <c r="Q19" i="65"/>
  <c r="AP16" i="65"/>
  <c r="BB16" i="65" s="1"/>
  <c r="Q16" i="65"/>
  <c r="AP22" i="65"/>
  <c r="BB22" i="65" s="1"/>
  <c r="Q22" i="65"/>
  <c r="AP23" i="65"/>
  <c r="BB23" i="65" s="1"/>
  <c r="Q23" i="65"/>
  <c r="AP21" i="65"/>
  <c r="BB21" i="65" s="1"/>
  <c r="Q21" i="65"/>
  <c r="AP26" i="65"/>
  <c r="BB26" i="65" s="1"/>
  <c r="Q26" i="65"/>
  <c r="AP25" i="65"/>
  <c r="BB25" i="65" s="1"/>
  <c r="Q25" i="65"/>
  <c r="AP17" i="65"/>
  <c r="BB17" i="65" s="1"/>
  <c r="Q17" i="65"/>
  <c r="Q28" i="65"/>
  <c r="AN18" i="65"/>
  <c r="AT13" i="65"/>
  <c r="BA13" i="65"/>
  <c r="AZ13" i="65"/>
  <c r="AU13" i="65"/>
  <c r="AS13" i="65"/>
  <c r="AR13" i="65"/>
  <c r="AX13" i="65"/>
  <c r="AY13" i="65"/>
  <c r="AW13" i="65"/>
  <c r="AV13" i="65"/>
  <c r="AM18" i="65"/>
  <c r="AN28" i="65"/>
  <c r="AN17" i="65"/>
  <c r="AM22" i="65"/>
  <c r="AM21" i="65"/>
  <c r="AN26" i="65"/>
  <c r="AN25" i="65"/>
  <c r="AN30" i="65"/>
  <c r="AN21" i="65"/>
  <c r="AN23" i="65"/>
  <c r="AN19" i="65"/>
  <c r="AM16" i="65"/>
  <c r="AN14" i="65"/>
  <c r="AM23" i="65"/>
  <c r="AM28" i="65"/>
  <c r="AN22" i="65"/>
  <c r="AN13" i="65"/>
  <c r="AM30" i="65"/>
  <c r="AM14" i="65"/>
  <c r="AM26" i="65"/>
  <c r="AM17" i="65"/>
  <c r="AM25" i="65"/>
  <c r="AM19" i="65"/>
  <c r="AM13" i="65"/>
  <c r="AN16" i="65"/>
  <c r="BB28" i="65"/>
  <c r="BB30" i="65"/>
  <c r="BB24" i="65"/>
  <c r="BB20" i="65"/>
  <c r="BB15" i="65"/>
  <c r="BB12" i="65"/>
  <c r="AE92" i="65" l="1"/>
  <c r="AE90" i="65"/>
  <c r="AE88" i="65"/>
  <c r="AE91" i="65"/>
  <c r="AQ11" i="65"/>
  <c r="AA8" i="65"/>
  <c r="AA7" i="65"/>
  <c r="AA6" i="65"/>
  <c r="AA4" i="65"/>
  <c r="AA5" i="65"/>
  <c r="AU11" i="65"/>
  <c r="AE8" i="65"/>
  <c r="AE7" i="65"/>
  <c r="AE6" i="65"/>
  <c r="AE4" i="65"/>
  <c r="AE5" i="65"/>
  <c r="AA90" i="65"/>
  <c r="AF11" i="65"/>
  <c r="AG11" i="65"/>
  <c r="AJ11" i="65"/>
  <c r="AK11" i="65"/>
  <c r="AI11" i="65"/>
  <c r="AD11" i="65"/>
  <c r="AH11" i="65"/>
  <c r="AB11" i="65"/>
  <c r="AC11" i="65"/>
  <c r="AA89" i="65"/>
  <c r="AA92" i="65"/>
  <c r="AA88" i="65"/>
  <c r="Z11" i="65"/>
  <c r="Z5" i="65" s="1"/>
  <c r="C7" i="100" s="1"/>
  <c r="BB13" i="65"/>
  <c r="Q11" i="65" l="1"/>
  <c r="AC5" i="65"/>
  <c r="AH5" i="65"/>
  <c r="AH8" i="65"/>
  <c r="AH7" i="65"/>
  <c r="AH6" i="65"/>
  <c r="AH4" i="65"/>
  <c r="AJ8" i="65"/>
  <c r="AJ7" i="65"/>
  <c r="AJ6" i="65"/>
  <c r="AJ4" i="65"/>
  <c r="AJ5" i="65"/>
  <c r="AD5" i="65"/>
  <c r="AD6" i="65"/>
  <c r="AD4" i="65"/>
  <c r="AD8" i="65"/>
  <c r="AD7" i="65"/>
  <c r="AG8" i="65"/>
  <c r="AG7" i="65"/>
  <c r="AG6" i="65"/>
  <c r="AG4" i="65"/>
  <c r="AG5" i="65"/>
  <c r="Z8" i="65"/>
  <c r="C10" i="100" s="1"/>
  <c r="D10" i="100" s="1"/>
  <c r="Z7" i="65"/>
  <c r="C9" i="100" s="1"/>
  <c r="D9" i="100" s="1"/>
  <c r="Z6" i="65"/>
  <c r="C8" i="100" s="1"/>
  <c r="Z4" i="65"/>
  <c r="C6" i="100" s="1"/>
  <c r="I20" i="100" s="1"/>
  <c r="AC8" i="65"/>
  <c r="AC7" i="65"/>
  <c r="AC6" i="65"/>
  <c r="AC4" i="65"/>
  <c r="AI8" i="65"/>
  <c r="AI7" i="65"/>
  <c r="AI6" i="65"/>
  <c r="AI4" i="65"/>
  <c r="AI5" i="65"/>
  <c r="AF8" i="65"/>
  <c r="AF7" i="65"/>
  <c r="AF6" i="65"/>
  <c r="AF4" i="65"/>
  <c r="AF5" i="65"/>
  <c r="AB8" i="65"/>
  <c r="AB7" i="65"/>
  <c r="AB6" i="65"/>
  <c r="AB4" i="65"/>
  <c r="AB5" i="65"/>
  <c r="AK5" i="65"/>
  <c r="AK8" i="65"/>
  <c r="AK7" i="65"/>
  <c r="AK6" i="65"/>
  <c r="AK4" i="65"/>
  <c r="AX11" i="65"/>
  <c r="AH88" i="65"/>
  <c r="AH92" i="65"/>
  <c r="AH91" i="65"/>
  <c r="AH90" i="65"/>
  <c r="AH89" i="65"/>
  <c r="AZ11" i="65"/>
  <c r="AJ90" i="65"/>
  <c r="AJ91" i="65"/>
  <c r="AJ89" i="65"/>
  <c r="AJ92" i="65"/>
  <c r="AJ88" i="65"/>
  <c r="AT11" i="65"/>
  <c r="AD89" i="65"/>
  <c r="AD90" i="65"/>
  <c r="AD88" i="65"/>
  <c r="AD91" i="65"/>
  <c r="AD92" i="65"/>
  <c r="AW11" i="65"/>
  <c r="AG89" i="65"/>
  <c r="AG92" i="65"/>
  <c r="AG90" i="65"/>
  <c r="AG88" i="65"/>
  <c r="AG91" i="65"/>
  <c r="AP11" i="65"/>
  <c r="AM11" i="65"/>
  <c r="AS11" i="65"/>
  <c r="AC88" i="65"/>
  <c r="AC89" i="65"/>
  <c r="AC91" i="65"/>
  <c r="AC90" i="65"/>
  <c r="AC92" i="65"/>
  <c r="AY11" i="65"/>
  <c r="AI92" i="65"/>
  <c r="AI90" i="65"/>
  <c r="AI91" i="65"/>
  <c r="AI88" i="65"/>
  <c r="AI89" i="65"/>
  <c r="AV11" i="65"/>
  <c r="AF92" i="65"/>
  <c r="AF91" i="65"/>
  <c r="AF88" i="65"/>
  <c r="AF90" i="65"/>
  <c r="AF89" i="65"/>
  <c r="AR11" i="65"/>
  <c r="AB88" i="65"/>
  <c r="AB90" i="65"/>
  <c r="AB91" i="65"/>
  <c r="AB92" i="65"/>
  <c r="AB89" i="65"/>
  <c r="BA11" i="65"/>
  <c r="AK92" i="65"/>
  <c r="AK91" i="65"/>
  <c r="AK89" i="65"/>
  <c r="AK88" i="65"/>
  <c r="AK90" i="65"/>
  <c r="I19" i="100" l="1"/>
  <c r="I21" i="100" s="1"/>
  <c r="K20" i="100"/>
  <c r="K21" i="100" s="1"/>
  <c r="J20" i="100"/>
  <c r="BB11" i="65"/>
  <c r="D8" i="100"/>
  <c r="I11" i="100"/>
  <c r="I12" i="100"/>
  <c r="D6" i="100"/>
  <c r="J19" i="100" l="1"/>
  <c r="J21" i="100" s="1"/>
  <c r="L20" i="100"/>
  <c r="D11" i="100"/>
  <c r="D13" i="100" s="1"/>
  <c r="F6" i="100"/>
  <c r="F13" i="100" s="1"/>
  <c r="G19" i="103" s="1"/>
  <c r="I43" i="103" s="1"/>
  <c r="K12" i="100"/>
  <c r="K13" i="100" s="1"/>
  <c r="J12" i="100"/>
  <c r="J11" i="100"/>
  <c r="I13" i="100"/>
  <c r="L19" i="100" l="1"/>
  <c r="L21" i="100" s="1"/>
  <c r="L12" i="100"/>
  <c r="I45" i="103"/>
  <c r="L11" i="100"/>
  <c r="J13" i="100"/>
  <c r="L13"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中田　俊平</author>
    <author>尾関　一馬</author>
    <author>池野　茉莉花</author>
    <author>角田　芳樹</author>
    <author>平手　英里</author>
  </authors>
  <commentList>
    <comment ref="U4" authorId="0" shapeId="0" xr:uid="{74E93655-90C1-4C7E-9F91-3CF6574BAE66}">
      <text>
        <r>
          <rPr>
            <b/>
            <sz val="9"/>
            <color indexed="81"/>
            <rFont val="MS P ゴシック"/>
            <family val="3"/>
            <charset val="128"/>
          </rPr>
          <t>中田　俊平:</t>
        </r>
        <r>
          <rPr>
            <sz val="9"/>
            <color indexed="81"/>
            <rFont val="MS P ゴシック"/>
            <family val="3"/>
            <charset val="128"/>
          </rPr>
          <t xml:space="preserve">
黄色：R6戻入</t>
        </r>
      </text>
    </comment>
    <comment ref="P12" authorId="1" shapeId="0" xr:uid="{FE752C8C-AF49-461E-9CFA-87655A510746}">
      <text>
        <r>
          <rPr>
            <b/>
            <sz val="9"/>
            <color indexed="81"/>
            <rFont val="MS P ゴシック"/>
            <family val="3"/>
            <charset val="128"/>
          </rPr>
          <t>Ｒ6.4.1代表者変更
岡本博幸⇒皆川達也</t>
        </r>
      </text>
    </comment>
    <comment ref="T12" authorId="1" shapeId="0" xr:uid="{291FCB64-6CDB-40DA-A889-BF76388105ED}">
      <text>
        <r>
          <rPr>
            <b/>
            <sz val="9"/>
            <color indexed="81"/>
            <rFont val="MS P ゴシック"/>
            <family val="3"/>
            <charset val="128"/>
          </rPr>
          <t>Ｒ6.4.1代表者変更
岡本博幸⇒皆川達也</t>
        </r>
      </text>
    </comment>
    <comment ref="T26" authorId="2" shapeId="0" xr:uid="{E14DDF3A-733D-4143-9B9F-3F3F8AE3342E}">
      <text>
        <r>
          <rPr>
            <sz val="9"/>
            <color indexed="81"/>
            <rFont val="MS P ゴシック"/>
            <family val="3"/>
            <charset val="128"/>
          </rPr>
          <t>R7.4.1嶋田ふみ江→古川文子</t>
        </r>
      </text>
    </comment>
    <comment ref="P41" authorId="2" shapeId="0" xr:uid="{9271A22A-E195-4F1E-AF18-7FBF9EC21C96}">
      <text>
        <r>
          <rPr>
            <sz val="9"/>
            <color indexed="81"/>
            <rFont val="MS P ゴシック"/>
            <family val="3"/>
            <charset val="128"/>
          </rPr>
          <t xml:space="preserve">R7.4.1から代表者変更
河口知子→中村恵那
</t>
        </r>
      </text>
    </comment>
    <comment ref="T41" authorId="2" shapeId="0" xr:uid="{E61C71A8-0FA9-4A39-B400-1590A1C20AE9}">
      <text>
        <r>
          <rPr>
            <sz val="9"/>
            <color indexed="81"/>
            <rFont val="MS P ゴシック"/>
            <family val="3"/>
            <charset val="128"/>
          </rPr>
          <t xml:space="preserve">R7.4.1から代表者変更
河口知子→中村恵那
</t>
        </r>
      </text>
    </comment>
    <comment ref="P42" authorId="1" shapeId="0" xr:uid="{4920F07A-D835-47C9-8FB2-B5B57A5A1E5E}">
      <text>
        <r>
          <rPr>
            <b/>
            <sz val="9"/>
            <color indexed="81"/>
            <rFont val="MS P ゴシック"/>
            <family val="3"/>
            <charset val="128"/>
          </rPr>
          <t>Ｒ6.4.1～代表者変更
「轟麻衣子」⇒「田村篤司」</t>
        </r>
      </text>
    </comment>
    <comment ref="T42" authorId="1" shapeId="0" xr:uid="{873E4A89-4754-458D-B56F-C557EB8013DD}">
      <text>
        <r>
          <rPr>
            <b/>
            <sz val="9"/>
            <color indexed="81"/>
            <rFont val="MS P ゴシック"/>
            <family val="3"/>
            <charset val="128"/>
          </rPr>
          <t>Ｒ6.4.1～代表者変更
「轟麻衣子」⇒「田村篤司」</t>
        </r>
      </text>
    </comment>
    <comment ref="N43" authorId="1" shapeId="0" xr:uid="{F2CFBB65-B854-47EC-B292-9BFFCBBA159E}">
      <text>
        <r>
          <rPr>
            <b/>
            <sz val="9"/>
            <color indexed="81"/>
            <rFont val="MS P ゴシック"/>
            <family val="3"/>
            <charset val="128"/>
          </rPr>
          <t>Ｒ6.4.1住所変更</t>
        </r>
      </text>
    </comment>
    <comment ref="R43" authorId="1" shapeId="0" xr:uid="{1A012427-E77F-45BF-89EC-32C2A1BDDCD7}">
      <text>
        <r>
          <rPr>
            <b/>
            <sz val="9"/>
            <color indexed="81"/>
            <rFont val="MS P ゴシック"/>
            <family val="3"/>
            <charset val="128"/>
          </rPr>
          <t>Ｒ6.4.1住所変更</t>
        </r>
      </text>
    </comment>
    <comment ref="P45" authorId="1" shapeId="0" xr:uid="{A94D98CC-947F-4915-94E4-CEBCE6A6AF81}">
      <text>
        <r>
          <rPr>
            <b/>
            <sz val="9"/>
            <color indexed="81"/>
            <rFont val="MS P ゴシック"/>
            <family val="3"/>
            <charset val="128"/>
          </rPr>
          <t xml:space="preserve">2023/6/29～
</t>
        </r>
        <r>
          <rPr>
            <b/>
            <sz val="8"/>
            <color indexed="81"/>
            <rFont val="MS P ゴシック"/>
            <family val="3"/>
            <charset val="128"/>
          </rPr>
          <t>木村尚子⇒繁田高広</t>
        </r>
        <r>
          <rPr>
            <b/>
            <sz val="9"/>
            <color indexed="81"/>
            <rFont val="MS P ゴシック"/>
            <family val="3"/>
            <charset val="128"/>
          </rPr>
          <t xml:space="preserve">
</t>
        </r>
      </text>
    </comment>
    <comment ref="P46" authorId="1" shapeId="0" xr:uid="{9BEA76A7-04E7-4C94-B0E3-D305CA5309A4}">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T46" authorId="1" shapeId="0" xr:uid="{8475D726-C8A0-4DFC-9211-B3EA26765D57}">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P54" authorId="1" shapeId="0" xr:uid="{E01460E4-9594-4CD5-B502-8F746F87D00A}">
      <text>
        <r>
          <rPr>
            <b/>
            <sz val="9"/>
            <color indexed="81"/>
            <rFont val="MS P ゴシック"/>
            <family val="3"/>
            <charset val="128"/>
          </rPr>
          <t>R7.4.1～代表者変更</t>
        </r>
      </text>
    </comment>
    <comment ref="T54" authorId="1" shapeId="0" xr:uid="{A022BFB7-306F-4741-9645-795FE8EC5E46}">
      <text>
        <r>
          <rPr>
            <b/>
            <sz val="9"/>
            <color indexed="81"/>
            <rFont val="MS P ゴシック"/>
            <family val="3"/>
            <charset val="128"/>
          </rPr>
          <t>R7.4.1～代表者変更</t>
        </r>
      </text>
    </comment>
    <comment ref="M59" authorId="1" shapeId="0" xr:uid="{9F4B90D2-78A7-40C4-B485-5ABF11C06EF0}">
      <text>
        <r>
          <rPr>
            <b/>
            <sz val="9"/>
            <color indexed="81"/>
            <rFont val="MS P ゴシック"/>
            <family val="3"/>
            <charset val="128"/>
          </rPr>
          <t>R6.5.1～
（株）アルコバレーノ⇒SOUキッズケア（株）</t>
        </r>
      </text>
    </comment>
    <comment ref="L62" authorId="2" shapeId="0" xr:uid="{25EA38B6-7FF9-4DCE-A747-0A7A73F919A4}">
      <text>
        <r>
          <rPr>
            <b/>
            <sz val="9"/>
            <color indexed="81"/>
            <rFont val="MS P ゴシック"/>
            <family val="3"/>
            <charset val="128"/>
          </rPr>
          <t xml:space="preserve">R7.4.1修正
</t>
        </r>
      </text>
    </comment>
    <comment ref="M62" authorId="2" shapeId="0" xr:uid="{1ADCD837-D1A8-4C89-8F79-8CDE2539EB9A}">
      <text>
        <r>
          <rPr>
            <b/>
            <sz val="9"/>
            <color indexed="81"/>
            <rFont val="MS P ゴシック"/>
            <family val="3"/>
            <charset val="128"/>
          </rPr>
          <t>R7.4.1　（有）鎌野→（株）キッズネクスト</t>
        </r>
      </text>
    </comment>
    <comment ref="N62" authorId="2" shapeId="0" xr:uid="{71936316-FCFE-4549-B36B-32116B27690C}">
      <text>
        <r>
          <rPr>
            <b/>
            <sz val="9"/>
            <color indexed="81"/>
            <rFont val="MS P ゴシック"/>
            <family val="3"/>
            <charset val="128"/>
          </rPr>
          <t>R7.4.1　中央区白旗3-1-4→美浜区真砂4-3-5</t>
        </r>
      </text>
    </comment>
    <comment ref="P62" authorId="2" shapeId="0" xr:uid="{34851F77-EFED-4D43-A0B1-E32C63483A5C}">
      <text>
        <r>
          <rPr>
            <b/>
            <sz val="9"/>
            <color indexed="81"/>
            <rFont val="MS P ゴシック"/>
            <family val="3"/>
            <charset val="128"/>
          </rPr>
          <t>R7.4.1　鎌野郁美→西村和馬</t>
        </r>
      </text>
    </comment>
    <comment ref="R62" authorId="2" shapeId="0" xr:uid="{8CE0832D-3349-4603-9417-D317FC704286}">
      <text>
        <r>
          <rPr>
            <b/>
            <sz val="9"/>
            <color indexed="81"/>
            <rFont val="MS P ゴシック"/>
            <family val="3"/>
            <charset val="128"/>
          </rPr>
          <t>R7.4.1　中央区白旗3-1-4→美浜区真砂4-3-5</t>
        </r>
      </text>
    </comment>
    <comment ref="T62" authorId="2" shapeId="0" xr:uid="{B29BE99E-42EA-4945-A153-382D500D55DF}">
      <text>
        <r>
          <rPr>
            <b/>
            <sz val="9"/>
            <color indexed="81"/>
            <rFont val="MS P ゴシック"/>
            <family val="3"/>
            <charset val="128"/>
          </rPr>
          <t>R7.4.1　鎌野郁美→西村和馬</t>
        </r>
      </text>
    </comment>
    <comment ref="M70" authorId="1" shapeId="0" xr:uid="{FCDA6401-A8F3-470F-B08E-3C6088EE6EC7}">
      <text>
        <r>
          <rPr>
            <b/>
            <sz val="9"/>
            <color indexed="81"/>
            <rFont val="MS P ゴシック"/>
            <family val="3"/>
            <charset val="128"/>
          </rPr>
          <t>6/1～
（株）スクルドアンドカンパニー
⇒ＳＯＵキッズケア（株）</t>
        </r>
      </text>
    </comment>
    <comment ref="P89" authorId="1" shapeId="0" xr:uid="{D0E72370-6ABE-41AE-B737-41B8793121D3}">
      <text>
        <r>
          <rPr>
            <b/>
            <sz val="9"/>
            <color indexed="81"/>
            <rFont val="MS P ゴシック"/>
            <family val="3"/>
            <charset val="128"/>
          </rPr>
          <t>Ｒ6.4.1代表者変更
岡本博幸⇒皆川達也</t>
        </r>
      </text>
    </comment>
    <comment ref="T89" authorId="1" shapeId="0" xr:uid="{FA071A0D-E4C2-4DA9-BC72-4BD39C975246}">
      <text>
        <r>
          <rPr>
            <b/>
            <sz val="9"/>
            <color indexed="81"/>
            <rFont val="MS P ゴシック"/>
            <family val="3"/>
            <charset val="128"/>
          </rPr>
          <t>Ｒ6.4.1代表者変更
岡本博幸⇒皆川達也</t>
        </r>
      </text>
    </comment>
    <comment ref="M94" authorId="1" shapeId="0" xr:uid="{B26F5277-31BB-438B-8EA9-77C24B30FE33}">
      <text>
        <r>
          <rPr>
            <b/>
            <sz val="9"/>
            <color indexed="81"/>
            <rFont val="MS P ゴシック"/>
            <family val="3"/>
            <charset val="128"/>
          </rPr>
          <t>6/1～
（株）スクルドアンドカンパニー
⇒ＳＯＵキッズケア（株）</t>
        </r>
      </text>
    </comment>
    <comment ref="P108" authorId="2" shapeId="0" xr:uid="{86FF42D6-F11B-4801-A653-F5BEC9848847}">
      <text>
        <r>
          <rPr>
            <b/>
            <sz val="9"/>
            <color indexed="81"/>
            <rFont val="MS P ゴシック"/>
            <family val="3"/>
            <charset val="128"/>
          </rPr>
          <t xml:space="preserve">R7.4.1　小林尚司→伊藤貴紀
</t>
        </r>
      </text>
    </comment>
    <comment ref="T108" authorId="2" shapeId="0" xr:uid="{EAC2F936-4FF6-4066-8BA0-CBDD20905E30}">
      <text>
        <r>
          <rPr>
            <b/>
            <sz val="9"/>
            <color indexed="81"/>
            <rFont val="MS P ゴシック"/>
            <family val="3"/>
            <charset val="128"/>
          </rPr>
          <t xml:space="preserve">R7.4.1　小林尚司→伊藤貴紀
</t>
        </r>
      </text>
    </comment>
    <comment ref="P121" authorId="2" shapeId="0" xr:uid="{76DF0D4D-B8F4-4FCA-A9D0-18388CD596A0}">
      <text>
        <r>
          <rPr>
            <b/>
            <sz val="9"/>
            <color indexed="81"/>
            <rFont val="MS P ゴシック"/>
            <family val="3"/>
            <charset val="128"/>
          </rPr>
          <t>R7.4.1　小林尚司→伊藤貴紀</t>
        </r>
        <r>
          <rPr>
            <sz val="9"/>
            <color indexed="81"/>
            <rFont val="MS P ゴシック"/>
            <family val="3"/>
            <charset val="128"/>
          </rPr>
          <t xml:space="preserve">
</t>
        </r>
      </text>
    </comment>
    <comment ref="T121" authorId="2" shapeId="0" xr:uid="{7B25C8B5-231E-4036-A81D-F762B7A04552}">
      <text>
        <r>
          <rPr>
            <b/>
            <sz val="9"/>
            <color indexed="81"/>
            <rFont val="MS P ゴシック"/>
            <family val="3"/>
            <charset val="128"/>
          </rPr>
          <t>R7.4.1　小林尚司→伊藤貴紀</t>
        </r>
        <r>
          <rPr>
            <sz val="9"/>
            <color indexed="81"/>
            <rFont val="MS P ゴシック"/>
            <family val="3"/>
            <charset val="128"/>
          </rPr>
          <t xml:space="preserve">
</t>
        </r>
      </text>
    </comment>
    <comment ref="L124" authorId="2" shapeId="0" xr:uid="{1A0042B0-1242-4126-8DBC-B37029BD63AD}">
      <text>
        <r>
          <rPr>
            <b/>
            <sz val="9"/>
            <color indexed="81"/>
            <rFont val="MS P ゴシック"/>
            <family val="3"/>
            <charset val="128"/>
          </rPr>
          <t xml:space="preserve">R7.4.1修正
</t>
        </r>
      </text>
    </comment>
    <comment ref="M124" authorId="2" shapeId="0" xr:uid="{0119079D-E881-45D1-9D81-84A6ACA728A8}">
      <text>
        <r>
          <rPr>
            <b/>
            <sz val="9"/>
            <color indexed="81"/>
            <rFont val="MS P ゴシック"/>
            <family val="3"/>
            <charset val="128"/>
          </rPr>
          <t>R7.4.1　（有）鎌野→（株）キッズネクスト</t>
        </r>
        <r>
          <rPr>
            <sz val="9"/>
            <color indexed="81"/>
            <rFont val="MS P ゴシック"/>
            <family val="3"/>
            <charset val="128"/>
          </rPr>
          <t xml:space="preserve">
</t>
        </r>
      </text>
    </comment>
    <comment ref="N124" authorId="2" shapeId="0" xr:uid="{11A912FD-7ABC-46B5-9B78-E72A78F37FB3}">
      <text>
        <r>
          <rPr>
            <b/>
            <sz val="9"/>
            <color indexed="81"/>
            <rFont val="MS P ゴシック"/>
            <family val="3"/>
            <charset val="128"/>
          </rPr>
          <t>R7.4.1　中央区白旗3-1-4→美浜区真砂4-3-5</t>
        </r>
      </text>
    </comment>
    <comment ref="P124" authorId="2" shapeId="0" xr:uid="{718B6036-3218-46B6-8120-FF3D96451D9A}">
      <text>
        <r>
          <rPr>
            <b/>
            <sz val="9"/>
            <color indexed="81"/>
            <rFont val="MS P ゴシック"/>
            <family val="3"/>
            <charset val="128"/>
          </rPr>
          <t>R7.4.1　鎌野郁美→西村和馬</t>
        </r>
      </text>
    </comment>
    <comment ref="R124" authorId="2" shapeId="0" xr:uid="{665C03CC-DB78-4CAA-9782-0E879266C239}">
      <text>
        <r>
          <rPr>
            <b/>
            <sz val="9"/>
            <color indexed="81"/>
            <rFont val="MS P ゴシック"/>
            <family val="3"/>
            <charset val="128"/>
          </rPr>
          <t>R7.4.1　中央区白旗3-1-4→美浜区真砂4-3-5</t>
        </r>
      </text>
    </comment>
    <comment ref="T124" authorId="2" shapeId="0" xr:uid="{68F5619B-B60A-403D-9BEA-26DA03DA775E}">
      <text>
        <r>
          <rPr>
            <b/>
            <sz val="9"/>
            <color indexed="81"/>
            <rFont val="MS P ゴシック"/>
            <family val="3"/>
            <charset val="128"/>
          </rPr>
          <t>R7.4.1　鎌野郁美→西村和馬</t>
        </r>
      </text>
    </comment>
    <comment ref="N128" authorId="1" shapeId="0" xr:uid="{E59D5547-6B35-4E61-A42F-5CE12AF0871E}">
      <text>
        <r>
          <rPr>
            <b/>
            <sz val="9"/>
            <color indexed="81"/>
            <rFont val="MS P ゴシック"/>
            <family val="3"/>
            <charset val="128"/>
          </rPr>
          <t>Ｒ6.4.1住所変更</t>
        </r>
      </text>
    </comment>
    <comment ref="R128" authorId="1" shapeId="0" xr:uid="{4AE980F1-01AF-429D-812C-6D73D8FF3114}">
      <text>
        <r>
          <rPr>
            <b/>
            <sz val="9"/>
            <color indexed="81"/>
            <rFont val="MS P ゴシック"/>
            <family val="3"/>
            <charset val="128"/>
          </rPr>
          <t>Ｒ6.4.1住所変更</t>
        </r>
      </text>
    </comment>
    <comment ref="P140" authorId="2" shapeId="0" xr:uid="{E7E53A62-7272-4F22-80F6-79389E51FFD1}">
      <text>
        <r>
          <rPr>
            <b/>
            <sz val="9"/>
            <color indexed="81"/>
            <rFont val="MS P ゴシック"/>
            <family val="3"/>
            <charset val="128"/>
          </rPr>
          <t>R7.4.1　小林尚司→伊藤貴紀</t>
        </r>
        <r>
          <rPr>
            <sz val="9"/>
            <color indexed="81"/>
            <rFont val="MS P ゴシック"/>
            <family val="3"/>
            <charset val="128"/>
          </rPr>
          <t xml:space="preserve">
</t>
        </r>
      </text>
    </comment>
    <comment ref="T140" authorId="2" shapeId="0" xr:uid="{FAEB0794-7E73-44C3-BF32-3C4DA3E9DAC6}">
      <text>
        <r>
          <rPr>
            <b/>
            <sz val="9"/>
            <color indexed="81"/>
            <rFont val="MS P ゴシック"/>
            <family val="3"/>
            <charset val="128"/>
          </rPr>
          <t>R7.4.1　小林尚司→伊藤貴紀</t>
        </r>
        <r>
          <rPr>
            <sz val="9"/>
            <color indexed="81"/>
            <rFont val="MS P ゴシック"/>
            <family val="3"/>
            <charset val="128"/>
          </rPr>
          <t xml:space="preserve">
</t>
        </r>
      </text>
    </comment>
    <comment ref="P141" authorId="2" shapeId="0" xr:uid="{9C02FB91-C2EB-466A-BC03-8449FAF9233F}">
      <text>
        <r>
          <rPr>
            <b/>
            <sz val="9"/>
            <color indexed="81"/>
            <rFont val="MS P ゴシック"/>
            <family val="3"/>
            <charset val="128"/>
          </rPr>
          <t>R7.4.1　小林尚司→伊藤貴紀</t>
        </r>
        <r>
          <rPr>
            <sz val="9"/>
            <color indexed="81"/>
            <rFont val="MS P ゴシック"/>
            <family val="3"/>
            <charset val="128"/>
          </rPr>
          <t xml:space="preserve">
</t>
        </r>
      </text>
    </comment>
    <comment ref="T141" authorId="2" shapeId="0" xr:uid="{731A2827-4A79-46BC-8293-578805ECD597}">
      <text>
        <r>
          <rPr>
            <b/>
            <sz val="9"/>
            <color indexed="81"/>
            <rFont val="MS P ゴシック"/>
            <family val="3"/>
            <charset val="128"/>
          </rPr>
          <t>R7.4.1　小林尚司→伊藤貴紀</t>
        </r>
        <r>
          <rPr>
            <sz val="9"/>
            <color indexed="81"/>
            <rFont val="MS P ゴシック"/>
            <family val="3"/>
            <charset val="128"/>
          </rPr>
          <t xml:space="preserve">
</t>
        </r>
      </text>
    </comment>
    <comment ref="P163" authorId="2" shapeId="0" xr:uid="{1ACA10C9-4A7C-4D2E-90AE-CA3E09A9FB75}">
      <text>
        <r>
          <rPr>
            <b/>
            <sz val="9"/>
            <color indexed="81"/>
            <rFont val="MS P ゴシック"/>
            <family val="3"/>
            <charset val="128"/>
          </rPr>
          <t>R7.4.1　小林尚司→伊藤貴紀</t>
        </r>
        <r>
          <rPr>
            <sz val="9"/>
            <color indexed="81"/>
            <rFont val="MS P ゴシック"/>
            <family val="3"/>
            <charset val="128"/>
          </rPr>
          <t xml:space="preserve">
</t>
        </r>
      </text>
    </comment>
    <comment ref="T163" authorId="2" shapeId="0" xr:uid="{1284DD0A-0878-40BA-BF86-A42FD2B0CD48}">
      <text>
        <r>
          <rPr>
            <b/>
            <sz val="9"/>
            <color indexed="81"/>
            <rFont val="MS P ゴシック"/>
            <family val="3"/>
            <charset val="128"/>
          </rPr>
          <t>R7.4.1　小林尚司→伊藤貴紀</t>
        </r>
        <r>
          <rPr>
            <sz val="9"/>
            <color indexed="81"/>
            <rFont val="MS P ゴシック"/>
            <family val="3"/>
            <charset val="128"/>
          </rPr>
          <t xml:space="preserve">
</t>
        </r>
      </text>
    </comment>
    <comment ref="N166" authorId="1" shapeId="0" xr:uid="{36BB9875-EFB2-463A-B994-9815748FC11F}">
      <text>
        <r>
          <rPr>
            <b/>
            <sz val="9"/>
            <color indexed="81"/>
            <rFont val="MS P ゴシック"/>
            <family val="3"/>
            <charset val="128"/>
          </rPr>
          <t>Ｒ6.4.1住所変更</t>
        </r>
      </text>
    </comment>
    <comment ref="R166" authorId="1" shapeId="0" xr:uid="{7CB28ADE-4E36-4876-96BE-E895AF3BAD53}">
      <text>
        <r>
          <rPr>
            <b/>
            <sz val="9"/>
            <color indexed="81"/>
            <rFont val="MS P ゴシック"/>
            <family val="3"/>
            <charset val="128"/>
          </rPr>
          <t>Ｒ6.4.1住所変更</t>
        </r>
      </text>
    </comment>
    <comment ref="G172" authorId="3" shapeId="0" xr:uid="{D7E20E17-E82F-4189-8984-DB3355F33D7A}">
      <text>
        <r>
          <rPr>
            <b/>
            <sz val="9"/>
            <color indexed="81"/>
            <rFont val="MS P ゴシック"/>
            <family val="3"/>
            <charset val="128"/>
          </rPr>
          <t>小規模時代と一緒</t>
        </r>
      </text>
    </comment>
    <comment ref="P173" authorId="2" shapeId="0" xr:uid="{F5AB438C-CF77-4194-BE06-C4FB0E1B1177}">
      <text>
        <r>
          <rPr>
            <b/>
            <sz val="9"/>
            <color indexed="81"/>
            <rFont val="MS P ゴシック"/>
            <family val="3"/>
            <charset val="128"/>
          </rPr>
          <t>R7.4.1　小林尚司→伊藤貴紀</t>
        </r>
        <r>
          <rPr>
            <sz val="9"/>
            <color indexed="81"/>
            <rFont val="MS P ゴシック"/>
            <family val="3"/>
            <charset val="128"/>
          </rPr>
          <t xml:space="preserve">
</t>
        </r>
      </text>
    </comment>
    <comment ref="T173" authorId="2" shapeId="0" xr:uid="{D4A89BED-E4E6-43F4-8446-3C7FA90234DB}">
      <text>
        <r>
          <rPr>
            <b/>
            <sz val="9"/>
            <color indexed="81"/>
            <rFont val="MS P ゴシック"/>
            <family val="3"/>
            <charset val="128"/>
          </rPr>
          <t>R7.4.1　小林尚司→伊藤貴紀</t>
        </r>
        <r>
          <rPr>
            <sz val="9"/>
            <color indexed="81"/>
            <rFont val="MS P ゴシック"/>
            <family val="3"/>
            <charset val="128"/>
          </rPr>
          <t xml:space="preserve">
</t>
        </r>
      </text>
    </comment>
    <comment ref="G175" authorId="3" shapeId="0" xr:uid="{4CDD8179-D29C-4DEB-8A70-DED527BDFFDD}">
      <text>
        <r>
          <rPr>
            <sz val="12"/>
            <color indexed="81"/>
            <rFont val="MS P ゴシック"/>
            <family val="3"/>
            <charset val="128"/>
          </rPr>
          <t>WUV43270
👆使用不可</t>
        </r>
      </text>
    </comment>
    <comment ref="M175" authorId="1" shapeId="0" xr:uid="{618261B1-B99D-4DB8-BFAF-6E1C990BC69D}">
      <text>
        <r>
          <rPr>
            <b/>
            <sz val="12"/>
            <color indexed="81"/>
            <rFont val="MS P ゴシック"/>
            <family val="3"/>
            <charset val="128"/>
          </rPr>
          <t>「Kid's」⇒「Kids」へ修正</t>
        </r>
        <r>
          <rPr>
            <b/>
            <sz val="9"/>
            <color indexed="81"/>
            <rFont val="MS P ゴシック"/>
            <family val="3"/>
            <charset val="128"/>
          </rPr>
          <t xml:space="preserve">
誤記のため</t>
        </r>
      </text>
    </comment>
    <comment ref="G228" authorId="4" shapeId="0" xr:uid="{F6CDD2C8-A0A8-43A8-BB0A-0006A2C6F0E0}">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P254" authorId="2" shapeId="0" xr:uid="{7FC0CB15-D994-4B5A-8302-F89F87FD7FBA}">
      <text>
        <r>
          <rPr>
            <b/>
            <sz val="9"/>
            <color indexed="81"/>
            <rFont val="MS P ゴシック"/>
            <family val="3"/>
            <charset val="128"/>
          </rPr>
          <t>R7.4.1　小林尚司→伊藤貴紀</t>
        </r>
      </text>
    </comment>
    <comment ref="T254" authorId="2" shapeId="0" xr:uid="{B887DB23-9659-49A8-B255-260DBB717AFE}">
      <text>
        <r>
          <rPr>
            <b/>
            <sz val="9"/>
            <color indexed="81"/>
            <rFont val="MS P ゴシック"/>
            <family val="3"/>
            <charset val="128"/>
          </rPr>
          <t>R7.4.1　小林尚司→伊藤貴紀</t>
        </r>
      </text>
    </comment>
    <comment ref="P263" authorId="1" shapeId="0" xr:uid="{F579ECB3-0CEF-4BB3-AE88-701B20D65546}">
      <text>
        <r>
          <rPr>
            <b/>
            <sz val="9"/>
            <color indexed="81"/>
            <rFont val="MS P ゴシック"/>
            <family val="3"/>
            <charset val="128"/>
          </rPr>
          <t>R7.4.1～代表者変更</t>
        </r>
      </text>
    </comment>
    <comment ref="T263" authorId="1" shapeId="0" xr:uid="{6E018AA8-B6B4-42D9-96FC-09EC7E1CAE68}">
      <text>
        <r>
          <rPr>
            <b/>
            <sz val="9"/>
            <color indexed="81"/>
            <rFont val="MS P ゴシック"/>
            <family val="3"/>
            <charset val="128"/>
          </rPr>
          <t>R7.4.1～代表者変更</t>
        </r>
      </text>
    </comment>
    <comment ref="G304" authorId="3" shapeId="0" xr:uid="{C8ADBE1F-72DC-42C5-8192-090CFA99EA30}">
      <text>
        <r>
          <rPr>
            <sz val="12"/>
            <color indexed="81"/>
            <rFont val="MS P ゴシック"/>
            <family val="3"/>
            <charset val="128"/>
          </rPr>
          <t>NWO95194
👆使用不可</t>
        </r>
      </text>
    </comment>
    <comment ref="P317" authorId="1" shapeId="0" xr:uid="{3E9C2BFD-69B4-430A-AE4C-C9112FBF3647}">
      <text>
        <r>
          <rPr>
            <b/>
            <sz val="9"/>
            <color indexed="81"/>
            <rFont val="MS P ゴシック"/>
            <family val="3"/>
            <charset val="128"/>
          </rPr>
          <t>Ｒ6.4.1～代表者変更
「赤木茂則」⇒「井上大輔」</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髙木　章友</author>
  </authors>
  <commentList>
    <comment ref="C8" authorId="0" shapeId="0" xr:uid="{8469AB5E-C95B-47E6-9257-ABFDCBC382E6}">
      <text>
        <r>
          <rPr>
            <sz val="9"/>
            <color indexed="81"/>
            <rFont val="ＭＳ Ｐゴシック"/>
            <family val="3"/>
            <charset val="128"/>
            <scheme val="minor"/>
          </rPr>
          <t>職種「保育士」の場合は「正」が自動入力</t>
        </r>
      </text>
    </comment>
    <comment ref="D8" authorId="0" shapeId="0" xr:uid="{066DE020-936E-4B1B-B1E4-FE59B251B6DE}">
      <text>
        <r>
          <rPr>
            <sz val="9"/>
            <color indexed="81"/>
            <rFont val="MS P ゴシック"/>
            <family val="3"/>
            <charset val="128"/>
          </rPr>
          <t>入力不要（右欄○×を選択で自動入力）</t>
        </r>
        <r>
          <rPr>
            <b/>
            <sz val="9"/>
            <color indexed="81"/>
            <rFont val="MS P ゴシック"/>
            <family val="3"/>
            <charset val="128"/>
          </rPr>
          <t xml:space="preserve">
</t>
        </r>
      </text>
    </comment>
    <comment ref="F8" authorId="0" shapeId="0" xr:uid="{05A4DED7-5064-46DF-919A-DDA36F5F8050}">
      <text>
        <r>
          <rPr>
            <sz val="9"/>
            <color indexed="81"/>
            <rFont val="MS P ゴシック"/>
            <family val="3"/>
            <charset val="128"/>
          </rPr>
          <t>千葉市手当の対象者の時間数条件は「１日６時間以上かつ月２０日以上勤務」ですが、「月１２０時間以上」の勤務をしている職員数を調査する目的で設けている欄になります。ご選択をお願いします。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szksz</author>
    <author>平手　英里</author>
  </authors>
  <commentList>
    <comment ref="G19" authorId="0" shapeId="0" xr:uid="{94AC2650-2D60-4708-97AC-055DA40EE917}">
      <text>
        <r>
          <rPr>
            <b/>
            <sz val="9"/>
            <color indexed="81"/>
            <rFont val="MS P ゴシック"/>
            <family val="3"/>
            <charset val="128"/>
          </rPr>
          <t>自動計算です。</t>
        </r>
      </text>
    </comment>
    <comment ref="I43" authorId="1" shapeId="0" xr:uid="{A736DD92-5909-4DA8-98A9-16776BE8C137}">
      <text>
        <r>
          <rPr>
            <b/>
            <sz val="9"/>
            <color indexed="81"/>
            <rFont val="MS P ゴシック"/>
            <family val="3"/>
            <charset val="128"/>
          </rPr>
          <t>自動計算です。
※交付申請額の11/12の額</t>
        </r>
      </text>
    </comment>
    <comment ref="I45" authorId="0" shapeId="0" xr:uid="{D87A45A5-F139-4942-87F6-492B470C98C8}">
      <text>
        <r>
          <rPr>
            <b/>
            <sz val="9"/>
            <color indexed="81"/>
            <rFont val="MS P ゴシック"/>
            <family val="3"/>
            <charset val="128"/>
          </rPr>
          <t>自動計算です。</t>
        </r>
      </text>
    </comment>
  </commentList>
</comments>
</file>

<file path=xl/sharedStrings.xml><?xml version="1.0" encoding="utf-8"?>
<sst xmlns="http://schemas.openxmlformats.org/spreadsheetml/2006/main" count="5074" uniqueCount="2296">
  <si>
    <t>職　種</t>
    <rPh sb="0" eb="3">
      <t>ショクシュ</t>
    </rPh>
    <phoneticPr fontId="22"/>
  </si>
  <si>
    <t>氏名</t>
    <rPh sb="0" eb="2">
      <t>シメイ</t>
    </rPh>
    <phoneticPr fontId="22"/>
  </si>
  <si>
    <t>性別</t>
    <rPh sb="0" eb="2">
      <t>セイベツ</t>
    </rPh>
    <phoneticPr fontId="22"/>
  </si>
  <si>
    <t>年齢（歳）</t>
    <rPh sb="0" eb="2">
      <t>ネンレイ</t>
    </rPh>
    <rPh sb="3" eb="4">
      <t>サイ</t>
    </rPh>
    <phoneticPr fontId="22"/>
  </si>
  <si>
    <t>その他資格</t>
    <rPh sb="0" eb="3">
      <t>ソノタ</t>
    </rPh>
    <rPh sb="3" eb="5">
      <t>シカク</t>
    </rPh>
    <phoneticPr fontId="22"/>
  </si>
  <si>
    <t>備考</t>
    <rPh sb="0" eb="2">
      <t>ビコウ</t>
    </rPh>
    <phoneticPr fontId="22"/>
  </si>
  <si>
    <t>園長</t>
    <rPh sb="0" eb="2">
      <t>エンチョウ</t>
    </rPh>
    <phoneticPr fontId="17"/>
  </si>
  <si>
    <t>栄養士</t>
    <rPh sb="0" eb="3">
      <t>エイヨウシ</t>
    </rPh>
    <phoneticPr fontId="16"/>
  </si>
  <si>
    <t>調理員</t>
    <rPh sb="0" eb="3">
      <t>チョウリイン</t>
    </rPh>
    <phoneticPr fontId="16"/>
  </si>
  <si>
    <t>計</t>
    <rPh sb="0" eb="1">
      <t>ケイ</t>
    </rPh>
    <phoneticPr fontId="22"/>
  </si>
  <si>
    <t>※　　勤務形態について</t>
    <rPh sb="3" eb="5">
      <t>キンム</t>
    </rPh>
    <rPh sb="5" eb="6">
      <t>ケイ</t>
    </rPh>
    <rPh sb="6" eb="7">
      <t>タイ</t>
    </rPh>
    <phoneticPr fontId="22"/>
  </si>
  <si>
    <t>正     ：  正規職員</t>
    <rPh sb="0" eb="1">
      <t>セイ</t>
    </rPh>
    <rPh sb="9" eb="11">
      <t>セイキ</t>
    </rPh>
    <rPh sb="11" eb="13">
      <t>ショクイン</t>
    </rPh>
    <phoneticPr fontId="22"/>
  </si>
  <si>
    <t>正</t>
    <rPh sb="0" eb="1">
      <t>セイ</t>
    </rPh>
    <phoneticPr fontId="17"/>
  </si>
  <si>
    <t>男</t>
    <rPh sb="0" eb="1">
      <t>オトコ</t>
    </rPh>
    <phoneticPr fontId="17"/>
  </si>
  <si>
    <t>有</t>
    <rPh sb="0" eb="1">
      <t>ア</t>
    </rPh>
    <phoneticPr fontId="17"/>
  </si>
  <si>
    <t>女</t>
    <rPh sb="0" eb="1">
      <t>オンナ</t>
    </rPh>
    <phoneticPr fontId="17"/>
  </si>
  <si>
    <t>常</t>
    <rPh sb="0" eb="1">
      <t>ツネ</t>
    </rPh>
    <phoneticPr fontId="17"/>
  </si>
  <si>
    <t>非</t>
    <rPh sb="0" eb="1">
      <t>ヒ</t>
    </rPh>
    <phoneticPr fontId="17"/>
  </si>
  <si>
    <t>無</t>
    <rPh sb="0" eb="1">
      <t>ナ</t>
    </rPh>
    <phoneticPr fontId="17"/>
  </si>
  <si>
    <t>用務員</t>
    <rPh sb="0" eb="3">
      <t>ヨウムイン</t>
    </rPh>
    <phoneticPr fontId="17"/>
  </si>
  <si>
    <t>その他</t>
    <rPh sb="2" eb="3">
      <t>タ</t>
    </rPh>
    <phoneticPr fontId="17"/>
  </si>
  <si>
    <r>
      <rPr>
        <b/>
        <sz val="10"/>
        <color indexed="10"/>
        <rFont val="ＭＳ Ｐゴシック"/>
        <family val="3"/>
        <charset val="128"/>
      </rPr>
      <t>保育士
資格</t>
    </r>
    <r>
      <rPr>
        <sz val="10"/>
        <rFont val="ＭＳ Ｐゴシック"/>
        <family val="3"/>
        <charset val="128"/>
      </rPr>
      <t xml:space="preserve">
有･無</t>
    </r>
    <rPh sb="0" eb="3">
      <t>ホイクシ</t>
    </rPh>
    <rPh sb="4" eb="6">
      <t>シカク</t>
    </rPh>
    <rPh sb="7" eb="10">
      <t>ウム</t>
    </rPh>
    <phoneticPr fontId="22"/>
  </si>
  <si>
    <t>主幹保育教諭等</t>
    <rPh sb="0" eb="2">
      <t>シュカン</t>
    </rPh>
    <rPh sb="2" eb="4">
      <t>ホイク</t>
    </rPh>
    <rPh sb="4" eb="6">
      <t>キョウユ</t>
    </rPh>
    <rPh sb="6" eb="7">
      <t>トウ</t>
    </rPh>
    <phoneticPr fontId="16"/>
  </si>
  <si>
    <t>保育教諭等</t>
    <rPh sb="0" eb="2">
      <t>ホイク</t>
    </rPh>
    <rPh sb="2" eb="4">
      <t>キョウユ</t>
    </rPh>
    <rPh sb="4" eb="5">
      <t>トウ</t>
    </rPh>
    <phoneticPr fontId="16"/>
  </si>
  <si>
    <t>事務職員</t>
    <rPh sb="0" eb="2">
      <t>ジム</t>
    </rPh>
    <rPh sb="2" eb="4">
      <t>ショクイン</t>
    </rPh>
    <phoneticPr fontId="17"/>
  </si>
  <si>
    <t>施設長</t>
    <rPh sb="0" eb="2">
      <t>シセツ</t>
    </rPh>
    <rPh sb="2" eb="3">
      <t>チョウ</t>
    </rPh>
    <phoneticPr fontId="17"/>
  </si>
  <si>
    <t>副園長</t>
    <rPh sb="0" eb="1">
      <t>フク</t>
    </rPh>
    <rPh sb="1" eb="3">
      <t>エンチョウ</t>
    </rPh>
    <phoneticPr fontId="17"/>
  </si>
  <si>
    <t>教頭</t>
    <rPh sb="0" eb="2">
      <t>キョウトウ</t>
    </rPh>
    <phoneticPr fontId="17"/>
  </si>
  <si>
    <t>合計</t>
    <rPh sb="0" eb="2">
      <t>ゴウケイ</t>
    </rPh>
    <phoneticPr fontId="25"/>
  </si>
  <si>
    <t>4月</t>
    <rPh sb="1" eb="2">
      <t>ガツ</t>
    </rPh>
    <phoneticPr fontId="25"/>
  </si>
  <si>
    <t>5月</t>
  </si>
  <si>
    <t>6月</t>
  </si>
  <si>
    <t>7月</t>
  </si>
  <si>
    <t>8月</t>
  </si>
  <si>
    <t>9月</t>
  </si>
  <si>
    <t>10月</t>
  </si>
  <si>
    <t>11月</t>
  </si>
  <si>
    <t>12月</t>
  </si>
  <si>
    <t>1月</t>
  </si>
  <si>
    <t>2月</t>
  </si>
  <si>
    <t>3月</t>
  </si>
  <si>
    <t>保育教諭等　　　　</t>
    <rPh sb="4" eb="5">
      <t>トウ</t>
    </rPh>
    <phoneticPr fontId="16"/>
  </si>
  <si>
    <r>
      <t>→保育士資格又は幼稚園教諭免許を有する</t>
    </r>
    <r>
      <rPr>
        <sz val="10"/>
        <color rgb="FFFF0000"/>
        <rFont val="ＭＳ Ｐゴシック"/>
        <family val="3"/>
        <charset val="128"/>
      </rPr>
      <t>正規</t>
    </r>
    <r>
      <rPr>
        <sz val="10"/>
        <rFont val="ＭＳ Ｐゴシック"/>
        <family val="3"/>
        <charset val="128"/>
      </rPr>
      <t>職員</t>
    </r>
    <rPh sb="6" eb="7">
      <t>マタ</t>
    </rPh>
    <rPh sb="19" eb="21">
      <t>セイキ</t>
    </rPh>
    <rPh sb="21" eb="23">
      <t>ショクイン</t>
    </rPh>
    <phoneticPr fontId="17"/>
  </si>
  <si>
    <t>指導保育教諭等</t>
    <rPh sb="0" eb="2">
      <t>シドウ</t>
    </rPh>
    <rPh sb="2" eb="4">
      <t>ホイク</t>
    </rPh>
    <rPh sb="4" eb="6">
      <t>キョウユ</t>
    </rPh>
    <rPh sb="6" eb="7">
      <t>トウ</t>
    </rPh>
    <phoneticPr fontId="16"/>
  </si>
  <si>
    <t>保育教諭等（常勤的非常勤）</t>
    <rPh sb="4" eb="5">
      <t>トウ</t>
    </rPh>
    <rPh sb="6" eb="9">
      <t>ジョウキンテキ</t>
    </rPh>
    <rPh sb="9" eb="12">
      <t>ヒジョウキン</t>
    </rPh>
    <phoneticPr fontId="16"/>
  </si>
  <si>
    <r>
      <t>→保育士資格又は幼稚園教諭免許状を有する</t>
    </r>
    <r>
      <rPr>
        <sz val="10"/>
        <color rgb="FFFF0000"/>
        <rFont val="ＭＳ Ｐゴシック"/>
        <family val="3"/>
        <charset val="128"/>
      </rPr>
      <t>正規以外</t>
    </r>
    <r>
      <rPr>
        <sz val="10"/>
        <rFont val="ＭＳ Ｐゴシック"/>
        <family val="3"/>
        <charset val="128"/>
      </rPr>
      <t>の職員で</t>
    </r>
    <rPh sb="6" eb="7">
      <t>マタ</t>
    </rPh>
    <rPh sb="15" eb="16">
      <t>ジョウ</t>
    </rPh>
    <rPh sb="20" eb="22">
      <t>セイキ</t>
    </rPh>
    <rPh sb="22" eb="24">
      <t>イガイ</t>
    </rPh>
    <rPh sb="25" eb="27">
      <t>ショクイン</t>
    </rPh>
    <phoneticPr fontId="17"/>
  </si>
  <si>
    <r>
      <t>　１日６時間以上かつ月２０日以上</t>
    </r>
    <r>
      <rPr>
        <sz val="10"/>
        <rFont val="ＭＳ Ｐゴシック"/>
        <family val="3"/>
        <charset val="128"/>
      </rPr>
      <t>勤務する者</t>
    </r>
    <rPh sb="20" eb="21">
      <t>モノ</t>
    </rPh>
    <phoneticPr fontId="17"/>
  </si>
  <si>
    <t>保育教諭等（短時間）</t>
    <rPh sb="4" eb="5">
      <t>トウ</t>
    </rPh>
    <rPh sb="6" eb="9">
      <t>タンジカン</t>
    </rPh>
    <phoneticPr fontId="16"/>
  </si>
  <si>
    <r>
      <t>→保育士資格又は幼稚園教諭免許状を有する</t>
    </r>
    <r>
      <rPr>
        <sz val="10"/>
        <color rgb="FFFF0000"/>
        <rFont val="ＭＳ Ｐゴシック"/>
        <family val="3"/>
        <charset val="128"/>
      </rPr>
      <t>正規以外</t>
    </r>
    <r>
      <rPr>
        <sz val="10"/>
        <rFont val="ＭＳ Ｐゴシック"/>
        <family val="3"/>
        <charset val="128"/>
      </rPr>
      <t>の職員で</t>
    </r>
    <rPh sb="6" eb="7">
      <t>マタ</t>
    </rPh>
    <rPh sb="15" eb="16">
      <t>ジョウ</t>
    </rPh>
    <phoneticPr fontId="17"/>
  </si>
  <si>
    <r>
      <t>　１日６時間未満又は月２０日未満</t>
    </r>
    <r>
      <rPr>
        <sz val="10"/>
        <rFont val="ＭＳ Ｐゴシック"/>
        <family val="3"/>
        <charset val="128"/>
      </rPr>
      <t>勤務の者</t>
    </r>
    <rPh sb="6" eb="8">
      <t>ミマン</t>
    </rPh>
    <rPh sb="8" eb="9">
      <t>マタ</t>
    </rPh>
    <rPh sb="14" eb="16">
      <t>ミマン</t>
    </rPh>
    <rPh sb="19" eb="20">
      <t>モノ</t>
    </rPh>
    <phoneticPr fontId="17"/>
  </si>
  <si>
    <t>助保育教諭等</t>
    <rPh sb="0" eb="1">
      <t>ジョ</t>
    </rPh>
    <rPh sb="1" eb="3">
      <t>ホイク</t>
    </rPh>
    <rPh sb="3" eb="5">
      <t>キョウユ</t>
    </rPh>
    <rPh sb="5" eb="6">
      <t>トウ</t>
    </rPh>
    <phoneticPr fontId="16"/>
  </si>
  <si>
    <t>→幼稚園の助教諭の臨時免許状を有し、保育教諭等の職務を助ける者</t>
    <rPh sb="1" eb="4">
      <t>ヨウチエン</t>
    </rPh>
    <rPh sb="5" eb="8">
      <t>ジョキョウユ</t>
    </rPh>
    <rPh sb="9" eb="11">
      <t>リンジ</t>
    </rPh>
    <rPh sb="11" eb="13">
      <t>メンキョ</t>
    </rPh>
    <rPh sb="13" eb="14">
      <t>ジョウ</t>
    </rPh>
    <rPh sb="15" eb="16">
      <t>ユウ</t>
    </rPh>
    <rPh sb="30" eb="31">
      <t>モノ</t>
    </rPh>
    <phoneticPr fontId="16"/>
  </si>
  <si>
    <t>講師</t>
    <rPh sb="0" eb="2">
      <t>コウシ</t>
    </rPh>
    <phoneticPr fontId="16"/>
  </si>
  <si>
    <t>→保育教諭又は助保育教諭に準ずる職務に従事する者</t>
    <rPh sb="1" eb="3">
      <t>ホイク</t>
    </rPh>
    <rPh sb="3" eb="5">
      <t>キョウユ</t>
    </rPh>
    <rPh sb="5" eb="6">
      <t>マタ</t>
    </rPh>
    <rPh sb="7" eb="8">
      <t>ジョ</t>
    </rPh>
    <rPh sb="8" eb="10">
      <t>ホイク</t>
    </rPh>
    <rPh sb="10" eb="12">
      <t>キョウユ</t>
    </rPh>
    <rPh sb="13" eb="14">
      <t>ジュン</t>
    </rPh>
    <rPh sb="16" eb="18">
      <t>ショクム</t>
    </rPh>
    <rPh sb="19" eb="21">
      <t>ジュウジ</t>
    </rPh>
    <rPh sb="23" eb="24">
      <t>モノ</t>
    </rPh>
    <phoneticPr fontId="16"/>
  </si>
  <si>
    <t>→保育士資格や幼稚園教諭免許状を有しない、教育・保育を補助する者</t>
    <rPh sb="1" eb="4">
      <t>ホイクシ</t>
    </rPh>
    <rPh sb="4" eb="6">
      <t>シカク</t>
    </rPh>
    <rPh sb="7" eb="10">
      <t>ヨウチエン</t>
    </rPh>
    <rPh sb="10" eb="12">
      <t>キョウユ</t>
    </rPh>
    <rPh sb="12" eb="14">
      <t>メンキョ</t>
    </rPh>
    <rPh sb="14" eb="15">
      <t>ジョウ</t>
    </rPh>
    <rPh sb="16" eb="17">
      <t>ユウ</t>
    </rPh>
    <rPh sb="21" eb="23">
      <t>キョウイク</t>
    </rPh>
    <rPh sb="24" eb="26">
      <t>ホイク</t>
    </rPh>
    <rPh sb="27" eb="29">
      <t>ホジョ</t>
    </rPh>
    <rPh sb="31" eb="32">
      <t>モノ</t>
    </rPh>
    <phoneticPr fontId="16"/>
  </si>
  <si>
    <t>保育教諭等
（常勤的非常勤）</t>
    <rPh sb="0" eb="2">
      <t>ホイク</t>
    </rPh>
    <rPh sb="2" eb="4">
      <t>キョウユ</t>
    </rPh>
    <rPh sb="4" eb="5">
      <t>トウ</t>
    </rPh>
    <rPh sb="7" eb="9">
      <t>ジョウキン</t>
    </rPh>
    <rPh sb="9" eb="10">
      <t>テキ</t>
    </rPh>
    <rPh sb="10" eb="13">
      <t>ヒジョウキン</t>
    </rPh>
    <phoneticPr fontId="16"/>
  </si>
  <si>
    <t>保育教諭等
（短時間）</t>
    <rPh sb="0" eb="2">
      <t>ホイク</t>
    </rPh>
    <rPh sb="2" eb="4">
      <t>キョウユ</t>
    </rPh>
    <rPh sb="4" eb="5">
      <t>トウ</t>
    </rPh>
    <rPh sb="7" eb="10">
      <t>タンジカン</t>
    </rPh>
    <phoneticPr fontId="16"/>
  </si>
  <si>
    <t>※　　職種と異なる業務に従事している職員については、備考欄にその旨を記載。</t>
    <rPh sb="3" eb="5">
      <t>ショクシュ</t>
    </rPh>
    <rPh sb="6" eb="7">
      <t>コト</t>
    </rPh>
    <rPh sb="9" eb="11">
      <t>ギョウム</t>
    </rPh>
    <rPh sb="12" eb="14">
      <t>ジュウジ</t>
    </rPh>
    <rPh sb="18" eb="20">
      <t>ショクイン</t>
    </rPh>
    <rPh sb="26" eb="29">
      <t>ビコウラン</t>
    </rPh>
    <rPh sb="30" eb="33">
      <t>ソノムネ</t>
    </rPh>
    <rPh sb="34" eb="36">
      <t>キサイ</t>
    </rPh>
    <phoneticPr fontId="17"/>
  </si>
  <si>
    <t>パート</t>
    <phoneticPr fontId="17"/>
  </si>
  <si>
    <t>教育・保育補助者</t>
    <rPh sb="0" eb="2">
      <t>キョウイク</t>
    </rPh>
    <rPh sb="3" eb="5">
      <t>ホイク</t>
    </rPh>
    <rPh sb="5" eb="7">
      <t>ホジョ</t>
    </rPh>
    <rPh sb="7" eb="8">
      <t>シャ</t>
    </rPh>
    <phoneticPr fontId="16"/>
  </si>
  <si>
    <t>職種</t>
    <rPh sb="0" eb="2">
      <t>ショクシュ</t>
    </rPh>
    <phoneticPr fontId="25"/>
  </si>
  <si>
    <t>勤務形態</t>
    <rPh sb="0" eb="2">
      <t>キンム</t>
    </rPh>
    <rPh sb="2" eb="4">
      <t>ケイタイ</t>
    </rPh>
    <phoneticPr fontId="25"/>
  </si>
  <si>
    <t>選択</t>
    <rPh sb="0" eb="2">
      <t>センタク</t>
    </rPh>
    <phoneticPr fontId="25"/>
  </si>
  <si>
    <t>パート  ：  正規職員以外</t>
    <rPh sb="8" eb="10">
      <t>セイキ</t>
    </rPh>
    <rPh sb="10" eb="12">
      <t>ショクイン</t>
    </rPh>
    <rPh sb="12" eb="14">
      <t>イガイ</t>
    </rPh>
    <phoneticPr fontId="22"/>
  </si>
  <si>
    <t>常     ：  １日６時間以上、かつ、月２０日以上の勤務を行う者</t>
    <rPh sb="0" eb="1">
      <t>ジョウ</t>
    </rPh>
    <rPh sb="10" eb="11">
      <t>ニチ</t>
    </rPh>
    <rPh sb="12" eb="14">
      <t>ジカン</t>
    </rPh>
    <rPh sb="14" eb="16">
      <t>イジョウ</t>
    </rPh>
    <rPh sb="20" eb="21">
      <t>ツキ</t>
    </rPh>
    <rPh sb="23" eb="24">
      <t>ニチ</t>
    </rPh>
    <rPh sb="24" eb="26">
      <t>イジョウ</t>
    </rPh>
    <rPh sb="27" eb="29">
      <t>キンム</t>
    </rPh>
    <rPh sb="30" eb="31">
      <t>オコナ</t>
    </rPh>
    <rPh sb="32" eb="33">
      <t>モノ</t>
    </rPh>
    <phoneticPr fontId="22"/>
  </si>
  <si>
    <t>非     ：  １日６時間未満、もしくは月２０日未満の勤務を行う者</t>
    <rPh sb="0" eb="1">
      <t>ヒ</t>
    </rPh>
    <rPh sb="10" eb="11">
      <t>ニチ</t>
    </rPh>
    <rPh sb="12" eb="14">
      <t>ジカン</t>
    </rPh>
    <rPh sb="14" eb="16">
      <t>ミマン</t>
    </rPh>
    <rPh sb="21" eb="22">
      <t>ツキ</t>
    </rPh>
    <rPh sb="24" eb="25">
      <t>ニチ</t>
    </rPh>
    <rPh sb="25" eb="27">
      <t>ミマン</t>
    </rPh>
    <rPh sb="28" eb="30">
      <t>キンム</t>
    </rPh>
    <rPh sb="31" eb="32">
      <t>オコナ</t>
    </rPh>
    <rPh sb="33" eb="34">
      <t>モノ</t>
    </rPh>
    <phoneticPr fontId="22"/>
  </si>
  <si>
    <t>要件緩和対象</t>
    <rPh sb="0" eb="2">
      <t>ヨウケン</t>
    </rPh>
    <rPh sb="2" eb="4">
      <t>カンワ</t>
    </rPh>
    <rPh sb="4" eb="6">
      <t>タイショウ</t>
    </rPh>
    <phoneticPr fontId="16"/>
  </si>
  <si>
    <t>要件緩和適用開始日</t>
    <rPh sb="0" eb="2">
      <t>ヨウケン</t>
    </rPh>
    <rPh sb="2" eb="4">
      <t>カンワ</t>
    </rPh>
    <rPh sb="4" eb="6">
      <t>テキヨウ</t>
    </rPh>
    <rPh sb="6" eb="8">
      <t>カイシ</t>
    </rPh>
    <rPh sb="8" eb="9">
      <t>ビ</t>
    </rPh>
    <phoneticPr fontId="25"/>
  </si>
  <si>
    <t>保健師
（みなし保育教諭）</t>
    <rPh sb="0" eb="3">
      <t>ホケンシ</t>
    </rPh>
    <rPh sb="8" eb="10">
      <t>ホイク</t>
    </rPh>
    <rPh sb="10" eb="12">
      <t>キョウユ</t>
    </rPh>
    <phoneticPr fontId="17"/>
  </si>
  <si>
    <t>看護師
（みなし保育教諭）</t>
    <rPh sb="0" eb="3">
      <t>カンゴシ</t>
    </rPh>
    <rPh sb="8" eb="10">
      <t>ホイク</t>
    </rPh>
    <rPh sb="10" eb="12">
      <t>キョウユ</t>
    </rPh>
    <phoneticPr fontId="17"/>
  </si>
  <si>
    <t>准看護師
（みなし保育教諭）</t>
    <rPh sb="0" eb="4">
      <t>ジュンカンゴシ</t>
    </rPh>
    <rPh sb="9" eb="11">
      <t>ホイク</t>
    </rPh>
    <rPh sb="11" eb="13">
      <t>キョウユ</t>
    </rPh>
    <phoneticPr fontId="16"/>
  </si>
  <si>
    <t>保健師
（みなし以外）</t>
    <rPh sb="0" eb="3">
      <t>ホケンシ</t>
    </rPh>
    <rPh sb="8" eb="10">
      <t>イガイ</t>
    </rPh>
    <phoneticPr fontId="17"/>
  </si>
  <si>
    <t>看護師
（みなし以外）</t>
    <rPh sb="0" eb="3">
      <t>カンゴシ</t>
    </rPh>
    <rPh sb="8" eb="10">
      <t>イガイ</t>
    </rPh>
    <phoneticPr fontId="17"/>
  </si>
  <si>
    <t>准看護師
（みなし以外）</t>
    <rPh sb="0" eb="4">
      <t>ジュンカンゴシ</t>
    </rPh>
    <rPh sb="9" eb="11">
      <t>イガイ</t>
    </rPh>
    <phoneticPr fontId="16"/>
  </si>
  <si>
    <t>採用等　　　年月日</t>
    <rPh sb="0" eb="2">
      <t>サイヨウ</t>
    </rPh>
    <rPh sb="2" eb="3">
      <t>トウ</t>
    </rPh>
    <rPh sb="6" eb="9">
      <t>ネンガッピ</t>
    </rPh>
    <phoneticPr fontId="22"/>
  </si>
  <si>
    <t>退職等　　　年月日</t>
    <rPh sb="0" eb="2">
      <t>タイショク</t>
    </rPh>
    <rPh sb="2" eb="3">
      <t>トウ</t>
    </rPh>
    <rPh sb="6" eb="9">
      <t>ネンガッピ</t>
    </rPh>
    <phoneticPr fontId="22"/>
  </si>
  <si>
    <t>園名</t>
    <rPh sb="0" eb="2">
      <t>エンメイ</t>
    </rPh>
    <phoneticPr fontId="16"/>
  </si>
  <si>
    <t>認定こども園職員現況調書</t>
    <rPh sb="0" eb="2">
      <t>ニンテイ</t>
    </rPh>
    <rPh sb="5" eb="6">
      <t>エン</t>
    </rPh>
    <rPh sb="6" eb="8">
      <t>ショクイン</t>
    </rPh>
    <rPh sb="7" eb="8">
      <t>テイショク</t>
    </rPh>
    <rPh sb="8" eb="10">
      <t>ゲンキョウ</t>
    </rPh>
    <rPh sb="10" eb="12">
      <t>チョウショ</t>
    </rPh>
    <phoneticPr fontId="22"/>
  </si>
  <si>
    <t>給与改善対象者</t>
    <rPh sb="0" eb="2">
      <t>キュウヨ</t>
    </rPh>
    <rPh sb="2" eb="4">
      <t>カイゼン</t>
    </rPh>
    <rPh sb="4" eb="7">
      <t>タイショウシャ</t>
    </rPh>
    <phoneticPr fontId="25"/>
  </si>
  <si>
    <t>月</t>
    <rPh sb="0" eb="1">
      <t>ツキ</t>
    </rPh>
    <phoneticPr fontId="25"/>
  </si>
  <si>
    <t>職　　種</t>
    <rPh sb="0" eb="1">
      <t>ショク</t>
    </rPh>
    <rPh sb="3" eb="4">
      <t>タネ</t>
    </rPh>
    <phoneticPr fontId="16"/>
  </si>
  <si>
    <t>対象</t>
    <rPh sb="0" eb="2">
      <t>タイショウ</t>
    </rPh>
    <phoneticPr fontId="16"/>
  </si>
  <si>
    <t>人数</t>
    <rPh sb="0" eb="2">
      <t>ニンズウ</t>
    </rPh>
    <phoneticPr fontId="25"/>
  </si>
  <si>
    <t>合　　　　　　　計</t>
    <rPh sb="0" eb="1">
      <t>ゴウ</t>
    </rPh>
    <rPh sb="8" eb="9">
      <t>ケイ</t>
    </rPh>
    <phoneticPr fontId="16"/>
  </si>
  <si>
    <t>保育教諭等</t>
    <rPh sb="0" eb="2">
      <t>ホイク</t>
    </rPh>
    <rPh sb="2" eb="4">
      <t>キョウユ</t>
    </rPh>
    <rPh sb="4" eb="5">
      <t>トウ</t>
    </rPh>
    <phoneticPr fontId="25"/>
  </si>
  <si>
    <t>保育教諭等(常勤)</t>
    <rPh sb="0" eb="2">
      <t>ホイク</t>
    </rPh>
    <rPh sb="2" eb="4">
      <t>キョウユ</t>
    </rPh>
    <rPh sb="4" eb="5">
      <t>トウ</t>
    </rPh>
    <rPh sb="6" eb="8">
      <t>ジョウキン</t>
    </rPh>
    <phoneticPr fontId="25"/>
  </si>
  <si>
    <t>みなし保育教諭</t>
    <rPh sb="3" eb="5">
      <t>ホイク</t>
    </rPh>
    <rPh sb="5" eb="7">
      <t>キョウユ</t>
    </rPh>
    <phoneticPr fontId="25"/>
  </si>
  <si>
    <t>パート</t>
  </si>
  <si>
    <t>施設名</t>
    <rPh sb="0" eb="2">
      <t>シセツ</t>
    </rPh>
    <rPh sb="2" eb="3">
      <t>メイ</t>
    </rPh>
    <phoneticPr fontId="22"/>
  </si>
  <si>
    <t>退職等
年月日</t>
    <rPh sb="0" eb="2">
      <t>タイショク</t>
    </rPh>
    <rPh sb="2" eb="3">
      <t>トウ</t>
    </rPh>
    <rPh sb="4" eb="7">
      <t>ネンガッピ</t>
    </rPh>
    <phoneticPr fontId="22"/>
  </si>
  <si>
    <t>正</t>
    <rPh sb="0" eb="1">
      <t>タダ</t>
    </rPh>
    <phoneticPr fontId="22"/>
  </si>
  <si>
    <t>常</t>
    <rPh sb="0" eb="1">
      <t>ジョウ</t>
    </rPh>
    <phoneticPr fontId="22"/>
  </si>
  <si>
    <t>A</t>
  </si>
  <si>
    <t>男</t>
    <rPh sb="0" eb="1">
      <t>オトコ</t>
    </rPh>
    <phoneticPr fontId="22"/>
  </si>
  <si>
    <t>○</t>
  </si>
  <si>
    <t>正</t>
    <rPh sb="0" eb="1">
      <t>セイ</t>
    </rPh>
    <phoneticPr fontId="22"/>
  </si>
  <si>
    <t>B</t>
  </si>
  <si>
    <t>女</t>
    <rPh sb="0" eb="1">
      <t>オンナ</t>
    </rPh>
    <phoneticPr fontId="22"/>
  </si>
  <si>
    <t>C</t>
  </si>
  <si>
    <t>基本分</t>
    <rPh sb="0" eb="2">
      <t>キホン</t>
    </rPh>
    <rPh sb="2" eb="3">
      <t>ブン</t>
    </rPh>
    <phoneticPr fontId="16"/>
  </si>
  <si>
    <t>D</t>
  </si>
  <si>
    <t>3歳未満児</t>
    <rPh sb="1" eb="2">
      <t>サイ</t>
    </rPh>
    <rPh sb="2" eb="4">
      <t>ミマン</t>
    </rPh>
    <rPh sb="4" eb="5">
      <t>ジ</t>
    </rPh>
    <phoneticPr fontId="16"/>
  </si>
  <si>
    <t>E</t>
  </si>
  <si>
    <t>産休明け</t>
    <rPh sb="0" eb="3">
      <t>サンキュウア</t>
    </rPh>
    <phoneticPr fontId="16"/>
  </si>
  <si>
    <t>F</t>
  </si>
  <si>
    <t>障害児</t>
    <rPh sb="0" eb="3">
      <t>ショウガイジ</t>
    </rPh>
    <phoneticPr fontId="16"/>
  </si>
  <si>
    <t>G</t>
  </si>
  <si>
    <t>H</t>
  </si>
  <si>
    <t>I</t>
  </si>
  <si>
    <t>J</t>
  </si>
  <si>
    <t>K</t>
  </si>
  <si>
    <t>L</t>
  </si>
  <si>
    <t>一時預かり</t>
    <rPh sb="0" eb="2">
      <t>イチジ</t>
    </rPh>
    <rPh sb="2" eb="3">
      <t>アズ</t>
    </rPh>
    <phoneticPr fontId="25"/>
  </si>
  <si>
    <t>M</t>
  </si>
  <si>
    <t>通常＋延長</t>
    <rPh sb="0" eb="2">
      <t>ツウジョウ</t>
    </rPh>
    <rPh sb="3" eb="5">
      <t>エンチョウ</t>
    </rPh>
    <phoneticPr fontId="25"/>
  </si>
  <si>
    <t>N</t>
  </si>
  <si>
    <t>O</t>
  </si>
  <si>
    <t>延長</t>
    <rPh sb="0" eb="2">
      <t>エンチョウ</t>
    </rPh>
    <phoneticPr fontId="25"/>
  </si>
  <si>
    <t>S</t>
  </si>
  <si>
    <t>通常</t>
    <rPh sb="0" eb="2">
      <t>ツウジョウ</t>
    </rPh>
    <phoneticPr fontId="25"/>
  </si>
  <si>
    <t>T</t>
  </si>
  <si>
    <t>U</t>
  </si>
  <si>
    <t>V</t>
  </si>
  <si>
    <t>X</t>
  </si>
  <si>
    <t>Y</t>
  </si>
  <si>
    <t>ﾊﾟｰﾄ  ：  正規職員以外</t>
    <rPh sb="9" eb="11">
      <t>セイキ</t>
    </rPh>
    <rPh sb="11" eb="13">
      <t>ショクイン</t>
    </rPh>
    <rPh sb="13" eb="15">
      <t>イガイ</t>
    </rPh>
    <phoneticPr fontId="22"/>
  </si>
  <si>
    <r>
      <t xml:space="preserve">常     ：  </t>
    </r>
    <r>
      <rPr>
        <u/>
        <sz val="10"/>
        <color rgb="FFFF0000"/>
        <rFont val="ＭＳ Ｐゴシック"/>
        <family val="3"/>
        <charset val="128"/>
      </rPr>
      <t>1日6時間以上かつ月20日以上の勤務を行うもの</t>
    </r>
    <rPh sb="0" eb="1">
      <t>ジョウ</t>
    </rPh>
    <rPh sb="10" eb="11">
      <t>ニチ</t>
    </rPh>
    <rPh sb="12" eb="14">
      <t>ジカン</t>
    </rPh>
    <rPh sb="14" eb="16">
      <t>イジョウ</t>
    </rPh>
    <rPh sb="18" eb="19">
      <t>ツキ</t>
    </rPh>
    <rPh sb="21" eb="22">
      <t>ニチ</t>
    </rPh>
    <rPh sb="22" eb="24">
      <t>イジョウ</t>
    </rPh>
    <rPh sb="25" eb="27">
      <t>キンム</t>
    </rPh>
    <rPh sb="28" eb="29">
      <t>オコナ</t>
    </rPh>
    <phoneticPr fontId="22"/>
  </si>
  <si>
    <r>
      <t xml:space="preserve">非     ：  </t>
    </r>
    <r>
      <rPr>
        <u/>
        <sz val="10"/>
        <color rgb="FFFF0000"/>
        <rFont val="ＭＳ Ｐゴシック"/>
        <family val="3"/>
        <charset val="128"/>
      </rPr>
      <t>1日6時間未満または月20日未満の勤務を行うもの</t>
    </r>
    <rPh sb="0" eb="1">
      <t>ヒ</t>
    </rPh>
    <rPh sb="10" eb="11">
      <t>ニチ</t>
    </rPh>
    <rPh sb="12" eb="14">
      <t>ジカン</t>
    </rPh>
    <rPh sb="14" eb="16">
      <t>ミマン</t>
    </rPh>
    <rPh sb="19" eb="20">
      <t>ツキ</t>
    </rPh>
    <rPh sb="22" eb="23">
      <t>ニチ</t>
    </rPh>
    <rPh sb="23" eb="25">
      <t>ミマン</t>
    </rPh>
    <rPh sb="26" eb="28">
      <t>キンム</t>
    </rPh>
    <rPh sb="29" eb="30">
      <t>オコナ</t>
    </rPh>
    <phoneticPr fontId="22"/>
  </si>
  <si>
    <t>　　　 通常保育に短時間保育士を入れている場合必ず明記してください。</t>
    <rPh sb="4" eb="6">
      <t>ツウジョウ</t>
    </rPh>
    <rPh sb="6" eb="8">
      <t>ホイク</t>
    </rPh>
    <rPh sb="9" eb="12">
      <t>タンジカン</t>
    </rPh>
    <rPh sb="12" eb="15">
      <t>ホイクシ</t>
    </rPh>
    <rPh sb="16" eb="17">
      <t>イ</t>
    </rPh>
    <rPh sb="21" eb="22">
      <t>バ</t>
    </rPh>
    <rPh sb="22" eb="23">
      <t>ア</t>
    </rPh>
    <rPh sb="23" eb="24">
      <t>カナラ</t>
    </rPh>
    <rPh sb="25" eb="27">
      <t>メイキ</t>
    </rPh>
    <phoneticPr fontId="17"/>
  </si>
  <si>
    <t>※　　備考欄に、補助金該当項目及び育児休暇取得の有無等を記載してください。</t>
    <rPh sb="3" eb="6">
      <t>ビコウラン</t>
    </rPh>
    <rPh sb="8" eb="11">
      <t>ホジョキン</t>
    </rPh>
    <rPh sb="11" eb="13">
      <t>ガイトウ</t>
    </rPh>
    <rPh sb="13" eb="15">
      <t>コウモク</t>
    </rPh>
    <rPh sb="15" eb="16">
      <t>オヨ</t>
    </rPh>
    <rPh sb="17" eb="19">
      <t>イクジ</t>
    </rPh>
    <rPh sb="19" eb="21">
      <t>キュウカ</t>
    </rPh>
    <rPh sb="21" eb="23">
      <t>シュトク</t>
    </rPh>
    <rPh sb="24" eb="26">
      <t>ウム</t>
    </rPh>
    <rPh sb="26" eb="27">
      <t>トウ</t>
    </rPh>
    <rPh sb="28" eb="30">
      <t>キサイ</t>
    </rPh>
    <phoneticPr fontId="17"/>
  </si>
  <si>
    <t>※　　職名と異なる業務に従事している職員については、備考欄にその旨を記載。</t>
    <rPh sb="3" eb="5">
      <t>ショクメイ</t>
    </rPh>
    <rPh sb="6" eb="7">
      <t>コト</t>
    </rPh>
    <rPh sb="9" eb="11">
      <t>ギョウム</t>
    </rPh>
    <rPh sb="12" eb="14">
      <t>ジュウジ</t>
    </rPh>
    <rPh sb="18" eb="20">
      <t>ショクイン</t>
    </rPh>
    <rPh sb="26" eb="29">
      <t>ビコウラン</t>
    </rPh>
    <rPh sb="30" eb="33">
      <t>ソノムネ</t>
    </rPh>
    <rPh sb="34" eb="36">
      <t>キサイ</t>
    </rPh>
    <phoneticPr fontId="17"/>
  </si>
  <si>
    <t>千葉市使用欄</t>
    <rPh sb="0" eb="3">
      <t>チバシ</t>
    </rPh>
    <rPh sb="3" eb="5">
      <t>シヨウ</t>
    </rPh>
    <rPh sb="5" eb="6">
      <t>ラン</t>
    </rPh>
    <phoneticPr fontId="25"/>
  </si>
  <si>
    <t>市補助分</t>
    <rPh sb="0" eb="1">
      <t>シ</t>
    </rPh>
    <rPh sb="1" eb="3">
      <t>ホジョ</t>
    </rPh>
    <rPh sb="3" eb="4">
      <t>ブン</t>
    </rPh>
    <phoneticPr fontId="25"/>
  </si>
  <si>
    <t>県補助分</t>
    <rPh sb="0" eb="1">
      <t>ケン</t>
    </rPh>
    <rPh sb="1" eb="3">
      <t>ホジョ</t>
    </rPh>
    <rPh sb="3" eb="4">
      <t>ブン</t>
    </rPh>
    <phoneticPr fontId="25"/>
  </si>
  <si>
    <t>市単対象者</t>
    <rPh sb="0" eb="2">
      <t>シタン</t>
    </rPh>
    <rPh sb="2" eb="5">
      <t>タイショウシャ</t>
    </rPh>
    <phoneticPr fontId="25"/>
  </si>
  <si>
    <t>県補助対象</t>
    <rPh sb="0" eb="1">
      <t>ケン</t>
    </rPh>
    <rPh sb="1" eb="3">
      <t>ホジョ</t>
    </rPh>
    <rPh sb="3" eb="5">
      <t>タイショウ</t>
    </rPh>
    <phoneticPr fontId="25"/>
  </si>
  <si>
    <t>（あて先）　千 葉 市 長</t>
    <rPh sb="3" eb="4">
      <t>サキ</t>
    </rPh>
    <rPh sb="6" eb="7">
      <t>セン</t>
    </rPh>
    <rPh sb="8" eb="9">
      <t>ハ</t>
    </rPh>
    <rPh sb="10" eb="11">
      <t>シ</t>
    </rPh>
    <rPh sb="12" eb="13">
      <t>チョウ</t>
    </rPh>
    <phoneticPr fontId="22"/>
  </si>
  <si>
    <t>円</t>
    <rPh sb="0" eb="1">
      <t>エン</t>
    </rPh>
    <phoneticPr fontId="22"/>
  </si>
  <si>
    <t>・職員現況調書</t>
    <rPh sb="1" eb="3">
      <t>ショクイン</t>
    </rPh>
    <rPh sb="3" eb="5">
      <t>ゲンキョウ</t>
    </rPh>
    <rPh sb="5" eb="7">
      <t>チョウショ</t>
    </rPh>
    <phoneticPr fontId="25"/>
  </si>
  <si>
    <t>-</t>
    <phoneticPr fontId="25"/>
  </si>
  <si>
    <t>※保育教諭等のうち人材派遣職員</t>
    <rPh sb="1" eb="3">
      <t>ホイク</t>
    </rPh>
    <rPh sb="3" eb="5">
      <t>キョウユ</t>
    </rPh>
    <rPh sb="5" eb="6">
      <t>トウ</t>
    </rPh>
    <rPh sb="9" eb="11">
      <t>ジンザイ</t>
    </rPh>
    <rPh sb="11" eb="13">
      <t>ハケン</t>
    </rPh>
    <rPh sb="13" eb="15">
      <t>ショクイン</t>
    </rPh>
    <phoneticPr fontId="16"/>
  </si>
  <si>
    <t>給与支払月（労働月から）</t>
    <rPh sb="0" eb="2">
      <t>キュウヨ</t>
    </rPh>
    <rPh sb="2" eb="4">
      <t>シハライ</t>
    </rPh>
    <rPh sb="4" eb="5">
      <t>ツキ</t>
    </rPh>
    <rPh sb="6" eb="8">
      <t>ロウドウ</t>
    </rPh>
    <rPh sb="8" eb="9">
      <t>ツキ</t>
    </rPh>
    <phoneticPr fontId="25"/>
  </si>
  <si>
    <r>
      <rPr>
        <b/>
        <sz val="9"/>
        <color indexed="10"/>
        <rFont val="ＭＳ Ｐゴシック"/>
        <family val="3"/>
        <charset val="128"/>
      </rPr>
      <t>幼稚園
免許</t>
    </r>
    <r>
      <rPr>
        <sz val="10"/>
        <rFont val="ＭＳ Ｐゴシック"/>
        <family val="3"/>
        <charset val="128"/>
      </rPr>
      <t xml:space="preserve">
有･無</t>
    </r>
    <rPh sb="0" eb="3">
      <t>ヨウチエン</t>
    </rPh>
    <rPh sb="4" eb="6">
      <t>メンキョ</t>
    </rPh>
    <rPh sb="7" eb="10">
      <t>ウム</t>
    </rPh>
    <phoneticPr fontId="22"/>
  </si>
  <si>
    <t>保育教諭等</t>
    <rPh sb="0" eb="2">
      <t>ホイク</t>
    </rPh>
    <rPh sb="2" eb="4">
      <t>キョウユ</t>
    </rPh>
    <rPh sb="4" eb="5">
      <t>トウ</t>
    </rPh>
    <phoneticPr fontId="13"/>
  </si>
  <si>
    <t>有</t>
    <rPh sb="0" eb="1">
      <t>ア</t>
    </rPh>
    <phoneticPr fontId="14"/>
  </si>
  <si>
    <t>有</t>
  </si>
  <si>
    <t>主幹保育教諭等</t>
    <rPh sb="0" eb="2">
      <t>シュカン</t>
    </rPh>
    <rPh sb="2" eb="4">
      <t>ホイク</t>
    </rPh>
    <rPh sb="4" eb="6">
      <t>キョウユ</t>
    </rPh>
    <rPh sb="6" eb="7">
      <t>トウ</t>
    </rPh>
    <phoneticPr fontId="13"/>
  </si>
  <si>
    <t>保育教諭等
（短時間）</t>
    <rPh sb="0" eb="2">
      <t>ホイク</t>
    </rPh>
    <rPh sb="2" eb="4">
      <t>キョウユ</t>
    </rPh>
    <rPh sb="4" eb="5">
      <t>トウ</t>
    </rPh>
    <rPh sb="7" eb="10">
      <t>タンジカン</t>
    </rPh>
    <phoneticPr fontId="13"/>
  </si>
  <si>
    <t>派遣職員</t>
  </si>
  <si>
    <t>派遣職員（常勤）</t>
    <rPh sb="0" eb="2">
      <t>ハケン</t>
    </rPh>
    <rPh sb="2" eb="4">
      <t>ショクイン</t>
    </rPh>
    <rPh sb="5" eb="7">
      <t>ジョウキン</t>
    </rPh>
    <phoneticPr fontId="25"/>
  </si>
  <si>
    <t>幼稚園教諭のみ</t>
    <rPh sb="0" eb="3">
      <t>ヨウチエン</t>
    </rPh>
    <rPh sb="3" eb="5">
      <t>キョウユ</t>
    </rPh>
    <phoneticPr fontId="25"/>
  </si>
  <si>
    <t>【名簿】</t>
    <rPh sb="1" eb="3">
      <t>メイボ</t>
    </rPh>
    <phoneticPr fontId="25"/>
  </si>
  <si>
    <t>対象月数</t>
    <rPh sb="0" eb="2">
      <t>タイショウ</t>
    </rPh>
    <rPh sb="2" eb="3">
      <t>ツキ</t>
    </rPh>
    <rPh sb="3" eb="4">
      <t>スウ</t>
    </rPh>
    <phoneticPr fontId="25"/>
  </si>
  <si>
    <t>※千葉市使用欄</t>
    <rPh sb="1" eb="4">
      <t>チバシ</t>
    </rPh>
    <rPh sb="4" eb="6">
      <t>シヨウ</t>
    </rPh>
    <rPh sb="6" eb="7">
      <t>ラン</t>
    </rPh>
    <phoneticPr fontId="25"/>
  </si>
  <si>
    <t>県補助</t>
    <rPh sb="0" eb="1">
      <t>ケン</t>
    </rPh>
    <rPh sb="1" eb="3">
      <t>ホジョ</t>
    </rPh>
    <phoneticPr fontId="25"/>
  </si>
  <si>
    <t>千葉市手当対象月数</t>
    <rPh sb="0" eb="3">
      <t>チバシ</t>
    </rPh>
    <rPh sb="3" eb="5">
      <t>テアテ</t>
    </rPh>
    <rPh sb="5" eb="7">
      <t>タイショウ</t>
    </rPh>
    <rPh sb="7" eb="8">
      <t>ツキ</t>
    </rPh>
    <rPh sb="8" eb="9">
      <t>スウ</t>
    </rPh>
    <phoneticPr fontId="25"/>
  </si>
  <si>
    <t>県補助対象者月数</t>
    <rPh sb="0" eb="1">
      <t>ケン</t>
    </rPh>
    <rPh sb="1" eb="3">
      <t>ホジョ</t>
    </rPh>
    <rPh sb="3" eb="5">
      <t>タイショウ</t>
    </rPh>
    <rPh sb="5" eb="6">
      <t>シャ</t>
    </rPh>
    <rPh sb="6" eb="8">
      <t>ツキスウ</t>
    </rPh>
    <phoneticPr fontId="25"/>
  </si>
  <si>
    <t>更新日</t>
    <rPh sb="0" eb="3">
      <t>コウシンビ</t>
    </rPh>
    <phoneticPr fontId="25"/>
  </si>
  <si>
    <t>総数</t>
    <rPh sb="0" eb="2">
      <t>ソウスウ</t>
    </rPh>
    <phoneticPr fontId="25"/>
  </si>
  <si>
    <t>認可計</t>
    <rPh sb="0" eb="2">
      <t>ニンカ</t>
    </rPh>
    <rPh sb="2" eb="3">
      <t>ケイ</t>
    </rPh>
    <phoneticPr fontId="25"/>
  </si>
  <si>
    <t>認可外計</t>
    <rPh sb="0" eb="2">
      <t>ニンカ</t>
    </rPh>
    <rPh sb="2" eb="3">
      <t>ガイ</t>
    </rPh>
    <rPh sb="3" eb="4">
      <t>ケイ</t>
    </rPh>
    <phoneticPr fontId="25"/>
  </si>
  <si>
    <t>保育園</t>
    <rPh sb="0" eb="3">
      <t>ホイクエン</t>
    </rPh>
    <phoneticPr fontId="25"/>
  </si>
  <si>
    <t>幼保認こ</t>
    <rPh sb="0" eb="2">
      <t>ヨウホ</t>
    </rPh>
    <rPh sb="2" eb="3">
      <t>ニン</t>
    </rPh>
    <phoneticPr fontId="25"/>
  </si>
  <si>
    <t>幼稚認こ</t>
    <rPh sb="0" eb="2">
      <t>ヨウチ</t>
    </rPh>
    <phoneticPr fontId="25"/>
  </si>
  <si>
    <t>保育認こ</t>
    <rPh sb="0" eb="2">
      <t>ホイク</t>
    </rPh>
    <phoneticPr fontId="25"/>
  </si>
  <si>
    <t>地方認こ</t>
    <rPh sb="0" eb="2">
      <t>チホウ</t>
    </rPh>
    <phoneticPr fontId="25"/>
  </si>
  <si>
    <t>幼稚</t>
    <rPh sb="0" eb="2">
      <t>ヨウチ</t>
    </rPh>
    <phoneticPr fontId="25"/>
  </si>
  <si>
    <t>小規模</t>
    <rPh sb="0" eb="3">
      <t>ショウキボ</t>
    </rPh>
    <phoneticPr fontId="25"/>
  </si>
  <si>
    <t>事業所</t>
    <rPh sb="0" eb="3">
      <t>ジギョウショ</t>
    </rPh>
    <phoneticPr fontId="25"/>
  </si>
  <si>
    <t>家庭</t>
    <rPh sb="0" eb="2">
      <t>カテイ</t>
    </rPh>
    <phoneticPr fontId="25"/>
  </si>
  <si>
    <t>企業</t>
    <rPh sb="0" eb="2">
      <t>キギョウ</t>
    </rPh>
    <phoneticPr fontId="25"/>
  </si>
  <si>
    <t>ルーム</t>
    <phoneticPr fontId="25"/>
  </si>
  <si>
    <t>中央区</t>
    <rPh sb="0" eb="3">
      <t>チュウオウク</t>
    </rPh>
    <phoneticPr fontId="55"/>
  </si>
  <si>
    <t>花見川区</t>
    <rPh sb="0" eb="3">
      <t>ハナミガワ</t>
    </rPh>
    <rPh sb="3" eb="4">
      <t>ク</t>
    </rPh>
    <phoneticPr fontId="55"/>
  </si>
  <si>
    <t>稲毛区</t>
    <rPh sb="0" eb="2">
      <t>イナゲ</t>
    </rPh>
    <rPh sb="2" eb="3">
      <t>ク</t>
    </rPh>
    <phoneticPr fontId="55"/>
  </si>
  <si>
    <t>若葉区</t>
    <rPh sb="0" eb="2">
      <t>ワカバ</t>
    </rPh>
    <rPh sb="2" eb="3">
      <t>ク</t>
    </rPh>
    <phoneticPr fontId="55"/>
  </si>
  <si>
    <t>緑区</t>
    <rPh sb="0" eb="1">
      <t>ミドリ</t>
    </rPh>
    <rPh sb="1" eb="2">
      <t>ク</t>
    </rPh>
    <phoneticPr fontId="55"/>
  </si>
  <si>
    <t>美浜区</t>
    <rPh sb="0" eb="2">
      <t>ミハマ</t>
    </rPh>
    <rPh sb="2" eb="3">
      <t>ク</t>
    </rPh>
    <phoneticPr fontId="55"/>
  </si>
  <si>
    <t>幼稚園型認定こども園</t>
  </si>
  <si>
    <t>小規模保育事業</t>
  </si>
  <si>
    <t>事業所内保育事業</t>
  </si>
  <si>
    <t>院内保育園</t>
  </si>
  <si>
    <t>幼保連携型認定こども園　植草学園大学附属弁天こども園</t>
  </si>
  <si>
    <t>認定こども園　葵幼稚園</t>
  </si>
  <si>
    <t>青葉の森保育館</t>
  </si>
  <si>
    <t>千葉医療センターつばき保育園</t>
  </si>
  <si>
    <t>保育ハウス　ひよこ</t>
  </si>
  <si>
    <t>はっぴぃルーム本千葉駅前園</t>
  </si>
  <si>
    <t>みどり保育園</t>
  </si>
  <si>
    <t>認定こども園　さつきが丘幼稚園</t>
  </si>
  <si>
    <t>由田学園千葉幼稚園</t>
  </si>
  <si>
    <t>Kid's Patio まくはり園</t>
  </si>
  <si>
    <t>幕張おおぞら保育園</t>
  </si>
  <si>
    <t>稲毛保育園</t>
  </si>
  <si>
    <t>幼保連携型認定こども園　ウィズダムナーサリースクール</t>
  </si>
  <si>
    <t>認定こども園　小ばと幼稚園</t>
  </si>
  <si>
    <t>園生幼稚園附属園生保育園</t>
  </si>
  <si>
    <t>ちびっこランド稲毛愛教園</t>
  </si>
  <si>
    <t>旭ヶ丘保育園</t>
  </si>
  <si>
    <t>認定こども園　みつわ台幼稚園</t>
  </si>
  <si>
    <t>エデュケア・チルドレンズ・ハウス　にじ</t>
  </si>
  <si>
    <t>わかくさ保育園</t>
  </si>
  <si>
    <t>認定こども園　白梅幼稚園</t>
  </si>
  <si>
    <t>認定こども園　ほまれ幼稚園</t>
  </si>
  <si>
    <t>認定こども園　かしの木学園　かしの木園</t>
  </si>
  <si>
    <t>森のおうち　コッコロ</t>
  </si>
  <si>
    <t>ひまわり保育室</t>
  </si>
  <si>
    <t>まきの木えん</t>
  </si>
  <si>
    <t>リトルガーデンおゆみ野</t>
  </si>
  <si>
    <t>幼保連携型認定こども園　幕張海浜こども園</t>
  </si>
  <si>
    <t>認定こども園　あいりす幼稚園</t>
  </si>
  <si>
    <t>美浜ナーサリーささえ愛</t>
  </si>
  <si>
    <t>SOLTILO GSA International School</t>
  </si>
  <si>
    <t>リトルガーデン幕張</t>
  </si>
  <si>
    <t>今井保育園</t>
  </si>
  <si>
    <t>認定こども園　はまの幼稚園</t>
  </si>
  <si>
    <t>認定こども園　仁戸名幼稚園</t>
  </si>
  <si>
    <t>うみかぜ南町保育園</t>
  </si>
  <si>
    <t>アベニールガーデン　蘇我</t>
  </si>
  <si>
    <t>ちどり保育園</t>
  </si>
  <si>
    <t>認定こども園　まこと第三幼稚園</t>
  </si>
  <si>
    <t>星のおうち幕張</t>
  </si>
  <si>
    <t>作草部保育園</t>
  </si>
  <si>
    <t>認定こども園　稲毛すみれ幼稚園</t>
  </si>
  <si>
    <t>アストロミニキャンプ小仲台</t>
  </si>
  <si>
    <t>ぴょこたんランド</t>
  </si>
  <si>
    <t>若竹保育園</t>
  </si>
  <si>
    <t>べびぃまーむ</t>
  </si>
  <si>
    <t>おうちほいく　ふたば</t>
  </si>
  <si>
    <t>おゆみ野保育園</t>
  </si>
  <si>
    <t>認定こども園　キッズビレッジ</t>
  </si>
  <si>
    <t>認定こども園　鏡戸幼稚園</t>
  </si>
  <si>
    <t>ミルキーウェイ</t>
  </si>
  <si>
    <t>みどりの森めばえ保育園</t>
  </si>
  <si>
    <t>幼保連携型認定こども園　打瀬保育園</t>
  </si>
  <si>
    <t>認定こども園　高洲幼稚園</t>
  </si>
  <si>
    <t>スクルドエンジェル検見川浜園</t>
  </si>
  <si>
    <t>いそべのおうち</t>
  </si>
  <si>
    <t>千葉寺保育園</t>
  </si>
  <si>
    <t>認定こども園　ひまわり幼稚園</t>
  </si>
  <si>
    <t xml:space="preserve">ジョイア　千葉園 </t>
  </si>
  <si>
    <t>みらいのまち保育園　鶴沢</t>
  </si>
  <si>
    <t>幕張いもっこ保育園</t>
  </si>
  <si>
    <t>認定こども園　まこと第二幼稚園</t>
  </si>
  <si>
    <t>キッズスペース・ウィーピー幕張本郷</t>
  </si>
  <si>
    <t>南小中台保育園</t>
  </si>
  <si>
    <t>認定こども園　山王幼稚園</t>
  </si>
  <si>
    <t>ハニーキッズ草野園</t>
  </si>
  <si>
    <t>ナーサリーホーム稲毛東</t>
  </si>
  <si>
    <t>みつわ台保育園</t>
  </si>
  <si>
    <t>小規模保育　ひまわりえん</t>
  </si>
  <si>
    <t>おうちほいく　もみじのて</t>
  </si>
  <si>
    <t>ナーセリー鏡戸</t>
  </si>
  <si>
    <t>認定こども園　明徳土気こども園</t>
  </si>
  <si>
    <t>ちいさなおうち　ふたば</t>
  </si>
  <si>
    <t>千葉南病院クニナ保育園</t>
  </si>
  <si>
    <t>まどか保育園</t>
  </si>
  <si>
    <t>幼保連携型認定こども園　千葉女子専門学校附属聖こども園</t>
  </si>
  <si>
    <t>認定こども園　高浜幼稚園</t>
  </si>
  <si>
    <t>オーチャード・キッズ稲毛海岸園</t>
  </si>
  <si>
    <t>慈光保育園</t>
  </si>
  <si>
    <t>認定こども園　千葉明徳短期大学附属幼稚園</t>
  </si>
  <si>
    <t>ぷち・いろは</t>
  </si>
  <si>
    <t>ひまわり保育園・ちば</t>
  </si>
  <si>
    <t>幕張本郷きらきら保育園</t>
  </si>
  <si>
    <t>認定こども園　花見川ちぐさ幼稚園</t>
  </si>
  <si>
    <t>にじいろキャンディ検見川園</t>
  </si>
  <si>
    <t>山王保育園</t>
  </si>
  <si>
    <t>認定こども園　土岐幼稚園</t>
  </si>
  <si>
    <t>スクルドエンジェル稲毛駅前園</t>
  </si>
  <si>
    <t xml:space="preserve">稲毛幼稚園附属　稲毛くれよんナーサリー </t>
  </si>
  <si>
    <t>たいよう保育園</t>
  </si>
  <si>
    <t>みつばちキッズ</t>
  </si>
  <si>
    <t>こどものいえ　おあふ</t>
  </si>
  <si>
    <t>なぎさ保育園</t>
  </si>
  <si>
    <t>認定こども園　千葉さざなみ幼稚園</t>
  </si>
  <si>
    <t>松ケ丘保育園</t>
  </si>
  <si>
    <t>認定こども園　登戸幼稚園</t>
  </si>
  <si>
    <t>星のおうち千葉中央</t>
  </si>
  <si>
    <t>ぽっぽランドちば</t>
  </si>
  <si>
    <t>泉保育園</t>
  </si>
  <si>
    <t>マミー＆ミー幕張園</t>
  </si>
  <si>
    <t>チャイルド・ガーデン保育園</t>
  </si>
  <si>
    <t>稲毛ふわり保育室</t>
  </si>
  <si>
    <t>すずらん保育園</t>
  </si>
  <si>
    <t>サンライズキッズ 都賀園</t>
  </si>
  <si>
    <t>明和輝保育園</t>
  </si>
  <si>
    <t>童夢ガーデン　おゆみ野</t>
  </si>
  <si>
    <t>もみじ保育園</t>
  </si>
  <si>
    <t>認定こども園　真砂幼稚園</t>
  </si>
  <si>
    <t>ひなたぼっこ保育園</t>
  </si>
  <si>
    <t>認定こども園　松ヶ丘幼稚園</t>
  </si>
  <si>
    <t>そらまめ千葉西口駅前園</t>
  </si>
  <si>
    <t>新検見川すきっぷ保育園</t>
  </si>
  <si>
    <t>キッズフィールド幕張みなみ園</t>
  </si>
  <si>
    <t>ウィズダムアリス園</t>
  </si>
  <si>
    <t>キッズマーム保育園</t>
  </si>
  <si>
    <t>都賀サンフラワー保育室</t>
  </si>
  <si>
    <t>グレース保育園</t>
  </si>
  <si>
    <t>みらい保育園</t>
  </si>
  <si>
    <t>チューリップのおうちえん</t>
  </si>
  <si>
    <t>はまかぜ保育園</t>
  </si>
  <si>
    <t>認定こども園　都幼稚園</t>
  </si>
  <si>
    <t>千葉わくわく園</t>
  </si>
  <si>
    <t>幕張本郷ナーサリー</t>
  </si>
  <si>
    <t>てぃだまちキッズ新検見川駅前</t>
  </si>
  <si>
    <t>稲毛すきっぷ保育園</t>
  </si>
  <si>
    <t>千葉聖心保育園</t>
  </si>
  <si>
    <t>真生保育園</t>
  </si>
  <si>
    <t>アスク海浜幕張保育園</t>
  </si>
  <si>
    <t>明徳浜野駅保育園</t>
  </si>
  <si>
    <t>ほのぼのたんぽぽほいくえん</t>
  </si>
  <si>
    <t>星のおうち幕張北</t>
  </si>
  <si>
    <t>稲毛ひだまり保育園</t>
  </si>
  <si>
    <t>都賀保育園</t>
  </si>
  <si>
    <t>アップルナースリー検見川浜保育園</t>
  </si>
  <si>
    <t>ナーサリーホーム稲毛海岸</t>
  </si>
  <si>
    <t>スクルドエンジェル保育園幕張園</t>
  </si>
  <si>
    <t>幕張本郷なないろ保育室</t>
  </si>
  <si>
    <t>ミルキーホーム都賀園</t>
  </si>
  <si>
    <t>おゆみ野すきっぷ保育園</t>
  </si>
  <si>
    <t>みらいつむぎ検見川浜園</t>
  </si>
  <si>
    <t>いろは保育園</t>
  </si>
  <si>
    <t>ほしのこキッズルーム</t>
  </si>
  <si>
    <t>幕張本郷ひだまり園</t>
  </si>
  <si>
    <t>ししの子保育園</t>
  </si>
  <si>
    <t>まほろばのお日さま保育園</t>
  </si>
  <si>
    <t>たかし保育園稲毛海岸</t>
  </si>
  <si>
    <t>ローゼンそが保育園</t>
  </si>
  <si>
    <t>西千葉たんぽぽ保育室</t>
  </si>
  <si>
    <t>ぴょんぴょん保育園</t>
  </si>
  <si>
    <t>アストロナーサリー小仲台</t>
  </si>
  <si>
    <t>マミー＆ミー西都賀保育園</t>
  </si>
  <si>
    <t>美光保育園</t>
  </si>
  <si>
    <t>第２幕張海浜保育園</t>
  </si>
  <si>
    <t>幕張本郷すきっぷ保育園</t>
  </si>
  <si>
    <t>チャイルドケアセンター プレイディア</t>
  </si>
  <si>
    <t>若葉保育園</t>
  </si>
  <si>
    <t>あおぞら保育園</t>
  </si>
  <si>
    <t>なのはな保育園</t>
  </si>
  <si>
    <t>ピラミッドメソッド千葉保育園</t>
  </si>
  <si>
    <t>ほのぼのくるみのおうち</t>
  </si>
  <si>
    <t>アストロキャンプ稲毛東保育園</t>
  </si>
  <si>
    <t>都賀せいわ保育園</t>
  </si>
  <si>
    <t>テンダーラビング保育園誉田</t>
  </si>
  <si>
    <t>キッズガーデン海浜幕張保育園</t>
  </si>
  <si>
    <t>ルーチェ保育園千葉新田町</t>
  </si>
  <si>
    <t>Ｋｉｄｓ　Ｒｅｓｏｒｔ　ＳＯＧＡ</t>
  </si>
  <si>
    <t>日乃出保育園</t>
  </si>
  <si>
    <t>新検見川駅前キッズルーム</t>
  </si>
  <si>
    <t>スクルドエンジェル保育園稲毛園</t>
  </si>
  <si>
    <t>やまどり保育園</t>
  </si>
  <si>
    <t>誉田おもいやり保育園</t>
  </si>
  <si>
    <t>ふぇりーちぇほいくえん</t>
  </si>
  <si>
    <t>キートスチャイルドケア新千葉</t>
  </si>
  <si>
    <t>検見川わくわく保育園</t>
  </si>
  <si>
    <t>どれみ園</t>
  </si>
  <si>
    <t>ＫＯＲＵ保育園</t>
  </si>
  <si>
    <t>マリア保育園</t>
  </si>
  <si>
    <t>さくらんぼ保育園</t>
  </si>
  <si>
    <t>京進のほいくえん　HOPPA幕張ベイパーク</t>
  </si>
  <si>
    <t>寒川保育園</t>
  </si>
  <si>
    <t>梅乃園幼稚園附属０・１・２ﾅｰｻﾘｰ</t>
  </si>
  <si>
    <t>キートスチャイルドケア幕張本郷</t>
  </si>
  <si>
    <t>新検見川駅北口キッズランド</t>
  </si>
  <si>
    <t>稲毛こどもの木保育園</t>
  </si>
  <si>
    <t>キートスチャイルドケア桜木</t>
  </si>
  <si>
    <t>げんき保育園</t>
  </si>
  <si>
    <t>Kids Resort CHIBADERA</t>
  </si>
  <si>
    <t>京進のほいくえんＨＯＰＰＡ幕張町5丁目</t>
  </si>
  <si>
    <t>ほしぞらの丘</t>
  </si>
  <si>
    <t>稲毛キッズマーム保育園</t>
  </si>
  <si>
    <t>小倉台　いろは保育園</t>
  </si>
  <si>
    <t>マミー＆ミーおゆみ野保育園</t>
  </si>
  <si>
    <t>本千葉エンゼルホーム保育園</t>
  </si>
  <si>
    <t>蘇我うらら保育室</t>
  </si>
  <si>
    <t>京進のほいくえんＨＯＰＰＡ幕張本郷駅前</t>
  </si>
  <si>
    <t>キートスチャイルドケア園生町</t>
  </si>
  <si>
    <t>つぐみ保育園</t>
  </si>
  <si>
    <t>かるがも保育園　おゆみ野園</t>
  </si>
  <si>
    <t>キートスチャイルドケア新田町</t>
  </si>
  <si>
    <t>かるがも蘇我園</t>
  </si>
  <si>
    <t>千葉検見川雲母保育園</t>
  </si>
  <si>
    <t>千葉稲毛雲母保育園</t>
  </si>
  <si>
    <t>みつばち保育園　若葉</t>
  </si>
  <si>
    <t>そが中央保育園</t>
  </si>
  <si>
    <t>植草学園　このはの家</t>
  </si>
  <si>
    <t>かえで保育園幕張本郷</t>
  </si>
  <si>
    <t>ナーサリーホーム園生保育園</t>
  </si>
  <si>
    <t>アンファンジュール保育園おゆみ野</t>
  </si>
  <si>
    <t>すえひろ保育園</t>
  </si>
  <si>
    <t>すまいるキャンディ保育園</t>
  </si>
  <si>
    <t>小ばと会なでしこ保育園</t>
  </si>
  <si>
    <t>ぽかぽか保育園おてんとさん</t>
  </si>
  <si>
    <t>千葉こども保育園</t>
  </si>
  <si>
    <t>キッズルーム蘇我わかば</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</si>
  <si>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</si>
  <si>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</si>
  <si>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</si>
  <si>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</si>
  <si>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</si>
  <si>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</si>
  <si>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</si>
  <si>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</si>
  <si>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</si>
  <si>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</si>
  <si>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</si>
  <si>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</si>
  <si>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</si>
  <si>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</si>
  <si>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</si>
  <si>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</si>
  <si>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</si>
  <si>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</si>
  <si>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</si>
  <si>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</si>
  <si>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</si>
  <si>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</si>
  <si>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</si>
  <si>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</si>
  <si>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</si>
  <si>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</si>
  <si>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</si>
  <si>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</si>
  <si>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</si>
  <si>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</si>
  <si>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</si>
  <si>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</si>
  <si>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</si>
  <si>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</si>
  <si>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</si>
  <si>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</si>
  <si>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</si>
  <si>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</si>
  <si>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
  </si>
  <si>
    <t>0003002</t>
  </si>
  <si>
    <t>（福）千葉愛育会</t>
  </si>
  <si>
    <t>千葉市中央区院内2-5-6</t>
  </si>
  <si>
    <t>理事長</t>
  </si>
  <si>
    <t>日高　正和</t>
  </si>
  <si>
    <t>0003003</t>
  </si>
  <si>
    <t>ZQR73107</t>
  </si>
  <si>
    <t>千葉市若葉区都賀１丁目１番１号</t>
  </si>
  <si>
    <t>0003004</t>
  </si>
  <si>
    <t>CDK82118</t>
  </si>
  <si>
    <t>（福）桜育心福祉会</t>
  </si>
  <si>
    <t>千葉市稲毛区小仲台2-10-1</t>
  </si>
  <si>
    <t>0003005</t>
  </si>
  <si>
    <t>OUM73320</t>
  </si>
  <si>
    <t>（学）城徳学園</t>
  </si>
  <si>
    <t>千葉市美浜区磯辺7丁目16-1</t>
  </si>
  <si>
    <t>相原　美惠子</t>
  </si>
  <si>
    <t>0003006</t>
  </si>
  <si>
    <t>OHO17483</t>
  </si>
  <si>
    <t>（福）八越会</t>
  </si>
  <si>
    <t>千葉市花見川区検見川町3-331-4</t>
  </si>
  <si>
    <t>吉岡　正夫</t>
  </si>
  <si>
    <t>0003007</t>
  </si>
  <si>
    <t>UVI87802</t>
  </si>
  <si>
    <t>（福）いまい福祉会</t>
  </si>
  <si>
    <t>千葉市中央区今井2-12-7</t>
  </si>
  <si>
    <t>大森　喜久代</t>
  </si>
  <si>
    <t>0003008</t>
  </si>
  <si>
    <t>DRP38041</t>
  </si>
  <si>
    <t>（福）若葉福祉会</t>
  </si>
  <si>
    <t>千葉市若葉区若松町３３６</t>
  </si>
  <si>
    <t>山﨑　淳一</t>
  </si>
  <si>
    <t>0003009</t>
  </si>
  <si>
    <t>JUU68835</t>
  </si>
  <si>
    <t>（福）千葉寺福祉会</t>
  </si>
  <si>
    <t>千葉市中央区末広4-17-3</t>
  </si>
  <si>
    <t>0003010</t>
  </si>
  <si>
    <t>BXV52482</t>
  </si>
  <si>
    <t>（福）龍澤園</t>
  </si>
  <si>
    <t>千葉市中央区大巌寺町457-5</t>
  </si>
  <si>
    <t>（福）富岳会</t>
  </si>
  <si>
    <t>吉江　規隆</t>
  </si>
  <si>
    <t>（福）聖心福祉会</t>
  </si>
  <si>
    <t>藤井　二佐枝</t>
  </si>
  <si>
    <t>0003014</t>
  </si>
  <si>
    <t>FPM50479</t>
  </si>
  <si>
    <t>（福）豊福祉会</t>
  </si>
  <si>
    <t>千葉市若葉区みつわ台5-8-8</t>
  </si>
  <si>
    <t>御園　愛子</t>
  </si>
  <si>
    <t>0003015</t>
  </si>
  <si>
    <t>EDJ94806</t>
  </si>
  <si>
    <t>（福）高洲福祉会</t>
  </si>
  <si>
    <t>千葉市美浜区高洲1-15-2</t>
  </si>
  <si>
    <t>樋口　正春</t>
  </si>
  <si>
    <t>0003016</t>
  </si>
  <si>
    <t>TFW89311</t>
  </si>
  <si>
    <t>（福）如水福祉会</t>
  </si>
  <si>
    <t>千葉市緑区大椎町1199-2</t>
  </si>
  <si>
    <t>行木　道嗣</t>
  </si>
  <si>
    <t>0003017</t>
  </si>
  <si>
    <t>LYW86869</t>
  </si>
  <si>
    <t>（福）千葉福祉会</t>
  </si>
  <si>
    <t>千葉市若葉区みつわ台3-12-1</t>
  </si>
  <si>
    <t>0003018</t>
  </si>
  <si>
    <t>GMN43745</t>
  </si>
  <si>
    <t>（福）清流福祉会</t>
  </si>
  <si>
    <t>千葉市中央区松ケ丘町563-1</t>
  </si>
  <si>
    <t>渡辺　光範</t>
  </si>
  <si>
    <t>0003019</t>
  </si>
  <si>
    <t>MSL97981</t>
  </si>
  <si>
    <t>（福）扶葉福祉会</t>
  </si>
  <si>
    <t>千葉市稲毛区作草部町698-3</t>
  </si>
  <si>
    <t>木村　秀二</t>
  </si>
  <si>
    <t>0003020</t>
  </si>
  <si>
    <t>SBI45276</t>
  </si>
  <si>
    <t>（福）精粋福祉会</t>
  </si>
  <si>
    <t>千葉市若葉区若松町2106-3</t>
  </si>
  <si>
    <t>赤塚　美枝子</t>
  </si>
  <si>
    <t>0003021</t>
  </si>
  <si>
    <t>KEO32845</t>
  </si>
  <si>
    <t>（福）愛誠福祉会</t>
  </si>
  <si>
    <t>千葉市美浜区高浜4-4-1</t>
  </si>
  <si>
    <t>0003022</t>
  </si>
  <si>
    <t>XBE59699</t>
  </si>
  <si>
    <t>（福）南小中台福祉会</t>
  </si>
  <si>
    <t>千葉市稲毛区小仲台8-21-1</t>
  </si>
  <si>
    <t>原　八代重</t>
  </si>
  <si>
    <t>0003023</t>
  </si>
  <si>
    <t>BBR39055</t>
  </si>
  <si>
    <t>（福）光楓福祉会</t>
  </si>
  <si>
    <t>千葉市美浜区磯辺5-14-5</t>
  </si>
  <si>
    <t>0003024</t>
  </si>
  <si>
    <t>CKX61247</t>
  </si>
  <si>
    <t>（福）おゆみ野福祉会</t>
  </si>
  <si>
    <t>千葉市緑区おゆみ野２－７</t>
  </si>
  <si>
    <t>長谷川　光男</t>
  </si>
  <si>
    <t>0003025</t>
  </si>
  <si>
    <t>BHA26951</t>
  </si>
  <si>
    <t>（福）鏡明福祉会</t>
  </si>
  <si>
    <t>千葉市緑区あすみが丘4-21-1</t>
  </si>
  <si>
    <t>片岡  美子</t>
  </si>
  <si>
    <t>AXA56260</t>
  </si>
  <si>
    <t>（福）あかね福祉会</t>
  </si>
  <si>
    <t>篠原　昌敏</t>
  </si>
  <si>
    <t>0003028</t>
  </si>
  <si>
    <t>KGN74684</t>
  </si>
  <si>
    <t>（福）健善富会</t>
  </si>
  <si>
    <t>千葉市緑区おゆみ野中央７丁目３０</t>
  </si>
  <si>
    <t>0003029</t>
  </si>
  <si>
    <t>YIT30592</t>
  </si>
  <si>
    <t>（福）豊樹園</t>
  </si>
  <si>
    <t>千葉市稲毛区山王町153-16</t>
  </si>
  <si>
    <t>伊藤　政義</t>
  </si>
  <si>
    <t>0003030</t>
  </si>
  <si>
    <t>SNA33488</t>
  </si>
  <si>
    <t>（学）誠真学園</t>
  </si>
  <si>
    <t>千葉市稲毛区小仲台8-20-1</t>
  </si>
  <si>
    <t>中村　喜一郎</t>
  </si>
  <si>
    <t>0003032</t>
  </si>
  <si>
    <t>HKD50513</t>
  </si>
  <si>
    <t>（福）小ばと会</t>
  </si>
  <si>
    <t>千葉市緑区おゆみ野中央2-7-7</t>
  </si>
  <si>
    <t>村松　重彦</t>
  </si>
  <si>
    <t>0003033</t>
  </si>
  <si>
    <t>QBE21358</t>
  </si>
  <si>
    <t>千葉市中央区新町17-12</t>
  </si>
  <si>
    <t>髙橋　進一</t>
  </si>
  <si>
    <t>1210543</t>
  </si>
  <si>
    <t>ZFX34139</t>
  </si>
  <si>
    <t>千葉市中央区新宿２－５－１３　アスセナビル２階</t>
  </si>
  <si>
    <t>代表理事</t>
  </si>
  <si>
    <t>0003037</t>
  </si>
  <si>
    <t>NZM88542</t>
  </si>
  <si>
    <t>千葉市中央区中央港1-24-14 シースケープ千葉みなと1階</t>
  </si>
  <si>
    <t>0003038</t>
  </si>
  <si>
    <t>HEQ44766</t>
  </si>
  <si>
    <t>（株）こどもの森</t>
  </si>
  <si>
    <t>東京都国分寺市光町2-5-1</t>
  </si>
  <si>
    <t>代表取締役</t>
  </si>
  <si>
    <t>久芳　敬裕</t>
  </si>
  <si>
    <t>0003039</t>
  </si>
  <si>
    <t>GAL40817</t>
  </si>
  <si>
    <t>千葉市若葉区西都賀3-17-12</t>
  </si>
  <si>
    <t>代表取締役社長</t>
  </si>
  <si>
    <t>西村　政雄</t>
  </si>
  <si>
    <t>0003040</t>
  </si>
  <si>
    <t>LED61049</t>
  </si>
  <si>
    <t>0003041</t>
  </si>
  <si>
    <t>IIB56166</t>
  </si>
  <si>
    <t>（学）千葉明徳学園</t>
  </si>
  <si>
    <t>千葉市中央区南生実町1412番地</t>
  </si>
  <si>
    <t>福中　儀明</t>
  </si>
  <si>
    <t>0003042</t>
  </si>
  <si>
    <t>UYY54765</t>
  </si>
  <si>
    <t>（福）まくはり福志会</t>
  </si>
  <si>
    <t>千葉市花見川区幕張町4-608-1</t>
  </si>
  <si>
    <t>志村　学</t>
  </si>
  <si>
    <t>0003043</t>
  </si>
  <si>
    <t>SWV83109</t>
  </si>
  <si>
    <t>（株）俊英館</t>
  </si>
  <si>
    <t>東京都板橋区小茂根4-9-2　セガミビル3F</t>
  </si>
  <si>
    <t>0003044</t>
  </si>
  <si>
    <t>NWA13485</t>
  </si>
  <si>
    <t>（福）弘恕会</t>
  </si>
  <si>
    <t>千葉市若葉区みつわ台３－６</t>
  </si>
  <si>
    <t>森島　弘道</t>
  </si>
  <si>
    <t>0003045</t>
  </si>
  <si>
    <t>LYC38169</t>
  </si>
  <si>
    <t>千葉市緑区おゆみ野南５－２９－１</t>
  </si>
  <si>
    <t>0003046</t>
  </si>
  <si>
    <t>YSB76072</t>
  </si>
  <si>
    <t>（有）もっくもっく</t>
  </si>
  <si>
    <t>浦安市北栄1丁目11-24　第2吉田ビル3F</t>
  </si>
  <si>
    <t>0003047</t>
  </si>
  <si>
    <t>DBZ89497</t>
  </si>
  <si>
    <t>東京都渋谷区広尾5丁目6番6号</t>
  </si>
  <si>
    <t>0003048</t>
  </si>
  <si>
    <t>DGI14719</t>
  </si>
  <si>
    <t>（福）大きな家族</t>
  </si>
  <si>
    <t>間山　有子</t>
  </si>
  <si>
    <t>0003049</t>
  </si>
  <si>
    <t>YXO54585</t>
  </si>
  <si>
    <t>佐藤 敏光</t>
  </si>
  <si>
    <t>千葉市稲毛区小仲台5－3－2</t>
  </si>
  <si>
    <t>迫田　健太郎</t>
  </si>
  <si>
    <t>0003051</t>
  </si>
  <si>
    <t>RUR26500</t>
  </si>
  <si>
    <t>千葉市中央区蘇我5丁目44番2号</t>
  </si>
  <si>
    <t>0003052</t>
  </si>
  <si>
    <t>KTF40020</t>
  </si>
  <si>
    <t>0003054</t>
  </si>
  <si>
    <t>TDA62373</t>
  </si>
  <si>
    <t>東京都品川区西五反田２－１１－８ 学研ビル</t>
  </si>
  <si>
    <t>0003055</t>
  </si>
  <si>
    <t>UBR73773</t>
  </si>
  <si>
    <t>0003056</t>
  </si>
  <si>
    <t>VRD62885</t>
  </si>
  <si>
    <t>（福）茂原高師保育園</t>
  </si>
  <si>
    <t>0003058</t>
  </si>
  <si>
    <t>FFS51608</t>
  </si>
  <si>
    <t>0003059</t>
  </si>
  <si>
    <t>PDD68257</t>
  </si>
  <si>
    <t>千葉市花見川区幕張本郷６丁目２１－２０</t>
  </si>
  <si>
    <t>大溝　廣子</t>
  </si>
  <si>
    <t>0003060</t>
  </si>
  <si>
    <t>EZT82070</t>
  </si>
  <si>
    <t>0003061</t>
  </si>
  <si>
    <t>NQZ81365</t>
  </si>
  <si>
    <t>（福）中央総合福祉会</t>
  </si>
  <si>
    <t>千葉市若葉区都賀５丁目１番１１号</t>
  </si>
  <si>
    <t>岩館　秀</t>
  </si>
  <si>
    <t>0003062</t>
  </si>
  <si>
    <t>QVY33597</t>
  </si>
  <si>
    <t>0003063</t>
  </si>
  <si>
    <t>HHG67567</t>
  </si>
  <si>
    <t>千葉市緑区大膳野町1－6</t>
  </si>
  <si>
    <t>0003064</t>
  </si>
  <si>
    <t>HYN13450</t>
  </si>
  <si>
    <t>（福）愛の園福祉会</t>
  </si>
  <si>
    <t>八千代市米本1359　米本団地4街区39棟</t>
  </si>
  <si>
    <t>堀口　路加</t>
  </si>
  <si>
    <t>0003065</t>
  </si>
  <si>
    <t>WWZ72312</t>
  </si>
  <si>
    <t>千葉市中央区新田町7－16　フォントビル１．２階</t>
  </si>
  <si>
    <t>0003066</t>
  </si>
  <si>
    <t>LMA81498</t>
  </si>
  <si>
    <t>東京都渋谷区恵比寿西2-4-5星ビル4階</t>
  </si>
  <si>
    <t>太田　明子</t>
  </si>
  <si>
    <t>0003067</t>
  </si>
  <si>
    <t>GGW30806</t>
  </si>
  <si>
    <t>長澤　宏昭</t>
  </si>
  <si>
    <t>0003068</t>
  </si>
  <si>
    <t>NXM17568</t>
  </si>
  <si>
    <t>0003069</t>
  </si>
  <si>
    <t>URR79704</t>
  </si>
  <si>
    <t>千葉市花見川区幕張本郷2-21-3</t>
  </si>
  <si>
    <t>岩根　健二</t>
  </si>
  <si>
    <t>0003070</t>
  </si>
  <si>
    <t>BVT90892</t>
  </si>
  <si>
    <t>0003071</t>
  </si>
  <si>
    <t>JRW10635</t>
  </si>
  <si>
    <t>（福）宙福祉会</t>
  </si>
  <si>
    <t>千葉市稲毛区稲毛東4-2-21</t>
  </si>
  <si>
    <t>大場　義之</t>
  </si>
  <si>
    <t>1210012</t>
  </si>
  <si>
    <t>YYD29230</t>
  </si>
  <si>
    <t>1210013</t>
  </si>
  <si>
    <t>EVD97540</t>
  </si>
  <si>
    <t>1210014</t>
  </si>
  <si>
    <t>SOB14087</t>
  </si>
  <si>
    <t>千葉市緑区鎌取町273-146</t>
  </si>
  <si>
    <t>小関　伸哉</t>
  </si>
  <si>
    <t>1210015</t>
  </si>
  <si>
    <t>PCC95281</t>
  </si>
  <si>
    <t>柚上　啓子</t>
  </si>
  <si>
    <t>1210016</t>
  </si>
  <si>
    <t>YJD46400</t>
  </si>
  <si>
    <t>（福）おもいやり福祉会</t>
  </si>
  <si>
    <t>1210017</t>
  </si>
  <si>
    <t>RZR85442</t>
  </si>
  <si>
    <t>（福）笑顔の会</t>
  </si>
  <si>
    <t>千葉市花見川区幕張本郷1-20-9</t>
  </si>
  <si>
    <t>久恒　依里</t>
  </si>
  <si>
    <t>1210018</t>
  </si>
  <si>
    <t>AMP62169</t>
  </si>
  <si>
    <t>1210019</t>
  </si>
  <si>
    <t>NTI92811</t>
  </si>
  <si>
    <t>東京都墨田区錦糸１－２－１</t>
  </si>
  <si>
    <t>貞松　成</t>
  </si>
  <si>
    <t>1210020</t>
  </si>
  <si>
    <t>XYV17361</t>
  </si>
  <si>
    <t>（福）穏寿会</t>
  </si>
  <si>
    <t>千葉市緑区高田町1084</t>
  </si>
  <si>
    <t>1210021</t>
  </si>
  <si>
    <t>OPJ77837</t>
  </si>
  <si>
    <t>千葉市緑区おゆみ野3-14-7　ネオステージおゆみ野壱番館403号</t>
  </si>
  <si>
    <t>代表社員</t>
  </si>
  <si>
    <t>坂倉　誠一郎</t>
  </si>
  <si>
    <t>1210022</t>
  </si>
  <si>
    <t>REW39753</t>
  </si>
  <si>
    <t>（株）SPINALDESIGN</t>
  </si>
  <si>
    <t>1210031</t>
  </si>
  <si>
    <t>MYN91648</t>
  </si>
  <si>
    <t>1210035</t>
  </si>
  <si>
    <t>YYM63341</t>
  </si>
  <si>
    <t>習志野市奏の杜3-14-9</t>
  </si>
  <si>
    <t>山﨑　厚子</t>
  </si>
  <si>
    <t>1210109</t>
  </si>
  <si>
    <t>GVQ39294</t>
  </si>
  <si>
    <t>東京都八王子市明神町4丁目7番3号　やまとビル6階</t>
  </si>
  <si>
    <t>滝瀬　雅子</t>
  </si>
  <si>
    <t>1210110</t>
  </si>
  <si>
    <t>DPX84110</t>
  </si>
  <si>
    <t>（株）かるがも</t>
  </si>
  <si>
    <t>千葉県千葉市緑区おゆみ野3-10-7</t>
  </si>
  <si>
    <t>目片　智恵美</t>
  </si>
  <si>
    <t>1210111</t>
  </si>
  <si>
    <t>UDB96204</t>
  </si>
  <si>
    <t>千葉市美浜区幸町1丁目21－8　パルスクエア千葉203</t>
  </si>
  <si>
    <t>薮﨑　流美子</t>
  </si>
  <si>
    <t>1210112</t>
  </si>
  <si>
    <t>CEM88108</t>
  </si>
  <si>
    <t>柏市増尾台3丁目6番41号</t>
  </si>
  <si>
    <t>岡崎　玲子</t>
  </si>
  <si>
    <t>1210114</t>
  </si>
  <si>
    <t>NSW27232</t>
  </si>
  <si>
    <t>（株）ぴょんぴょん</t>
  </si>
  <si>
    <t>千葉市花見川区作新台1‐6‐11</t>
  </si>
  <si>
    <t>矢島　隆志</t>
  </si>
  <si>
    <t>1210115</t>
  </si>
  <si>
    <t>JMQ28190</t>
  </si>
  <si>
    <t>（株）笑福</t>
  </si>
  <si>
    <t>千葉市若葉区みつわ台5-21-14</t>
  </si>
  <si>
    <t>橘原　隆之</t>
  </si>
  <si>
    <t>1210120</t>
  </si>
  <si>
    <t>NGN46464</t>
  </si>
  <si>
    <t>1210121</t>
  </si>
  <si>
    <t>QRK36582</t>
  </si>
  <si>
    <t>千葉市中央区登戸１－２６－１　朝日生命千葉登戸ビル１０階</t>
  </si>
  <si>
    <t>日向　高志</t>
  </si>
  <si>
    <t>1210133</t>
  </si>
  <si>
    <t>CDC65007</t>
  </si>
  <si>
    <t>1210136</t>
  </si>
  <si>
    <t>WMU78227</t>
  </si>
  <si>
    <t>1210162</t>
  </si>
  <si>
    <t>YES88583</t>
  </si>
  <si>
    <t>千葉市若葉区都賀2-12-11</t>
  </si>
  <si>
    <t>鳥山　弘章</t>
  </si>
  <si>
    <t>1210201</t>
  </si>
  <si>
    <t>INE82846</t>
  </si>
  <si>
    <t>（福）さくら学園</t>
  </si>
  <si>
    <t>千葉市花見川区花島町４３０－３５</t>
  </si>
  <si>
    <t>鈴木　信吾</t>
  </si>
  <si>
    <t>1210224</t>
  </si>
  <si>
    <t>IXY38786</t>
  </si>
  <si>
    <t>1210225</t>
  </si>
  <si>
    <t>ZMC63125</t>
  </si>
  <si>
    <t>（福）末広会</t>
  </si>
  <si>
    <t>千葉市中央区末広４－２１－４</t>
  </si>
  <si>
    <t>大川　忠夫</t>
  </si>
  <si>
    <t>1210226</t>
  </si>
  <si>
    <t>MCX81283</t>
  </si>
  <si>
    <t>（学）三幸学園</t>
  </si>
  <si>
    <t>東京都文京区本郷３－２３－１６</t>
  </si>
  <si>
    <t>1210227</t>
  </si>
  <si>
    <t>YQC88791</t>
  </si>
  <si>
    <t>（株）新星</t>
  </si>
  <si>
    <t>千葉市中央区末広２－１２－１７</t>
  </si>
  <si>
    <t>1210228</t>
  </si>
  <si>
    <t>QSS48534</t>
  </si>
  <si>
    <t>（特非）子育て110番</t>
  </si>
  <si>
    <t>千葉市花見川区長作町８</t>
  </si>
  <si>
    <t>理事</t>
  </si>
  <si>
    <t>山本　岳</t>
  </si>
  <si>
    <t>1210229</t>
  </si>
  <si>
    <t>OBU30424</t>
  </si>
  <si>
    <t>1210230</t>
  </si>
  <si>
    <t>RHE81665</t>
  </si>
  <si>
    <t>（株）KORU</t>
  </si>
  <si>
    <t>千葉市稲毛区小仲台２－８－２５　第８横土ビル１階</t>
  </si>
  <si>
    <t>横土　ノリ子</t>
  </si>
  <si>
    <t>1210231</t>
  </si>
  <si>
    <t>VBH46702</t>
  </si>
  <si>
    <t>（株）秀蹊</t>
  </si>
  <si>
    <t>千葉市若葉区都賀４－１３－３</t>
  </si>
  <si>
    <t>田中　秀彦</t>
  </si>
  <si>
    <t>1210232</t>
  </si>
  <si>
    <t>AWQ45075</t>
  </si>
  <si>
    <t>千葉市若葉区都賀２－１２－１１</t>
  </si>
  <si>
    <t>1210233</t>
  </si>
  <si>
    <t>QRP33445</t>
  </si>
  <si>
    <t>1210234</t>
  </si>
  <si>
    <t>CCU59517</t>
  </si>
  <si>
    <t>（株）こどもの木</t>
  </si>
  <si>
    <t>1210235</t>
  </si>
  <si>
    <t>PXC71999</t>
  </si>
  <si>
    <t>1210236</t>
  </si>
  <si>
    <t>ZXD90887</t>
  </si>
  <si>
    <t>（株）生活設計</t>
  </si>
  <si>
    <t>八千代市勝田１２６０－５</t>
  </si>
  <si>
    <t>井手　健二郎</t>
  </si>
  <si>
    <t>1210542</t>
  </si>
  <si>
    <t>JQS28152</t>
  </si>
  <si>
    <t>（同）aim</t>
  </si>
  <si>
    <t>千葉市中央区登戸１－１１－１８　第二潮ビル１階</t>
  </si>
  <si>
    <t>宮本　伸士</t>
  </si>
  <si>
    <t>1210328</t>
  </si>
  <si>
    <t>TSC31187</t>
  </si>
  <si>
    <t>（学）植草学園</t>
  </si>
  <si>
    <t>千葉市中央区弁天２－８－９</t>
  </si>
  <si>
    <t>植草　和典</t>
  </si>
  <si>
    <t>1210332</t>
  </si>
  <si>
    <t>RWT76260</t>
  </si>
  <si>
    <t>1210333</t>
  </si>
  <si>
    <t>DMT88753</t>
  </si>
  <si>
    <t>（株）HOPPA</t>
  </si>
  <si>
    <t>京都府京都市下京区烏丸通五条下る大坂町３８２－１</t>
  </si>
  <si>
    <t>1210334</t>
  </si>
  <si>
    <t>ETI16631</t>
  </si>
  <si>
    <t>1210335</t>
  </si>
  <si>
    <t>WAC19820</t>
  </si>
  <si>
    <t>東京都中央区銀座７丁目１６－１２　G-７ビルディング</t>
  </si>
  <si>
    <t>村越　秀男</t>
  </si>
  <si>
    <t>1210336</t>
  </si>
  <si>
    <t>DVG40717</t>
  </si>
  <si>
    <t>（株）かえで</t>
  </si>
  <si>
    <t>千葉市花見川区幕張町５丁目４９８番２号</t>
  </si>
  <si>
    <t>1210400</t>
  </si>
  <si>
    <t>ZVV53733</t>
  </si>
  <si>
    <t>千葉市花見川区検見川町３－３２６－３</t>
  </si>
  <si>
    <t>1210344</t>
  </si>
  <si>
    <t>CWU15563</t>
  </si>
  <si>
    <t>千葉市若葉区西都賀３－１７－１２</t>
  </si>
  <si>
    <t>1210346</t>
  </si>
  <si>
    <t>MVL59956</t>
  </si>
  <si>
    <t>1210347</t>
  </si>
  <si>
    <t>DFX49332</t>
  </si>
  <si>
    <t>1210348</t>
  </si>
  <si>
    <t>GIV16482</t>
  </si>
  <si>
    <t>千葉市稲毛区稲毛東２－１４－１２</t>
  </si>
  <si>
    <t>依田　和孝</t>
  </si>
  <si>
    <t>1210352</t>
  </si>
  <si>
    <t>FOK77982</t>
  </si>
  <si>
    <t>（有）朱華</t>
  </si>
  <si>
    <t>千葉市緑区あすみが丘４－２８－７</t>
  </si>
  <si>
    <t>高橋　久美子</t>
  </si>
  <si>
    <t>1210353</t>
  </si>
  <si>
    <t>IWT52640</t>
  </si>
  <si>
    <t>千葉市緑区おゆみ野３－３９－１　セントアベニュー１０２</t>
  </si>
  <si>
    <t>長谷川　郁代</t>
  </si>
  <si>
    <t>1210401</t>
  </si>
  <si>
    <t>VPN76280</t>
  </si>
  <si>
    <t>佐々木　豊</t>
  </si>
  <si>
    <t>1210355</t>
  </si>
  <si>
    <t>HXJ30330</t>
  </si>
  <si>
    <t>1210494</t>
  </si>
  <si>
    <t>FWP37673</t>
  </si>
  <si>
    <t>千葉市緑区おゆみ野2丁目７</t>
  </si>
  <si>
    <t>1210495</t>
  </si>
  <si>
    <t>PGC99946</t>
  </si>
  <si>
    <t>1210496</t>
  </si>
  <si>
    <t>TUS78876</t>
  </si>
  <si>
    <t>（福）檸檬会</t>
  </si>
  <si>
    <t>千葉市中央区汐見丘町２４－１</t>
  </si>
  <si>
    <t>1210497</t>
  </si>
  <si>
    <t>OPR37030</t>
  </si>
  <si>
    <t>1210498</t>
  </si>
  <si>
    <t>MEH55358</t>
  </si>
  <si>
    <t>1210499</t>
  </si>
  <si>
    <t>MIX94340</t>
  </si>
  <si>
    <t>千葉市中央区松波1丁目19番８　プリマベーラ弐番館１階</t>
  </si>
  <si>
    <t>醍醐　優子</t>
  </si>
  <si>
    <t>1210500</t>
  </si>
  <si>
    <t>MNS73075</t>
  </si>
  <si>
    <t>1210501</t>
  </si>
  <si>
    <t>ZFB45157</t>
  </si>
  <si>
    <t>1210502</t>
  </si>
  <si>
    <t>EVW27938</t>
  </si>
  <si>
    <t>千葉市若葉区みつわ台３丁目６番</t>
  </si>
  <si>
    <t>1210503</t>
  </si>
  <si>
    <t>JJK43985</t>
  </si>
  <si>
    <t>千葉市中央区登戸1丁目２６－１　朝日生命千葉登戸ビル１０階</t>
  </si>
  <si>
    <t>1210504</t>
  </si>
  <si>
    <t>DCL29686</t>
  </si>
  <si>
    <t>1210505</t>
  </si>
  <si>
    <t>SWP23554</t>
  </si>
  <si>
    <t>千葉市若葉区都賀2丁目１２－１１</t>
  </si>
  <si>
    <t>1210506</t>
  </si>
  <si>
    <t>MCN41793</t>
  </si>
  <si>
    <t>（株）Laみつばち</t>
  </si>
  <si>
    <t>千葉市若葉区桜木北2丁目10番6号</t>
  </si>
  <si>
    <t>ミュラー　道代</t>
  </si>
  <si>
    <t>1210507</t>
  </si>
  <si>
    <t>ELP22955</t>
  </si>
  <si>
    <t>（株）GOLDLUYS</t>
  </si>
  <si>
    <t>千葉市緑区あすみが丘東４丁目９番地２</t>
  </si>
  <si>
    <t>粒良　知史</t>
  </si>
  <si>
    <t>1210508</t>
  </si>
  <si>
    <t>HAT99820</t>
  </si>
  <si>
    <t>1210510</t>
  </si>
  <si>
    <t>YHK28313</t>
  </si>
  <si>
    <t>1210532</t>
  </si>
  <si>
    <t>TYH25374</t>
  </si>
  <si>
    <t>西村　麻衣</t>
  </si>
  <si>
    <t>1210512</t>
  </si>
  <si>
    <t>FRA38244</t>
  </si>
  <si>
    <t>1210535</t>
  </si>
  <si>
    <t>JNS94101</t>
  </si>
  <si>
    <t>星　恵子</t>
  </si>
  <si>
    <t>1210581</t>
  </si>
  <si>
    <t>BPR57928</t>
  </si>
  <si>
    <t>東京都渋谷区東３丁目１９－８　Ｓｔａｒｆｉｅｌｄ　１Ｆ</t>
  </si>
  <si>
    <t>星野　満美</t>
  </si>
  <si>
    <t>1210582</t>
  </si>
  <si>
    <t>SHR73440</t>
  </si>
  <si>
    <t>千葉県千葉市中央区椿森６丁目５－３</t>
  </si>
  <si>
    <t>西村　和馬</t>
  </si>
  <si>
    <t>1210583</t>
  </si>
  <si>
    <t>GOM80413</t>
  </si>
  <si>
    <t>1210584</t>
  </si>
  <si>
    <t>CMB89664</t>
  </si>
  <si>
    <t>千葉県千葉市花見川区幕張町５丁目４９８番２号</t>
  </si>
  <si>
    <t>1210585</t>
  </si>
  <si>
    <t>MOO54316</t>
  </si>
  <si>
    <t>1210586</t>
  </si>
  <si>
    <t>BJW98545</t>
  </si>
  <si>
    <t>千葉県千葉市稲毛区稲毛東４丁目２番地２１号</t>
  </si>
  <si>
    <t>1210587</t>
  </si>
  <si>
    <t>TGL69347</t>
  </si>
  <si>
    <t>1210588</t>
  </si>
  <si>
    <t>LZW72053</t>
  </si>
  <si>
    <t>1210608</t>
  </si>
  <si>
    <t>NGP35616</t>
  </si>
  <si>
    <t>1210675</t>
  </si>
  <si>
    <t>COL81357</t>
  </si>
  <si>
    <t>千葉県千葉市中央区末広２丁目１２番１７号</t>
  </si>
  <si>
    <t>0003013</t>
  </si>
  <si>
    <t>NVE78827</t>
  </si>
  <si>
    <t>0003026</t>
  </si>
  <si>
    <t>SGV81024</t>
  </si>
  <si>
    <t>千葉市美浜区打瀬１－３－５</t>
  </si>
  <si>
    <t>畑佐　健二郎</t>
  </si>
  <si>
    <t>0003057</t>
  </si>
  <si>
    <t>BQT98518</t>
  </si>
  <si>
    <t>千葉市中央区道場北１－１７－６</t>
  </si>
  <si>
    <t>増田　和人</t>
  </si>
  <si>
    <t>0003072</t>
  </si>
  <si>
    <t>CHI62351</t>
  </si>
  <si>
    <t>旭市見広4226-2</t>
  </si>
  <si>
    <t>川口　礼子</t>
  </si>
  <si>
    <t>3210006</t>
  </si>
  <si>
    <t>千葉市緑区おゆみ野2-1-15</t>
  </si>
  <si>
    <t>3210118</t>
  </si>
  <si>
    <t>YCG22960</t>
  </si>
  <si>
    <t>千葉市稲毛区天台１－７－１７</t>
  </si>
  <si>
    <t>3210134</t>
  </si>
  <si>
    <t>JZD58530</t>
  </si>
  <si>
    <t>（学）畠山学園</t>
  </si>
  <si>
    <t>千葉市中央区浜野町１２５２－４</t>
  </si>
  <si>
    <t>畠山　一雄</t>
  </si>
  <si>
    <t>3210135</t>
  </si>
  <si>
    <t>千葉市中央区弁天２丁目８番９号</t>
  </si>
  <si>
    <t>3210202</t>
  </si>
  <si>
    <t>（学）仁愛学園</t>
  </si>
  <si>
    <t>千葉市中央区仁戸名町２０５</t>
  </si>
  <si>
    <t>石川　進一</t>
  </si>
  <si>
    <t>3210204</t>
  </si>
  <si>
    <t>ZPF41882</t>
  </si>
  <si>
    <t>（学）香林学園</t>
  </si>
  <si>
    <t>千葉市中央区仁戸名町６１６</t>
  </si>
  <si>
    <t>長谷部　聡</t>
  </si>
  <si>
    <t>3210206</t>
  </si>
  <si>
    <t>BQN48397</t>
  </si>
  <si>
    <t>3210207</t>
  </si>
  <si>
    <t>WQI20650</t>
  </si>
  <si>
    <t>（学）塩田学園</t>
  </si>
  <si>
    <t>千葉市中央区松ケ丘町６１１</t>
  </si>
  <si>
    <t>塩田　梨佳</t>
  </si>
  <si>
    <t>3210208</t>
  </si>
  <si>
    <t>UCC31844</t>
  </si>
  <si>
    <t>（学）宍倉学園</t>
  </si>
  <si>
    <t>千葉市若葉区みつわ台４丁目２３－５</t>
  </si>
  <si>
    <t>福地　綾</t>
  </si>
  <si>
    <t>3210210</t>
  </si>
  <si>
    <t>MGP17295</t>
  </si>
  <si>
    <t>来栖　宏二</t>
  </si>
  <si>
    <t>3210211</t>
  </si>
  <si>
    <t>EUI33058</t>
  </si>
  <si>
    <t>（学）西郡学園</t>
  </si>
  <si>
    <t>千葉市緑区誉田町１－１００７</t>
  </si>
  <si>
    <t>西郡　悠輔</t>
  </si>
  <si>
    <t>3210212</t>
  </si>
  <si>
    <t>KWM21249</t>
  </si>
  <si>
    <t>（学）古川学園</t>
  </si>
  <si>
    <t>千葉市美浜区幸町２丁目９番３号</t>
  </si>
  <si>
    <t>秋山　清</t>
  </si>
  <si>
    <t>3210213</t>
  </si>
  <si>
    <t>NUF53325</t>
  </si>
  <si>
    <t>千葉市中央区仁戸名町５５２</t>
  </si>
  <si>
    <t>長谷川　豊</t>
  </si>
  <si>
    <t>3210214</t>
  </si>
  <si>
    <t>GMS31129</t>
  </si>
  <si>
    <t>（学）能勢学園</t>
  </si>
  <si>
    <t>千葉市美浜区高浜１丁目８－２</t>
  </si>
  <si>
    <t>能勢　正明</t>
  </si>
  <si>
    <t>3210215</t>
  </si>
  <si>
    <t>MPR13959</t>
  </si>
  <si>
    <t>（学）羽田学園</t>
  </si>
  <si>
    <t>羽田　政幸</t>
  </si>
  <si>
    <t>3210216</t>
  </si>
  <si>
    <t>LXV18253</t>
  </si>
  <si>
    <t>（学）石原学園</t>
  </si>
  <si>
    <t>千葉市美浜区真砂１丁目１２－９</t>
  </si>
  <si>
    <t>石原　隆広</t>
  </si>
  <si>
    <t>3210322</t>
  </si>
  <si>
    <t>NBP48057</t>
  </si>
  <si>
    <t>3210323</t>
  </si>
  <si>
    <t>PXI11869</t>
  </si>
  <si>
    <t>（学）大森学園</t>
  </si>
  <si>
    <t>千葉市中央区新千葉3-14-18</t>
  </si>
  <si>
    <t>大森　昭彦</t>
  </si>
  <si>
    <t>3210324</t>
  </si>
  <si>
    <t>（学）もっこく学園</t>
  </si>
  <si>
    <t>千葉市花見川区さつきが丘1-33-1</t>
  </si>
  <si>
    <t>鶴岡　姫美子</t>
  </si>
  <si>
    <t>3210325</t>
  </si>
  <si>
    <t>WNH32107</t>
  </si>
  <si>
    <t>（学）山口学園</t>
  </si>
  <si>
    <t>山口　義裕</t>
  </si>
  <si>
    <t>3210326</t>
  </si>
  <si>
    <t>WCN98378</t>
  </si>
  <si>
    <t>（学）西沢学園</t>
  </si>
  <si>
    <t>千葉市稲毛区稲毛東1-14-13</t>
  </si>
  <si>
    <t>西澤　貫応</t>
  </si>
  <si>
    <t>3210327</t>
  </si>
  <si>
    <t>3210476</t>
  </si>
  <si>
    <t>UVK30141</t>
  </si>
  <si>
    <t>（学）松ヶ丘学園</t>
  </si>
  <si>
    <t>3210477</t>
  </si>
  <si>
    <t>NUD11102</t>
  </si>
  <si>
    <t>（学）浜田学園</t>
  </si>
  <si>
    <t>千葉市中央区都町１丁目４６番地２２号</t>
  </si>
  <si>
    <t>濱田　純孝</t>
  </si>
  <si>
    <t>3210478</t>
  </si>
  <si>
    <t>CFP67058</t>
  </si>
  <si>
    <t>（学）山王学園</t>
  </si>
  <si>
    <t>千葉市稲毛区山王町１５３－２</t>
  </si>
  <si>
    <t>伊藤　健一</t>
  </si>
  <si>
    <t>3210479</t>
  </si>
  <si>
    <t>KIK39280</t>
  </si>
  <si>
    <t>（学）土岐学園</t>
  </si>
  <si>
    <t>千葉市稲毛区緑町1丁目５－１７</t>
  </si>
  <si>
    <t>土岐　由美子</t>
  </si>
  <si>
    <t>3210480</t>
  </si>
  <si>
    <t>ROZ24113</t>
  </si>
  <si>
    <t>（学）鏡戸学園</t>
  </si>
  <si>
    <t>千葉市緑区大木戸町４２８－１</t>
  </si>
  <si>
    <t>片岡　伸介</t>
  </si>
  <si>
    <t>千葉市中央区弁天２丁目８－９</t>
  </si>
  <si>
    <t>3210493</t>
  </si>
  <si>
    <t>LXF39745</t>
  </si>
  <si>
    <t>（学）千葉敬愛学園</t>
  </si>
  <si>
    <t>千葉市稲毛区穴川1丁目５－２１</t>
  </si>
  <si>
    <t>三幣　利夫</t>
  </si>
  <si>
    <t>3210592</t>
  </si>
  <si>
    <t>千葉県八千代市八千代台東２丁目５－２</t>
  </si>
  <si>
    <t>3210593</t>
  </si>
  <si>
    <t>XVD78126</t>
  </si>
  <si>
    <t>（学）井元学園</t>
  </si>
  <si>
    <t>千葉県千葉市花見川区花見川８－１９</t>
  </si>
  <si>
    <t>井元　詔一</t>
  </si>
  <si>
    <t>3210594</t>
  </si>
  <si>
    <t>PKV27593</t>
  </si>
  <si>
    <t>（福）千葉明徳会</t>
  </si>
  <si>
    <t>千葉県千葉市緑区土気町１６２６番地５</t>
  </si>
  <si>
    <t>CBH64602</t>
  </si>
  <si>
    <t>2210595</t>
  </si>
  <si>
    <t>MFU14770</t>
  </si>
  <si>
    <t>4210007</t>
  </si>
  <si>
    <t>LGG95994</t>
  </si>
  <si>
    <t>（株）青葉の森保育館</t>
  </si>
  <si>
    <t>千葉市中央区千葉寺町1210-7</t>
  </si>
  <si>
    <t>井村　淳</t>
  </si>
  <si>
    <t>ZBU20452</t>
  </si>
  <si>
    <t>千葉市中央区院内2丁目17番25号</t>
  </si>
  <si>
    <t>4210009</t>
  </si>
  <si>
    <t>NFW84278</t>
  </si>
  <si>
    <t>4210010</t>
  </si>
  <si>
    <t>PSO26582</t>
  </si>
  <si>
    <t>千葉市中央区登戸1-26-1朝日生命千葉登戸ビル１０階</t>
  </si>
  <si>
    <t>4210011</t>
  </si>
  <si>
    <t>TMT64937</t>
  </si>
  <si>
    <t>千葉市緑区あすみが丘8-1-1</t>
  </si>
  <si>
    <t>藤平　博美</t>
  </si>
  <si>
    <t>4210023</t>
  </si>
  <si>
    <t>BZX83408</t>
  </si>
  <si>
    <t>千葉市花見川区幕張町5丁目498番2号</t>
  </si>
  <si>
    <t>千葉市緑区あすみが丘一丁目27番2号藤屋第二ビル2階</t>
  </si>
  <si>
    <t>飛彈　誠</t>
  </si>
  <si>
    <t>4210025</t>
  </si>
  <si>
    <t>HKO52640</t>
  </si>
  <si>
    <t>4210026</t>
  </si>
  <si>
    <t>CRG21084</t>
  </si>
  <si>
    <t>神奈川県川崎市川崎区駅前本町２２－２</t>
  </si>
  <si>
    <t>飯塚　健二</t>
  </si>
  <si>
    <t>4210027</t>
  </si>
  <si>
    <t>DSX34597</t>
  </si>
  <si>
    <t>4210028</t>
  </si>
  <si>
    <t>UKS91712</t>
  </si>
  <si>
    <t>4210029</t>
  </si>
  <si>
    <t>TJK83371</t>
  </si>
  <si>
    <t>千葉市稲毛区稲毛東4丁目2番21号</t>
  </si>
  <si>
    <t>4210030</t>
  </si>
  <si>
    <t>UNM66334</t>
  </si>
  <si>
    <t>4210036</t>
  </si>
  <si>
    <t>IOJ43426</t>
  </si>
  <si>
    <t>千葉県習志野市奏の杜3-14-9</t>
  </si>
  <si>
    <t>4210541</t>
  </si>
  <si>
    <t>DAD58969</t>
  </si>
  <si>
    <t>千葉市中央区登戸1-11-18 第二潮ビル1F</t>
  </si>
  <si>
    <t>4210038</t>
  </si>
  <si>
    <t>ABM87744</t>
  </si>
  <si>
    <t>4210040</t>
  </si>
  <si>
    <t>XFI88941</t>
  </si>
  <si>
    <t>東京都渋谷区東3-19-8 Starfield 1F</t>
  </si>
  <si>
    <t>4210122</t>
  </si>
  <si>
    <t>TAD34051</t>
  </si>
  <si>
    <t>横浜市中区太田町６－７９　アブソルート横浜馬車道ビル３０４</t>
  </si>
  <si>
    <t>中村　竜士</t>
  </si>
  <si>
    <t>RXE17326</t>
  </si>
  <si>
    <t>4210124</t>
  </si>
  <si>
    <t>LAP28668</t>
  </si>
  <si>
    <t>（株）習志野駅前託児所</t>
  </si>
  <si>
    <t>習志野市津田沼３丁目１７番１８号</t>
  </si>
  <si>
    <t>藤本　一磨</t>
  </si>
  <si>
    <t>（学）千葉白菊学園</t>
  </si>
  <si>
    <t>鳰川　泰也</t>
  </si>
  <si>
    <t>4210203</t>
  </si>
  <si>
    <t>SML57236</t>
  </si>
  <si>
    <t>千葉市稲毛区長沼町312-14</t>
  </si>
  <si>
    <t>関根　雅晴</t>
  </si>
  <si>
    <t>ZTR63909</t>
  </si>
  <si>
    <t>若菜　俊明</t>
  </si>
  <si>
    <t>4210217</t>
  </si>
  <si>
    <t>XNY67915</t>
  </si>
  <si>
    <t>千葉市花見川区検見川町３丁目３２６番地３</t>
  </si>
  <si>
    <t>4210218</t>
  </si>
  <si>
    <t>JYL82503</t>
  </si>
  <si>
    <t>4210219</t>
  </si>
  <si>
    <t>IDB32717</t>
  </si>
  <si>
    <t>（同）CUE-SIGN</t>
  </si>
  <si>
    <t>千葉市若葉区桜木北１－１５－１</t>
  </si>
  <si>
    <t>久保　隼人</t>
  </si>
  <si>
    <t>4210220</t>
  </si>
  <si>
    <t>NDS30905</t>
  </si>
  <si>
    <t>千葉市若葉区桜木北２丁目１０番６号</t>
  </si>
  <si>
    <t>4210221</t>
  </si>
  <si>
    <t>AKC67211</t>
  </si>
  <si>
    <t>Litos&amp;Company（株）</t>
  </si>
  <si>
    <t>4210222</t>
  </si>
  <si>
    <t>IAJ17051</t>
  </si>
  <si>
    <t>4210237</t>
  </si>
  <si>
    <t>PJH86092</t>
  </si>
  <si>
    <t>千葉市美浜区磯辺1-31-10-2</t>
  </si>
  <si>
    <t>兵頭　勉</t>
  </si>
  <si>
    <t>4210258</t>
  </si>
  <si>
    <t>OYQ32303</t>
  </si>
  <si>
    <t>4210260</t>
  </si>
  <si>
    <t>LJU52391</t>
  </si>
  <si>
    <t>4210261</t>
  </si>
  <si>
    <t>NXF53212</t>
  </si>
  <si>
    <t>千葉市緑区刈田子町308-10</t>
  </si>
  <si>
    <t>WTG68140</t>
  </si>
  <si>
    <t>（学）宇野学園</t>
  </si>
  <si>
    <t>4210329</t>
  </si>
  <si>
    <t>GBZ25254</t>
  </si>
  <si>
    <t>（学）梅園学園</t>
  </si>
  <si>
    <t>千葉市中央区矢作町939-6</t>
  </si>
  <si>
    <t>4210330</t>
  </si>
  <si>
    <t>QAM48482</t>
  </si>
  <si>
    <t>4210331</t>
  </si>
  <si>
    <t>ABU72186</t>
  </si>
  <si>
    <t>4210338</t>
  </si>
  <si>
    <t>DSY46820</t>
  </si>
  <si>
    <t>宮城県柴田郡大河原町大谷字町向199-3</t>
  </si>
  <si>
    <t>佐藤　康久</t>
  </si>
  <si>
    <t>4210339</t>
  </si>
  <si>
    <t>GIG37770</t>
  </si>
  <si>
    <t>糠谷　和弘</t>
  </si>
  <si>
    <t>4210340</t>
  </si>
  <si>
    <t>BMV43409</t>
  </si>
  <si>
    <t>4210341</t>
  </si>
  <si>
    <t>RBA11066</t>
  </si>
  <si>
    <t>4210342</t>
  </si>
  <si>
    <t>UVG36031</t>
  </si>
  <si>
    <t>豊島区東池袋3-9-13　岩下ビル３階</t>
  </si>
  <si>
    <t>原野　翔平</t>
  </si>
  <si>
    <t>（一社）絲</t>
  </si>
  <si>
    <t>千葉市花見川区花園1-19-11　田村ビル201号</t>
  </si>
  <si>
    <t>4210349</t>
  </si>
  <si>
    <t>RUZ15774</t>
  </si>
  <si>
    <t>EPU39365</t>
  </si>
  <si>
    <t>（株）つぼみ</t>
  </si>
  <si>
    <t>千葉市稲毛区緑町1-21-6</t>
  </si>
  <si>
    <t>河野　妙登利</t>
  </si>
  <si>
    <t>4210354</t>
  </si>
  <si>
    <t>ZVZ87255</t>
  </si>
  <si>
    <t>千葉市美浜区高洲3-14-1-202</t>
  </si>
  <si>
    <t>佐藤　禎子</t>
  </si>
  <si>
    <t>4210393</t>
  </si>
  <si>
    <t>QZY19038</t>
  </si>
  <si>
    <t>千葉市緑区おゆみ野3-10-7</t>
  </si>
  <si>
    <t>4210394</t>
  </si>
  <si>
    <t>KKT22191</t>
  </si>
  <si>
    <t>4210395</t>
  </si>
  <si>
    <t>ESE84750</t>
  </si>
  <si>
    <t>4210396</t>
  </si>
  <si>
    <t>VST40735</t>
  </si>
  <si>
    <t>（株）秀盛舎</t>
  </si>
  <si>
    <t>千葉市花見川区南花園2-2-12　アコルデ新検見川201号</t>
  </si>
  <si>
    <t>西重　誠</t>
  </si>
  <si>
    <t>4210398</t>
  </si>
  <si>
    <t>JUO52235</t>
  </si>
  <si>
    <t>4210481</t>
  </si>
  <si>
    <t>ULC25004</t>
  </si>
  <si>
    <t>4210483</t>
  </si>
  <si>
    <t>MXN21338</t>
  </si>
  <si>
    <t>神奈川県川崎市高津区坂戸３丁目１１－１７</t>
  </si>
  <si>
    <t>角田　健</t>
  </si>
  <si>
    <t>HPR29795</t>
  </si>
  <si>
    <t>渡邊　彰</t>
  </si>
  <si>
    <t>4210487</t>
  </si>
  <si>
    <t>YGA86393</t>
  </si>
  <si>
    <t>千葉市花見川区横戸町８９９－１</t>
  </si>
  <si>
    <t>林　久雄</t>
  </si>
  <si>
    <t>4210488</t>
  </si>
  <si>
    <t>QKR10932</t>
  </si>
  <si>
    <t>佐伯　猛</t>
  </si>
  <si>
    <t>4210489</t>
  </si>
  <si>
    <t>BLP67334</t>
  </si>
  <si>
    <t>濱田　朋彦</t>
  </si>
  <si>
    <t>AOX52367</t>
  </si>
  <si>
    <t>千葉市美浜区高洲３丁目１４－１－２０２</t>
  </si>
  <si>
    <t>4210536</t>
  </si>
  <si>
    <t>TNP86886</t>
  </si>
  <si>
    <t>千葉市若葉区小倉台７丁目３番２号</t>
  </si>
  <si>
    <t>篠﨑　由美子</t>
  </si>
  <si>
    <t>4210590</t>
  </si>
  <si>
    <t>CPE64711</t>
  </si>
  <si>
    <t>千葉県千葉市花見川区南花園２丁目２－１２　アコルデ新検見川２０１号</t>
  </si>
  <si>
    <t>4210596</t>
  </si>
  <si>
    <t>OJA33285</t>
  </si>
  <si>
    <t>昭和運送興業（株）</t>
  </si>
  <si>
    <t>千葉県館山市湊４９３</t>
  </si>
  <si>
    <t>安田　憲史</t>
  </si>
  <si>
    <t>4210597</t>
  </si>
  <si>
    <t>EPB11627</t>
  </si>
  <si>
    <t>千葉県千葉市美浜区真砂３丁目１５番１４号</t>
  </si>
  <si>
    <t>DKL89410</t>
  </si>
  <si>
    <t>セルテック（株）</t>
  </si>
  <si>
    <t>北海道士別市南町西４区４７１</t>
  </si>
  <si>
    <t>佐藤　健二</t>
  </si>
  <si>
    <t>RXP85958</t>
  </si>
  <si>
    <t>千葉県千葉市稲毛区稲毛東２丁目１４－１２</t>
  </si>
  <si>
    <t>4210600</t>
  </si>
  <si>
    <t>SUG44922</t>
  </si>
  <si>
    <t>千葉県千葉市花見川区花園１丁目１９－１１田村ビル２０１号室</t>
  </si>
  <si>
    <t>XFB11265</t>
  </si>
  <si>
    <t>ミラクルーレ（株）</t>
  </si>
  <si>
    <t>千葉県千葉市美浜区真砂２丁目２４－１０アンシャンテ21</t>
  </si>
  <si>
    <t>髙井　宏行</t>
  </si>
  <si>
    <t>7210041</t>
  </si>
  <si>
    <t>AIE60995</t>
  </si>
  <si>
    <t>千葉市中央区椿森4丁目1番2号</t>
  </si>
  <si>
    <t>院長</t>
  </si>
  <si>
    <t>7210042</t>
  </si>
  <si>
    <t>PDQ23093</t>
  </si>
  <si>
    <t>千葉市稲毛区園生町956番地6</t>
  </si>
  <si>
    <t>笠川　正和</t>
  </si>
  <si>
    <t>7210043</t>
  </si>
  <si>
    <t>DSV27809</t>
  </si>
  <si>
    <t>千葉市緑区あすみが丘7-2-3</t>
  </si>
  <si>
    <t>中野　好江</t>
  </si>
  <si>
    <t>7210044</t>
  </si>
  <si>
    <t>BRV69709</t>
  </si>
  <si>
    <t>千葉市中央区問屋町6番4号</t>
  </si>
  <si>
    <t>野口　アキ子</t>
  </si>
  <si>
    <t>7210045</t>
  </si>
  <si>
    <t>IUC92602</t>
  </si>
  <si>
    <t>千葉市美浜区磯辺6丁目3番10号</t>
  </si>
  <si>
    <t>嶋田　知江里</t>
  </si>
  <si>
    <t>7210097</t>
  </si>
  <si>
    <t>PMF85399</t>
  </si>
  <si>
    <t>千葉市美浜区中瀬１丁目５番地１　イオンタワービル７階</t>
  </si>
  <si>
    <t>7210238</t>
  </si>
  <si>
    <t>VYB32279</t>
  </si>
  <si>
    <t>東京都渋谷区道玄坂１－１２－１渋谷マークシティウェスト１７階</t>
  </si>
  <si>
    <t>7210239</t>
  </si>
  <si>
    <t>VGA67532</t>
  </si>
  <si>
    <t>7210240</t>
  </si>
  <si>
    <t>LNO50846</t>
  </si>
  <si>
    <t>7210351</t>
  </si>
  <si>
    <t>QGC37757</t>
  </si>
  <si>
    <t>千葉市稲毛区稲毛町5-100-1</t>
  </si>
  <si>
    <t>7210399</t>
  </si>
  <si>
    <t>JSA45898</t>
  </si>
  <si>
    <t>7210602</t>
  </si>
  <si>
    <t>WHL37537</t>
  </si>
  <si>
    <t>（株）CRECER</t>
  </si>
  <si>
    <t>5210001</t>
  </si>
  <si>
    <t>WOF42628</t>
  </si>
  <si>
    <t>福田　芳</t>
  </si>
  <si>
    <t>5210002</t>
  </si>
  <si>
    <t>BJB41210</t>
  </si>
  <si>
    <t>宮城　春美</t>
  </si>
  <si>
    <t>5210524</t>
  </si>
  <si>
    <t>5210004</t>
  </si>
  <si>
    <t>TPM17219</t>
  </si>
  <si>
    <t>千葉市若葉区若松町2216</t>
  </si>
  <si>
    <t>花嶋　ゆみ子</t>
  </si>
  <si>
    <t>5210417</t>
  </si>
  <si>
    <t>JCP36212</t>
  </si>
  <si>
    <t xml:space="preserve">5210418 </t>
  </si>
  <si>
    <t>IJJ71564</t>
  </si>
  <si>
    <t>千葉市中央区川戸町426-3</t>
  </si>
  <si>
    <t>5210537</t>
  </si>
  <si>
    <t>VHM68640</t>
  </si>
  <si>
    <t>千葉市若葉区千城台東3-23-3</t>
  </si>
  <si>
    <t>中山　えい子</t>
  </si>
  <si>
    <t>基本情報シート</t>
    <rPh sb="0" eb="2">
      <t>キホン</t>
    </rPh>
    <rPh sb="2" eb="4">
      <t>ジョウホウ</t>
    </rPh>
    <phoneticPr fontId="25"/>
  </si>
  <si>
    <t>区　名</t>
    <rPh sb="0" eb="1">
      <t>ク</t>
    </rPh>
    <rPh sb="2" eb="3">
      <t>メイ</t>
    </rPh>
    <phoneticPr fontId="56"/>
  </si>
  <si>
    <t>区　分</t>
    <rPh sb="0" eb="1">
      <t>ク</t>
    </rPh>
    <rPh sb="2" eb="3">
      <t>ブン</t>
    </rPh>
    <phoneticPr fontId="56"/>
  </si>
  <si>
    <t>園名</t>
    <rPh sb="0" eb="2">
      <t>エンメイ</t>
    </rPh>
    <phoneticPr fontId="25"/>
  </si>
  <si>
    <t>補助金の入力担当者</t>
    <rPh sb="0" eb="3">
      <t>ホジョキン</t>
    </rPh>
    <rPh sb="4" eb="6">
      <t>ニュウリョク</t>
    </rPh>
    <rPh sb="6" eb="8">
      <t>タントウ</t>
    </rPh>
    <rPh sb="8" eb="9">
      <t>シャ</t>
    </rPh>
    <phoneticPr fontId="16"/>
  </si>
  <si>
    <t>連絡先TEL</t>
    <rPh sb="0" eb="3">
      <t>レンラクサキ</t>
    </rPh>
    <phoneticPr fontId="16"/>
  </si>
  <si>
    <t>○</t>
    <phoneticPr fontId="25"/>
  </si>
  <si>
    <t>≪入力方法≫</t>
    <rPh sb="1" eb="3">
      <t>ニュウリョク</t>
    </rPh>
    <rPh sb="3" eb="5">
      <t>ホウホウ</t>
    </rPh>
    <phoneticPr fontId="25"/>
  </si>
  <si>
    <t>ちば保育園</t>
    <rPh sb="2" eb="5">
      <t>ホ</t>
    </rPh>
    <phoneticPr fontId="25"/>
  </si>
  <si>
    <t>保育士
資格
有･無</t>
    <rPh sb="0" eb="3">
      <t>ホイクシ</t>
    </rPh>
    <rPh sb="4" eb="6">
      <t>シカク</t>
    </rPh>
    <rPh sb="7" eb="10">
      <t>ウム</t>
    </rPh>
    <phoneticPr fontId="22"/>
  </si>
  <si>
    <t>採用　　　年月日</t>
    <rPh sb="0" eb="2">
      <t>サイヨウ</t>
    </rPh>
    <rPh sb="5" eb="8">
      <t>ネンガッピ</t>
    </rPh>
    <phoneticPr fontId="22"/>
  </si>
  <si>
    <t>派遣職員</t>
    <rPh sb="0" eb="2">
      <t>ハケン</t>
    </rPh>
    <rPh sb="2" eb="4">
      <t>ショクイン</t>
    </rPh>
    <phoneticPr fontId="25"/>
  </si>
  <si>
    <t>有</t>
    <rPh sb="0" eb="1">
      <t>アリ</t>
    </rPh>
    <phoneticPr fontId="22"/>
  </si>
  <si>
    <t>派遣</t>
  </si>
  <si>
    <t>H30.6.1～
産休・育休</t>
    <rPh sb="9" eb="11">
      <t>サンキュウ</t>
    </rPh>
    <rPh sb="12" eb="14">
      <t>イクキュウ</t>
    </rPh>
    <phoneticPr fontId="16"/>
  </si>
  <si>
    <t>P</t>
  </si>
  <si>
    <t>Q</t>
  </si>
  <si>
    <t>R</t>
  </si>
  <si>
    <t>無</t>
    <rPh sb="0" eb="1">
      <t>ナシ</t>
    </rPh>
    <phoneticPr fontId="22"/>
  </si>
  <si>
    <t>幼稚園
免許
有･無</t>
    <rPh sb="0" eb="3">
      <t>ヨウチエン</t>
    </rPh>
    <rPh sb="4" eb="6">
      <t>メンキョ</t>
    </rPh>
    <rPh sb="7" eb="10">
      <t>ウム</t>
    </rPh>
    <phoneticPr fontId="22"/>
  </si>
  <si>
    <t>認定こども園職員現況調書</t>
    <phoneticPr fontId="22"/>
  </si>
  <si>
    <t>中間</t>
    <rPh sb="0" eb="2">
      <t>チュウカン</t>
    </rPh>
    <phoneticPr fontId="25"/>
  </si>
  <si>
    <t>実績</t>
    <rPh sb="0" eb="2">
      <t>ジッセキ</t>
    </rPh>
    <phoneticPr fontId="25"/>
  </si>
  <si>
    <t>数値変換</t>
    <rPh sb="0" eb="2">
      <t>スウチ</t>
    </rPh>
    <rPh sb="2" eb="4">
      <t>ヘンカン</t>
    </rPh>
    <phoneticPr fontId="25"/>
  </si>
  <si>
    <t>変更あれば１を返す</t>
    <rPh sb="0" eb="2">
      <t>ヘンコウ</t>
    </rPh>
    <rPh sb="7" eb="8">
      <t>カエ</t>
    </rPh>
    <phoneticPr fontId="25"/>
  </si>
  <si>
    <t>給与改善費算出内訳表</t>
    <rPh sb="0" eb="2">
      <t>キュウヨ</t>
    </rPh>
    <rPh sb="2" eb="4">
      <t>カイゼン</t>
    </rPh>
    <rPh sb="4" eb="5">
      <t>ヒ</t>
    </rPh>
    <rPh sb="5" eb="7">
      <t>サンシュツ</t>
    </rPh>
    <rPh sb="7" eb="9">
      <t>ウチワケ</t>
    </rPh>
    <rPh sb="9" eb="10">
      <t>ヒョウ</t>
    </rPh>
    <phoneticPr fontId="16"/>
  </si>
  <si>
    <t>補助単価
（法定福利費含む）</t>
    <rPh sb="6" eb="8">
      <t>ホウテイ</t>
    </rPh>
    <rPh sb="8" eb="10">
      <t>フクリ</t>
    </rPh>
    <rPh sb="10" eb="11">
      <t>ヒ</t>
    </rPh>
    <rPh sb="11" eb="12">
      <t>フク</t>
    </rPh>
    <phoneticPr fontId="25"/>
  </si>
  <si>
    <t>交付申請額</t>
    <rPh sb="0" eb="2">
      <t>コウフ</t>
    </rPh>
    <rPh sb="2" eb="4">
      <t>シンセイ</t>
    </rPh>
    <rPh sb="4" eb="5">
      <t>ガク</t>
    </rPh>
    <phoneticPr fontId="16"/>
  </si>
  <si>
    <t>1か月</t>
    <rPh sb="2" eb="3">
      <t>ゲツ</t>
    </rPh>
    <phoneticPr fontId="16"/>
  </si>
  <si>
    <r>
      <t xml:space="preserve">保育教諭等
</t>
    </r>
    <r>
      <rPr>
        <sz val="9"/>
        <rFont val="ＭＳ Ｐ明朝"/>
        <family val="1"/>
        <charset val="128"/>
      </rPr>
      <t>（常勤的非常勤、短時間（延長時間含めると常勤））</t>
    </r>
    <rPh sb="0" eb="2">
      <t>ホイク</t>
    </rPh>
    <rPh sb="2" eb="4">
      <t>キョウユ</t>
    </rPh>
    <rPh sb="4" eb="5">
      <t>トウ</t>
    </rPh>
    <rPh sb="7" eb="10">
      <t>ジョウキンテキ</t>
    </rPh>
    <rPh sb="10" eb="13">
      <t>ヒジョウキン</t>
    </rPh>
    <rPh sb="14" eb="17">
      <t>タンジカン</t>
    </rPh>
    <rPh sb="18" eb="20">
      <t>エンチョウ</t>
    </rPh>
    <rPh sb="20" eb="22">
      <t>ジカン</t>
    </rPh>
    <rPh sb="22" eb="23">
      <t>フク</t>
    </rPh>
    <rPh sb="26" eb="28">
      <t>ジョウキン</t>
    </rPh>
    <phoneticPr fontId="25"/>
  </si>
  <si>
    <t>小計</t>
    <rPh sb="0" eb="2">
      <t>ショウケイ</t>
    </rPh>
    <phoneticPr fontId="25"/>
  </si>
  <si>
    <t>交付申請額(12か月分)</t>
    <phoneticPr fontId="25"/>
  </si>
  <si>
    <t>みなし保育教諭
（要件緩和対象、保健師・看護師・准看護師）</t>
    <rPh sb="3" eb="5">
      <t>ホイク</t>
    </rPh>
    <rPh sb="5" eb="7">
      <t>キョウユ</t>
    </rPh>
    <rPh sb="9" eb="11">
      <t>ヨウケン</t>
    </rPh>
    <rPh sb="11" eb="13">
      <t>カンワ</t>
    </rPh>
    <rPh sb="13" eb="15">
      <t>タイショウ</t>
    </rPh>
    <rPh sb="16" eb="19">
      <t>ホケンシ</t>
    </rPh>
    <rPh sb="20" eb="23">
      <t>カンゴシ</t>
    </rPh>
    <rPh sb="24" eb="28">
      <t>ジュンカンゴシ</t>
    </rPh>
    <phoneticPr fontId="16"/>
  </si>
  <si>
    <t>パート保育教諭等(延長含)</t>
    <rPh sb="3" eb="5">
      <t>ホイク</t>
    </rPh>
    <rPh sb="5" eb="7">
      <t>キョウユ</t>
    </rPh>
    <rPh sb="7" eb="8">
      <t>トウ</t>
    </rPh>
    <rPh sb="9" eb="11">
      <t>エンチョウ</t>
    </rPh>
    <rPh sb="11" eb="12">
      <t>フク</t>
    </rPh>
    <phoneticPr fontId="2"/>
  </si>
  <si>
    <t>保育教諭</t>
    <rPh sb="0" eb="2">
      <t>ホイク</t>
    </rPh>
    <rPh sb="2" eb="4">
      <t>キョウユ</t>
    </rPh>
    <phoneticPr fontId="2"/>
  </si>
  <si>
    <t>派遣</t>
    <rPh sb="0" eb="2">
      <t>ハケン</t>
    </rPh>
    <phoneticPr fontId="2"/>
  </si>
  <si>
    <t>幼稚園教諭のみ</t>
    <rPh sb="0" eb="3">
      <t>ヨウチエン</t>
    </rPh>
    <rPh sb="3" eb="5">
      <t>キョウユ</t>
    </rPh>
    <phoneticPr fontId="16"/>
  </si>
  <si>
    <t>概算払い希望月数</t>
    <rPh sb="0" eb="2">
      <t>ガイサン</t>
    </rPh>
    <rPh sb="2" eb="3">
      <t>バラ</t>
    </rPh>
    <rPh sb="4" eb="6">
      <t>キボウ</t>
    </rPh>
    <rPh sb="6" eb="8">
      <t>ツキスウ</t>
    </rPh>
    <phoneticPr fontId="25"/>
  </si>
  <si>
    <t>（様式第１号）</t>
    <rPh sb="3" eb="4">
      <t>ダイ</t>
    </rPh>
    <phoneticPr fontId="22"/>
  </si>
  <si>
    <t>千葉市保育士等給与改善事業補助金交付申請書</t>
    <rPh sb="3" eb="6">
      <t>ｈｓ</t>
    </rPh>
    <rPh sb="6" eb="7">
      <t>トウ</t>
    </rPh>
    <rPh sb="7" eb="9">
      <t>キュウヨ</t>
    </rPh>
    <rPh sb="9" eb="11">
      <t>カイゼン</t>
    </rPh>
    <rPh sb="11" eb="13">
      <t>ジギョウ</t>
    </rPh>
    <rPh sb="13" eb="16">
      <t>ｈｊｋ</t>
    </rPh>
    <rPh sb="16" eb="18">
      <t>コウフ</t>
    </rPh>
    <rPh sb="18" eb="21">
      <t>シンセイショ</t>
    </rPh>
    <phoneticPr fontId="16"/>
  </si>
  <si>
    <t>法人名</t>
    <rPh sb="0" eb="2">
      <t>ホウジン</t>
    </rPh>
    <rPh sb="2" eb="3">
      <t>メイ</t>
    </rPh>
    <phoneticPr fontId="25"/>
  </si>
  <si>
    <t>代表者職氏名</t>
    <rPh sb="0" eb="3">
      <t>ダイヒョウシャ</t>
    </rPh>
    <rPh sb="3" eb="4">
      <t>ショク</t>
    </rPh>
    <rPh sb="4" eb="6">
      <t>シメイ</t>
    </rPh>
    <phoneticPr fontId="25"/>
  </si>
  <si>
    <t>１　交付申請額</t>
    <rPh sb="2" eb="4">
      <t>コウフ</t>
    </rPh>
    <rPh sb="4" eb="6">
      <t>シンセイ</t>
    </rPh>
    <rPh sb="6" eb="7">
      <t>ガク</t>
    </rPh>
    <phoneticPr fontId="22"/>
  </si>
  <si>
    <t>２　添付書類</t>
    <rPh sb="2" eb="4">
      <t>テンプ</t>
    </rPh>
    <rPh sb="4" eb="6">
      <t>ショルイ</t>
    </rPh>
    <phoneticPr fontId="22"/>
  </si>
  <si>
    <t>・給与改善費算出内訳表</t>
    <rPh sb="1" eb="3">
      <t>キュウヨ</t>
    </rPh>
    <rPh sb="3" eb="5">
      <t>カイゼン</t>
    </rPh>
    <rPh sb="5" eb="6">
      <t>ヒ</t>
    </rPh>
    <rPh sb="6" eb="8">
      <t>サンシュツ</t>
    </rPh>
    <rPh sb="8" eb="10">
      <t>ウチワケ</t>
    </rPh>
    <rPh sb="10" eb="11">
      <t>ヒョウ</t>
    </rPh>
    <phoneticPr fontId="25"/>
  </si>
  <si>
    <t>（様式第１０号）</t>
    <rPh sb="3" eb="4">
      <t>ダイ</t>
    </rPh>
    <phoneticPr fontId="22"/>
  </si>
  <si>
    <t xml:space="preserve"> </t>
    <phoneticPr fontId="22"/>
  </si>
  <si>
    <t xml:space="preserve">  千葉市保育士等給与改善事業補助金概算払請求書</t>
    <rPh sb="5" eb="15">
      <t>ｈｔｋｋ</t>
    </rPh>
    <rPh sb="15" eb="18">
      <t>ｈｊｋ</t>
    </rPh>
    <rPh sb="18" eb="20">
      <t>ガイサン</t>
    </rPh>
    <rPh sb="20" eb="21">
      <t>バラ</t>
    </rPh>
    <rPh sb="21" eb="24">
      <t>セイキュウショ</t>
    </rPh>
    <phoneticPr fontId="49"/>
  </si>
  <si>
    <t>１　交付決定額</t>
    <phoneticPr fontId="25"/>
  </si>
  <si>
    <t>２　概算払請求額</t>
    <phoneticPr fontId="25"/>
  </si>
  <si>
    <t>園毎の固有番号</t>
    <rPh sb="0" eb="1">
      <t>エン</t>
    </rPh>
    <rPh sb="1" eb="2">
      <t>ゴト</t>
    </rPh>
    <rPh sb="3" eb="5">
      <t>コユウ</t>
    </rPh>
    <rPh sb="5" eb="7">
      <t>バンゴウ</t>
    </rPh>
    <phoneticPr fontId="25"/>
  </si>
  <si>
    <r>
      <t>※保育教諭等のうち</t>
    </r>
    <r>
      <rPr>
        <b/>
        <sz val="10"/>
        <color rgb="FFFF0000"/>
        <rFont val="ＭＳ Ｐ明朝"/>
        <family val="1"/>
        <charset val="128"/>
      </rPr>
      <t>幼稚園免許のみ(園長除く)</t>
    </r>
    <r>
      <rPr>
        <sz val="10"/>
        <rFont val="ＭＳ Ｐ明朝"/>
        <family val="1"/>
        <charset val="128"/>
      </rPr>
      <t xml:space="preserve">
※幼保連携型認定こども園は、上段「保育教諭等」にカウント</t>
    </r>
    <rPh sb="1" eb="3">
      <t>ホイク</t>
    </rPh>
    <rPh sb="3" eb="5">
      <t>キョウユ</t>
    </rPh>
    <rPh sb="5" eb="6">
      <t>トウ</t>
    </rPh>
    <rPh sb="9" eb="12">
      <t>ヨウチエン</t>
    </rPh>
    <rPh sb="12" eb="14">
      <t>メンキョ</t>
    </rPh>
    <rPh sb="17" eb="19">
      <t>エンチョウ</t>
    </rPh>
    <rPh sb="19" eb="20">
      <t>ノゾ</t>
    </rPh>
    <rPh sb="24" eb="25">
      <t>ヨウ</t>
    </rPh>
    <rPh sb="25" eb="26">
      <t>ホ</t>
    </rPh>
    <rPh sb="26" eb="29">
      <t>レンケイガタ</t>
    </rPh>
    <rPh sb="29" eb="31">
      <t>ニンテイ</t>
    </rPh>
    <rPh sb="34" eb="35">
      <t>エン</t>
    </rPh>
    <rPh sb="37" eb="39">
      <t>ジョウダン</t>
    </rPh>
    <rPh sb="40" eb="42">
      <t>ホイク</t>
    </rPh>
    <rPh sb="42" eb="44">
      <t>キョウユ</t>
    </rPh>
    <rPh sb="44" eb="45">
      <t>トウ</t>
    </rPh>
    <phoneticPr fontId="16"/>
  </si>
  <si>
    <t>ももの実</t>
  </si>
  <si>
    <t>Sprout</t>
  </si>
  <si>
    <t>学校法人千葉花園学園　穴川花園幼稚園</t>
  </si>
  <si>
    <t>羔幼稚園</t>
  </si>
  <si>
    <t>学校法人信愛学園　認定こども園のぞみ幼稚園</t>
  </si>
  <si>
    <t>学校法人信愛学園　認定こども園へいわ幼稚園</t>
  </si>
  <si>
    <t>よつば保育園</t>
  </si>
  <si>
    <t>ポピンズナーサリースクール千葉みなと</t>
  </si>
  <si>
    <t>Kids Resort UTASE</t>
  </si>
  <si>
    <t>ポピンズナーサリースクールみなと公園</t>
  </si>
  <si>
    <t>絵本と太陽の保育園　てぃだまちキッズ検見川浜</t>
  </si>
  <si>
    <t>オンジュ ソリール保育園　海浜幕張園</t>
  </si>
  <si>
    <t>京進のほいくえんＨＯＰＰＡ幕張ベイタウン</t>
  </si>
  <si>
    <t>美波保育園</t>
  </si>
  <si>
    <t>みらいつむぎ保育園美浜</t>
  </si>
  <si>
    <t>つぼみ保育園</t>
  </si>
  <si>
    <t>キッズラボ誉田保育園</t>
  </si>
  <si>
    <t>そがチャイルドハウス保育園</t>
  </si>
  <si>
    <t>オンジュ ソリール保育園　そが駅前園</t>
  </si>
  <si>
    <t>松波アーク保育園</t>
  </si>
  <si>
    <t>問題なし</t>
  </si>
  <si>
    <t>GKF22437</t>
  </si>
  <si>
    <t>OK</t>
  </si>
  <si>
    <t>山崎　知恵</t>
  </si>
  <si>
    <t>千葉県市川市市川１－３－２　グランクルーアサミ１F</t>
  </si>
  <si>
    <t>千葉市緑区あすみが丘１－１７－５</t>
  </si>
  <si>
    <t>PUR96605</t>
  </si>
  <si>
    <t>西原　優博</t>
  </si>
  <si>
    <t>FZH88525</t>
  </si>
  <si>
    <t>JKI52622</t>
  </si>
  <si>
    <t>JGB74583</t>
  </si>
  <si>
    <t>RFX91918</t>
  </si>
  <si>
    <t>QAX70308</t>
  </si>
  <si>
    <t>KFM57060</t>
  </si>
  <si>
    <t>IEY27296</t>
  </si>
  <si>
    <t>QVB34045</t>
  </si>
  <si>
    <t>RQA91423</t>
  </si>
  <si>
    <t>NNJ69388</t>
  </si>
  <si>
    <t>JBN59464</t>
  </si>
  <si>
    <t>安田　重実</t>
  </si>
  <si>
    <t>TZS72045</t>
  </si>
  <si>
    <t>神奈川県横浜市神奈川区三ツ沢下町１４－５７</t>
  </si>
  <si>
    <t>代表役員</t>
  </si>
  <si>
    <t>入江　修</t>
  </si>
  <si>
    <t>千葉県市川市八幡６丁目１２番１２号</t>
  </si>
  <si>
    <t>由田　新</t>
  </si>
  <si>
    <t>OCG90156</t>
  </si>
  <si>
    <t>（学）羔学園</t>
  </si>
  <si>
    <t>岸　憲秀</t>
  </si>
  <si>
    <t>LYZ95929</t>
  </si>
  <si>
    <t>宮田　格</t>
  </si>
  <si>
    <t>RGH92912</t>
  </si>
  <si>
    <t>RCP49188</t>
  </si>
  <si>
    <t>VOL67929</t>
  </si>
  <si>
    <t>DYJ86245</t>
  </si>
  <si>
    <t>HAF10028</t>
  </si>
  <si>
    <t>OZI40176</t>
  </si>
  <si>
    <t>概算払いは請求しない</t>
    <phoneticPr fontId="25"/>
  </si>
  <si>
    <t>了承の上、概算払いを請求する</t>
    <phoneticPr fontId="25"/>
  </si>
  <si>
    <t>１カ月分</t>
    <rPh sb="2" eb="3">
      <t>ゲツ</t>
    </rPh>
    <rPh sb="3" eb="4">
      <t>ブン</t>
    </rPh>
    <phoneticPr fontId="25"/>
  </si>
  <si>
    <t>２カ月分</t>
    <rPh sb="2" eb="3">
      <t>ゲツ</t>
    </rPh>
    <rPh sb="3" eb="4">
      <t>ブン</t>
    </rPh>
    <phoneticPr fontId="25"/>
  </si>
  <si>
    <t>３カ月分</t>
    <rPh sb="2" eb="3">
      <t>ゲツ</t>
    </rPh>
    <rPh sb="3" eb="4">
      <t>ブン</t>
    </rPh>
    <phoneticPr fontId="25"/>
  </si>
  <si>
    <t>４カ月分</t>
    <rPh sb="2" eb="3">
      <t>ゲツ</t>
    </rPh>
    <rPh sb="3" eb="4">
      <t>ブン</t>
    </rPh>
    <phoneticPr fontId="25"/>
  </si>
  <si>
    <t>概算払いを希望する場合、概算払い受ける月数（額）を選択してください　→</t>
    <rPh sb="0" eb="2">
      <t>ガイサン</t>
    </rPh>
    <rPh sb="2" eb="3">
      <t>バラ</t>
    </rPh>
    <rPh sb="5" eb="7">
      <t>キボウ</t>
    </rPh>
    <rPh sb="9" eb="11">
      <t>バアイ</t>
    </rPh>
    <rPh sb="12" eb="14">
      <t>ガイサン</t>
    </rPh>
    <rPh sb="14" eb="15">
      <t>バラ</t>
    </rPh>
    <rPh sb="16" eb="17">
      <t>ウ</t>
    </rPh>
    <rPh sb="19" eb="20">
      <t>ツキ</t>
    </rPh>
    <rPh sb="20" eb="21">
      <t>スウ</t>
    </rPh>
    <rPh sb="22" eb="23">
      <t>ガク</t>
    </rPh>
    <rPh sb="25" eb="27">
      <t>センタク</t>
    </rPh>
    <phoneticPr fontId="25"/>
  </si>
  <si>
    <t>５カ月分</t>
    <rPh sb="2" eb="3">
      <t>ゲツ</t>
    </rPh>
    <rPh sb="3" eb="4">
      <t>ブン</t>
    </rPh>
    <phoneticPr fontId="25"/>
  </si>
  <si>
    <t>６カ月分</t>
    <rPh sb="2" eb="3">
      <t>ゲツ</t>
    </rPh>
    <rPh sb="3" eb="4">
      <t>ブン</t>
    </rPh>
    <phoneticPr fontId="25"/>
  </si>
  <si>
    <t>７カ月分</t>
    <rPh sb="2" eb="3">
      <t>ゲツ</t>
    </rPh>
    <rPh sb="3" eb="4">
      <t>ブン</t>
    </rPh>
    <phoneticPr fontId="25"/>
  </si>
  <si>
    <t>８カ月分</t>
    <rPh sb="2" eb="3">
      <t>ゲツ</t>
    </rPh>
    <rPh sb="3" eb="4">
      <t>ブン</t>
    </rPh>
    <phoneticPr fontId="25"/>
  </si>
  <si>
    <t>概算払いは請求しないことが選択されています。</t>
  </si>
  <si>
    <t>概算払いを希望しない場合、この請求書は提出不要です。</t>
    <rPh sb="0" eb="2">
      <t>ガイサン</t>
    </rPh>
    <rPh sb="2" eb="3">
      <t>バラ</t>
    </rPh>
    <rPh sb="5" eb="7">
      <t>キボウ</t>
    </rPh>
    <rPh sb="10" eb="12">
      <t>バアイ</t>
    </rPh>
    <rPh sb="15" eb="18">
      <t>セイキュウショ</t>
    </rPh>
    <rPh sb="19" eb="21">
      <t>テイシュツ</t>
    </rPh>
    <rPh sb="21" eb="23">
      <t>フヨウ</t>
    </rPh>
    <phoneticPr fontId="25"/>
  </si>
  <si>
    <t>１日６時間以上かつ月２０日以上勤務の場合「○」を選択（全職種）</t>
    <phoneticPr fontId="16"/>
  </si>
  <si>
    <t>○</t>
    <phoneticPr fontId="16"/>
  </si>
  <si>
    <t>幼保連携型の場合使用</t>
    <rPh sb="0" eb="1">
      <t>ヨウ</t>
    </rPh>
    <rPh sb="1" eb="2">
      <t>ホ</t>
    </rPh>
    <rPh sb="2" eb="5">
      <t>レンケイガタ</t>
    </rPh>
    <rPh sb="6" eb="8">
      <t>バアイ</t>
    </rPh>
    <rPh sb="8" eb="10">
      <t>シヨウ</t>
    </rPh>
    <phoneticPr fontId="16"/>
  </si>
  <si>
    <t>項目欄</t>
    <rPh sb="0" eb="2">
      <t>コウモク</t>
    </rPh>
    <rPh sb="2" eb="3">
      <t>ラン</t>
    </rPh>
    <phoneticPr fontId="25"/>
  </si>
  <si>
    <t>記載内容（選択項目）</t>
    <rPh sb="0" eb="2">
      <t>キサイ</t>
    </rPh>
    <rPh sb="2" eb="4">
      <t>ナイヨウ</t>
    </rPh>
    <rPh sb="5" eb="7">
      <t>センタク</t>
    </rPh>
    <rPh sb="7" eb="9">
      <t>コウモク</t>
    </rPh>
    <phoneticPr fontId="25"/>
  </si>
  <si>
    <t>記載方法</t>
    <rPh sb="0" eb="2">
      <t>キサイ</t>
    </rPh>
    <rPh sb="2" eb="4">
      <t>ホウホウ</t>
    </rPh>
    <phoneticPr fontId="25"/>
  </si>
  <si>
    <t>注意事項</t>
    <rPh sb="0" eb="2">
      <t>チュウイ</t>
    </rPh>
    <rPh sb="2" eb="4">
      <t>ジコウ</t>
    </rPh>
    <phoneticPr fontId="25"/>
  </si>
  <si>
    <t>①</t>
    <phoneticPr fontId="25"/>
  </si>
  <si>
    <t>職種</t>
    <rPh sb="0" eb="1">
      <t>ショク</t>
    </rPh>
    <rPh sb="1" eb="2">
      <t>シュ</t>
    </rPh>
    <phoneticPr fontId="25"/>
  </si>
  <si>
    <t>プルダウンで選択</t>
    <rPh sb="6" eb="8">
      <t>センタク</t>
    </rPh>
    <phoneticPr fontId="25"/>
  </si>
  <si>
    <t>②</t>
    <phoneticPr fontId="25"/>
  </si>
  <si>
    <t>１日６時間以上かつ月２０日以上勤務であれば「常勤」。※配置基準補助金と異なる</t>
    <rPh sb="1" eb="2">
      <t>ニチ</t>
    </rPh>
    <rPh sb="3" eb="7">
      <t>ジカンイジョウ</t>
    </rPh>
    <rPh sb="9" eb="10">
      <t>ツキ</t>
    </rPh>
    <rPh sb="12" eb="17">
      <t>ニチイジョウキンム</t>
    </rPh>
    <rPh sb="22" eb="24">
      <t>ジョウキン</t>
    </rPh>
    <rPh sb="27" eb="29">
      <t>ハイチ</t>
    </rPh>
    <rPh sb="29" eb="31">
      <t>キジュン</t>
    </rPh>
    <rPh sb="31" eb="34">
      <t>ホジョキン</t>
    </rPh>
    <rPh sb="35" eb="36">
      <t>コト</t>
    </rPh>
    <phoneticPr fontId="25"/>
  </si>
  <si>
    <t>③</t>
    <phoneticPr fontId="25"/>
  </si>
  <si>
    <t>時間数</t>
    <rPh sb="0" eb="3">
      <t>ジカンスウ</t>
    </rPh>
    <phoneticPr fontId="25"/>
  </si>
  <si>
    <t>１日６時間以上かつ月２０日以上勤務の職員はプルダウンで「○」を選択すると、②の常勤非常勤区分が自動で「常」となる。○を選択しないと「非」となる。</t>
    <rPh sb="1" eb="2">
      <t>ニチ</t>
    </rPh>
    <rPh sb="3" eb="7">
      <t>ジカンイジョウ</t>
    </rPh>
    <rPh sb="9" eb="10">
      <t>ツキ</t>
    </rPh>
    <rPh sb="12" eb="17">
      <t>ニチイジョウキンム</t>
    </rPh>
    <rPh sb="18" eb="20">
      <t>ショクイン</t>
    </rPh>
    <rPh sb="31" eb="33">
      <t>センタク</t>
    </rPh>
    <rPh sb="39" eb="41">
      <t>ジョウキン</t>
    </rPh>
    <rPh sb="41" eb="44">
      <t>ヒジョウキン</t>
    </rPh>
    <rPh sb="44" eb="46">
      <t>クブン</t>
    </rPh>
    <rPh sb="47" eb="49">
      <t>ジドウ</t>
    </rPh>
    <phoneticPr fontId="25"/>
  </si>
  <si>
    <t>④</t>
    <phoneticPr fontId="25"/>
  </si>
  <si>
    <t>氏名</t>
    <rPh sb="0" eb="2">
      <t>シメイ</t>
    </rPh>
    <phoneticPr fontId="25"/>
  </si>
  <si>
    <t>職員氏名（フルネーム）</t>
    <rPh sb="0" eb="2">
      <t>ショクイン</t>
    </rPh>
    <rPh sb="2" eb="4">
      <t>シメイ</t>
    </rPh>
    <phoneticPr fontId="25"/>
  </si>
  <si>
    <t>直接入力</t>
    <rPh sb="0" eb="2">
      <t>チョクセツ</t>
    </rPh>
    <rPh sb="2" eb="4">
      <t>ニュウリョク</t>
    </rPh>
    <phoneticPr fontId="25"/>
  </si>
  <si>
    <t>性別</t>
    <rPh sb="0" eb="2">
      <t>セイベツ</t>
    </rPh>
    <phoneticPr fontId="25"/>
  </si>
  <si>
    <t>女or男</t>
    <rPh sb="0" eb="1">
      <t>オンナ</t>
    </rPh>
    <rPh sb="3" eb="4">
      <t>オトコ</t>
    </rPh>
    <phoneticPr fontId="25"/>
  </si>
  <si>
    <t>⑥</t>
    <phoneticPr fontId="25"/>
  </si>
  <si>
    <t>年齢</t>
    <rPh sb="0" eb="2">
      <t>ネンレイ</t>
    </rPh>
    <phoneticPr fontId="25"/>
  </si>
  <si>
    <t>数字</t>
    <rPh sb="0" eb="2">
      <t>スウジ</t>
    </rPh>
    <phoneticPr fontId="25"/>
  </si>
  <si>
    <t>⑦</t>
    <phoneticPr fontId="25"/>
  </si>
  <si>
    <t>保育士資格</t>
    <rPh sb="0" eb="3">
      <t>ホイクシ</t>
    </rPh>
    <rPh sb="3" eb="5">
      <t>シカク</t>
    </rPh>
    <phoneticPr fontId="25"/>
  </si>
  <si>
    <t>有or無</t>
    <rPh sb="0" eb="1">
      <t>アリ</t>
    </rPh>
    <rPh sb="3" eb="4">
      <t>ナシ</t>
    </rPh>
    <phoneticPr fontId="25"/>
  </si>
  <si>
    <t>その他資格</t>
    <rPh sb="2" eb="3">
      <t>タ</t>
    </rPh>
    <rPh sb="3" eb="5">
      <t>シカク</t>
    </rPh>
    <phoneticPr fontId="25"/>
  </si>
  <si>
    <t>保健師、看護師、准看護師、栄養士、調理員
要件緩和対象職員は取得免許を記載</t>
    <rPh sb="0" eb="3">
      <t>ホケンシ</t>
    </rPh>
    <rPh sb="4" eb="7">
      <t>カンゴシ</t>
    </rPh>
    <rPh sb="8" eb="12">
      <t>ジュンカンゴシ</t>
    </rPh>
    <rPh sb="13" eb="16">
      <t>エイヨウシ</t>
    </rPh>
    <rPh sb="17" eb="20">
      <t>チョウリイン</t>
    </rPh>
    <phoneticPr fontId="25"/>
  </si>
  <si>
    <t>⑨</t>
    <phoneticPr fontId="25"/>
  </si>
  <si>
    <t>要件和対象職員の適用開始日を入力（誓約書未提出の場合は提出）</t>
    <rPh sb="0" eb="2">
      <t>ヨウケン</t>
    </rPh>
    <rPh sb="2" eb="3">
      <t>ワ</t>
    </rPh>
    <rPh sb="3" eb="5">
      <t>タイショウ</t>
    </rPh>
    <rPh sb="5" eb="7">
      <t>ショクイン</t>
    </rPh>
    <rPh sb="8" eb="10">
      <t>テキヨウ</t>
    </rPh>
    <rPh sb="10" eb="12">
      <t>カイシ</t>
    </rPh>
    <rPh sb="12" eb="13">
      <t>ビ</t>
    </rPh>
    <rPh sb="14" eb="16">
      <t>ニュウリョク</t>
    </rPh>
    <rPh sb="17" eb="20">
      <t>セイヤクショ</t>
    </rPh>
    <rPh sb="20" eb="23">
      <t>ミテイシュツ</t>
    </rPh>
    <rPh sb="24" eb="26">
      <t>バアイ</t>
    </rPh>
    <rPh sb="27" eb="29">
      <t>テイシュツ</t>
    </rPh>
    <phoneticPr fontId="25"/>
  </si>
  <si>
    <t>【正しい例】
「R●.4.1」
【誤りの例】
「R.●.4.1」、「R●.4.1.」などピリオドが正しくついていない場合
「R●,4,1」などカンマで記載している場合
※年度途中で長期休暇に入る場合は、休暇前日の日付を「退職等年月日」に記載のうえ、期間を備考欄に記載</t>
    <rPh sb="1" eb="2">
      <t>タダ</t>
    </rPh>
    <rPh sb="4" eb="5">
      <t>レイ</t>
    </rPh>
    <rPh sb="17" eb="18">
      <t>アヤマ</t>
    </rPh>
    <rPh sb="20" eb="21">
      <t>レイ</t>
    </rPh>
    <rPh sb="49" eb="50">
      <t>タダ</t>
    </rPh>
    <rPh sb="58" eb="60">
      <t>バアイ</t>
    </rPh>
    <rPh sb="75" eb="77">
      <t>キサイ</t>
    </rPh>
    <rPh sb="81" eb="83">
      <t>バアイ</t>
    </rPh>
    <rPh sb="86" eb="88">
      <t>ネンド</t>
    </rPh>
    <rPh sb="88" eb="90">
      <t>トチュウ</t>
    </rPh>
    <rPh sb="91" eb="93">
      <t>チョウキ</t>
    </rPh>
    <rPh sb="93" eb="95">
      <t>キュウカ</t>
    </rPh>
    <rPh sb="96" eb="97">
      <t>ハイ</t>
    </rPh>
    <rPh sb="98" eb="100">
      <t>バアイ</t>
    </rPh>
    <rPh sb="102" eb="104">
      <t>キュウカ</t>
    </rPh>
    <rPh sb="104" eb="106">
      <t>ゼンジツ</t>
    </rPh>
    <rPh sb="107" eb="109">
      <t>ヒヅケ</t>
    </rPh>
    <rPh sb="111" eb="113">
      <t>タイショク</t>
    </rPh>
    <rPh sb="113" eb="114">
      <t>トウ</t>
    </rPh>
    <rPh sb="114" eb="117">
      <t>ネンガッピ</t>
    </rPh>
    <rPh sb="119" eb="121">
      <t>キサイ</t>
    </rPh>
    <rPh sb="125" eb="127">
      <t>キカン</t>
    </rPh>
    <rPh sb="128" eb="130">
      <t>ビコウ</t>
    </rPh>
    <rPh sb="130" eb="131">
      <t>ラン</t>
    </rPh>
    <rPh sb="132" eb="134">
      <t>キサイ</t>
    </rPh>
    <phoneticPr fontId="25"/>
  </si>
  <si>
    <t>⑩</t>
    <phoneticPr fontId="25"/>
  </si>
  <si>
    <t>採用年月日</t>
    <rPh sb="0" eb="2">
      <t>サイヨウ</t>
    </rPh>
    <rPh sb="2" eb="5">
      <t>ネンガッピ</t>
    </rPh>
    <phoneticPr fontId="25"/>
  </si>
  <si>
    <t>採用年月日を入力</t>
    <rPh sb="0" eb="2">
      <t>サイヨウ</t>
    </rPh>
    <rPh sb="2" eb="5">
      <t>ネンガッピ</t>
    </rPh>
    <rPh sb="6" eb="8">
      <t>ニュウリョク</t>
    </rPh>
    <phoneticPr fontId="25"/>
  </si>
  <si>
    <t>⑪</t>
    <phoneticPr fontId="25"/>
  </si>
  <si>
    <t>退職等年月日</t>
    <rPh sb="0" eb="2">
      <t>タイショク</t>
    </rPh>
    <rPh sb="2" eb="3">
      <t>トウ</t>
    </rPh>
    <rPh sb="3" eb="6">
      <t>ネンガッピ</t>
    </rPh>
    <phoneticPr fontId="25"/>
  </si>
  <si>
    <t>退職等年月日を入力</t>
    <rPh sb="0" eb="2">
      <t>タイショク</t>
    </rPh>
    <rPh sb="2" eb="3">
      <t>トウ</t>
    </rPh>
    <rPh sb="3" eb="6">
      <t>ネンガッピ</t>
    </rPh>
    <rPh sb="7" eb="9">
      <t>ニュウリョク</t>
    </rPh>
    <phoneticPr fontId="25"/>
  </si>
  <si>
    <t>⑫</t>
    <phoneticPr fontId="25"/>
  </si>
  <si>
    <t>備考</t>
    <rPh sb="0" eb="2">
      <t>ビコウ</t>
    </rPh>
    <phoneticPr fontId="25"/>
  </si>
  <si>
    <t>⑬</t>
    <phoneticPr fontId="25"/>
  </si>
  <si>
    <t>派遣を選択</t>
    <rPh sb="0" eb="2">
      <t>ハケン</t>
    </rPh>
    <rPh sb="3" eb="5">
      <t>センタク</t>
    </rPh>
    <phoneticPr fontId="25"/>
  </si>
  <si>
    <t>園長、施設長、副園長、教頭、主幹保育教諭等、指導保育教諭等、
保育教諭等、保育教諭等（常勤的非常勤）、保育教諭等（短時間）、
助保育教諭等、講師、要件緩和対象、教育・保育補助員、
保健師、看護師、准看護師、栄養士、調理員、事務職員、その他</t>
    <rPh sb="0" eb="2">
      <t>エンチョウ</t>
    </rPh>
    <rPh sb="3" eb="6">
      <t>シセツチョウ</t>
    </rPh>
    <rPh sb="7" eb="10">
      <t>フクエンチョウ</t>
    </rPh>
    <rPh sb="11" eb="13">
      <t>キョウトウ</t>
    </rPh>
    <rPh sb="14" eb="16">
      <t>シュカン</t>
    </rPh>
    <rPh sb="16" eb="18">
      <t>ホイク</t>
    </rPh>
    <rPh sb="18" eb="20">
      <t>キョウユ</t>
    </rPh>
    <rPh sb="20" eb="21">
      <t>トウ</t>
    </rPh>
    <rPh sb="22" eb="24">
      <t>シドウ</t>
    </rPh>
    <rPh sb="24" eb="26">
      <t>ホイク</t>
    </rPh>
    <rPh sb="26" eb="28">
      <t>キョウユ</t>
    </rPh>
    <rPh sb="28" eb="29">
      <t>トウ</t>
    </rPh>
    <rPh sb="31" eb="33">
      <t>ホイク</t>
    </rPh>
    <rPh sb="33" eb="35">
      <t>キョウユ</t>
    </rPh>
    <rPh sb="35" eb="36">
      <t>トウ</t>
    </rPh>
    <rPh sb="37" eb="39">
      <t>ホイク</t>
    </rPh>
    <rPh sb="39" eb="41">
      <t>キョウユ</t>
    </rPh>
    <rPh sb="41" eb="42">
      <t>トウ</t>
    </rPh>
    <rPh sb="43" eb="46">
      <t>ジョウキンテキ</t>
    </rPh>
    <rPh sb="46" eb="49">
      <t>ヒジョウキン</t>
    </rPh>
    <rPh sb="51" eb="53">
      <t>ホイク</t>
    </rPh>
    <rPh sb="53" eb="55">
      <t>キョウユ</t>
    </rPh>
    <rPh sb="55" eb="56">
      <t>トウ</t>
    </rPh>
    <rPh sb="57" eb="60">
      <t>タンジカン</t>
    </rPh>
    <rPh sb="63" eb="64">
      <t>ジョ</t>
    </rPh>
    <rPh sb="64" eb="66">
      <t>ホイク</t>
    </rPh>
    <rPh sb="66" eb="68">
      <t>キョウユ</t>
    </rPh>
    <rPh sb="68" eb="69">
      <t>トウ</t>
    </rPh>
    <rPh sb="70" eb="72">
      <t>コウシ</t>
    </rPh>
    <rPh sb="73" eb="75">
      <t>ヨウケン</t>
    </rPh>
    <rPh sb="75" eb="77">
      <t>カンワ</t>
    </rPh>
    <rPh sb="77" eb="79">
      <t>タイショウ</t>
    </rPh>
    <rPh sb="80" eb="82">
      <t>キョウイク</t>
    </rPh>
    <rPh sb="83" eb="85">
      <t>ホイク</t>
    </rPh>
    <rPh sb="85" eb="88">
      <t>ホジョイン</t>
    </rPh>
    <rPh sb="90" eb="93">
      <t>ホケンシ</t>
    </rPh>
    <rPh sb="94" eb="97">
      <t>カンゴシ</t>
    </rPh>
    <rPh sb="98" eb="102">
      <t>ジュンカンゴシ</t>
    </rPh>
    <rPh sb="103" eb="106">
      <t>エイヨウシ</t>
    </rPh>
    <rPh sb="107" eb="110">
      <t>チョウリイン</t>
    </rPh>
    <rPh sb="111" eb="113">
      <t>ジム</t>
    </rPh>
    <rPh sb="113" eb="115">
      <t>ショクイン</t>
    </rPh>
    <rPh sb="118" eb="119">
      <t>タ</t>
    </rPh>
    <phoneticPr fontId="25"/>
  </si>
  <si>
    <t>パート保育教諭等のうち、園で定める常勤時間以上勤務であれば「保育教諭等（常勤的非常勤）」、それ以外は「保育教諭等（短時間）」
常勤の看護師、准看護師、保健師のみなし保育士要件：乳児(0歳児)が4人以上在籍につき１人</t>
    <rPh sb="3" eb="5">
      <t>ホイク</t>
    </rPh>
    <rPh sb="5" eb="7">
      <t>キョウユ</t>
    </rPh>
    <rPh sb="7" eb="8">
      <t>トウ</t>
    </rPh>
    <rPh sb="12" eb="13">
      <t>エン</t>
    </rPh>
    <rPh sb="14" eb="15">
      <t>サダ</t>
    </rPh>
    <rPh sb="17" eb="19">
      <t>ジョウキン</t>
    </rPh>
    <rPh sb="19" eb="21">
      <t>ジカン</t>
    </rPh>
    <rPh sb="21" eb="23">
      <t>イジョウ</t>
    </rPh>
    <rPh sb="23" eb="25">
      <t>キンム</t>
    </rPh>
    <rPh sb="30" eb="32">
      <t>ホイク</t>
    </rPh>
    <rPh sb="32" eb="34">
      <t>キョウユ</t>
    </rPh>
    <rPh sb="34" eb="35">
      <t>トウ</t>
    </rPh>
    <rPh sb="36" eb="39">
      <t>ジョウキンテキ</t>
    </rPh>
    <rPh sb="39" eb="42">
      <t>ヒジョウキン</t>
    </rPh>
    <rPh sb="47" eb="49">
      <t>イガイ</t>
    </rPh>
    <rPh sb="51" eb="53">
      <t>ホイク</t>
    </rPh>
    <rPh sb="53" eb="55">
      <t>キョウユ</t>
    </rPh>
    <rPh sb="55" eb="56">
      <t>トウ</t>
    </rPh>
    <rPh sb="57" eb="60">
      <t>タンジカン</t>
    </rPh>
    <rPh sb="65" eb="67">
      <t>ジョウキン</t>
    </rPh>
    <rPh sb="68" eb="71">
      <t>カンゴシ</t>
    </rPh>
    <rPh sb="72" eb="76">
      <t>ジュンカンゴシ</t>
    </rPh>
    <rPh sb="77" eb="80">
      <t>ホケンシ</t>
    </rPh>
    <rPh sb="84" eb="87">
      <t>ホイクシ</t>
    </rPh>
    <rPh sb="87" eb="89">
      <t>ヨウケン</t>
    </rPh>
    <phoneticPr fontId="25"/>
  </si>
  <si>
    <t>⑧</t>
    <phoneticPr fontId="16"/>
  </si>
  <si>
    <t>幼稚園免許</t>
    <rPh sb="0" eb="3">
      <t>ヨウチエン</t>
    </rPh>
    <rPh sb="3" eb="5">
      <t>メンキョ</t>
    </rPh>
    <phoneticPr fontId="16"/>
  </si>
  <si>
    <t>⑭</t>
    <phoneticPr fontId="25"/>
  </si>
  <si>
    <t>≪給与改善対象職員≫</t>
    <rPh sb="1" eb="3">
      <t>キュウヨ</t>
    </rPh>
    <rPh sb="3" eb="5">
      <t>カイゼン</t>
    </rPh>
    <rPh sb="5" eb="7">
      <t>タイショウ</t>
    </rPh>
    <rPh sb="7" eb="9">
      <t>ショクイン</t>
    </rPh>
    <phoneticPr fontId="25"/>
  </si>
  <si>
    <t>雇用形態</t>
    <rPh sb="0" eb="2">
      <t>コヨウ</t>
    </rPh>
    <rPh sb="2" eb="4">
      <t>ケイタイ</t>
    </rPh>
    <phoneticPr fontId="22"/>
  </si>
  <si>
    <t>常勤・非常勤区分</t>
    <rPh sb="0" eb="2">
      <t>ジョウキン</t>
    </rPh>
    <rPh sb="3" eb="6">
      <t>ヒジョウキン</t>
    </rPh>
    <rPh sb="6" eb="8">
      <t>クブン</t>
    </rPh>
    <phoneticPr fontId="16"/>
  </si>
  <si>
    <t>雇用形態</t>
    <rPh sb="0" eb="2">
      <t>コヨウ</t>
    </rPh>
    <rPh sb="2" eb="4">
      <t>ケイタイ</t>
    </rPh>
    <phoneticPr fontId="25"/>
  </si>
  <si>
    <t>正規職員は「正」、それ以外の職員は「パート」</t>
    <rPh sb="0" eb="2">
      <t>セイキ</t>
    </rPh>
    <rPh sb="2" eb="4">
      <t>ショクイン</t>
    </rPh>
    <rPh sb="6" eb="7">
      <t>セイ</t>
    </rPh>
    <rPh sb="11" eb="13">
      <t>イガイ</t>
    </rPh>
    <rPh sb="14" eb="16">
      <t>ショクイン</t>
    </rPh>
    <phoneticPr fontId="25"/>
  </si>
  <si>
    <t>常勤・非常勤区分</t>
    <rPh sb="0" eb="2">
      <t>ジョウキン</t>
    </rPh>
    <rPh sb="3" eb="8">
      <t>ヒジョウキンクブン</t>
    </rPh>
    <phoneticPr fontId="25"/>
  </si>
  <si>
    <t>１日６時間以上かつ月２０日以上勤務は常勤、それ以下は非常勤</t>
    <rPh sb="1" eb="2">
      <t>ニチ</t>
    </rPh>
    <rPh sb="3" eb="7">
      <t>ジカンイジョウ</t>
    </rPh>
    <rPh sb="9" eb="10">
      <t>ツキ</t>
    </rPh>
    <rPh sb="12" eb="17">
      <t>ニチイジョウキンム</t>
    </rPh>
    <rPh sb="18" eb="20">
      <t>ジョウキン</t>
    </rPh>
    <rPh sb="23" eb="25">
      <t>イカ</t>
    </rPh>
    <rPh sb="26" eb="29">
      <t>ヒジョウキン</t>
    </rPh>
    <phoneticPr fontId="25"/>
  </si>
  <si>
    <t>④を入力すると自動入力される</t>
    <rPh sb="2" eb="4">
      <t>ニュウリョク</t>
    </rPh>
    <rPh sb="7" eb="9">
      <t>ジドウ</t>
    </rPh>
    <rPh sb="9" eb="11">
      <t>ニュウリョク</t>
    </rPh>
    <phoneticPr fontId="25"/>
  </si>
  <si>
    <t>⑮</t>
    <phoneticPr fontId="25"/>
  </si>
  <si>
    <t>⑥概算払い請求書</t>
    <rPh sb="1" eb="3">
      <t>ガイサン</t>
    </rPh>
    <rPh sb="3" eb="4">
      <t>バラ</t>
    </rPh>
    <rPh sb="5" eb="8">
      <t>セイキュウショ</t>
    </rPh>
    <phoneticPr fontId="25"/>
  </si>
  <si>
    <t>⑤申請書</t>
    <rPh sb="1" eb="4">
      <t>シンセイショ</t>
    </rPh>
    <phoneticPr fontId="25"/>
  </si>
  <si>
    <t>④算出内訳表</t>
    <phoneticPr fontId="25"/>
  </si>
  <si>
    <t>③職員名簿</t>
    <phoneticPr fontId="25"/>
  </si>
  <si>
    <t>①基本情報</t>
    <rPh sb="1" eb="3">
      <t>キホン</t>
    </rPh>
    <rPh sb="3" eb="5">
      <t>ジョウホウ</t>
    </rPh>
    <phoneticPr fontId="25"/>
  </si>
  <si>
    <t>シート名</t>
    <rPh sb="3" eb="4">
      <t>メイ</t>
    </rPh>
    <phoneticPr fontId="25"/>
  </si>
  <si>
    <t>記載内容の誤りに対し修正したもの</t>
    <rPh sb="0" eb="2">
      <t>キサイ</t>
    </rPh>
    <rPh sb="2" eb="4">
      <t>ナイヨウ</t>
    </rPh>
    <rPh sb="5" eb="6">
      <t>アヤマ</t>
    </rPh>
    <rPh sb="8" eb="9">
      <t>タイ</t>
    </rPh>
    <rPh sb="10" eb="12">
      <t>シュウセイ</t>
    </rPh>
    <phoneticPr fontId="25"/>
  </si>
  <si>
    <t>記載内容に疑義があり、確認・修正を依頼するもの</t>
    <rPh sb="0" eb="2">
      <t>キサイ</t>
    </rPh>
    <rPh sb="2" eb="4">
      <t>ナイヨウ</t>
    </rPh>
    <rPh sb="5" eb="7">
      <t>ギギ</t>
    </rPh>
    <rPh sb="11" eb="13">
      <t>カクニン</t>
    </rPh>
    <rPh sb="14" eb="16">
      <t>シュウセイ</t>
    </rPh>
    <rPh sb="17" eb="19">
      <t>イライ</t>
    </rPh>
    <phoneticPr fontId="25"/>
  </si>
  <si>
    <t>項目・セル等</t>
    <rPh sb="0" eb="2">
      <t>コウモク</t>
    </rPh>
    <rPh sb="5" eb="6">
      <t>トウ</t>
    </rPh>
    <phoneticPr fontId="25"/>
  </si>
  <si>
    <t>内容</t>
    <rPh sb="0" eb="2">
      <t>ナイヨウ</t>
    </rPh>
    <phoneticPr fontId="25"/>
  </si>
  <si>
    <t>確認等箇所</t>
    <rPh sb="0" eb="2">
      <t>カクニン</t>
    </rPh>
    <rPh sb="2" eb="3">
      <t>トウ</t>
    </rPh>
    <rPh sb="3" eb="5">
      <t>カショ</t>
    </rPh>
    <phoneticPr fontId="25"/>
  </si>
  <si>
    <t>・修正完了後、再度全体の整合の確認をお願いします。</t>
    <rPh sb="1" eb="3">
      <t>シュウセイ</t>
    </rPh>
    <rPh sb="3" eb="5">
      <t>カンリョウ</t>
    </rPh>
    <rPh sb="5" eb="6">
      <t>ゴ</t>
    </rPh>
    <rPh sb="7" eb="9">
      <t>サイド</t>
    </rPh>
    <rPh sb="9" eb="11">
      <t>ゼンタイ</t>
    </rPh>
    <rPh sb="12" eb="14">
      <t>セイゴウ</t>
    </rPh>
    <rPh sb="15" eb="17">
      <t>カクニン</t>
    </rPh>
    <rPh sb="19" eb="20">
      <t>ネガ</t>
    </rPh>
    <phoneticPr fontId="25"/>
  </si>
  <si>
    <t>　　 ・修正が誤りであった場合は、お手数ですが再度修正をお願いします。</t>
    <phoneticPr fontId="25"/>
  </si>
  <si>
    <t>→　・単なる事実の誤認など、軽微な修正をしていますので、確認をお願いします。</t>
    <phoneticPr fontId="25"/>
  </si>
  <si>
    <t>・記載内容の誤りに対し修正したもの　　</t>
    <phoneticPr fontId="25"/>
  </si>
  <si>
    <t>→　記載内容の確認・修正をお願いします。</t>
    <phoneticPr fontId="25"/>
  </si>
  <si>
    <t>・記載内容に疑義があり、確認・修正を依頼するもの　　</t>
    <phoneticPr fontId="25"/>
  </si>
  <si>
    <t>（依頼内容）</t>
    <rPh sb="1" eb="3">
      <t>イライ</t>
    </rPh>
    <rPh sb="3" eb="5">
      <t>ナイヨウ</t>
    </rPh>
    <phoneticPr fontId="25"/>
  </si>
  <si>
    <t>確認・修正等を要する箇所一覧</t>
    <rPh sb="0" eb="2">
      <t>カクニン</t>
    </rPh>
    <rPh sb="3" eb="5">
      <t>シュウセイ</t>
    </rPh>
    <rPh sb="5" eb="6">
      <t>トウ</t>
    </rPh>
    <rPh sb="7" eb="8">
      <t>ヨウ</t>
    </rPh>
    <rPh sb="10" eb="12">
      <t>カショ</t>
    </rPh>
    <rPh sb="12" eb="14">
      <t>イチラン</t>
    </rPh>
    <phoneticPr fontId="25"/>
  </si>
  <si>
    <t>×</t>
    <phoneticPr fontId="16"/>
  </si>
  <si>
    <t>補助金用基本データ（最新）</t>
    <rPh sb="0" eb="3">
      <t>ホジョキン</t>
    </rPh>
    <rPh sb="3" eb="4">
      <t>ヨウ</t>
    </rPh>
    <rPh sb="4" eb="6">
      <t>キホン</t>
    </rPh>
    <rPh sb="10" eb="12">
      <t>サイシン</t>
    </rPh>
    <phoneticPr fontId="16"/>
  </si>
  <si>
    <t>↓黄色のセルは法人情報と違う内容になっている</t>
    <rPh sb="1" eb="3">
      <t>キイロ</t>
    </rPh>
    <rPh sb="7" eb="9">
      <t>ホウジン</t>
    </rPh>
    <rPh sb="9" eb="11">
      <t>ジョウホウ</t>
    </rPh>
    <rPh sb="12" eb="13">
      <t>チガ</t>
    </rPh>
    <rPh sb="14" eb="16">
      <t>ナイヨウ</t>
    </rPh>
    <phoneticPr fontId="25"/>
  </si>
  <si>
    <t>RVD43964</t>
  </si>
  <si>
    <t>法人情報</t>
    <rPh sb="0" eb="2">
      <t>ホウジン</t>
    </rPh>
    <rPh sb="2" eb="4">
      <t>ジョウホウ</t>
    </rPh>
    <phoneticPr fontId="25"/>
  </si>
  <si>
    <t>代理人情報</t>
    <rPh sb="0" eb="3">
      <t>ダイリニン</t>
    </rPh>
    <rPh sb="3" eb="5">
      <t>ジョウホウ</t>
    </rPh>
    <phoneticPr fontId="25"/>
  </si>
  <si>
    <t>１　民間保育園</t>
    <rPh sb="2" eb="7">
      <t>ミンカン</t>
    </rPh>
    <rPh sb="4" eb="7">
      <t>ホイクエン</t>
    </rPh>
    <phoneticPr fontId="16"/>
  </si>
  <si>
    <t>№</t>
    <phoneticPr fontId="16"/>
  </si>
  <si>
    <t>施    設    名</t>
    <phoneticPr fontId="16"/>
  </si>
  <si>
    <t>通し
番号</t>
    <rPh sb="0" eb="1">
      <t>トオ</t>
    </rPh>
    <rPh sb="3" eb="5">
      <t>バンゴウ</t>
    </rPh>
    <phoneticPr fontId="25"/>
  </si>
  <si>
    <t>事業所番号
（幼保支援課で付番）</t>
    <rPh sb="0" eb="3">
      <t>ジギョウショ</t>
    </rPh>
    <rPh sb="3" eb="5">
      <t>バンゴウ</t>
    </rPh>
    <rPh sb="7" eb="9">
      <t>ヨウホ</t>
    </rPh>
    <rPh sb="9" eb="11">
      <t>シエン</t>
    </rPh>
    <rPh sb="11" eb="12">
      <t>カ</t>
    </rPh>
    <rPh sb="13" eb="15">
      <t>フバン</t>
    </rPh>
    <phoneticPr fontId="25"/>
  </si>
  <si>
    <t>補助金用PW</t>
    <rPh sb="0" eb="3">
      <t>ホジョキン</t>
    </rPh>
    <rPh sb="3" eb="4">
      <t>ヨウ</t>
    </rPh>
    <phoneticPr fontId="25"/>
  </si>
  <si>
    <t>PW保存用
（通常は非表示）</t>
    <rPh sb="2" eb="5">
      <t>ホゾンヨウ</t>
    </rPh>
    <rPh sb="7" eb="9">
      <t>ツウジョウ</t>
    </rPh>
    <rPh sb="10" eb="13">
      <t>ヒヒョウジ</t>
    </rPh>
    <phoneticPr fontId="25"/>
  </si>
  <si>
    <t>重複確認</t>
    <rPh sb="0" eb="2">
      <t>チョウフク</t>
    </rPh>
    <rPh sb="2" eb="4">
      <t>カクニン</t>
    </rPh>
    <phoneticPr fontId="25"/>
  </si>
  <si>
    <t>Pw確認</t>
    <rPh sb="2" eb="4">
      <t>カクニン</t>
    </rPh>
    <phoneticPr fontId="25"/>
  </si>
  <si>
    <t>債権者番号</t>
    <rPh sb="0" eb="3">
      <t>サイケンシャ</t>
    </rPh>
    <rPh sb="3" eb="5">
      <t>バンゴウ</t>
    </rPh>
    <phoneticPr fontId="25"/>
  </si>
  <si>
    <t>代表者氏名</t>
    <rPh sb="0" eb="3">
      <t>ダイヒョウシャ</t>
    </rPh>
    <rPh sb="3" eb="5">
      <t>シメイ</t>
    </rPh>
    <phoneticPr fontId="25"/>
  </si>
  <si>
    <t>中村　一裕</t>
  </si>
  <si>
    <t>都賀保育園</t>
    <rPh sb="0" eb="2">
      <t>ツガ</t>
    </rPh>
    <rPh sb="2" eb="5">
      <t>ホイクエン</t>
    </rPh>
    <phoneticPr fontId="15"/>
  </si>
  <si>
    <t>美光保育園</t>
    <rPh sb="0" eb="1">
      <t>ミ</t>
    </rPh>
    <rPh sb="1" eb="2">
      <t>ヒカリ</t>
    </rPh>
    <rPh sb="2" eb="5">
      <t>ホイクエン</t>
    </rPh>
    <phoneticPr fontId="15"/>
  </si>
  <si>
    <t>第２幕張海浜保育園</t>
    <rPh sb="0" eb="1">
      <t>ダイ</t>
    </rPh>
    <rPh sb="2" eb="4">
      <t>マクハリ</t>
    </rPh>
    <rPh sb="4" eb="6">
      <t>カイヒン</t>
    </rPh>
    <rPh sb="6" eb="9">
      <t>ホイクエン</t>
    </rPh>
    <phoneticPr fontId="15"/>
  </si>
  <si>
    <t>ピラミッドメソッド千葉保育園</t>
    <rPh sb="9" eb="11">
      <t>チバ</t>
    </rPh>
    <rPh sb="11" eb="14">
      <t>ホイクエン</t>
    </rPh>
    <phoneticPr fontId="15"/>
  </si>
  <si>
    <t>ルーチェ保育園千葉新田町</t>
    <rPh sb="4" eb="7">
      <t>ホイクエン</t>
    </rPh>
    <rPh sb="7" eb="9">
      <t>チバ</t>
    </rPh>
    <rPh sb="9" eb="12">
      <t>シンデンチョウ</t>
    </rPh>
    <phoneticPr fontId="15"/>
  </si>
  <si>
    <t>新検見川すきっぷ保育園</t>
    <rPh sb="0" eb="4">
      <t>シンケミガワ</t>
    </rPh>
    <rPh sb="8" eb="11">
      <t>ホイクエン</t>
    </rPh>
    <phoneticPr fontId="15"/>
  </si>
  <si>
    <t>幕張本郷ナーサリー</t>
    <rPh sb="0" eb="4">
      <t>マクハリホンゴウ</t>
    </rPh>
    <phoneticPr fontId="15"/>
  </si>
  <si>
    <t>ししの子保育園</t>
    <rPh sb="3" eb="4">
      <t>コ</t>
    </rPh>
    <rPh sb="4" eb="7">
      <t>ホイクエン</t>
    </rPh>
    <phoneticPr fontId="15"/>
  </si>
  <si>
    <t>アストロナーサリー小仲台</t>
    <rPh sb="9" eb="10">
      <t>ショウ</t>
    </rPh>
    <rPh sb="10" eb="11">
      <t>ナカ</t>
    </rPh>
    <rPh sb="11" eb="12">
      <t>ダイ</t>
    </rPh>
    <phoneticPr fontId="15"/>
  </si>
  <si>
    <t>アストロキャンプ稲毛東保育園</t>
    <rPh sb="8" eb="10">
      <t>イナゲ</t>
    </rPh>
    <rPh sb="10" eb="11">
      <t>ヒガシ</t>
    </rPh>
    <rPh sb="11" eb="14">
      <t>ホイクエン</t>
    </rPh>
    <phoneticPr fontId="15"/>
  </si>
  <si>
    <t>テンダーラビング保育園誉田</t>
    <rPh sb="8" eb="11">
      <t>ホイクエン</t>
    </rPh>
    <rPh sb="11" eb="13">
      <t>ホンダ</t>
    </rPh>
    <phoneticPr fontId="15"/>
  </si>
  <si>
    <t>誉田おもいやり保育園</t>
    <rPh sb="0" eb="2">
      <t>ホンダ</t>
    </rPh>
    <rPh sb="7" eb="10">
      <t>ホイクエン</t>
    </rPh>
    <phoneticPr fontId="15"/>
  </si>
  <si>
    <t>宇野　弘願</t>
  </si>
  <si>
    <t>千葉市緑区おゆみ野南３－３０　サンクレイドルおゆみ野SW１</t>
  </si>
  <si>
    <t>井上　洋</t>
  </si>
  <si>
    <t>青松　武志</t>
  </si>
  <si>
    <t>園長</t>
    <rPh sb="0" eb="2">
      <t>エンチョウ</t>
    </rPh>
    <phoneticPr fontId="25"/>
  </si>
  <si>
    <t>千葉市美浜区中瀬1-6　エム・ベイポイント幕張５F</t>
  </si>
  <si>
    <t>千葉誉田雲母保育園</t>
  </si>
  <si>
    <t>KMW28100</t>
  </si>
  <si>
    <t>サフォークキッズ保育園</t>
    <rPh sb="8" eb="11">
      <t>ホイクエン</t>
    </rPh>
    <phoneticPr fontId="25"/>
  </si>
  <si>
    <t>みらくる保育園</t>
    <rPh sb="4" eb="7">
      <t>ホイクエン</t>
    </rPh>
    <phoneticPr fontId="25"/>
  </si>
  <si>
    <t>２　認定こども園</t>
    <rPh sb="2" eb="8">
      <t>ニンテイ</t>
    </rPh>
    <phoneticPr fontId="16"/>
  </si>
  <si>
    <t>千葉県八千代市米本1359米本団地4街区39棟</t>
  </si>
  <si>
    <t>東京都江戸川区南葛西7丁目２－５４</t>
  </si>
  <si>
    <t>３　幼稚園</t>
    <rPh sb="2" eb="5">
      <t>ｙ</t>
    </rPh>
    <phoneticPr fontId="16"/>
  </si>
  <si>
    <t>NUJ15540</t>
  </si>
  <si>
    <t>髙山　照駿</t>
  </si>
  <si>
    <t>４　小規模保育事業</t>
    <rPh sb="2" eb="9">
      <t>ショウキボ</t>
    </rPh>
    <phoneticPr fontId="16"/>
  </si>
  <si>
    <t>斉藤　玄樹</t>
  </si>
  <si>
    <t>東京都港区港南２－１５－１　品川インターシティA棟２８F</t>
  </si>
  <si>
    <t>宇野　御本書</t>
  </si>
  <si>
    <t>なないろ浜野園</t>
    <rPh sb="4" eb="6">
      <t>ハマノ</t>
    </rPh>
    <rPh sb="6" eb="7">
      <t>エン</t>
    </rPh>
    <phoneticPr fontId="25"/>
  </si>
  <si>
    <t>５　事業所内保育事業</t>
    <rPh sb="2" eb="5">
      <t>ジギョウショ</t>
    </rPh>
    <rPh sb="5" eb="6">
      <t>ナイ</t>
    </rPh>
    <rPh sb="6" eb="8">
      <t>ホイク</t>
    </rPh>
    <rPh sb="8" eb="10">
      <t>ジギョウ</t>
    </rPh>
    <phoneticPr fontId="16"/>
  </si>
  <si>
    <t>小林　義昌</t>
  </si>
  <si>
    <t>ひかり保育園</t>
    <phoneticPr fontId="25"/>
  </si>
  <si>
    <t>６　家庭的保育事業</t>
    <rPh sb="2" eb="9">
      <t>カテイ</t>
    </rPh>
    <phoneticPr fontId="16"/>
  </si>
  <si>
    <t>７　居宅訪問型保育事業</t>
    <rPh sb="2" eb="9">
      <t>キョタクホウモンガタホイク</t>
    </rPh>
    <rPh sb="9" eb="11">
      <t>ジギョウ</t>
    </rPh>
    <phoneticPr fontId="16"/>
  </si>
  <si>
    <t>居宅</t>
    <rPh sb="0" eb="2">
      <t>キョタク</t>
    </rPh>
    <phoneticPr fontId="25"/>
  </si>
  <si>
    <t>保育園</t>
    <rPh sb="0" eb="3">
      <t>ホイクエン</t>
    </rPh>
    <phoneticPr fontId="55"/>
  </si>
  <si>
    <t>幼保連携型認定こども園</t>
    <rPh sb="0" eb="1">
      <t>ヨウ</t>
    </rPh>
    <rPh sb="1" eb="2">
      <t>ホ</t>
    </rPh>
    <rPh sb="2" eb="5">
      <t>レンケイガタ</t>
    </rPh>
    <rPh sb="5" eb="7">
      <t>ニンテイ</t>
    </rPh>
    <rPh sb="10" eb="11">
      <t>エン</t>
    </rPh>
    <phoneticPr fontId="55"/>
  </si>
  <si>
    <t>保育所型認定こども園</t>
    <rPh sb="0" eb="2">
      <t>ホイク</t>
    </rPh>
    <rPh sb="2" eb="3">
      <t>ショ</t>
    </rPh>
    <rPh sb="3" eb="4">
      <t>ガタ</t>
    </rPh>
    <rPh sb="4" eb="6">
      <t>ニンテイ</t>
    </rPh>
    <rPh sb="9" eb="10">
      <t>エン</t>
    </rPh>
    <phoneticPr fontId="55"/>
  </si>
  <si>
    <t>地方裁量型認定こども園</t>
    <rPh sb="0" eb="2">
      <t>チホウ</t>
    </rPh>
    <rPh sb="2" eb="5">
      <t>サイリョウガタ</t>
    </rPh>
    <rPh sb="5" eb="7">
      <t>ニンテイ</t>
    </rPh>
    <rPh sb="10" eb="11">
      <t>エン</t>
    </rPh>
    <phoneticPr fontId="55"/>
  </si>
  <si>
    <t>給付型幼稚園</t>
    <rPh sb="0" eb="3">
      <t>キュウフガタ</t>
    </rPh>
    <rPh sb="3" eb="6">
      <t>ヨウチエン</t>
    </rPh>
    <phoneticPr fontId="25"/>
  </si>
  <si>
    <t>家庭的保育事業</t>
    <rPh sb="0" eb="2">
      <t>カテイ</t>
    </rPh>
    <rPh sb="2" eb="3">
      <t>テキ</t>
    </rPh>
    <rPh sb="3" eb="5">
      <t>ホイク</t>
    </rPh>
    <rPh sb="5" eb="7">
      <t>ジギョウ</t>
    </rPh>
    <phoneticPr fontId="55"/>
  </si>
  <si>
    <t>居宅訪問型保育事業</t>
    <rPh sb="0" eb="2">
      <t>キョタク</t>
    </rPh>
    <rPh sb="2" eb="4">
      <t>ホウモン</t>
    </rPh>
    <rPh sb="4" eb="5">
      <t>ガタ</t>
    </rPh>
    <rPh sb="5" eb="7">
      <t>ホイク</t>
    </rPh>
    <rPh sb="7" eb="9">
      <t>ジギョウ</t>
    </rPh>
    <phoneticPr fontId="25"/>
  </si>
  <si>
    <t>企業主導型</t>
    <rPh sb="0" eb="2">
      <t>キギョウ</t>
    </rPh>
    <rPh sb="2" eb="5">
      <t>シュドウガタ</t>
    </rPh>
    <phoneticPr fontId="25"/>
  </si>
  <si>
    <t>保育ルーム</t>
    <rPh sb="0" eb="2">
      <t>ホイク</t>
    </rPh>
    <phoneticPr fontId="25"/>
  </si>
  <si>
    <t>千葉文化幼稚園</t>
    <rPh sb="0" eb="2">
      <t>チバ</t>
    </rPh>
    <rPh sb="2" eb="4">
      <t>ブンカ</t>
    </rPh>
    <rPh sb="4" eb="7">
      <t>ヨウチエン</t>
    </rPh>
    <phoneticPr fontId="25"/>
  </si>
  <si>
    <t>千葉誉田雲母保育園</t>
    <rPh sb="0" eb="2">
      <t>チバ</t>
    </rPh>
    <rPh sb="2" eb="4">
      <t>ホンダ</t>
    </rPh>
    <rPh sb="4" eb="6">
      <t>キララ</t>
    </rPh>
    <rPh sb="6" eb="9">
      <t>ホイクエン</t>
    </rPh>
    <phoneticPr fontId="25"/>
  </si>
  <si>
    <t>【概算払いについて（注意事項）】　※必ずご一読いただき、選択してください。</t>
    <rPh sb="1" eb="3">
      <t>ガイサン</t>
    </rPh>
    <rPh sb="3" eb="4">
      <t>バラ</t>
    </rPh>
    <rPh sb="10" eb="12">
      <t>チュウイ</t>
    </rPh>
    <rPh sb="12" eb="14">
      <t>ジコウ</t>
    </rPh>
    <rPh sb="18" eb="19">
      <t>カナラ</t>
    </rPh>
    <rPh sb="21" eb="23">
      <t>イチドク</t>
    </rPh>
    <rPh sb="28" eb="30">
      <t>センタク</t>
    </rPh>
    <phoneticPr fontId="25"/>
  </si>
  <si>
    <t>概算払いを希望する場合は、「①基本情報」シート【概算払いについて（注意事項）】を確認し、同シートの「Ｍ２３セル」で「概算払いを請求する」を選択してください。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25"/>
  </si>
  <si>
    <r>
      <t xml:space="preserve">１日６時間以上かつ月２０日以上勤務の場合「○」を選択
それ以外は「×」
</t>
    </r>
    <r>
      <rPr>
        <b/>
        <u/>
        <sz val="10"/>
        <color rgb="FFFF0000"/>
        <rFont val="ＭＳ Ｐゴシック"/>
        <family val="3"/>
        <charset val="128"/>
      </rPr>
      <t>（全員選択）</t>
    </r>
    <rPh sb="37" eb="39">
      <t>ゼンイン</t>
    </rPh>
    <rPh sb="39" eb="41">
      <t>センタク</t>
    </rPh>
    <phoneticPr fontId="25"/>
  </si>
  <si>
    <r>
      <rPr>
        <b/>
        <u/>
        <sz val="10"/>
        <rFont val="ＭＳ Ｐゴシック"/>
        <family val="3"/>
        <charset val="128"/>
      </rPr>
      <t>【参考】</t>
    </r>
    <r>
      <rPr>
        <sz val="10"/>
        <rFont val="ＭＳ Ｐゴシック"/>
        <family val="3"/>
        <charset val="128"/>
      </rPr>
      <t xml:space="preserve">
</t>
    </r>
    <r>
      <rPr>
        <b/>
        <u/>
        <sz val="10"/>
        <rFont val="ＭＳ Ｐゴシック"/>
        <family val="3"/>
        <charset val="128"/>
      </rPr>
      <t>月１２０時間以上勤務の場合</t>
    </r>
    <r>
      <rPr>
        <b/>
        <sz val="10"/>
        <rFont val="ＭＳ Ｐゴシック"/>
        <family val="3"/>
        <charset val="128"/>
      </rPr>
      <t>「○」を選択</t>
    </r>
    <r>
      <rPr>
        <sz val="10"/>
        <rFont val="ＭＳ Ｐゴシック"/>
        <family val="3"/>
        <charset val="128"/>
      </rPr>
      <t xml:space="preserve">
</t>
    </r>
    <r>
      <rPr>
        <b/>
        <sz val="10"/>
        <rFont val="ＭＳ Ｐゴシック"/>
        <family val="3"/>
        <charset val="128"/>
      </rPr>
      <t xml:space="preserve">それ以外は「×」
</t>
    </r>
    <r>
      <rPr>
        <b/>
        <u/>
        <sz val="10"/>
        <color rgb="FFFF0000"/>
        <rFont val="ＭＳ Ｐゴシック"/>
        <family val="3"/>
        <charset val="128"/>
      </rPr>
      <t>（全員選択）</t>
    </r>
    <rPh sb="1" eb="3">
      <t>サンコウ</t>
    </rPh>
    <rPh sb="5" eb="6">
      <t>ツキ</t>
    </rPh>
    <rPh sb="9" eb="13">
      <t>ジカンイジョウ</t>
    </rPh>
    <rPh sb="13" eb="15">
      <t>キンム</t>
    </rPh>
    <rPh sb="16" eb="18">
      <t>バアイ</t>
    </rPh>
    <rPh sb="22" eb="24">
      <t>センタク</t>
    </rPh>
    <rPh sb="27" eb="29">
      <t>イガイ</t>
    </rPh>
    <rPh sb="35" eb="37">
      <t>ゼンイン</t>
    </rPh>
    <rPh sb="37" eb="39">
      <t>センタク</t>
    </rPh>
    <phoneticPr fontId="25"/>
  </si>
  <si>
    <r>
      <rPr>
        <b/>
        <u/>
        <sz val="10"/>
        <rFont val="ＭＳ Ｐゴシック"/>
        <family val="3"/>
        <charset val="128"/>
      </rPr>
      <t>【参考】</t>
    </r>
    <r>
      <rPr>
        <sz val="10"/>
        <rFont val="ＭＳ Ｐゴシック"/>
        <family val="3"/>
        <charset val="128"/>
      </rPr>
      <t xml:space="preserve">
</t>
    </r>
    <r>
      <rPr>
        <b/>
        <u/>
        <sz val="10"/>
        <rFont val="ＭＳ Ｐゴシック"/>
        <family val="3"/>
        <charset val="128"/>
      </rPr>
      <t>月１２０時間以上勤務の場合</t>
    </r>
    <r>
      <rPr>
        <sz val="10"/>
        <rFont val="ＭＳ Ｐゴシック"/>
        <family val="3"/>
        <charset val="128"/>
      </rPr>
      <t>「○」を選択
それ以外は「×」を選択（全職種）</t>
    </r>
    <rPh sb="1" eb="3">
      <t>サンコウ</t>
    </rPh>
    <rPh sb="5" eb="6">
      <t>ツキ</t>
    </rPh>
    <rPh sb="9" eb="13">
      <t>ジカンイジョウ</t>
    </rPh>
    <rPh sb="13" eb="15">
      <t>キンム</t>
    </rPh>
    <rPh sb="16" eb="18">
      <t>バアイ</t>
    </rPh>
    <rPh sb="22" eb="24">
      <t>センタク</t>
    </rPh>
    <rPh sb="27" eb="29">
      <t>イガイ</t>
    </rPh>
    <rPh sb="34" eb="36">
      <t>センタク</t>
    </rPh>
    <rPh sb="37" eb="38">
      <t>ゼン</t>
    </rPh>
    <rPh sb="38" eb="40">
      <t>ショクシュ</t>
    </rPh>
    <phoneticPr fontId="25"/>
  </si>
  <si>
    <t>○</t>
    <phoneticPr fontId="25"/>
  </si>
  <si>
    <t>⑤</t>
  </si>
  <si>
    <t>月１２０時間以上勤務</t>
    <rPh sb="0" eb="1">
      <t>ツキ</t>
    </rPh>
    <rPh sb="4" eb="8">
      <t>ジカンイジョウ</t>
    </rPh>
    <rPh sb="8" eb="10">
      <t>キンム</t>
    </rPh>
    <phoneticPr fontId="25"/>
  </si>
  <si>
    <t>月120時間以上勤務の場合は「○」、それ以下の場合は「×」</t>
    <rPh sb="0" eb="1">
      <t>ツキ</t>
    </rPh>
    <rPh sb="4" eb="8">
      <t>ジカンイジョウ</t>
    </rPh>
    <rPh sb="8" eb="10">
      <t>キンム</t>
    </rPh>
    <rPh sb="11" eb="13">
      <t>バアイ</t>
    </rPh>
    <rPh sb="20" eb="22">
      <t>イカ</t>
    </rPh>
    <rPh sb="23" eb="25">
      <t>バアイ</t>
    </rPh>
    <phoneticPr fontId="25"/>
  </si>
  <si>
    <t>※千葉市手当の対象は１日６時間以上月２０日以上勤務の場合。本欄は月１２０時間以上勤務の職員数の調査のために記載</t>
    <rPh sb="1" eb="4">
      <t>チバシ</t>
    </rPh>
    <rPh sb="4" eb="6">
      <t>テアテ</t>
    </rPh>
    <rPh sb="7" eb="9">
      <t>タイショウ</t>
    </rPh>
    <rPh sb="11" eb="12">
      <t>ニチ</t>
    </rPh>
    <rPh sb="13" eb="17">
      <t>ジカンイジョウ</t>
    </rPh>
    <rPh sb="17" eb="18">
      <t>ツキ</t>
    </rPh>
    <rPh sb="20" eb="21">
      <t>ニチ</t>
    </rPh>
    <rPh sb="21" eb="23">
      <t>イジョウ</t>
    </rPh>
    <rPh sb="23" eb="25">
      <t>キンム</t>
    </rPh>
    <rPh sb="26" eb="28">
      <t>バアイ</t>
    </rPh>
    <rPh sb="29" eb="31">
      <t>ホンラン</t>
    </rPh>
    <rPh sb="32" eb="33">
      <t>ツキ</t>
    </rPh>
    <rPh sb="36" eb="40">
      <t>ジカンイジョウ</t>
    </rPh>
    <rPh sb="40" eb="42">
      <t>キンム</t>
    </rPh>
    <rPh sb="43" eb="45">
      <t>ショクイン</t>
    </rPh>
    <rPh sb="45" eb="46">
      <t>スウ</t>
    </rPh>
    <rPh sb="47" eb="49">
      <t>チョウサ</t>
    </rPh>
    <rPh sb="53" eb="55">
      <t>キサイ</t>
    </rPh>
    <phoneticPr fontId="25"/>
  </si>
  <si>
    <t>採用等年月日</t>
    <rPh sb="0" eb="2">
      <t>サイヨウ</t>
    </rPh>
    <rPh sb="2" eb="3">
      <t>トウ</t>
    </rPh>
    <rPh sb="3" eb="6">
      <t>ネンガッピ</t>
    </rPh>
    <phoneticPr fontId="25"/>
  </si>
  <si>
    <t>正(パート)</t>
    <rPh sb="0" eb="1">
      <t>セイ</t>
    </rPh>
    <phoneticPr fontId="25"/>
  </si>
  <si>
    <t>R○.○.○</t>
    <phoneticPr fontId="25"/>
  </si>
  <si>
    <t>該当する場合は左記のとおりに日付を入力</t>
    <rPh sb="0" eb="2">
      <t>ガイトウ</t>
    </rPh>
    <rPh sb="4" eb="6">
      <t>バアイ</t>
    </rPh>
    <rPh sb="7" eb="8">
      <t>ヒダリ</t>
    </rPh>
    <rPh sb="14" eb="16">
      <t>ヒヅケ</t>
    </rPh>
    <rPh sb="17" eb="19">
      <t>ニュウリョク</t>
    </rPh>
    <phoneticPr fontId="25"/>
  </si>
  <si>
    <t>産休など長期休暇に入る予定がある場合はその旨を記載</t>
    <rPh sb="0" eb="2">
      <t>サンキュウ</t>
    </rPh>
    <rPh sb="4" eb="6">
      <t>チョウキ</t>
    </rPh>
    <rPh sb="6" eb="8">
      <t>キュウカ</t>
    </rPh>
    <rPh sb="9" eb="10">
      <t>ハイ</t>
    </rPh>
    <rPh sb="11" eb="13">
      <t>ヨテイ</t>
    </rPh>
    <rPh sb="16" eb="18">
      <t>バアイ</t>
    </rPh>
    <rPh sb="21" eb="22">
      <t>ムネ</t>
    </rPh>
    <rPh sb="23" eb="25">
      <t>キサイ</t>
    </rPh>
    <phoneticPr fontId="25"/>
  </si>
  <si>
    <t>パート</t>
    <phoneticPr fontId="25"/>
  </si>
  <si>
    <t>要件緩和対象</t>
    <rPh sb="0" eb="2">
      <t>ヨウケン</t>
    </rPh>
    <rPh sb="2" eb="4">
      <t>カンワ</t>
    </rPh>
    <rPh sb="4" eb="6">
      <t>タイショウ</t>
    </rPh>
    <phoneticPr fontId="25"/>
  </si>
  <si>
    <t>無</t>
    <rPh sb="0" eb="1">
      <t>ナシ</t>
    </rPh>
    <phoneticPr fontId="25"/>
  </si>
  <si>
    <t>幼稚園教諭など</t>
    <rPh sb="0" eb="3">
      <t>ヨウチエン</t>
    </rPh>
    <rPh sb="3" eb="5">
      <t>キョウユ</t>
    </rPh>
    <phoneticPr fontId="25"/>
  </si>
  <si>
    <t>保健師・看護師・准看護師</t>
    <rPh sb="0" eb="3">
      <t>ホケンシ</t>
    </rPh>
    <rPh sb="4" eb="7">
      <t>カンゴシ</t>
    </rPh>
    <rPh sb="8" eb="12">
      <t>ジュンカンゴシ</t>
    </rPh>
    <phoneticPr fontId="25"/>
  </si>
  <si>
    <t>副園長・教頭</t>
    <rPh sb="0" eb="3">
      <t>フクエンチョウ</t>
    </rPh>
    <rPh sb="4" eb="6">
      <t>キョウトウ</t>
    </rPh>
    <phoneticPr fontId="16"/>
  </si>
  <si>
    <t>保育士資格・幼稚園教諭</t>
    <rPh sb="0" eb="3">
      <t>ホイクシ</t>
    </rPh>
    <rPh sb="3" eb="5">
      <t>シカク</t>
    </rPh>
    <rPh sb="6" eb="9">
      <t>ヨウチエン</t>
    </rPh>
    <rPh sb="9" eb="11">
      <t>キョウユ</t>
    </rPh>
    <phoneticPr fontId="25"/>
  </si>
  <si>
    <t>保育士資格が必要</t>
    <rPh sb="0" eb="3">
      <t>ホイクシ</t>
    </rPh>
    <rPh sb="3" eb="5">
      <t>シカク</t>
    </rPh>
    <rPh sb="6" eb="8">
      <t>ヒツヨウ</t>
    </rPh>
    <phoneticPr fontId="16"/>
  </si>
  <si>
    <t>どちらか</t>
    <phoneticPr fontId="16"/>
  </si>
  <si>
    <t>（主幹・指導）保育教諭等</t>
    <rPh sb="1" eb="3">
      <t>シュカン</t>
    </rPh>
    <rPh sb="4" eb="6">
      <t>シドウ</t>
    </rPh>
    <rPh sb="7" eb="9">
      <t>ホイク</t>
    </rPh>
    <rPh sb="9" eb="11">
      <t>キョウユ</t>
    </rPh>
    <rPh sb="11" eb="12">
      <t>トウ</t>
    </rPh>
    <phoneticPr fontId="25"/>
  </si>
  <si>
    <t>保育教諭等
（常勤的非常勤）</t>
    <rPh sb="0" eb="2">
      <t>ホイク</t>
    </rPh>
    <rPh sb="2" eb="4">
      <t>キョウユ</t>
    </rPh>
    <rPh sb="4" eb="5">
      <t>トウ</t>
    </rPh>
    <rPh sb="7" eb="10">
      <t>ジョウキンテキ</t>
    </rPh>
    <rPh sb="10" eb="13">
      <t>ヒジョウキン</t>
    </rPh>
    <phoneticPr fontId="25"/>
  </si>
  <si>
    <t>保育教諭等
（短時間）</t>
    <rPh sb="0" eb="2">
      <t>ホイク</t>
    </rPh>
    <rPh sb="2" eb="4">
      <t>キョウユ</t>
    </rPh>
    <rPh sb="4" eb="5">
      <t>トウ</t>
    </rPh>
    <rPh sb="7" eb="10">
      <t>タンジカン</t>
    </rPh>
    <phoneticPr fontId="25"/>
  </si>
  <si>
    <t>保健師・看護師・准看護師（みなし保育士）</t>
    <rPh sb="0" eb="3">
      <t>ホケンシ</t>
    </rPh>
    <rPh sb="4" eb="7">
      <t>カンゴシ</t>
    </rPh>
    <rPh sb="8" eb="12">
      <t>ジュンカンゴシ</t>
    </rPh>
    <rPh sb="16" eb="19">
      <t>ホイクシ</t>
    </rPh>
    <phoneticPr fontId="25"/>
  </si>
  <si>
    <t>✕</t>
  </si>
  <si>
    <t>住所</t>
    <rPh sb="0" eb="2">
      <t>ジュウショ</t>
    </rPh>
    <phoneticPr fontId="16"/>
  </si>
  <si>
    <t>（施設等名）</t>
    <phoneticPr fontId="25"/>
  </si>
  <si>
    <t>(1)令和●年度職員在籍名簿</t>
    <rPh sb="3" eb="5">
      <t>レイワ</t>
    </rPh>
    <rPh sb="6" eb="8">
      <t>ネンド</t>
    </rPh>
    <rPh sb="8" eb="10">
      <t>ショクイン</t>
    </rPh>
    <rPh sb="10" eb="12">
      <t>ザイセキ</t>
    </rPh>
    <rPh sb="12" eb="14">
      <t>メイボ</t>
    </rPh>
    <phoneticPr fontId="25"/>
  </si>
  <si>
    <t>みなし</t>
  </si>
  <si>
    <t>タムスわんぱく保育園花見川</t>
  </si>
  <si>
    <t>ナーサリーホーム稲毛</t>
    <phoneticPr fontId="25"/>
  </si>
  <si>
    <t>認定こども園　おゆみ野南幼稚園</t>
  </si>
  <si>
    <t>保育室リリー</t>
  </si>
  <si>
    <t>幼保連携型認定こども園　ふたば保育園</t>
  </si>
  <si>
    <t>認定こども園　青い鳥第二幼稚園</t>
  </si>
  <si>
    <t>Gakkenほいくえん おゆみ野</t>
  </si>
  <si>
    <t>認定こども園　双葉幼稚園</t>
  </si>
  <si>
    <t>Gakkenほいくえん 稲毛</t>
  </si>
  <si>
    <t>Gakkenほいくえん 稲毛東</t>
  </si>
  <si>
    <t>小倉台保育園</t>
  </si>
  <si>
    <t>オンジュソリール保育園　海浜幕張国際大通り</t>
  </si>
  <si>
    <t>みらいつむぎ保育園海浜</t>
  </si>
  <si>
    <t>検見川はないろ保育園</t>
    <rPh sb="7" eb="10">
      <t>ホイクエン</t>
    </rPh>
    <phoneticPr fontId="25"/>
  </si>
  <si>
    <t>小深保育園</t>
  </si>
  <si>
    <t>オンジュソリール保育園　幕張駅北口園</t>
  </si>
  <si>
    <t>Nestいんない保育園</t>
  </si>
  <si>
    <t>代理人の有無</t>
    <rPh sb="0" eb="3">
      <t>ダイリニン</t>
    </rPh>
    <rPh sb="4" eb="6">
      <t>ウム</t>
    </rPh>
    <phoneticPr fontId="16"/>
  </si>
  <si>
    <t>住所</t>
    <rPh sb="0" eb="2">
      <t>ジュウショ</t>
    </rPh>
    <phoneticPr fontId="25"/>
  </si>
  <si>
    <t>代表者職名</t>
    <rPh sb="0" eb="3">
      <t>ダイヒョウシャ</t>
    </rPh>
    <rPh sb="3" eb="5">
      <t>ショクメイ</t>
    </rPh>
    <phoneticPr fontId="25"/>
  </si>
  <si>
    <t>代表者氏名</t>
    <rPh sb="0" eb="3">
      <t>ダイヒョウシャ</t>
    </rPh>
    <rPh sb="3" eb="5">
      <t>シメイ</t>
    </rPh>
    <phoneticPr fontId="16"/>
  </si>
  <si>
    <t>無</t>
  </si>
  <si>
    <t>（福）千葉ベタニヤホーム</t>
  </si>
  <si>
    <t>園長</t>
  </si>
  <si>
    <t>佐藤　貴光</t>
  </si>
  <si>
    <t>長谷川　匡俊</t>
  </si>
  <si>
    <t>作草部保育園</t>
    <rPh sb="0" eb="3">
      <t>サクサベ</t>
    </rPh>
    <phoneticPr fontId="16"/>
  </si>
  <si>
    <t>山王保育園</t>
    <rPh sb="0" eb="2">
      <t>サンノウ</t>
    </rPh>
    <rPh sb="2" eb="5">
      <t>ホイクエン</t>
    </rPh>
    <phoneticPr fontId="21"/>
  </si>
  <si>
    <t>チャイルド・ガーデン保育園</t>
    <rPh sb="10" eb="13">
      <t>ホイクエン</t>
    </rPh>
    <phoneticPr fontId="21"/>
  </si>
  <si>
    <t>グレース保育園</t>
    <rPh sb="4" eb="7">
      <t>ホイクエン</t>
    </rPh>
    <phoneticPr fontId="21"/>
  </si>
  <si>
    <t>みらい保育園</t>
    <rPh sb="3" eb="6">
      <t>ホイクエン</t>
    </rPh>
    <phoneticPr fontId="21"/>
  </si>
  <si>
    <t>ひなたぼっこ保育園</t>
    <rPh sb="6" eb="9">
      <t>ホイクエン</t>
    </rPh>
    <phoneticPr fontId="21"/>
  </si>
  <si>
    <t>はまかぜ保育園</t>
    <rPh sb="4" eb="7">
      <t>ホイクエン</t>
    </rPh>
    <phoneticPr fontId="21"/>
  </si>
  <si>
    <t>キッズマーム保育園</t>
    <rPh sb="6" eb="9">
      <t>ホイクエン</t>
    </rPh>
    <phoneticPr fontId="21"/>
  </si>
  <si>
    <t>イングレソ（株）</t>
  </si>
  <si>
    <t>アスク海浜幕張保育園</t>
    <rPh sb="3" eb="5">
      <t>カイヒン</t>
    </rPh>
    <rPh sb="5" eb="7">
      <t>マクハリ</t>
    </rPh>
    <rPh sb="7" eb="10">
      <t>ホイクエン</t>
    </rPh>
    <phoneticPr fontId="21"/>
  </si>
  <si>
    <t>（株）日本保育サービス</t>
  </si>
  <si>
    <t>坂井　徹</t>
  </si>
  <si>
    <t>明徳浜野駅保育園</t>
    <rPh sb="0" eb="2">
      <t>メイトク</t>
    </rPh>
    <rPh sb="2" eb="4">
      <t>ハマノ</t>
    </rPh>
    <rPh sb="4" eb="5">
      <t>エキ</t>
    </rPh>
    <rPh sb="5" eb="8">
      <t>ホイクエン</t>
    </rPh>
    <phoneticPr fontId="21"/>
  </si>
  <si>
    <t>幕張いもっこ保育園</t>
    <rPh sb="0" eb="2">
      <t>マクハリ</t>
    </rPh>
    <rPh sb="6" eb="9">
      <t>ホイクエン</t>
    </rPh>
    <phoneticPr fontId="21"/>
  </si>
  <si>
    <t>稲毛すきっぷ保育園</t>
    <rPh sb="6" eb="9">
      <t>ホイクエン</t>
    </rPh>
    <phoneticPr fontId="21"/>
  </si>
  <si>
    <t>千葉聖心保育園</t>
    <rPh sb="0" eb="2">
      <t>チバ</t>
    </rPh>
    <rPh sb="2" eb="3">
      <t>ヒジリ</t>
    </rPh>
    <rPh sb="3" eb="4">
      <t>ココロ</t>
    </rPh>
    <rPh sb="4" eb="7">
      <t>ホイクエン</t>
    </rPh>
    <phoneticPr fontId="21"/>
  </si>
  <si>
    <t>真生保育園</t>
    <rPh sb="0" eb="1">
      <t>シン</t>
    </rPh>
    <rPh sb="1" eb="2">
      <t>ナマ</t>
    </rPh>
    <rPh sb="2" eb="5">
      <t>ホイクエン</t>
    </rPh>
    <phoneticPr fontId="21"/>
  </si>
  <si>
    <t>森田真由美</t>
  </si>
  <si>
    <t>アップルナースリー検見川浜保育園</t>
    <rPh sb="9" eb="12">
      <t>ケミガワ</t>
    </rPh>
    <rPh sb="12" eb="13">
      <t>ハマ</t>
    </rPh>
    <rPh sb="13" eb="16">
      <t>ホイクエン</t>
    </rPh>
    <phoneticPr fontId="21"/>
  </si>
  <si>
    <t>いろは保育園</t>
    <rPh sb="3" eb="6">
      <t>ホイクエン</t>
    </rPh>
    <phoneticPr fontId="21"/>
  </si>
  <si>
    <t>稲毛ひだまり保育園</t>
    <rPh sb="0" eb="2">
      <t>イナゲ</t>
    </rPh>
    <rPh sb="6" eb="9">
      <t>ホイクエン</t>
    </rPh>
    <phoneticPr fontId="21"/>
  </si>
  <si>
    <t>ローゼンそが保育園</t>
    <rPh sb="6" eb="9">
      <t>ホイクエン</t>
    </rPh>
    <phoneticPr fontId="21"/>
  </si>
  <si>
    <t>（福）千葉県福祉援護会</t>
  </si>
  <si>
    <t>野中　真由美</t>
  </si>
  <si>
    <t>（株）学研ココファン・ナーサリー</t>
  </si>
  <si>
    <t>おゆみ野すきっぷ保育園</t>
    <rPh sb="3" eb="4">
      <t>ノ</t>
    </rPh>
    <rPh sb="8" eb="11">
      <t>ホイクエン</t>
    </rPh>
    <phoneticPr fontId="21"/>
  </si>
  <si>
    <t>たかし保育園稲毛海岸</t>
    <rPh sb="3" eb="6">
      <t>ホイクエン</t>
    </rPh>
    <rPh sb="6" eb="10">
      <t>イナゲカイガン</t>
    </rPh>
    <phoneticPr fontId="21"/>
  </si>
  <si>
    <t>幕張本郷きらきら保育園</t>
    <rPh sb="0" eb="4">
      <t>マクハリホンゴウ</t>
    </rPh>
    <rPh sb="8" eb="11">
      <t>ホイクエン</t>
    </rPh>
    <phoneticPr fontId="21"/>
  </si>
  <si>
    <t>スターツケアサービス（株）</t>
  </si>
  <si>
    <t>（株）ニチイ学館</t>
  </si>
  <si>
    <t>東京都千代田区神田駿河台4-6 御茶ノ水ソラシティ</t>
  </si>
  <si>
    <t>井上　有紀</t>
  </si>
  <si>
    <t>ブリック（株）</t>
  </si>
  <si>
    <t>施設長</t>
  </si>
  <si>
    <t>小岩井　慶子</t>
  </si>
  <si>
    <t>（株）ルーチェ</t>
  </si>
  <si>
    <t>（医）健尚会</t>
  </si>
  <si>
    <t>あおぞら保育園</t>
    <rPh sb="4" eb="7">
      <t>ホイクエン</t>
    </rPh>
    <phoneticPr fontId="21"/>
  </si>
  <si>
    <t>（福）フィリア</t>
  </si>
  <si>
    <t>（株）テンダーラビングケアサービス</t>
  </si>
  <si>
    <t>スクルドエンジェル保育園幕張園</t>
    <rPh sb="9" eb="12">
      <t>ホイクエン</t>
    </rPh>
    <rPh sb="12" eb="14">
      <t>マクハリ</t>
    </rPh>
    <rPh sb="14" eb="15">
      <t>エン</t>
    </rPh>
    <phoneticPr fontId="20"/>
  </si>
  <si>
    <t>AIAI Child Care(株)</t>
  </si>
  <si>
    <t>さくらんぼ保育園</t>
    <rPh sb="5" eb="8">
      <t>ホイクエン</t>
    </rPh>
    <phoneticPr fontId="21"/>
  </si>
  <si>
    <t>げんき保育園</t>
    <rPh sb="3" eb="6">
      <t>ホイクエン</t>
    </rPh>
    <phoneticPr fontId="21"/>
  </si>
  <si>
    <t>マミー＆ミーおゆみ野保育園</t>
    <rPh sb="9" eb="10">
      <t>ノ</t>
    </rPh>
    <rPh sb="10" eb="13">
      <t>ホイクエン</t>
    </rPh>
    <phoneticPr fontId="20"/>
  </si>
  <si>
    <t>千葉県千葉市緑区おゆみ野中央6-50-10</t>
  </si>
  <si>
    <t>西山　道憲</t>
  </si>
  <si>
    <t>寒川保育園</t>
    <rPh sb="0" eb="1">
      <t>サム</t>
    </rPh>
    <rPh sb="1" eb="2">
      <t>カワ</t>
    </rPh>
    <rPh sb="2" eb="5">
      <t>ホイクエン</t>
    </rPh>
    <phoneticPr fontId="20"/>
  </si>
  <si>
    <t>（株）ブルーム</t>
  </si>
  <si>
    <t>本千葉エンゼルホーム保育園</t>
    <rPh sb="0" eb="3">
      <t>ホンチバ</t>
    </rPh>
    <rPh sb="10" eb="13">
      <t>ホイクエン</t>
    </rPh>
    <phoneticPr fontId="21"/>
  </si>
  <si>
    <t>（株）チャイルドタイム</t>
  </si>
  <si>
    <t>かるがも保育園　おゆみ野園</t>
    <rPh sb="4" eb="7">
      <t>ホイクエン</t>
    </rPh>
    <rPh sb="11" eb="12">
      <t>ノ</t>
    </rPh>
    <rPh sb="12" eb="13">
      <t>エン</t>
    </rPh>
    <phoneticPr fontId="21"/>
  </si>
  <si>
    <t>なのはな保育園</t>
    <rPh sb="4" eb="7">
      <t>ホイクエン</t>
    </rPh>
    <phoneticPr fontId="34"/>
  </si>
  <si>
    <t>ミルキーホーム都賀園</t>
    <rPh sb="7" eb="9">
      <t>ツガ</t>
    </rPh>
    <rPh sb="9" eb="10">
      <t>エン</t>
    </rPh>
    <phoneticPr fontId="34"/>
  </si>
  <si>
    <t>（株）ハッピーナース</t>
  </si>
  <si>
    <t>ぴょんぴょん保育園</t>
    <rPh sb="6" eb="9">
      <t>ホイクエン</t>
    </rPh>
    <phoneticPr fontId="34"/>
  </si>
  <si>
    <t>まほろばのお日さま保育園</t>
    <rPh sb="9" eb="12">
      <t>ホイクエン</t>
    </rPh>
    <phoneticPr fontId="34"/>
  </si>
  <si>
    <t>キートスチャイルドケア新田町</t>
    <rPh sb="11" eb="14">
      <t>シンデンチョウ</t>
    </rPh>
    <phoneticPr fontId="21"/>
  </si>
  <si>
    <t>（株）ハイフライヤーズ</t>
  </si>
  <si>
    <t>マミー＆ミー西都賀保育園</t>
    <rPh sb="6" eb="7">
      <t>ニシ</t>
    </rPh>
    <rPh sb="7" eb="9">
      <t>ツガ</t>
    </rPh>
    <rPh sb="9" eb="12">
      <t>ホイクエン</t>
    </rPh>
    <phoneticPr fontId="34"/>
  </si>
  <si>
    <t>幕張本郷すきっぷ保育園</t>
    <rPh sb="0" eb="4">
      <t>マクハリホンゴウ</t>
    </rPh>
    <rPh sb="8" eb="11">
      <t>ホイクエン</t>
    </rPh>
    <phoneticPr fontId="34"/>
  </si>
  <si>
    <t>若葉保育園</t>
    <rPh sb="0" eb="2">
      <t>ワカバ</t>
    </rPh>
    <rPh sb="2" eb="5">
      <t>ホイクエン</t>
    </rPh>
    <phoneticPr fontId="34"/>
  </si>
  <si>
    <t>（株）TORIコーポレーション</t>
  </si>
  <si>
    <t>検見川わくわく保育園</t>
    <rPh sb="0" eb="3">
      <t>ケミガワ</t>
    </rPh>
    <rPh sb="7" eb="9">
      <t>ホイク</t>
    </rPh>
    <rPh sb="9" eb="10">
      <t>エン</t>
    </rPh>
    <phoneticPr fontId="21"/>
  </si>
  <si>
    <t>植草学園千葉駅保育園</t>
    <rPh sb="0" eb="2">
      <t>ウエクサ</t>
    </rPh>
    <rPh sb="2" eb="4">
      <t>ガクエン</t>
    </rPh>
    <rPh sb="4" eb="7">
      <t>チバエキ</t>
    </rPh>
    <rPh sb="7" eb="10">
      <t>ホイクエン</t>
    </rPh>
    <phoneticPr fontId="16"/>
  </si>
  <si>
    <t>キートスチャイルドケア幕張本郷</t>
    <rPh sb="11" eb="13">
      <t>マクハリ</t>
    </rPh>
    <rPh sb="13" eb="15">
      <t>ホンゴウ</t>
    </rPh>
    <phoneticPr fontId="16"/>
  </si>
  <si>
    <t>京進のほいくえんＨＯＰＰＡ幕張町5丁目</t>
    <rPh sb="0" eb="2">
      <t>キョウシン</t>
    </rPh>
    <rPh sb="13" eb="15">
      <t>マクハリ</t>
    </rPh>
    <rPh sb="15" eb="16">
      <t>マチ</t>
    </rPh>
    <rPh sb="17" eb="19">
      <t>チョウメ</t>
    </rPh>
    <phoneticPr fontId="16"/>
  </si>
  <si>
    <t>京進のほいくえんＨＯＰＰＡ幕張本郷駅前</t>
    <rPh sb="0" eb="2">
      <t>キョウシン</t>
    </rPh>
    <rPh sb="13" eb="15">
      <t>マクハリ</t>
    </rPh>
    <rPh sb="15" eb="17">
      <t>ホンゴウ</t>
    </rPh>
    <rPh sb="17" eb="19">
      <t>エキマエ</t>
    </rPh>
    <phoneticPr fontId="16"/>
  </si>
  <si>
    <t>千葉検見川雲母保育園</t>
    <rPh sb="0" eb="2">
      <t>チバ</t>
    </rPh>
    <rPh sb="2" eb="5">
      <t>ケミガワ</t>
    </rPh>
    <rPh sb="5" eb="7">
      <t>キララ</t>
    </rPh>
    <rPh sb="7" eb="10">
      <t>ホイクエン</t>
    </rPh>
    <phoneticPr fontId="16"/>
  </si>
  <si>
    <t>かえで保育園幕張本郷</t>
    <rPh sb="3" eb="6">
      <t>ホイクエン</t>
    </rPh>
    <rPh sb="6" eb="8">
      <t>マクハリ</t>
    </rPh>
    <rPh sb="8" eb="10">
      <t>ホンゴウ</t>
    </rPh>
    <phoneticPr fontId="16"/>
  </si>
  <si>
    <t>すまいるキャンディ保育園</t>
    <rPh sb="9" eb="11">
      <t>ホイク</t>
    </rPh>
    <rPh sb="11" eb="12">
      <t>エン</t>
    </rPh>
    <phoneticPr fontId="16"/>
  </si>
  <si>
    <t>（株）キャンディ</t>
  </si>
  <si>
    <t>稲毛キッズマーム保育園</t>
    <rPh sb="0" eb="2">
      <t>イナゲ</t>
    </rPh>
    <rPh sb="8" eb="11">
      <t>ホイクエン</t>
    </rPh>
    <phoneticPr fontId="16"/>
  </si>
  <si>
    <t>キートスチャイルドケア園生町</t>
    <rPh sb="11" eb="12">
      <t>ソノ</t>
    </rPh>
    <rPh sb="12" eb="13">
      <t>イ</t>
    </rPh>
    <rPh sb="13" eb="14">
      <t>マチ</t>
    </rPh>
    <phoneticPr fontId="16"/>
  </si>
  <si>
    <t>千葉稲毛雲母保育園</t>
    <rPh sb="0" eb="2">
      <t>チバ</t>
    </rPh>
    <rPh sb="2" eb="4">
      <t>イナゲ</t>
    </rPh>
    <rPh sb="4" eb="6">
      <t>キララ</t>
    </rPh>
    <rPh sb="6" eb="9">
      <t>ホイクエン</t>
    </rPh>
    <phoneticPr fontId="16"/>
  </si>
  <si>
    <t>（株）モード・プランニング・ジャパン</t>
  </si>
  <si>
    <t>ナーサリーホーム園生保育園</t>
    <rPh sb="8" eb="9">
      <t>ソノ</t>
    </rPh>
    <rPh sb="9" eb="10">
      <t>イ</t>
    </rPh>
    <rPh sb="10" eb="13">
      <t>ホ</t>
    </rPh>
    <phoneticPr fontId="16"/>
  </si>
  <si>
    <t>（株）在宅支援総合ケアーサービス</t>
  </si>
  <si>
    <t>ぽかぽか保育園おてんとさん</t>
    <rPh sb="4" eb="6">
      <t>ホイク</t>
    </rPh>
    <rPh sb="6" eb="7">
      <t>エン</t>
    </rPh>
    <phoneticPr fontId="16"/>
  </si>
  <si>
    <t>（株）ディーケーエル</t>
  </si>
  <si>
    <t>大森保育園</t>
    <rPh sb="0" eb="2">
      <t>オオモリ</t>
    </rPh>
    <rPh sb="2" eb="5">
      <t>ホイクエン</t>
    </rPh>
    <phoneticPr fontId="25"/>
  </si>
  <si>
    <t>東千葉雲母保育園</t>
    <rPh sb="0" eb="1">
      <t>ヒガシ</t>
    </rPh>
    <rPh sb="1" eb="3">
      <t>チバ</t>
    </rPh>
    <rPh sb="3" eb="5">
      <t>キララ</t>
    </rPh>
    <rPh sb="5" eb="8">
      <t>ホイクエン</t>
    </rPh>
    <phoneticPr fontId="25"/>
  </si>
  <si>
    <t>レイモンド汐見丘保育園</t>
    <rPh sb="5" eb="7">
      <t>シオミ</t>
    </rPh>
    <rPh sb="7" eb="8">
      <t>オカ</t>
    </rPh>
    <rPh sb="8" eb="11">
      <t>ホイクエン</t>
    </rPh>
    <phoneticPr fontId="25"/>
  </si>
  <si>
    <t>後藤　麻希</t>
  </si>
  <si>
    <t>かえで保育園幕張本郷６丁目</t>
    <rPh sb="3" eb="10">
      <t>ホイクエンマクハリホンゴウ</t>
    </rPh>
    <rPh sb="11" eb="13">
      <t>チョウメ</t>
    </rPh>
    <phoneticPr fontId="25"/>
  </si>
  <si>
    <t>作草部アーク保育園</t>
    <rPh sb="0" eb="3">
      <t>サクサベ</t>
    </rPh>
    <rPh sb="6" eb="9">
      <t>ホイクエン</t>
    </rPh>
    <phoneticPr fontId="25"/>
  </si>
  <si>
    <t>（特非）千の葉ミルフィーユ</t>
  </si>
  <si>
    <t>ししの子保育園　小中台町</t>
    <rPh sb="3" eb="4">
      <t>コ</t>
    </rPh>
    <rPh sb="4" eb="7">
      <t>ホイクエン</t>
    </rPh>
    <rPh sb="8" eb="12">
      <t>コナカダイチョウ</t>
    </rPh>
    <phoneticPr fontId="25"/>
  </si>
  <si>
    <t>ナーサリーホーム小仲台</t>
    <rPh sb="8" eb="11">
      <t>コナカダイ</t>
    </rPh>
    <phoneticPr fontId="25"/>
  </si>
  <si>
    <t>認可保育園　みどりまち</t>
    <rPh sb="0" eb="2">
      <t>ニンカ</t>
    </rPh>
    <rPh sb="2" eb="5">
      <t>ホイクエン</t>
    </rPh>
    <phoneticPr fontId="25"/>
  </si>
  <si>
    <t>キートスチャイルドケア桜木</t>
    <rPh sb="11" eb="13">
      <t>サクラギ</t>
    </rPh>
    <phoneticPr fontId="25"/>
  </si>
  <si>
    <t>小倉台　いろは保育園</t>
    <rPh sb="0" eb="3">
      <t>オグラダイ</t>
    </rPh>
    <rPh sb="7" eb="10">
      <t>ホイクエン</t>
    </rPh>
    <phoneticPr fontId="25"/>
  </si>
  <si>
    <t>つぐみ保育園</t>
    <rPh sb="3" eb="6">
      <t>ホイクエン</t>
    </rPh>
    <phoneticPr fontId="25"/>
  </si>
  <si>
    <t>みつばち保育園　若葉</t>
    <rPh sb="4" eb="7">
      <t>ホイクエン</t>
    </rPh>
    <rPh sb="8" eb="10">
      <t>ワカバ</t>
    </rPh>
    <phoneticPr fontId="25"/>
  </si>
  <si>
    <t>キートスチャイルドケアおゆみ野南</t>
    <rPh sb="14" eb="15">
      <t>ノ</t>
    </rPh>
    <rPh sb="15" eb="16">
      <t>ミナミ</t>
    </rPh>
    <phoneticPr fontId="25"/>
  </si>
  <si>
    <t>京進のほいくえん　HOPPA幕張ベイパーク</t>
    <rPh sb="0" eb="2">
      <t>キョウシン</t>
    </rPh>
    <rPh sb="14" eb="16">
      <t>マクハリ</t>
    </rPh>
    <phoneticPr fontId="25"/>
  </si>
  <si>
    <t>K's garden蘇我保育園</t>
    <rPh sb="10" eb="12">
      <t>ソガ</t>
    </rPh>
    <rPh sb="12" eb="15">
      <t>ホイクエン</t>
    </rPh>
    <phoneticPr fontId="25"/>
  </si>
  <si>
    <t>子どものまきば保育園</t>
    <rPh sb="0" eb="1">
      <t>コ</t>
    </rPh>
    <rPh sb="7" eb="10">
      <t>ホイクエン</t>
    </rPh>
    <phoneticPr fontId="16"/>
  </si>
  <si>
    <t>ほしのこ保育園</t>
    <rPh sb="4" eb="7">
      <t>ホイクエン</t>
    </rPh>
    <phoneticPr fontId="16"/>
  </si>
  <si>
    <t>（株）スター・フィールド</t>
  </si>
  <si>
    <t>椿森保育園</t>
    <rPh sb="0" eb="2">
      <t>ツバキモリ</t>
    </rPh>
    <rPh sb="2" eb="5">
      <t>ホイクエン</t>
    </rPh>
    <phoneticPr fontId="16"/>
  </si>
  <si>
    <t>アンファンジュール保育園弁天</t>
    <rPh sb="9" eb="12">
      <t>ホイクエン</t>
    </rPh>
    <rPh sb="12" eb="14">
      <t>ベンテン</t>
    </rPh>
    <phoneticPr fontId="16"/>
  </si>
  <si>
    <t>かえで保育園まくはり</t>
    <rPh sb="3" eb="6">
      <t>ホイクエン</t>
    </rPh>
    <phoneticPr fontId="16"/>
  </si>
  <si>
    <t>かえで保育園はなぞの</t>
    <rPh sb="3" eb="6">
      <t>ホイクエン</t>
    </rPh>
    <phoneticPr fontId="16"/>
  </si>
  <si>
    <t>アストロベースキャンプ保育園</t>
    <rPh sb="11" eb="14">
      <t>ホイクエン</t>
    </rPh>
    <phoneticPr fontId="16"/>
  </si>
  <si>
    <t>かるがも保育園　鎌取園</t>
    <rPh sb="4" eb="7">
      <t>ホイクエン</t>
    </rPh>
    <rPh sb="8" eb="10">
      <t>カマトリ</t>
    </rPh>
    <rPh sb="10" eb="11">
      <t>エン</t>
    </rPh>
    <phoneticPr fontId="16"/>
  </si>
  <si>
    <t>クニナたかだの森保育園</t>
    <rPh sb="7" eb="8">
      <t>モリ</t>
    </rPh>
    <rPh sb="8" eb="11">
      <t>ホイクエン</t>
    </rPh>
    <phoneticPr fontId="16"/>
  </si>
  <si>
    <t>千葉県習志野市津田沼５丁目３－２５</t>
  </si>
  <si>
    <t>京進のほいくえんHOPPAガーデンビュー千葉駅前</t>
    <rPh sb="0" eb="2">
      <t>キョウシン</t>
    </rPh>
    <rPh sb="20" eb="23">
      <t>チバエキ</t>
    </rPh>
    <rPh sb="23" eb="24">
      <t>マエ</t>
    </rPh>
    <phoneticPr fontId="16"/>
  </si>
  <si>
    <t>希望の子保育園</t>
    <rPh sb="0" eb="2">
      <t>キボウ</t>
    </rPh>
    <rPh sb="3" eb="4">
      <t>コ</t>
    </rPh>
    <rPh sb="4" eb="7">
      <t>ホイクエン</t>
    </rPh>
    <phoneticPr fontId="16"/>
  </si>
  <si>
    <t>そがチャイルドハウス保育園</t>
    <rPh sb="10" eb="13">
      <t>ホイクエン</t>
    </rPh>
    <phoneticPr fontId="16"/>
  </si>
  <si>
    <t>千葉市中央区南町３－１２－１</t>
  </si>
  <si>
    <t>（株）グローバルナビゲーション</t>
  </si>
  <si>
    <t>（株）エルダーテイメント・ジャパン</t>
  </si>
  <si>
    <t>（株）オーチャード・ルーム</t>
  </si>
  <si>
    <t>サフォークキッズ保育園</t>
    <rPh sb="8" eb="11">
      <t>ホイクエン</t>
    </rPh>
    <phoneticPr fontId="16"/>
  </si>
  <si>
    <t>みらくる保育園</t>
    <rPh sb="4" eb="7">
      <t>ホイクエン</t>
    </rPh>
    <phoneticPr fontId="16"/>
  </si>
  <si>
    <t>ナーサリーホーム稲毛海岸</t>
    <rPh sb="8" eb="12">
      <t>イナゲカイガン</t>
    </rPh>
    <phoneticPr fontId="16"/>
  </si>
  <si>
    <t>検見川はないろ保育園</t>
  </si>
  <si>
    <t>NAK14418</t>
  </si>
  <si>
    <t>神奈川県厚木市寿町２丁目８－２０常盤ビル</t>
  </si>
  <si>
    <t>小島　章敬</t>
  </si>
  <si>
    <t>かえで保育園幕張駅前</t>
  </si>
  <si>
    <t>QBZ44005</t>
  </si>
  <si>
    <t>ATT82347</t>
  </si>
  <si>
    <t>WHD66780</t>
  </si>
  <si>
    <t>(福）創成会</t>
  </si>
  <si>
    <t>KUM73101</t>
  </si>
  <si>
    <t>(福）大きな家族</t>
  </si>
  <si>
    <t>TDL20807</t>
  </si>
  <si>
    <t>ENT98559</t>
  </si>
  <si>
    <t>RGM49995</t>
  </si>
  <si>
    <t>千葉県市川市妙典２丁目４－１２</t>
  </si>
  <si>
    <t>國澤　佳奈子</t>
  </si>
  <si>
    <t>（福）　愛の園福祉会</t>
  </si>
  <si>
    <t>（福）　健育会</t>
  </si>
  <si>
    <t>（学）　増田学園</t>
  </si>
  <si>
    <t>（福）　創成会</t>
  </si>
  <si>
    <t>NPO法人虹の丘ワールド・ケア・ファミリー</t>
  </si>
  <si>
    <t>（学）聖メリー学園</t>
  </si>
  <si>
    <t>（学）アゼリー学園</t>
  </si>
  <si>
    <t>（学）信愛学園</t>
  </si>
  <si>
    <t>千葉市若葉区千城台東１－６－２</t>
  </si>
  <si>
    <t>3220003</t>
  </si>
  <si>
    <t>宗教法人　日本聖公会横浜教区</t>
  </si>
  <si>
    <t>3220004</t>
  </si>
  <si>
    <t>KFA44671</t>
  </si>
  <si>
    <t>（学）芦童学園</t>
  </si>
  <si>
    <t>千葉市花見川区さつきが丘２－１３</t>
  </si>
  <si>
    <t>芦谷　牧人</t>
  </si>
  <si>
    <t>3220005</t>
  </si>
  <si>
    <t>3220006</t>
  </si>
  <si>
    <t>千葉県千葉市緑区大金沢町３８１－１</t>
  </si>
  <si>
    <t>（学）由田学園</t>
  </si>
  <si>
    <t>千葉県千葉市中央区東本町１－５</t>
  </si>
  <si>
    <t>（学）千葉花園学園</t>
  </si>
  <si>
    <t>千葉県千葉市稲毛区穴川町３７５</t>
  </si>
  <si>
    <t>（学）文化学園</t>
  </si>
  <si>
    <t>（株）森のおうちコッコロ</t>
  </si>
  <si>
    <t>（株）アストロキャンプ</t>
  </si>
  <si>
    <t>（株）センター</t>
  </si>
  <si>
    <t>（株）Think Education</t>
  </si>
  <si>
    <t>ライフプランニング（株）</t>
  </si>
  <si>
    <t>杉本　卓美</t>
  </si>
  <si>
    <t>（福）日本ウェルフェアサポート</t>
  </si>
  <si>
    <t>（株）エクシオジャパン</t>
  </si>
  <si>
    <t>（株）サンフラワー</t>
  </si>
  <si>
    <t>伊東　淑美</t>
  </si>
  <si>
    <t>鵜澤　美恵</t>
  </si>
  <si>
    <t>EXL94559</t>
  </si>
  <si>
    <t>(医)グリーンエミネンス</t>
  </si>
  <si>
    <t>千葉市中央区千葉寺町188</t>
  </si>
  <si>
    <t>中村　周二</t>
  </si>
  <si>
    <t>VZK89857</t>
  </si>
  <si>
    <t>(医)有相会</t>
  </si>
  <si>
    <t>千葉市花見川区柏井町800-1</t>
  </si>
  <si>
    <t>岡本　和久</t>
  </si>
  <si>
    <t>代表社員</t>
    <phoneticPr fontId="25"/>
  </si>
  <si>
    <t>清水　佳恵</t>
    <phoneticPr fontId="25"/>
  </si>
  <si>
    <t>（株）ライフサポート</t>
  </si>
  <si>
    <t>ナーサリーホームフレスポ稲毛</t>
    <rPh sb="12" eb="14">
      <t>イナゲ</t>
    </rPh>
    <phoneticPr fontId="47"/>
  </si>
  <si>
    <t>ベビールームこどものへや</t>
  </si>
  <si>
    <t>リトルガーデン　幕張本郷</t>
  </si>
  <si>
    <t>きっず☆かりん</t>
  </si>
  <si>
    <t>愛隣幼稚園</t>
  </si>
  <si>
    <t>とどろき一倫荘　事業所内保育所　はぴねす</t>
    <rPh sb="4" eb="7">
      <t>イチリンソウ</t>
    </rPh>
    <rPh sb="8" eb="11">
      <t>ジギョウショ</t>
    </rPh>
    <rPh sb="11" eb="12">
      <t>ナイ</t>
    </rPh>
    <rPh sb="12" eb="14">
      <t>ホイク</t>
    </rPh>
    <rPh sb="14" eb="15">
      <t>ショ</t>
    </rPh>
    <phoneticPr fontId="47"/>
  </si>
  <si>
    <t>リトルガーデンＷＢＧ</t>
  </si>
  <si>
    <t>みらいのまち保育園　作草部</t>
    <rPh sb="6" eb="9">
      <t>ホイクエン</t>
    </rPh>
    <phoneticPr fontId="47"/>
  </si>
  <si>
    <t>リトルガーデン千葉ポートタウン</t>
  </si>
  <si>
    <t>みらいのまち保育園　園生</t>
    <rPh sb="6" eb="9">
      <t>ホイクエン</t>
    </rPh>
    <rPh sb="10" eb="12">
      <t>ソンノウ</t>
    </rPh>
    <phoneticPr fontId="47"/>
  </si>
  <si>
    <t>ナーサリーホーム東千葉</t>
  </si>
  <si>
    <t>みらいのまち保育園　新田町</t>
    <rPh sb="6" eb="9">
      <t>ホイクエン</t>
    </rPh>
    <rPh sb="10" eb="13">
      <t>シンデンチョウ</t>
    </rPh>
    <phoneticPr fontId="47"/>
  </si>
  <si>
    <t>認定こども園　土気中央幼稚園</t>
  </si>
  <si>
    <t>千葉メディカルセンター事業所内保育園</t>
  </si>
  <si>
    <t>ハピネスいなげ園</t>
    <rPh sb="7" eb="8">
      <t>エン</t>
    </rPh>
    <phoneticPr fontId="21"/>
  </si>
  <si>
    <t>都賀あすか園</t>
  </si>
  <si>
    <t>稲毛海岸サンフラワー保育室</t>
  </si>
  <si>
    <t>はまちどり保育園</t>
  </si>
  <si>
    <t>はまのけやき保育園</t>
  </si>
  <si>
    <t>みらいのまち保育園　蘇我</t>
  </si>
  <si>
    <t>リトルガーデンインターナショナル海浜幕張認可保育園</t>
  </si>
  <si>
    <t>そらまめ新千葉駅前園</t>
  </si>
  <si>
    <t>かえで保育園おゆみ野</t>
    <rPh sb="3" eb="6">
      <t>ホイクエン</t>
    </rPh>
    <rPh sb="9" eb="10">
      <t>ノ</t>
    </rPh>
    <phoneticPr fontId="25"/>
  </si>
  <si>
    <t>もりのなかま保育園おゆみ野園サイエンス＋</t>
  </si>
  <si>
    <t>あおば保育園</t>
    <rPh sb="3" eb="6">
      <t>ホイクエン</t>
    </rPh>
    <phoneticPr fontId="25"/>
  </si>
  <si>
    <t>チャコ保育園</t>
    <rPh sb="3" eb="6">
      <t>ホイクエン</t>
    </rPh>
    <phoneticPr fontId="25"/>
  </si>
  <si>
    <t>かえで保育園千葉中央</t>
    <rPh sb="6" eb="8">
      <t>チバ</t>
    </rPh>
    <rPh sb="8" eb="10">
      <t>チュウオウ</t>
    </rPh>
    <phoneticPr fontId="25"/>
  </si>
  <si>
    <t>委任状有無</t>
    <rPh sb="0" eb="5">
      <t>イニンジョウウム</t>
    </rPh>
    <phoneticPr fontId="25"/>
  </si>
  <si>
    <t>市川市国府台2-9-13</t>
  </si>
  <si>
    <t>理事長</t>
    <rPh sb="0" eb="3">
      <t>リジチョウ</t>
    </rPh>
    <phoneticPr fontId="16"/>
  </si>
  <si>
    <t>CDK82118</t>
    <phoneticPr fontId="25"/>
  </si>
  <si>
    <t>千葉市稲毛区小仲台2-10-1</t>
    <rPh sb="0" eb="3">
      <t>チバシ</t>
    </rPh>
    <rPh sb="3" eb="6">
      <t>イナゲク</t>
    </rPh>
    <rPh sb="6" eb="9">
      <t>コナカダイ</t>
    </rPh>
    <phoneticPr fontId="15"/>
  </si>
  <si>
    <t>佐藤　敏光</t>
    <rPh sb="3" eb="5">
      <t>トシミツ</t>
    </rPh>
    <phoneticPr fontId="23"/>
  </si>
  <si>
    <t>田代　鉄也</t>
  </si>
  <si>
    <t>千葉市緑区おゆみ野中央７丁目３０</t>
    <rPh sb="0" eb="3">
      <t>チバシ</t>
    </rPh>
    <rPh sb="8" eb="9">
      <t>ノ</t>
    </rPh>
    <rPh sb="9" eb="11">
      <t>チュウオウ</t>
    </rPh>
    <rPh sb="12" eb="14">
      <t>チョウメ</t>
    </rPh>
    <phoneticPr fontId="16"/>
  </si>
  <si>
    <t>（福）天祐会</t>
  </si>
  <si>
    <t>（一社）こども未来福祉会</t>
  </si>
  <si>
    <t>船橋市藤原８丁目１７－２</t>
    <rPh sb="0" eb="3">
      <t>フナバシシ</t>
    </rPh>
    <rPh sb="3" eb="5">
      <t>フジワラ</t>
    </rPh>
    <rPh sb="6" eb="8">
      <t>チョウメ</t>
    </rPh>
    <phoneticPr fontId="16"/>
  </si>
  <si>
    <t>Gakkenほいくえん おゆみ野</t>
    <rPh sb="15" eb="16">
      <t>ノ</t>
    </rPh>
    <phoneticPr fontId="21"/>
  </si>
  <si>
    <t>茂原市高師８６４－１</t>
    <rPh sb="0" eb="3">
      <t>モバラシ</t>
    </rPh>
    <rPh sb="3" eb="5">
      <t>タカシ</t>
    </rPh>
    <phoneticPr fontId="16"/>
  </si>
  <si>
    <t>篠田哲寿</t>
    <rPh sb="0" eb="2">
      <t>シノダ</t>
    </rPh>
    <rPh sb="2" eb="3">
      <t>テツ</t>
    </rPh>
    <rPh sb="3" eb="4">
      <t>ジュ</t>
    </rPh>
    <phoneticPr fontId="29"/>
  </si>
  <si>
    <t>千葉市美浜区稲毛海岸3－1－30　フラワーヒル稲毛2階</t>
  </si>
  <si>
    <t>中林　瑞穂</t>
  </si>
  <si>
    <t>（福）泉福祉会</t>
  </si>
  <si>
    <t>ニチイキッズ
あすみが丘保育園</t>
    <rPh sb="11" eb="12">
      <t>オカ</t>
    </rPh>
    <rPh sb="12" eb="15">
      <t>ホイクエン</t>
    </rPh>
    <phoneticPr fontId="15"/>
  </si>
  <si>
    <t>東京都世田谷区祖師谷3-10-11</t>
    <rPh sb="0" eb="3">
      <t>トウキョウト</t>
    </rPh>
    <rPh sb="3" eb="7">
      <t>セタガヤク</t>
    </rPh>
    <rPh sb="7" eb="10">
      <t>ソシガヤ</t>
    </rPh>
    <phoneticPr fontId="29"/>
  </si>
  <si>
    <t>Gakkenほいくえん 稲毛東</t>
    <rPh sb="12" eb="14">
      <t>イナゲ</t>
    </rPh>
    <rPh sb="14" eb="15">
      <t>ヒガシ</t>
    </rPh>
    <phoneticPr fontId="15"/>
  </si>
  <si>
    <t>東京都千代田区大手町1−6−1 大手町ビル213</t>
  </si>
  <si>
    <t>安藤　勲</t>
  </si>
  <si>
    <t>AIAI NURSERY　幕張</t>
    <rPh sb="13" eb="15">
      <t>マクハリ</t>
    </rPh>
    <phoneticPr fontId="21"/>
  </si>
  <si>
    <t>武村　潤一</t>
  </si>
  <si>
    <t>（同）げんき企画</t>
  </si>
  <si>
    <t>そらまめ保育園新千葉</t>
    <rPh sb="4" eb="7">
      <t>ホイクエン</t>
    </rPh>
    <rPh sb="7" eb="8">
      <t>シン</t>
    </rPh>
    <rPh sb="8" eb="10">
      <t>チバ</t>
    </rPh>
    <phoneticPr fontId="21"/>
  </si>
  <si>
    <t>（株）なのはな</t>
  </si>
  <si>
    <t>AIAI NURSERY　土気</t>
    <rPh sb="13" eb="15">
      <t>トケ</t>
    </rPh>
    <phoneticPr fontId="21"/>
  </si>
  <si>
    <t>和歌山県紀の川市古和田２４０</t>
    <rPh sb="0" eb="4">
      <t>ワカヤマケン</t>
    </rPh>
    <rPh sb="4" eb="5">
      <t>キ</t>
    </rPh>
    <rPh sb="7" eb="8">
      <t>シ</t>
    </rPh>
    <rPh sb="8" eb="9">
      <t>フル</t>
    </rPh>
    <rPh sb="9" eb="11">
      <t>ワダ</t>
    </rPh>
    <phoneticPr fontId="29"/>
  </si>
  <si>
    <t>リトルガーデンインターナショナル幕張本郷認可保育園</t>
    <rPh sb="16" eb="18">
      <t>マクハリ</t>
    </rPh>
    <rPh sb="18" eb="20">
      <t>ホンゴウ</t>
    </rPh>
    <rPh sb="20" eb="22">
      <t>ニンカ</t>
    </rPh>
    <rPh sb="22" eb="25">
      <t>ホイクエン</t>
    </rPh>
    <phoneticPr fontId="25"/>
  </si>
  <si>
    <t>AIAI NURSERY　あすみが丘</t>
    <rPh sb="17" eb="18">
      <t>オカ</t>
    </rPh>
    <phoneticPr fontId="16"/>
  </si>
  <si>
    <t>（株）K'sgarden</t>
  </si>
  <si>
    <t>ジェー・エス・テー（株）</t>
  </si>
  <si>
    <t>北海道北広島市Ｆビレッジ８番地</t>
  </si>
  <si>
    <t>千葉市美浜区真砂2-24-8</t>
  </si>
  <si>
    <t>後藤　伸太郎</t>
  </si>
  <si>
    <t>オーチャード・キッズ稲毛海岸保育園第二</t>
    <rPh sb="10" eb="14">
      <t>イナゲカイガン</t>
    </rPh>
    <rPh sb="14" eb="16">
      <t>ホイク</t>
    </rPh>
    <rPh sb="16" eb="17">
      <t>エン</t>
    </rPh>
    <rPh sb="17" eb="18">
      <t>ダイ</t>
    </rPh>
    <rPh sb="18" eb="19">
      <t>ニ</t>
    </rPh>
    <phoneticPr fontId="16"/>
  </si>
  <si>
    <t>（株）EDU</t>
  </si>
  <si>
    <t>千葉県千葉市稲毛区小深町261-45</t>
  </si>
  <si>
    <t>（株）キッズホーム欒</t>
  </si>
  <si>
    <t>あおば保育園</t>
    <rPh sb="3" eb="6">
      <t>ホイクエン</t>
    </rPh>
    <phoneticPr fontId="16"/>
  </si>
  <si>
    <t>CZN11549</t>
  </si>
  <si>
    <t>千葉市中央区末広４丁目２１番４</t>
  </si>
  <si>
    <t>チャコ保育園</t>
    <rPh sb="3" eb="6">
      <t>ホイクエン</t>
    </rPh>
    <phoneticPr fontId="16"/>
  </si>
  <si>
    <t>トレンディワールド（株）</t>
  </si>
  <si>
    <t>かえで保育園千葉中央</t>
    <rPh sb="6" eb="8">
      <t>チバ</t>
    </rPh>
    <rPh sb="8" eb="10">
      <t>チュウオウ</t>
    </rPh>
    <phoneticPr fontId="16"/>
  </si>
  <si>
    <t>XLE56558</t>
  </si>
  <si>
    <t>かえで保育園おゆみ野</t>
    <rPh sb="3" eb="6">
      <t>ホイクエン</t>
    </rPh>
    <rPh sb="9" eb="10">
      <t>ノ</t>
    </rPh>
    <phoneticPr fontId="16"/>
  </si>
  <si>
    <t>IDL54946</t>
  </si>
  <si>
    <t>もりのなかま保育園おゆみ野園サイエンス＋</t>
    <rPh sb="6" eb="9">
      <t>ホイクエン</t>
    </rPh>
    <rPh sb="12" eb="13">
      <t>ノ</t>
    </rPh>
    <rPh sb="13" eb="14">
      <t>エン</t>
    </rPh>
    <phoneticPr fontId="16"/>
  </si>
  <si>
    <t>EQQ97990</t>
  </si>
  <si>
    <t>川村　陽介</t>
  </si>
  <si>
    <t>リトルガーデンインターナショナル幕張ベイパーク保育園</t>
    <rPh sb="16" eb="18">
      <t>マクハリ</t>
    </rPh>
    <rPh sb="23" eb="26">
      <t>ホイクエン</t>
    </rPh>
    <phoneticPr fontId="16"/>
  </si>
  <si>
    <t>PEB13593</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</si>
  <si>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24"/>
  </si>
  <si>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24"/>
  </si>
  <si>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24"/>
  </si>
  <si>
    <t>幼保連携型認定こども園　ウィズダムナーサリースクール</t>
    <rPh sb="0" eb="1">
      <t>ヨウ</t>
    </rPh>
    <rPh sb="1" eb="2">
      <t>ホ</t>
    </rPh>
    <rPh sb="2" eb="5">
      <t>レンケイガタ</t>
    </rPh>
    <rPh sb="5" eb="7">
      <t>ニンテイ</t>
    </rPh>
    <rPh sb="10" eb="11">
      <t>エン</t>
    </rPh>
    <phoneticPr fontId="24"/>
  </si>
  <si>
    <t>認定こども園かしの木学園　カトライアキンダーガルテン</t>
    <rPh sb="0" eb="2">
      <t>ニンテイ</t>
    </rPh>
    <rPh sb="5" eb="6">
      <t>エン</t>
    </rPh>
    <rPh sb="9" eb="10">
      <t>キ</t>
    </rPh>
    <rPh sb="10" eb="12">
      <t>ガクエン</t>
    </rPh>
    <phoneticPr fontId="28"/>
  </si>
  <si>
    <t>認定こども園　千葉明徳短期大学附属幼稚園</t>
    <rPh sb="7" eb="9">
      <t>チバ</t>
    </rPh>
    <rPh sb="9" eb="11">
      <t>メイトク</t>
    </rPh>
    <rPh sb="11" eb="13">
      <t>タンキ</t>
    </rPh>
    <rPh sb="13" eb="15">
      <t>ダイガク</t>
    </rPh>
    <rPh sb="15" eb="17">
      <t>フゾク</t>
    </rPh>
    <rPh sb="17" eb="20">
      <t>ヨウチエン</t>
    </rPh>
    <phoneticPr fontId="22"/>
  </si>
  <si>
    <t>認定こども園　登戸幼稚園</t>
    <rPh sb="7" eb="9">
      <t>ノブト</t>
    </rPh>
    <rPh sb="9" eb="12">
      <t>ヨウチエン</t>
    </rPh>
    <phoneticPr fontId="22"/>
  </si>
  <si>
    <t>認定こども園　さつきが丘幼稚園</t>
    <rPh sb="11" eb="12">
      <t>オカ</t>
    </rPh>
    <rPh sb="12" eb="15">
      <t>ヨウチエン</t>
    </rPh>
    <phoneticPr fontId="22"/>
  </si>
  <si>
    <t>VFJ49880</t>
  </si>
  <si>
    <t>認定こども園　まこと第三幼稚園</t>
    <rPh sb="10" eb="11">
      <t>ダイ</t>
    </rPh>
    <rPh sb="11" eb="12">
      <t>サン</t>
    </rPh>
    <rPh sb="12" eb="15">
      <t>ヨウチエン</t>
    </rPh>
    <phoneticPr fontId="22"/>
  </si>
  <si>
    <t>認定こども園　稲毛すみれ幼稚園</t>
    <rPh sb="7" eb="9">
      <t>イナゲ</t>
    </rPh>
    <rPh sb="12" eb="15">
      <t>ヨウチエン</t>
    </rPh>
    <phoneticPr fontId="22"/>
  </si>
  <si>
    <t>認定こども園　かしの木学園　かしの木園</t>
    <rPh sb="11" eb="13">
      <t>ガクエン</t>
    </rPh>
    <rPh sb="17" eb="18">
      <t>キ</t>
    </rPh>
    <rPh sb="18" eb="19">
      <t>エン</t>
    </rPh>
    <phoneticPr fontId="19"/>
  </si>
  <si>
    <t>認定こども園　松ヶ丘幼稚園</t>
    <rPh sb="0" eb="2">
      <t>ニンテイ</t>
    </rPh>
    <phoneticPr fontId="25"/>
  </si>
  <si>
    <t>認定こども園　山王幼稚園</t>
    <rPh sb="0" eb="6">
      <t>ニ</t>
    </rPh>
    <rPh sb="7" eb="9">
      <t>サンノウ</t>
    </rPh>
    <rPh sb="9" eb="12">
      <t>ヨウチエン</t>
    </rPh>
    <phoneticPr fontId="25"/>
  </si>
  <si>
    <t>認定こども園　土岐幼稚園</t>
    <rPh sb="0" eb="6">
      <t>ニ</t>
    </rPh>
    <rPh sb="7" eb="9">
      <t>トキ</t>
    </rPh>
    <rPh sb="9" eb="12">
      <t>ヨウチエン</t>
    </rPh>
    <phoneticPr fontId="25"/>
  </si>
  <si>
    <t>認定こども園　鏡戸幼稚園</t>
    <rPh sb="0" eb="6">
      <t>ニ</t>
    </rPh>
    <rPh sb="7" eb="8">
      <t>カガミ</t>
    </rPh>
    <rPh sb="8" eb="9">
      <t>ト</t>
    </rPh>
    <rPh sb="9" eb="12">
      <t>ヨウチエン</t>
    </rPh>
    <phoneticPr fontId="25"/>
  </si>
  <si>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25"/>
  </si>
  <si>
    <t>認定こども園　まこと第二幼稚園</t>
    <rPh sb="0" eb="2">
      <t>ニンテイ</t>
    </rPh>
    <rPh sb="5" eb="6">
      <t>エン</t>
    </rPh>
    <rPh sb="10" eb="12">
      <t>ダイニ</t>
    </rPh>
    <rPh sb="12" eb="15">
      <t>ヨウチエン</t>
    </rPh>
    <phoneticPr fontId="16"/>
  </si>
  <si>
    <t>認定こども園　花見川ちぐさ幼稚園</t>
    <rPh sb="0" eb="2">
      <t>ニンテイ</t>
    </rPh>
    <rPh sb="5" eb="6">
      <t>エン</t>
    </rPh>
    <rPh sb="7" eb="10">
      <t>ハナミガワ</t>
    </rPh>
    <rPh sb="13" eb="16">
      <t>ヨウチエン</t>
    </rPh>
    <phoneticPr fontId="16"/>
  </si>
  <si>
    <t>認定こども園　明徳土気こども園</t>
    <rPh sb="0" eb="2">
      <t>ニンテイ</t>
    </rPh>
    <rPh sb="5" eb="6">
      <t>エン</t>
    </rPh>
    <rPh sb="7" eb="9">
      <t>メイトク</t>
    </rPh>
    <rPh sb="9" eb="11">
      <t>トケ</t>
    </rPh>
    <rPh sb="14" eb="15">
      <t>エン</t>
    </rPh>
    <phoneticPr fontId="16"/>
  </si>
  <si>
    <t>認定こども園　双葉幼稚園</t>
    <rPh sb="0" eb="2">
      <t>ニンテイ</t>
    </rPh>
    <rPh sb="5" eb="6">
      <t>エン</t>
    </rPh>
    <rPh sb="7" eb="9">
      <t>フタバ</t>
    </rPh>
    <rPh sb="9" eb="12">
      <t>ヨウチエン</t>
    </rPh>
    <phoneticPr fontId="16"/>
  </si>
  <si>
    <t>認定こども園　青い鳥第二幼稚園</t>
    <rPh sb="0" eb="2">
      <t>ニンテイ</t>
    </rPh>
    <rPh sb="5" eb="6">
      <t>エン</t>
    </rPh>
    <rPh sb="7" eb="8">
      <t>アオ</t>
    </rPh>
    <rPh sb="9" eb="10">
      <t>トリ</t>
    </rPh>
    <rPh sb="10" eb="11">
      <t>ダイ</t>
    </rPh>
    <rPh sb="11" eb="12">
      <t>２</t>
    </rPh>
    <rPh sb="12" eb="15">
      <t>ヨウチエン</t>
    </rPh>
    <phoneticPr fontId="16"/>
  </si>
  <si>
    <t>幼保連携型認定こども園　ふたば保育園</t>
    <rPh sb="0" eb="2">
      <t>ヨウホ</t>
    </rPh>
    <rPh sb="2" eb="4">
      <t>レンケイ</t>
    </rPh>
    <rPh sb="4" eb="5">
      <t>ガタ</t>
    </rPh>
    <rPh sb="5" eb="7">
      <t>ニンテイ</t>
    </rPh>
    <rPh sb="10" eb="11">
      <t>エン</t>
    </rPh>
    <rPh sb="15" eb="18">
      <t>ホイクエン</t>
    </rPh>
    <phoneticPr fontId="16"/>
  </si>
  <si>
    <t>認定こども園　おゆみ野南幼稚園</t>
    <rPh sb="0" eb="2">
      <t>ニンテイ</t>
    </rPh>
    <rPh sb="5" eb="6">
      <t>エン</t>
    </rPh>
    <rPh sb="10" eb="11">
      <t>ノ</t>
    </rPh>
    <rPh sb="11" eb="12">
      <t>ミナミ</t>
    </rPh>
    <rPh sb="12" eb="15">
      <t>ヨウチエン</t>
    </rPh>
    <phoneticPr fontId="16"/>
  </si>
  <si>
    <t>認定こども園　土気中央幼稚園</t>
    <rPh sb="0" eb="2">
      <t>ニンテイ</t>
    </rPh>
    <rPh sb="5" eb="6">
      <t>エン</t>
    </rPh>
    <rPh sb="7" eb="9">
      <t>トケ</t>
    </rPh>
    <rPh sb="9" eb="11">
      <t>チュウオウ</t>
    </rPh>
    <rPh sb="11" eb="14">
      <t>ヨウチエン</t>
    </rPh>
    <phoneticPr fontId="16"/>
  </si>
  <si>
    <t>ZFQ36082</t>
  </si>
  <si>
    <t>（学）小川学園</t>
  </si>
  <si>
    <t>千葉市緑区土気町1630-1</t>
  </si>
  <si>
    <t>小川治政</t>
  </si>
  <si>
    <t>認定こども園　あすみ中央幼稚園</t>
    <rPh sb="0" eb="2">
      <t>ニンテイ</t>
    </rPh>
    <rPh sb="5" eb="6">
      <t>エン</t>
    </rPh>
    <rPh sb="10" eb="12">
      <t>チュウオウ</t>
    </rPh>
    <rPh sb="12" eb="15">
      <t>ヨウチエン</t>
    </rPh>
    <phoneticPr fontId="16"/>
  </si>
  <si>
    <t>YTS31250</t>
  </si>
  <si>
    <t>羔幼稚園</t>
    <rPh sb="0" eb="1">
      <t>コヒツジ</t>
    </rPh>
    <rPh sb="1" eb="4">
      <t>ヨウチエン</t>
    </rPh>
    <phoneticPr fontId="21"/>
  </si>
  <si>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21"/>
  </si>
  <si>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21"/>
  </si>
  <si>
    <t>千葉県千葉市若葉区桜木４－１６－３８</t>
  </si>
  <si>
    <t>愛隣幼稚園</t>
    <rPh sb="0" eb="2">
      <t>アイリン</t>
    </rPh>
    <rPh sb="2" eb="5">
      <t>ヨウチエン</t>
    </rPh>
    <phoneticPr fontId="16"/>
  </si>
  <si>
    <t>VHL96179</t>
  </si>
  <si>
    <t>（学）愛隣学園</t>
  </si>
  <si>
    <t>千葉市稲毛区轟町５丁目２番１２号</t>
  </si>
  <si>
    <t>木下　勝世</t>
  </si>
  <si>
    <t>青葉の森保育館</t>
    <rPh sb="0" eb="2">
      <t>アオバ</t>
    </rPh>
    <rPh sb="3" eb="4">
      <t>モリ</t>
    </rPh>
    <rPh sb="4" eb="6">
      <t>ホイク</t>
    </rPh>
    <rPh sb="6" eb="7">
      <t>カン</t>
    </rPh>
    <phoneticPr fontId="24"/>
  </si>
  <si>
    <t>森のおうち　コッコロ</t>
    <rPh sb="0" eb="1">
      <t>モリ</t>
    </rPh>
    <phoneticPr fontId="24"/>
  </si>
  <si>
    <t>Kid's Patio まくはり園</t>
    <rPh sb="16" eb="17">
      <t>エン</t>
    </rPh>
    <phoneticPr fontId="23"/>
  </si>
  <si>
    <t>千葉市若葉区小倉台４－６－２</t>
  </si>
  <si>
    <t>星のおうち千葉中央</t>
    <rPh sb="0" eb="1">
      <t>ホシ</t>
    </rPh>
    <rPh sb="5" eb="7">
      <t>チバ</t>
    </rPh>
    <rPh sb="7" eb="9">
      <t>チュウオウ</t>
    </rPh>
    <phoneticPr fontId="28"/>
  </si>
  <si>
    <t>星のおうち幕張</t>
    <rPh sb="5" eb="7">
      <t>マクハリ</t>
    </rPh>
    <phoneticPr fontId="32"/>
  </si>
  <si>
    <t>アストロミニキャンプ小仲台</t>
    <rPh sb="10" eb="11">
      <t>コ</t>
    </rPh>
    <rPh sb="11" eb="12">
      <t>ナカ</t>
    </rPh>
    <rPh sb="12" eb="13">
      <t>ダイ</t>
    </rPh>
    <phoneticPr fontId="28"/>
  </si>
  <si>
    <t>（特非）耳長うさぎ</t>
  </si>
  <si>
    <t>そらまめ千葉西口駅前園</t>
    <rPh sb="4" eb="6">
      <t>チバ</t>
    </rPh>
    <rPh sb="6" eb="8">
      <t>ニシグチ</t>
    </rPh>
    <rPh sb="8" eb="9">
      <t>エキ</t>
    </rPh>
    <rPh sb="9" eb="10">
      <t>マエ</t>
    </rPh>
    <rPh sb="10" eb="11">
      <t>エン</t>
    </rPh>
    <phoneticPr fontId="19"/>
  </si>
  <si>
    <t>千葉わくわく園</t>
    <rPh sb="0" eb="2">
      <t>チバ</t>
    </rPh>
    <rPh sb="6" eb="7">
      <t>エン</t>
    </rPh>
    <phoneticPr fontId="19"/>
  </si>
  <si>
    <t>西千葉たんぽぽ保育室</t>
    <rPh sb="0" eb="3">
      <t>ニシチバ</t>
    </rPh>
    <rPh sb="7" eb="10">
      <t>ホイクシツ</t>
    </rPh>
    <phoneticPr fontId="29"/>
  </si>
  <si>
    <t>キッズスペース・ウィーピー幕張本郷</t>
    <rPh sb="13" eb="15">
      <t>マクハリ</t>
    </rPh>
    <rPh sb="15" eb="17">
      <t>ホンゴウ</t>
    </rPh>
    <phoneticPr fontId="29"/>
  </si>
  <si>
    <t>ハニーキッズ草野園</t>
    <rPh sb="6" eb="8">
      <t>クサノ</t>
    </rPh>
    <rPh sb="8" eb="9">
      <t>エン</t>
    </rPh>
    <phoneticPr fontId="27"/>
  </si>
  <si>
    <t>（株）ハニーキッズ</t>
  </si>
  <si>
    <t>天野　裕香里</t>
  </si>
  <si>
    <t>キートスチャイルドケア新千葉</t>
    <rPh sb="11" eb="14">
      <t>シンチバ</t>
    </rPh>
    <phoneticPr fontId="29"/>
  </si>
  <si>
    <t>稲毛ふわり保育室</t>
    <rPh sb="0" eb="2">
      <t>イナゲ</t>
    </rPh>
    <rPh sb="5" eb="8">
      <t>ホイクシツ</t>
    </rPh>
    <phoneticPr fontId="29"/>
  </si>
  <si>
    <t>（株）JFA</t>
  </si>
  <si>
    <t>星のおうち幕張北</t>
    <rPh sb="7" eb="8">
      <t>キタ</t>
    </rPh>
    <phoneticPr fontId="32"/>
  </si>
  <si>
    <t>（株）AFFECTION</t>
  </si>
  <si>
    <t>（福）創成会</t>
  </si>
  <si>
    <t>植草学園　このはの家</t>
    <rPh sb="0" eb="4">
      <t>ウエクサガクエン</t>
    </rPh>
    <rPh sb="9" eb="10">
      <t>イエ</t>
    </rPh>
    <phoneticPr fontId="25"/>
  </si>
  <si>
    <t>キッズルーム蘇我わかば</t>
    <rPh sb="6" eb="8">
      <t>ソガ</t>
    </rPh>
    <phoneticPr fontId="25"/>
  </si>
  <si>
    <t>（株）ウェルシーライフサービス</t>
  </si>
  <si>
    <t>サンライズキッズ 都賀園</t>
    <rPh sb="9" eb="11">
      <t>ツガ</t>
    </rPh>
    <rPh sb="11" eb="12">
      <t>エン</t>
    </rPh>
    <phoneticPr fontId="25"/>
  </si>
  <si>
    <t>神奈川県横浜市西区みなとみらい2-2-1横浜ランドマークタワー38F</t>
  </si>
  <si>
    <t>都賀サンフラワー保育室</t>
    <rPh sb="0" eb="2">
      <t>ツガ</t>
    </rPh>
    <rPh sb="8" eb="11">
      <t>ホイクシツ</t>
    </rPh>
    <phoneticPr fontId="25"/>
  </si>
  <si>
    <t>東京都中央区日本橋小伝馬町１２－５　小伝馬町YSビル６階</t>
  </si>
  <si>
    <t>なないろ浜野園</t>
    <rPh sb="4" eb="7">
      <t>ハマノエン</t>
    </rPh>
    <phoneticPr fontId="20"/>
  </si>
  <si>
    <t>新検見川駅北口キッズランド</t>
    <rPh sb="5" eb="7">
      <t>キタグチ</t>
    </rPh>
    <phoneticPr fontId="16"/>
  </si>
  <si>
    <t>ほしぞらの丘</t>
    <rPh sb="5" eb="6">
      <t>オカ</t>
    </rPh>
    <phoneticPr fontId="16"/>
  </si>
  <si>
    <t>みらいつむぎ検見川浜園</t>
    <rPh sb="6" eb="10">
      <t>ケミガワハマ</t>
    </rPh>
    <rPh sb="10" eb="11">
      <t>エン</t>
    </rPh>
    <phoneticPr fontId="16"/>
  </si>
  <si>
    <t>そらまめ新千葉駅前園</t>
    <rPh sb="4" eb="7">
      <t>シンチバ</t>
    </rPh>
    <rPh sb="7" eb="8">
      <t>エキ</t>
    </rPh>
    <rPh sb="8" eb="9">
      <t>マエ</t>
    </rPh>
    <rPh sb="9" eb="10">
      <t>エン</t>
    </rPh>
    <phoneticPr fontId="16"/>
  </si>
  <si>
    <t>HPL64204</t>
  </si>
  <si>
    <t>千葉県習志野市奏の杜３丁目１４－９</t>
  </si>
  <si>
    <t>都賀あすか園</t>
    <rPh sb="0" eb="2">
      <t>ツガ</t>
    </rPh>
    <rPh sb="5" eb="6">
      <t>エン</t>
    </rPh>
    <phoneticPr fontId="16"/>
  </si>
  <si>
    <t>IWK17502</t>
  </si>
  <si>
    <t>千葉県千葉市若葉区都賀２丁目１２－１１</t>
  </si>
  <si>
    <t>稲毛海岸サンフラワー保育室</t>
    <rPh sb="0" eb="2">
      <t>イナゲ</t>
    </rPh>
    <rPh sb="2" eb="4">
      <t>カイガン</t>
    </rPh>
    <rPh sb="10" eb="13">
      <t>ホイクシツ</t>
    </rPh>
    <phoneticPr fontId="16"/>
  </si>
  <si>
    <t>LLO54599</t>
  </si>
  <si>
    <t>東京都中央区日本橋小伝馬町１２－５小伝馬町ＹＳビル６階</t>
  </si>
  <si>
    <t>千葉医療センターつばき保育園</t>
    <rPh sb="0" eb="2">
      <t>チバ</t>
    </rPh>
    <rPh sb="2" eb="4">
      <t>イリョウ</t>
    </rPh>
    <rPh sb="11" eb="14">
      <t>ホイクエン</t>
    </rPh>
    <phoneticPr fontId="22"/>
  </si>
  <si>
    <t>園生幼稚園附属園生保育園</t>
    <rPh sb="0" eb="1">
      <t>エン</t>
    </rPh>
    <rPh sb="1" eb="2">
      <t>セイ</t>
    </rPh>
    <rPh sb="2" eb="5">
      <t>ヨウチエン</t>
    </rPh>
    <rPh sb="5" eb="7">
      <t>フゾク</t>
    </rPh>
    <rPh sb="7" eb="8">
      <t>エン</t>
    </rPh>
    <rPh sb="8" eb="9">
      <t>セイ</t>
    </rPh>
    <rPh sb="9" eb="12">
      <t>ホイクエン</t>
    </rPh>
    <phoneticPr fontId="22"/>
  </si>
  <si>
    <t>ひまわり保育室</t>
    <rPh sb="4" eb="6">
      <t>ホイク</t>
    </rPh>
    <rPh sb="6" eb="7">
      <t>シツ</t>
    </rPh>
    <phoneticPr fontId="22"/>
  </si>
  <si>
    <t>みどりの森めばえ保育園</t>
    <rPh sb="4" eb="5">
      <t>モリ</t>
    </rPh>
    <rPh sb="8" eb="11">
      <t>ホイクエン</t>
    </rPh>
    <phoneticPr fontId="26"/>
  </si>
  <si>
    <t>ライクキッズ株式会社</t>
  </si>
  <si>
    <t>千葉市中央区蘇我４－６－２１</t>
  </si>
  <si>
    <t>千葉南病院クニナ保育園</t>
    <rPh sb="0" eb="2">
      <t>チバ</t>
    </rPh>
    <rPh sb="2" eb="3">
      <t>ミナミ</t>
    </rPh>
    <rPh sb="3" eb="5">
      <t>ビョウイン</t>
    </rPh>
    <rPh sb="8" eb="11">
      <t>ホイクエン</t>
    </rPh>
    <phoneticPr fontId="20"/>
  </si>
  <si>
    <t>ひかり保育園</t>
  </si>
  <si>
    <t>保育室リリー</t>
    <rPh sb="0" eb="3">
      <t>ホイクシツ</t>
    </rPh>
    <phoneticPr fontId="16"/>
  </si>
  <si>
    <t>タムスわんぱく保育園花見川</t>
    <rPh sb="7" eb="10">
      <t>ホイクエン</t>
    </rPh>
    <rPh sb="10" eb="13">
      <t>ハナミガワ</t>
    </rPh>
    <phoneticPr fontId="16"/>
  </si>
  <si>
    <t>ナーサリーホーム東千葉</t>
    <rPh sb="8" eb="9">
      <t>ヒガシ</t>
    </rPh>
    <rPh sb="9" eb="11">
      <t>チバ</t>
    </rPh>
    <phoneticPr fontId="16"/>
  </si>
  <si>
    <t>WJF26821</t>
  </si>
  <si>
    <t>DJR68987</t>
  </si>
  <si>
    <t>千葉県千葉市若葉区加曽利町１８３５－１</t>
  </si>
  <si>
    <t>景山　雄介</t>
  </si>
  <si>
    <t>都はるかぜ保育園</t>
    <rPh sb="0" eb="1">
      <t>ミヤコ</t>
    </rPh>
    <rPh sb="5" eb="8">
      <t>ホイクエン</t>
    </rPh>
    <phoneticPr fontId="25"/>
  </si>
  <si>
    <t>弁天はすのこ保育園</t>
    <rPh sb="0" eb="2">
      <t>ベンテン</t>
    </rPh>
    <rPh sb="6" eb="9">
      <t>ホイクエン</t>
    </rPh>
    <phoneticPr fontId="25"/>
  </si>
  <si>
    <t>かえで保育園西千葉</t>
    <rPh sb="3" eb="6">
      <t>ホイクエン</t>
    </rPh>
    <phoneticPr fontId="25"/>
  </si>
  <si>
    <t>かえで保育園本千葉</t>
    <rPh sb="3" eb="6">
      <t>ホイクエン</t>
    </rPh>
    <rPh sb="6" eb="9">
      <t>ホンチバ</t>
    </rPh>
    <phoneticPr fontId="25"/>
  </si>
  <si>
    <t>千葉蘇我雲母保育園</t>
    <rPh sb="0" eb="4">
      <t>チバソガ</t>
    </rPh>
    <rPh sb="4" eb="6">
      <t>キララ</t>
    </rPh>
    <rPh sb="6" eb="9">
      <t>ホイクエン</t>
    </rPh>
    <phoneticPr fontId="25"/>
  </si>
  <si>
    <t>スマイスセレソンスポーツ保育園新検見川</t>
    <rPh sb="12" eb="15">
      <t>ホイクエン</t>
    </rPh>
    <rPh sb="15" eb="19">
      <t>シンケミガワ</t>
    </rPh>
    <phoneticPr fontId="25"/>
  </si>
  <si>
    <t>AIAI NURSERY 海浜幕張</t>
  </si>
  <si>
    <t>オンジュソリール保育園　海浜幕張 Park Side</t>
  </si>
  <si>
    <t>あかり保育園</t>
    <rPh sb="3" eb="6">
      <t>ホイクエン</t>
    </rPh>
    <phoneticPr fontId="25"/>
  </si>
  <si>
    <t>かえで保育園いそべ</t>
    <rPh sb="3" eb="6">
      <t>ホイクエン</t>
    </rPh>
    <phoneticPr fontId="25"/>
  </si>
  <si>
    <t>リトルガーデンインターナショナル幕張ベイパーク保育園</t>
    <rPh sb="16" eb="18">
      <t>マクハリ</t>
    </rPh>
    <rPh sb="23" eb="26">
      <t>ホイクエン</t>
    </rPh>
    <phoneticPr fontId="25"/>
  </si>
  <si>
    <t>AIAI NURSERY　あすみが丘</t>
  </si>
  <si>
    <t>リトルガーデンインターナショナル幕張本郷認可保育園</t>
    <rPh sb="16" eb="18">
      <t>マクハリ</t>
    </rPh>
    <rPh sb="18" eb="20">
      <t>ホンゴウ</t>
    </rPh>
    <rPh sb="20" eb="22">
      <t>ニンカ</t>
    </rPh>
    <rPh sb="22" eb="25">
      <t>ホイクエン</t>
    </rPh>
    <phoneticPr fontId="1"/>
  </si>
  <si>
    <t>小ばと会ちしろ保育園</t>
    <rPh sb="0" eb="1">
      <t>ショウ</t>
    </rPh>
    <rPh sb="3" eb="4">
      <t>カイ</t>
    </rPh>
    <rPh sb="7" eb="10">
      <t>ホイクエン</t>
    </rPh>
    <phoneticPr fontId="25"/>
  </si>
  <si>
    <t>オーチャード・キッズ稲毛海岸保育園第二</t>
    <rPh sb="14" eb="17">
      <t>ホイクエン</t>
    </rPh>
    <rPh sb="17" eb="19">
      <t>ダイニ</t>
    </rPh>
    <phoneticPr fontId="25"/>
  </si>
  <si>
    <t>AIAI NURSERY　土気</t>
  </si>
  <si>
    <t>そらまめ保育園新千葉</t>
    <rPh sb="4" eb="7">
      <t>ホイクエン</t>
    </rPh>
    <rPh sb="7" eb="8">
      <t>シン</t>
    </rPh>
    <rPh sb="8" eb="10">
      <t>チバ</t>
    </rPh>
    <phoneticPr fontId="16"/>
  </si>
  <si>
    <t>花見川さくら学園</t>
    <phoneticPr fontId="25"/>
  </si>
  <si>
    <t>AIAI NURSERY　幕張</t>
  </si>
  <si>
    <t>認定こども園　大巌寺幼稚園</t>
    <rPh sb="0" eb="2">
      <t>ニンテイ</t>
    </rPh>
    <rPh sb="5" eb="6">
      <t>エン</t>
    </rPh>
    <rPh sb="7" eb="10">
      <t>ダイガンジ</t>
    </rPh>
    <rPh sb="10" eb="13">
      <t>ヨウチエン</t>
    </rPh>
    <phoneticPr fontId="25"/>
  </si>
  <si>
    <t>認定こども園　梅乃園幼稚園</t>
    <rPh sb="0" eb="2">
      <t>ニンテイ</t>
    </rPh>
    <rPh sb="5" eb="6">
      <t>エン</t>
    </rPh>
    <rPh sb="7" eb="8">
      <t>ウメ</t>
    </rPh>
    <rPh sb="8" eb="9">
      <t>ノ</t>
    </rPh>
    <rPh sb="9" eb="10">
      <t>ソノ</t>
    </rPh>
    <rPh sb="10" eb="13">
      <t>ヨウチエン</t>
    </rPh>
    <phoneticPr fontId="25"/>
  </si>
  <si>
    <t>認定こども園　敬愛短期大学附属幼稚園</t>
  </si>
  <si>
    <t>幼保連携型認定こども園
チューリップこども園</t>
  </si>
  <si>
    <t>認定こども園　園生幼稚園</t>
    <rPh sb="0" eb="2">
      <t>ニンテイ</t>
    </rPh>
    <rPh sb="5" eb="6">
      <t>エン</t>
    </rPh>
    <rPh sb="7" eb="9">
      <t>ソンノウ</t>
    </rPh>
    <rPh sb="9" eb="12">
      <t>ヨウチエン</t>
    </rPh>
    <phoneticPr fontId="25"/>
  </si>
  <si>
    <t>幼保連携型認定こども園　ChaCha Children Makuhari</t>
    <rPh sb="0" eb="5">
      <t>ヨウホレンケイガタ</t>
    </rPh>
    <rPh sb="5" eb="7">
      <t>ニンテイ</t>
    </rPh>
    <rPh sb="10" eb="11">
      <t>エン</t>
    </rPh>
    <phoneticPr fontId="1"/>
  </si>
  <si>
    <t>認定こども園　弥生幼稚園</t>
    <rPh sb="0" eb="2">
      <t>ニンテイ</t>
    </rPh>
    <rPh sb="5" eb="6">
      <t>エン</t>
    </rPh>
    <rPh sb="7" eb="9">
      <t>ヤヨイ</t>
    </rPh>
    <rPh sb="9" eb="12">
      <t>ヨウチエン</t>
    </rPh>
    <phoneticPr fontId="25"/>
  </si>
  <si>
    <t>まなびの森　いなほ保育園</t>
    <rPh sb="4" eb="5">
      <t>モリ</t>
    </rPh>
    <phoneticPr fontId="25"/>
  </si>
  <si>
    <t>ニチイキッズ千葉中央第一</t>
  </si>
  <si>
    <t>幼保連携型認定こども園　若梅認定こども園</t>
    <rPh sb="0" eb="2">
      <t>ヨウホ</t>
    </rPh>
    <rPh sb="2" eb="5">
      <t>レンケイガタ</t>
    </rPh>
    <rPh sb="5" eb="7">
      <t>ニンテイ</t>
    </rPh>
    <rPh sb="10" eb="11">
      <t>エン</t>
    </rPh>
    <rPh sb="12" eb="14">
      <t>ワカウメ</t>
    </rPh>
    <rPh sb="14" eb="16">
      <t>ニンテイ</t>
    </rPh>
    <rPh sb="19" eb="20">
      <t>エン</t>
    </rPh>
    <phoneticPr fontId="1"/>
  </si>
  <si>
    <t>認定こども園　あすみ中央幼稚園</t>
  </si>
  <si>
    <t>事業所内保育所ぱすてる</t>
    <rPh sb="6" eb="7">
      <t>ショ</t>
    </rPh>
    <phoneticPr fontId="25"/>
  </si>
  <si>
    <t>認定こども園　あやめ台幼稚園</t>
    <rPh sb="0" eb="2">
      <t>ニンテイ</t>
    </rPh>
    <rPh sb="5" eb="6">
      <t>エン</t>
    </rPh>
    <rPh sb="10" eb="11">
      <t>ダイ</t>
    </rPh>
    <rPh sb="11" eb="14">
      <t>ヨウチエン</t>
    </rPh>
    <phoneticPr fontId="25"/>
  </si>
  <si>
    <t>幼保連携型認定こども園　しらぎく</t>
  </si>
  <si>
    <t>学校法人宇野学園みなみちゃんタック</t>
    <rPh sb="0" eb="2">
      <t>ガッコウ</t>
    </rPh>
    <rPh sb="2" eb="4">
      <t>ホウジン</t>
    </rPh>
    <rPh sb="4" eb="8">
      <t>ウノガクエン</t>
    </rPh>
    <phoneticPr fontId="25"/>
  </si>
  <si>
    <t>イオンゆめみらい保育園　幕張新都心</t>
  </si>
  <si>
    <t>若松台幼稚園</t>
    <rPh sb="0" eb="2">
      <t>ワカマツ</t>
    </rPh>
    <rPh sb="2" eb="3">
      <t>ダイ</t>
    </rPh>
    <rPh sb="3" eb="6">
      <t>ヨウチエン</t>
    </rPh>
    <phoneticPr fontId="25"/>
  </si>
  <si>
    <t>暁幼稚園</t>
    <rPh sb="0" eb="1">
      <t>アカツキ</t>
    </rPh>
    <rPh sb="1" eb="4">
      <t>ヨウチエン</t>
    </rPh>
    <phoneticPr fontId="25"/>
  </si>
  <si>
    <t>めぐみ幼稚園</t>
    <rPh sb="3" eb="6">
      <t>ヨウチエン</t>
    </rPh>
    <phoneticPr fontId="25"/>
  </si>
  <si>
    <t>認定こども園かしの木学園　カトライアキンダーガルテン</t>
    <rPh sb="0" eb="2">
      <t>ニンテイ</t>
    </rPh>
    <rPh sb="5" eb="6">
      <t>エン</t>
    </rPh>
    <rPh sb="9" eb="10">
      <t>キ</t>
    </rPh>
    <rPh sb="10" eb="12">
      <t>ガクエン</t>
    </rPh>
    <phoneticPr fontId="86"/>
  </si>
  <si>
    <t>キートスチャイルドケア みつわ台</t>
  </si>
  <si>
    <t>みのり認定こども園</t>
    <rPh sb="3" eb="5">
      <t>ニンテイ</t>
    </rPh>
    <rPh sb="8" eb="9">
      <t>エン</t>
    </rPh>
    <phoneticPr fontId="25"/>
  </si>
  <si>
    <t>キッズルームチャコ稲毛園</t>
  </si>
  <si>
    <t>ちいさい保育園 幕張おおぞら園</t>
    <rPh sb="4" eb="7">
      <t>ホイクエン</t>
    </rPh>
    <rPh sb="8" eb="10">
      <t>マクハリ</t>
    </rPh>
    <phoneticPr fontId="25"/>
  </si>
  <si>
    <t>くじら保育園</t>
    <rPh sb="3" eb="6">
      <t>ホイクエン</t>
    </rPh>
    <phoneticPr fontId="47"/>
  </si>
  <si>
    <t>幼保連携型認定こども園　さざれ幼稚園</t>
    <rPh sb="0" eb="1">
      <t>ヨウ</t>
    </rPh>
    <rPh sb="1" eb="2">
      <t>ホ</t>
    </rPh>
    <rPh sb="2" eb="5">
      <t>レンケイガタ</t>
    </rPh>
    <rPh sb="5" eb="7">
      <t>ニンテイ</t>
    </rPh>
    <rPh sb="10" eb="11">
      <t>エン</t>
    </rPh>
    <rPh sb="15" eb="18">
      <t>ヨウチエン</t>
    </rPh>
    <phoneticPr fontId="69"/>
  </si>
  <si>
    <t>住所</t>
    <rPh sb="0" eb="2">
      <t>ジュウショ</t>
    </rPh>
    <phoneticPr fontId="1"/>
  </si>
  <si>
    <t>代表者職名</t>
    <rPh sb="0" eb="3">
      <t>ダイヒョウシャ</t>
    </rPh>
    <rPh sb="3" eb="5">
      <t>ショクメイ</t>
    </rPh>
    <phoneticPr fontId="1"/>
  </si>
  <si>
    <t>R1～R6戻入</t>
    <rPh sb="5" eb="7">
      <t>レイニュウ</t>
    </rPh>
    <phoneticPr fontId="25"/>
  </si>
  <si>
    <t>長谷川　卓也</t>
    <rPh sb="0" eb="3">
      <t>ハセガワ</t>
    </rPh>
    <rPh sb="4" eb="6">
      <t>タクヤ</t>
    </rPh>
    <phoneticPr fontId="23"/>
  </si>
  <si>
    <t>有</t>
    <phoneticPr fontId="25"/>
  </si>
  <si>
    <t>皆川　達也</t>
  </si>
  <si>
    <t>小野　政宏</t>
  </si>
  <si>
    <t>理事長</t>
    <rPh sb="0" eb="3">
      <t>リジチョウ</t>
    </rPh>
    <phoneticPr fontId="82"/>
  </si>
  <si>
    <t>井上　悟</t>
    <rPh sb="0" eb="2">
      <t>イノウエ</t>
    </rPh>
    <rPh sb="3" eb="4">
      <t>サトル</t>
    </rPh>
    <phoneticPr fontId="84"/>
  </si>
  <si>
    <t>古川　文子</t>
  </si>
  <si>
    <t>まなびの森　いなほ保育園</t>
    <rPh sb="4" eb="5">
      <t>モリ</t>
    </rPh>
    <phoneticPr fontId="16"/>
  </si>
  <si>
    <t>名古屋市中村区名駅2-38-2　オーキッドビル7F</t>
  </si>
  <si>
    <t>川久　充成</t>
  </si>
  <si>
    <t>井上　悟</t>
    <rPh sb="0" eb="2">
      <t>イノウエ</t>
    </rPh>
    <rPh sb="3" eb="4">
      <t>サトル</t>
    </rPh>
    <phoneticPr fontId="87"/>
  </si>
  <si>
    <t>中村　恵那</t>
    <rPh sb="0" eb="2">
      <t>ナカムラ</t>
    </rPh>
    <rPh sb="3" eb="5">
      <t>エナ</t>
    </rPh>
    <phoneticPr fontId="82"/>
  </si>
  <si>
    <t>中村　恵那</t>
  </si>
  <si>
    <t>（株）ポピンズエデュケア</t>
  </si>
  <si>
    <t>田村　篤司</t>
  </si>
  <si>
    <t>佐藤　敏光</t>
    <rPh sb="3" eb="5">
      <t>トシミツ</t>
    </rPh>
    <phoneticPr fontId="88"/>
  </si>
  <si>
    <t>繁田　高広</t>
    <rPh sb="0" eb="2">
      <t>シゲタ</t>
    </rPh>
    <rPh sb="3" eb="5">
      <t>タカヒロ</t>
    </rPh>
    <phoneticPr fontId="87"/>
  </si>
  <si>
    <t>東京都江東区木場五丁目8番40号</t>
  </si>
  <si>
    <t>吉井　はるか</t>
  </si>
  <si>
    <t>中川　創太</t>
    <rPh sb="0" eb="2">
      <t>ナカガワ</t>
    </rPh>
    <rPh sb="3" eb="5">
      <t>ソウタ</t>
    </rPh>
    <phoneticPr fontId="82"/>
  </si>
  <si>
    <t>中川　創太</t>
  </si>
  <si>
    <t>井上 悟</t>
    <rPh sb="0" eb="2">
      <t>イノウエ</t>
    </rPh>
    <rPh sb="3" eb="4">
      <t>サトル</t>
    </rPh>
    <phoneticPr fontId="84"/>
  </si>
  <si>
    <t>代表取締役</t>
    <rPh sb="0" eb="2">
      <t>ダイヒョウ</t>
    </rPh>
    <rPh sb="2" eb="5">
      <t>トリシマリヤク</t>
    </rPh>
    <phoneticPr fontId="87"/>
  </si>
  <si>
    <t>野田　純</t>
    <rPh sb="0" eb="2">
      <t>ノダ</t>
    </rPh>
    <rPh sb="3" eb="4">
      <t>ジュン</t>
    </rPh>
    <phoneticPr fontId="87"/>
  </si>
  <si>
    <t>SOUキッズケア（株）</t>
  </si>
  <si>
    <t>東京都中央区日本橋3-12-2　朝日ビルヂング４F-B</t>
  </si>
  <si>
    <t>（株）キッズネクスト</t>
    <rPh sb="1" eb="2">
      <t>カブ</t>
    </rPh>
    <phoneticPr fontId="82"/>
  </si>
  <si>
    <t>千葉市美浜区真砂4-3-5</t>
    <rPh sb="0" eb="3">
      <t>チバシ</t>
    </rPh>
    <rPh sb="3" eb="6">
      <t>ミハマク</t>
    </rPh>
    <rPh sb="6" eb="8">
      <t>マサゴ</t>
    </rPh>
    <phoneticPr fontId="82"/>
  </si>
  <si>
    <t>西村　和馬</t>
    <rPh sb="0" eb="2">
      <t>ニシムラ</t>
    </rPh>
    <rPh sb="3" eb="5">
      <t>カズマ</t>
    </rPh>
    <phoneticPr fontId="82"/>
  </si>
  <si>
    <t>千葉市美浜区真砂4-3-5</t>
  </si>
  <si>
    <t>市原市瀬又字傾城谷507番</t>
  </si>
  <si>
    <t>東京都中央区日本橋3-12-2　朝日ビルヂング４F-A</t>
  </si>
  <si>
    <t>鳥居　敏</t>
  </si>
  <si>
    <t>田中　直人</t>
  </si>
  <si>
    <t>花見川区幕張本郷６－２５－２０　糸ビル２０１</t>
  </si>
  <si>
    <t>片岡  雅文</t>
  </si>
  <si>
    <t>（株）INOUE</t>
  </si>
  <si>
    <t>伊藤　貴紀</t>
    <rPh sb="0" eb="2">
      <t>イトウ</t>
    </rPh>
    <rPh sb="3" eb="4">
      <t>キ</t>
    </rPh>
    <rPh sb="4" eb="5">
      <t>キ</t>
    </rPh>
    <phoneticPr fontId="82"/>
  </si>
  <si>
    <t>伊藤　貴紀</t>
  </si>
  <si>
    <t>丸山　豊</t>
  </si>
  <si>
    <t>リトルガーデンインターナショナル海浜幕張認可保育園</t>
    <phoneticPr fontId="25"/>
  </si>
  <si>
    <t>（株）リトルガーデン</t>
  </si>
  <si>
    <t>千葉市美浜区中瀬１－３　幕張テクノガーデンＢ棟５階</t>
  </si>
  <si>
    <t>佐々木　一真</t>
  </si>
  <si>
    <t>理事長</t>
    <rPh sb="0" eb="3">
      <t>リジチョウ</t>
    </rPh>
    <phoneticPr fontId="87"/>
  </si>
  <si>
    <t>前田　効多郎</t>
    <rPh sb="0" eb="2">
      <t>マエダ</t>
    </rPh>
    <rPh sb="3" eb="4">
      <t>コウ</t>
    </rPh>
    <rPh sb="4" eb="6">
      <t>タロウ</t>
    </rPh>
    <phoneticPr fontId="87"/>
  </si>
  <si>
    <t>（株）キッズトラスト</t>
  </si>
  <si>
    <t>前地　美紀</t>
    <phoneticPr fontId="82"/>
  </si>
  <si>
    <t>澪川　美紀</t>
  </si>
  <si>
    <t>（特非）はなえみ</t>
  </si>
  <si>
    <t>オンジュ ソリール保育園　そが駅前園</t>
    <rPh sb="9" eb="12">
      <t>ホイクエン</t>
    </rPh>
    <rPh sb="15" eb="16">
      <t>エキ</t>
    </rPh>
    <rPh sb="16" eb="17">
      <t>マエ</t>
    </rPh>
    <rPh sb="17" eb="18">
      <t>エン</t>
    </rPh>
    <phoneticPr fontId="1"/>
  </si>
  <si>
    <t>（学）キッズラボ学園</t>
  </si>
  <si>
    <t>絵本と太陽の保育園　てぃだまちキッズ検見川浜</t>
    <rPh sb="0" eb="2">
      <t>エホン</t>
    </rPh>
    <rPh sb="3" eb="5">
      <t>タイヨウ</t>
    </rPh>
    <rPh sb="6" eb="9">
      <t>ホイクエン</t>
    </rPh>
    <rPh sb="18" eb="22">
      <t>ケミガワハマ</t>
    </rPh>
    <phoneticPr fontId="1"/>
  </si>
  <si>
    <t>美波保育園</t>
    <rPh sb="0" eb="2">
      <t>ミナミ</t>
    </rPh>
    <rPh sb="2" eb="5">
      <t>ホイクエン</t>
    </rPh>
    <phoneticPr fontId="1"/>
  </si>
  <si>
    <t>みらいつむぎ保育園美浜</t>
    <rPh sb="6" eb="9">
      <t>ホイクエン</t>
    </rPh>
    <rPh sb="9" eb="11">
      <t>ミハマ</t>
    </rPh>
    <phoneticPr fontId="1"/>
  </si>
  <si>
    <t>東京都中央区銀座７丁目１６－１２　G-７ビルディング</t>
    <phoneticPr fontId="82"/>
  </si>
  <si>
    <t>（株）Lateral Kids</t>
  </si>
  <si>
    <t>宮城県仙台市青葉区一番町2丁目5-22　GC青葉通りプラザ2階</t>
  </si>
  <si>
    <t>千葉蘇我雲母保育園</t>
  </si>
  <si>
    <t>CAI60583</t>
  </si>
  <si>
    <t>〇</t>
    <phoneticPr fontId="25"/>
  </si>
  <si>
    <t>㈱モードプランニングジャパン</t>
  </si>
  <si>
    <t>かえで保育園本千葉</t>
  </si>
  <si>
    <t>USN62340</t>
  </si>
  <si>
    <t>㈱Think Education</t>
  </si>
  <si>
    <t>かえで保育園いそべ</t>
  </si>
  <si>
    <t>SQD30998</t>
  </si>
  <si>
    <t>あかり保育園</t>
  </si>
  <si>
    <t>XSQ87133</t>
  </si>
  <si>
    <t>㈱キッズトラスト</t>
  </si>
  <si>
    <t>NWP74920</t>
  </si>
  <si>
    <t>㈱グローバルナビゲーション</t>
  </si>
  <si>
    <t>OJX82941</t>
  </si>
  <si>
    <t>AIAI Child Care㈱</t>
  </si>
  <si>
    <t>東京都墨田区錦糸１丁目２番１号</t>
  </si>
  <si>
    <t>代表取締役</t>
    <rPh sb="4" eb="5">
      <t>ヤク</t>
    </rPh>
    <phoneticPr fontId="82"/>
  </si>
  <si>
    <t>かえで保育園西千葉</t>
    <rPh sb="3" eb="6">
      <t>ホイクエン</t>
    </rPh>
    <phoneticPr fontId="16"/>
  </si>
  <si>
    <t>BVZ35289</t>
  </si>
  <si>
    <t>スマイスセレソンスポーツ保育園新検見川</t>
  </si>
  <si>
    <t>AWJ36046</t>
  </si>
  <si>
    <t>（福）白菊会</t>
  </si>
  <si>
    <t>大分県大分市新川町一丁目1228番地1</t>
    <rPh sb="0" eb="9">
      <t>870-0016</t>
    </rPh>
    <rPh sb="9" eb="12">
      <t>イッチョウメ</t>
    </rPh>
    <rPh sb="16" eb="18">
      <t>バンチ</t>
    </rPh>
    <phoneticPr fontId="82"/>
  </si>
  <si>
    <t>大分県大分市新川町一丁目1228番地1</t>
  </si>
  <si>
    <t>弁天はすのこ保育園</t>
  </si>
  <si>
    <t>FOQ17631</t>
  </si>
  <si>
    <t>千葉県千葉市花見川区幕張町４丁目６０８－１</t>
  </si>
  <si>
    <t>都はるかぜ保育園</t>
  </si>
  <si>
    <t>CSG22240</t>
  </si>
  <si>
    <t>（学）増田学園</t>
  </si>
  <si>
    <t>千葉県千葉市中央区道場北１丁目１７ー６</t>
  </si>
  <si>
    <t>小ばと会ちしろ保育園</t>
  </si>
  <si>
    <t>EOB49325</t>
  </si>
  <si>
    <t>千葉県千葉市緑区おゆみ野中央２丁目７－７</t>
  </si>
  <si>
    <t>千葉県旭市見広4226-2</t>
    <rPh sb="0" eb="3">
      <t>チバケン</t>
    </rPh>
    <phoneticPr fontId="25"/>
  </si>
  <si>
    <t>千葉県旭市見広4226-2</t>
  </si>
  <si>
    <t>塩　順子</t>
  </si>
  <si>
    <t>千葉市美浜区高洲１－１－２０</t>
    <rPh sb="0" eb="3">
      <t>チバシ</t>
    </rPh>
    <phoneticPr fontId="25"/>
  </si>
  <si>
    <t>千葉市美浜区高洲１－１－２０</t>
  </si>
  <si>
    <t>千葉県八千代市八千代台東2-5-2</t>
    <rPh sb="0" eb="3">
      <t>チバケン</t>
    </rPh>
    <phoneticPr fontId="25"/>
  </si>
  <si>
    <t>千葉県八千代市八千代台東2-5-2</t>
  </si>
  <si>
    <t>みのり認定こども園</t>
  </si>
  <si>
    <t>QLX45547</t>
  </si>
  <si>
    <t>（学）幸正学園</t>
    <phoneticPr fontId="25"/>
  </si>
  <si>
    <t>千葉県千葉市若葉区都賀５丁目２０－２６</t>
  </si>
  <si>
    <t>岩舘正雄</t>
  </si>
  <si>
    <t>KVH27015</t>
  </si>
  <si>
    <t>千葉県千葉市美浜区幸町２丁目１２－８</t>
  </si>
  <si>
    <t>幼保連携型認定こども園　若梅認定こども園</t>
    <phoneticPr fontId="25"/>
  </si>
  <si>
    <t>EWC62326</t>
  </si>
  <si>
    <t>千葉県千葉市美浜区高洲４丁目５－９</t>
  </si>
  <si>
    <t>認定こども園　梅乃園幼稚園</t>
  </si>
  <si>
    <t>FBD94893</t>
  </si>
  <si>
    <t>千葉県千葉市中央区矢作町９３９－６</t>
  </si>
  <si>
    <t>幼保連携型認定こども園　ChaCha Children Makuhari</t>
  </si>
  <si>
    <t>ZBQ23069</t>
  </si>
  <si>
    <t>（福）ChaCha Children ＆ Co.</t>
  </si>
  <si>
    <t>東京都新宿区新宿5丁目1番1　202号</t>
    <phoneticPr fontId="25"/>
  </si>
  <si>
    <t>東京都新宿区新宿5丁目1番1　202号</t>
  </si>
  <si>
    <t>幼保連携型認定こども園　さざれ幼稚園</t>
  </si>
  <si>
    <t>GRV11412</t>
  </si>
  <si>
    <t>さざれ幼稚園</t>
    <rPh sb="3" eb="6">
      <t>ヨウチエン</t>
    </rPh>
    <phoneticPr fontId="25"/>
  </si>
  <si>
    <t>千葉県千葉市花見川区幕張町５丁目２４１</t>
  </si>
  <si>
    <t>設置者</t>
  </si>
  <si>
    <t>大野晴永</t>
  </si>
  <si>
    <t>認定こども園　大巌寺幼稚園</t>
  </si>
  <si>
    <t>SON76613</t>
  </si>
  <si>
    <t>（学）大巌寺学園</t>
  </si>
  <si>
    <t>千葉県千葉市中央区大巌寺町１８６</t>
  </si>
  <si>
    <t>長谷川　俊哉</t>
  </si>
  <si>
    <t>SXE89646</t>
  </si>
  <si>
    <t>千葉県千葉市美浜区真砂３丁目１５－１４</t>
  </si>
  <si>
    <t>藤井二佐枝</t>
  </si>
  <si>
    <t>認定こども園　あやめ台幼稚園</t>
  </si>
  <si>
    <t>GUK78994</t>
  </si>
  <si>
    <t>（学）神栄学園</t>
  </si>
  <si>
    <t>千葉県千葉市稲毛区園生町４６８－１</t>
  </si>
  <si>
    <t>神野茂美</t>
  </si>
  <si>
    <t>認定こども園　弥生幼稚園</t>
  </si>
  <si>
    <t>SQX70835</t>
  </si>
  <si>
    <t>（学）神美学園</t>
  </si>
  <si>
    <t>千葉県千葉市稲毛区穴川１丁目４－６</t>
  </si>
  <si>
    <t>神野　茂美</t>
  </si>
  <si>
    <t>認定こども園　園生幼稚園</t>
  </si>
  <si>
    <t>RST17069</t>
  </si>
  <si>
    <t>（学）笠川学園</t>
  </si>
  <si>
    <t>千葉県千葉市稲毛区園生町９５６－６</t>
  </si>
  <si>
    <t>暁幼稚園</t>
    <rPh sb="0" eb="1">
      <t>アカツキ</t>
    </rPh>
    <rPh sb="1" eb="4">
      <t>ヨウチエン</t>
    </rPh>
    <phoneticPr fontId="18"/>
  </si>
  <si>
    <t>MTF89139</t>
  </si>
  <si>
    <t>（学）慶泉学園</t>
    <rPh sb="1" eb="2">
      <t>ガク</t>
    </rPh>
    <rPh sb="3" eb="4">
      <t>ケイ</t>
    </rPh>
    <rPh sb="4" eb="5">
      <t>イズミ</t>
    </rPh>
    <rPh sb="5" eb="7">
      <t>ガクエン</t>
    </rPh>
    <phoneticPr fontId="82"/>
  </si>
  <si>
    <t>千葉県千葉市花見川区西小中台２番１号</t>
  </si>
  <si>
    <t>清水貴也</t>
  </si>
  <si>
    <t>若松台幼稚園</t>
    <rPh sb="0" eb="3">
      <t>ワカマツダイ</t>
    </rPh>
    <rPh sb="3" eb="6">
      <t>ヨウチエン</t>
    </rPh>
    <phoneticPr fontId="21"/>
  </si>
  <si>
    <t>SUM99752</t>
  </si>
  <si>
    <t>（学）千葉学研</t>
    <rPh sb="1" eb="2">
      <t>ガク</t>
    </rPh>
    <rPh sb="3" eb="5">
      <t>チバ</t>
    </rPh>
    <rPh sb="5" eb="7">
      <t>ガッケン</t>
    </rPh>
    <phoneticPr fontId="82"/>
  </si>
  <si>
    <t>千葉県千葉市若葉区若松町401</t>
    <rPh sb="0" eb="12">
      <t>264-0021</t>
    </rPh>
    <phoneticPr fontId="82"/>
  </si>
  <si>
    <t>理事長</t>
    <rPh sb="0" eb="3">
      <t>リジチョウ</t>
    </rPh>
    <phoneticPr fontId="89"/>
  </si>
  <si>
    <t>田中信行</t>
    <rPh sb="0" eb="2">
      <t>タナカ</t>
    </rPh>
    <rPh sb="2" eb="4">
      <t>ノブユキ</t>
    </rPh>
    <phoneticPr fontId="82"/>
  </si>
  <si>
    <t>千葉県千葉市若葉区若松町401</t>
  </si>
  <si>
    <t>田中信行</t>
  </si>
  <si>
    <t>めぐみ幼稚園</t>
    <rPh sb="3" eb="6">
      <t>ヨウチエン</t>
    </rPh>
    <phoneticPr fontId="18"/>
  </si>
  <si>
    <t>ENB14004</t>
  </si>
  <si>
    <t>（学）杉森学園</t>
    <rPh sb="1" eb="2">
      <t>ガク</t>
    </rPh>
    <rPh sb="3" eb="5">
      <t>スギモリ</t>
    </rPh>
    <rPh sb="5" eb="7">
      <t>ガクエン</t>
    </rPh>
    <phoneticPr fontId="82"/>
  </si>
  <si>
    <t>千葉県千葉市美浜区高浜３丁目２－１</t>
  </si>
  <si>
    <t>杉森信幸</t>
  </si>
  <si>
    <t>キッズルームチャコ稲毛園</t>
    <rPh sb="9" eb="11">
      <t>イナゲ</t>
    </rPh>
    <rPh sb="11" eb="12">
      <t>エン</t>
    </rPh>
    <phoneticPr fontId="24"/>
  </si>
  <si>
    <t>キートスチャイルドケア みつわ台</t>
    <rPh sb="15" eb="16">
      <t>ダイ</t>
    </rPh>
    <phoneticPr fontId="27"/>
  </si>
  <si>
    <t>伊藤　　貴紀</t>
    <rPh sb="0" eb="2">
      <t>イトウ</t>
    </rPh>
    <rPh sb="4" eb="5">
      <t>キ</t>
    </rPh>
    <phoneticPr fontId="25"/>
  </si>
  <si>
    <t>伊藤　　貴紀</t>
  </si>
  <si>
    <t>（株）城南ナーサリー</t>
  </si>
  <si>
    <t>ニチイキッズ千葉中央第一</t>
    <rPh sb="6" eb="8">
      <t>チバ</t>
    </rPh>
    <rPh sb="8" eb="10">
      <t>チュウオウ</t>
    </rPh>
    <rPh sb="10" eb="12">
      <t>ダイイチ</t>
    </rPh>
    <phoneticPr fontId="19"/>
  </si>
  <si>
    <t>独立行政法人　国立病院機構　千葉医療センター</t>
  </si>
  <si>
    <t>古川　勝規</t>
  </si>
  <si>
    <t>（株）あすみが丘グリーンヒルズ</t>
  </si>
  <si>
    <t>（福）友和会</t>
  </si>
  <si>
    <t>美浜ナーサリーささえ愛</t>
    <rPh sb="0" eb="2">
      <t>ミハマ</t>
    </rPh>
    <rPh sb="10" eb="11">
      <t>アイ</t>
    </rPh>
    <phoneticPr fontId="27"/>
  </si>
  <si>
    <t>（福）ささえ愛</t>
  </si>
  <si>
    <t>イオンゆめみらい保育園　幕張新都心</t>
    <phoneticPr fontId="26"/>
  </si>
  <si>
    <t>イオンモール（株）</t>
  </si>
  <si>
    <t>大野　惠司</t>
  </si>
  <si>
    <t>岡本　泰彦</t>
  </si>
  <si>
    <t>ナーサリーホーム稲毛</t>
    <rPh sb="8" eb="10">
      <t>イナゲ</t>
    </rPh>
    <phoneticPr fontId="28"/>
  </si>
  <si>
    <t>ナーサリーホーム稲毛東</t>
    <rPh sb="8" eb="10">
      <t>イナゲ</t>
    </rPh>
    <rPh sb="10" eb="11">
      <t>ヒガシ</t>
    </rPh>
    <phoneticPr fontId="28"/>
  </si>
  <si>
    <t>（学）小林学園</t>
  </si>
  <si>
    <t>（株）ヴィオレッタ</t>
  </si>
  <si>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85"/>
  </si>
  <si>
    <t>代表取締役</t>
    <rPh sb="0" eb="2">
      <t>ダイヒョウ</t>
    </rPh>
    <rPh sb="2" eb="5">
      <t>トリシマリヤク</t>
    </rPh>
    <phoneticPr fontId="25"/>
  </si>
  <si>
    <t>井上　大輔</t>
    <rPh sb="0" eb="2">
      <t>イノウエ</t>
    </rPh>
    <rPh sb="3" eb="5">
      <t>ダイスケ</t>
    </rPh>
    <phoneticPr fontId="25"/>
  </si>
  <si>
    <t>前地　美紀</t>
    <phoneticPr fontId="25"/>
  </si>
  <si>
    <t>千葉メディカルセンター事業所内保育園</t>
    <phoneticPr fontId="16"/>
  </si>
  <si>
    <t>（医）誠馨会</t>
  </si>
  <si>
    <t>事業所内保育所ぱすてる</t>
    <rPh sb="0" eb="7">
      <t>ジギョウショナイホイクショ</t>
    </rPh>
    <phoneticPr fontId="25"/>
  </si>
  <si>
    <t>HPB90684</t>
  </si>
  <si>
    <t>（福）煌徳会</t>
    <rPh sb="1" eb="2">
      <t>フク</t>
    </rPh>
    <rPh sb="3" eb="4">
      <t>キラ</t>
    </rPh>
    <rPh sb="4" eb="5">
      <t>トク</t>
    </rPh>
    <rPh sb="5" eb="6">
      <t>カイ</t>
    </rPh>
    <phoneticPr fontId="90"/>
  </si>
  <si>
    <t>千葉県千葉市花見川区大日町１４９２－２</t>
  </si>
  <si>
    <t>般若　秀雅</t>
  </si>
  <si>
    <t>学校法人宇野学園みなみちゃんタック</t>
    <rPh sb="0" eb="8">
      <t>ガッコウホウジンウノガクエン</t>
    </rPh>
    <phoneticPr fontId="25"/>
  </si>
  <si>
    <t>DBQ24391</t>
  </si>
  <si>
    <t>（学）宇野学園</t>
    <rPh sb="1" eb="2">
      <t>ガク</t>
    </rPh>
    <rPh sb="3" eb="7">
      <t>ウノガクエン</t>
    </rPh>
    <phoneticPr fontId="90"/>
  </si>
  <si>
    <t>まきの木えん</t>
    <rPh sb="3" eb="4">
      <t>キ</t>
    </rPh>
    <phoneticPr fontId="16"/>
  </si>
  <si>
    <t>千葉市緑区誉田町２－２３０７－１４２</t>
  </si>
  <si>
    <t>千葉市若葉区西都賀１－１７－１</t>
  </si>
  <si>
    <t>（同）双葉</t>
  </si>
  <si>
    <t>千葉市若葉区みつわ台５－１－３６</t>
  </si>
  <si>
    <t>代表社員　</t>
    <phoneticPr fontId="25"/>
  </si>
  <si>
    <t>宮下　美穂</t>
    <phoneticPr fontId="25"/>
  </si>
  <si>
    <t>代表取締役</t>
    <phoneticPr fontId="25"/>
  </si>
  <si>
    <t>兵頭　勉</t>
    <phoneticPr fontId="25"/>
  </si>
  <si>
    <t>保育ハウス　ひよこ</t>
    <rPh sb="0" eb="2">
      <t>ホイク</t>
    </rPh>
    <phoneticPr fontId="17"/>
  </si>
  <si>
    <t>合同会社ひよこ</t>
  </si>
  <si>
    <t>千葉市若葉区千城台東３－２３－３</t>
  </si>
  <si>
    <t>産休・育休取得の場合「R●.6.1～産休・育休」と記載
保育業務とその他業務を兼務している場合は「保育及び事務」等と記載</t>
    <rPh sb="0" eb="2">
      <t>サンキュウ</t>
    </rPh>
    <rPh sb="3" eb="5">
      <t>イクキュウ</t>
    </rPh>
    <rPh sb="5" eb="7">
      <t>シュトク</t>
    </rPh>
    <rPh sb="8" eb="10">
      <t>バアイ</t>
    </rPh>
    <rPh sb="18" eb="20">
      <t>サンキュウ</t>
    </rPh>
    <rPh sb="21" eb="23">
      <t>イクキュウ</t>
    </rPh>
    <rPh sb="25" eb="27">
      <t>キサイ</t>
    </rPh>
    <phoneticPr fontId="25"/>
  </si>
  <si>
    <r>
      <t>①実績額が概算払い済額を下回る場合、令和８年５月中旬までに、</t>
    </r>
    <r>
      <rPr>
        <b/>
        <sz val="14"/>
        <color rgb="FFFF0000"/>
        <rFont val="Meiryo UI"/>
        <family val="3"/>
        <charset val="128"/>
      </rPr>
      <t>過払い額を返還していただきます。</t>
    </r>
    <r>
      <rPr>
        <sz val="14"/>
        <color theme="1"/>
        <rFont val="Meiryo UI"/>
        <family val="3"/>
        <charset val="128"/>
      </rPr>
      <t xml:space="preserve">
※年度途中でご退職されたり、長期休暇に入られる対象職員の方が複数いらっしゃると、補助金返還になってしまう可能性が高くなります。</t>
    </r>
    <r>
      <rPr>
        <b/>
        <sz val="14"/>
        <color rgb="FFFF0000"/>
        <rFont val="Meiryo UI"/>
        <family val="3"/>
        <charset val="128"/>
      </rPr>
      <t>返還金が発生した場合、かなり短い期間で処理を行わざるを得ず、結果的に園の皆様におかれましてもご負担が大きくなりますので、よくご検討をお願いします。</t>
    </r>
    <r>
      <rPr>
        <sz val="14"/>
        <color theme="1"/>
        <rFont val="Meiryo UI"/>
        <family val="3"/>
        <charset val="128"/>
      </rPr>
      <t xml:space="preserve">
なお、過年度の戻入状況により、概算払い額の減額をご提案させていただくことがありますので、予めご了承ください。
②概算払いは、6/30の１回のみの予定です。この6/30の次のお支払いは、</t>
    </r>
    <r>
      <rPr>
        <b/>
        <sz val="14"/>
        <color rgb="FFFF0000"/>
        <rFont val="Meiryo UI"/>
        <family val="3"/>
        <charset val="128"/>
      </rPr>
      <t>令和８年５月の精算時</t>
    </r>
    <r>
      <rPr>
        <sz val="14"/>
        <color theme="1"/>
        <rFont val="Meiryo UI"/>
        <family val="3"/>
        <charset val="128"/>
      </rPr>
      <t>になります。
下記で、概算払い月数を「●か月分」と選択していただきますが、これは「１２か月のうち●か月分の概算払（交付申請額×●/12の額の概算払）を6/30に受ける」という意味であり、「●か月ごとに概算払を受けることを希望する」という意味ではありませんので、ご注意ください。</t>
    </r>
    <phoneticPr fontId="25"/>
  </si>
  <si>
    <t>上記注意事項を了承し、概算払い（6/30支払予定）を希望しますか　→</t>
    <rPh sb="0" eb="2">
      <t>ジョウキ</t>
    </rPh>
    <rPh sb="2" eb="4">
      <t>チュウイ</t>
    </rPh>
    <rPh sb="4" eb="6">
      <t>ジコウ</t>
    </rPh>
    <rPh sb="7" eb="9">
      <t>リョウショウ</t>
    </rPh>
    <rPh sb="11" eb="13">
      <t>ガイサン</t>
    </rPh>
    <rPh sb="13" eb="14">
      <t>バラ</t>
    </rPh>
    <rPh sb="20" eb="22">
      <t>シハライ</t>
    </rPh>
    <rPh sb="22" eb="24">
      <t>ヨテイ</t>
    </rPh>
    <rPh sb="26" eb="28">
      <t>キボウ</t>
    </rPh>
    <phoneticPr fontId="25"/>
  </si>
  <si>
    <t>（１）令和7年度職員在籍名簿</t>
    <rPh sb="3" eb="5">
      <t>レイワ</t>
    </rPh>
    <rPh sb="6" eb="8">
      <t>ネンド</t>
    </rPh>
    <rPh sb="8" eb="10">
      <t>ショクイン</t>
    </rPh>
    <rPh sb="10" eb="14">
      <t>ザイセキメイボ</t>
    </rPh>
    <phoneticPr fontId="16"/>
  </si>
  <si>
    <t>※令和7年4月1日時点で在籍している職員を記入。</t>
    <rPh sb="1" eb="3">
      <t>レイワ</t>
    </rPh>
    <rPh sb="4" eb="5">
      <t>ネン</t>
    </rPh>
    <rPh sb="6" eb="7">
      <t>ガツ</t>
    </rPh>
    <rPh sb="8" eb="9">
      <t>ニチ</t>
    </rPh>
    <rPh sb="9" eb="11">
      <t>ジテン</t>
    </rPh>
    <rPh sb="12" eb="14">
      <t>ザイセキ</t>
    </rPh>
    <rPh sb="18" eb="20">
      <t>ショクイン</t>
    </rPh>
    <rPh sb="21" eb="23">
      <t>キニュウ</t>
    </rPh>
    <phoneticPr fontId="25"/>
  </si>
  <si>
    <t>令和7年4月1日</t>
    <rPh sb="0" eb="2">
      <t>レイワ</t>
    </rPh>
    <rPh sb="3" eb="4">
      <t>ネン</t>
    </rPh>
    <rPh sb="5" eb="6">
      <t>ガツ</t>
    </rPh>
    <rPh sb="7" eb="8">
      <t>ニチ</t>
    </rPh>
    <phoneticPr fontId="16"/>
  </si>
  <si>
    <t>（園ごとの固有番号）</t>
    <rPh sb="1" eb="2">
      <t>エン</t>
    </rPh>
    <rPh sb="5" eb="7">
      <t>コユウ</t>
    </rPh>
    <rPh sb="7" eb="9">
      <t>バンゴウ</t>
    </rPh>
    <phoneticPr fontId="25"/>
  </si>
  <si>
    <t>　令和7年度千葉市保育士等給与改善事業補助金の交付を受けたいので、千葉市保育士等給与改善事業補助金交付要綱第７条の規定により次のとおり申請します。　　</t>
    <rPh sb="1" eb="3">
      <t>レイワ</t>
    </rPh>
    <rPh sb="9" eb="12">
      <t>ｈｓ</t>
    </rPh>
    <rPh sb="12" eb="13">
      <t>トウ</t>
    </rPh>
    <rPh sb="36" eb="46">
      <t>ｈｔｋｋ</t>
    </rPh>
    <rPh sb="46" eb="49">
      <t>ｈｊｋ</t>
    </rPh>
    <rPh sb="49" eb="51">
      <t>コウフ</t>
    </rPh>
    <rPh sb="51" eb="53">
      <t>ヨウコウ</t>
    </rPh>
    <rPh sb="53" eb="54">
      <t>ダイ</t>
    </rPh>
    <rPh sb="55" eb="56">
      <t>ジョウ</t>
    </rPh>
    <phoneticPr fontId="22"/>
  </si>
  <si>
    <t>令和7年6月1日</t>
    <rPh sb="0" eb="2">
      <t>レイワ</t>
    </rPh>
    <rPh sb="3" eb="4">
      <t>ネン</t>
    </rPh>
    <rPh sb="5" eb="6">
      <t>ガツ</t>
    </rPh>
    <rPh sb="7" eb="8">
      <t>ニチ</t>
    </rPh>
    <phoneticPr fontId="16"/>
  </si>
  <si>
    <t>　令和７年４月１日付け千葉市指令こ幼運第　　   号　　   により交付決定のあった千葉市保育士等給与改善事業補助金について、千葉市保育士等給与改善事業補助金交付要綱第１４条の規定により、概算払いされるよう請求します。</t>
    <rPh sb="1" eb="3">
      <t>レイワ</t>
    </rPh>
    <rPh sb="17" eb="18">
      <t>ヨウ</t>
    </rPh>
    <rPh sb="18" eb="19">
      <t>ウン</t>
    </rPh>
    <rPh sb="42" eb="45">
      <t>ｔ</t>
    </rPh>
    <rPh sb="45" eb="55">
      <t>ｈｔｋｋ</t>
    </rPh>
    <rPh sb="55" eb="58">
      <t>ｈｊｋ</t>
    </rPh>
    <rPh sb="63" eb="66">
      <t>ｔ</t>
    </rPh>
    <rPh sb="66" eb="76">
      <t>ｈｔｋｋ</t>
    </rPh>
    <rPh sb="76" eb="79">
      <t>ｈｊｋ</t>
    </rPh>
    <rPh sb="79" eb="81">
      <t>コウフ</t>
    </rPh>
    <rPh sb="81" eb="83">
      <t>ヨウコウ</t>
    </rPh>
    <rPh sb="83" eb="84">
      <t>ダイ</t>
    </rPh>
    <rPh sb="86" eb="87">
      <t>ジョウ</t>
    </rPh>
    <rPh sb="88" eb="90">
      <t>キテイ</t>
    </rPh>
    <rPh sb="94" eb="96">
      <t>ガイサン</t>
    </rPh>
    <rPh sb="96" eb="97">
      <t>バラ</t>
    </rPh>
    <phoneticPr fontId="16"/>
  </si>
  <si>
    <r>
      <rPr>
        <sz val="11"/>
        <color theme="0"/>
        <rFont val="ＭＳ Ｐゴシック"/>
        <family val="3"/>
        <charset val="128"/>
      </rPr>
      <t>認定こども園　小ばと幼稚園</t>
    </r>
    <rPh sb="0" eb="2">
      <t>ニンテイ</t>
    </rPh>
    <rPh sb="5" eb="6">
      <t>エン</t>
    </rPh>
    <rPh sb="7" eb="8">
      <t>コ</t>
    </rPh>
    <rPh sb="10" eb="13">
      <t>ヨウチエン</t>
    </rPh>
    <phoneticPr fontId="24"/>
  </si>
  <si>
    <r>
      <rPr>
        <sz val="11"/>
        <color theme="0"/>
        <rFont val="ＭＳ Ｐゴシック"/>
        <family val="3"/>
        <charset val="128"/>
      </rPr>
      <t>認定こども園　白梅幼稚園</t>
    </r>
    <rPh sb="0" eb="2">
      <t>ニンテイ</t>
    </rPh>
    <rPh sb="5" eb="6">
      <t>エン</t>
    </rPh>
    <rPh sb="7" eb="9">
      <t>シラウメ</t>
    </rPh>
    <rPh sb="9" eb="12">
      <t>ヨウチエン</t>
    </rPh>
    <phoneticPr fontId="32"/>
  </si>
  <si>
    <r>
      <rPr>
        <sz val="11"/>
        <color theme="0"/>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</si>
</sst>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円&quot;_ "/>
    <numFmt numFmtId="177" formatCode="0&quot;月&quot;"/>
    <numFmt numFmtId="178" formatCode="[$-411]ge\.m\.d;@"/>
    <numFmt numFmtId="179" formatCode="#,###&quot;人&quot;"/>
    <numFmt numFmtId="180" formatCode="#,##0_ "/>
    <numFmt numFmtId="181" formatCode="_(* #,##0_);_(* \(#,##0\);_(* &quot;-&quot;_);_(@_)"/>
    <numFmt numFmtId="182" formatCode="#,###&quot;か月&quot;"/>
    <numFmt numFmtId="183" formatCode="0_ "/>
    <numFmt numFmtId="184" formatCode="\(#\)"/>
  </numFmts>
  <fonts count="1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6"/>
      <name val="ＭＳ Ｐ明朝"/>
      <family val="1"/>
      <charset val="128"/>
    </font>
    <font>
      <sz val="11"/>
      <color indexed="8"/>
      <name val="ＭＳ Ｐゴシック"/>
      <family val="3"/>
      <charset val="128"/>
    </font>
    <font>
      <sz val="10"/>
      <name val="ＭＳ Ｐ明朝"/>
      <family val="1"/>
      <charset val="128"/>
    </font>
    <font>
      <sz val="6"/>
      <name val="ＭＳ Ｐゴシック"/>
      <family val="2"/>
      <charset val="128"/>
      <scheme val="minor"/>
    </font>
    <font>
      <sz val="10"/>
      <color indexed="10"/>
      <name val="ＭＳ Ｐゴシック"/>
      <family val="3"/>
      <charset val="128"/>
    </font>
    <font>
      <sz val="10"/>
      <color indexed="8"/>
      <name val="ＭＳ Ｐゴシック"/>
      <family val="3"/>
      <charset val="128"/>
    </font>
    <font>
      <u/>
      <sz val="10"/>
      <name val="ＭＳ Ｐゴシック"/>
      <family val="3"/>
      <charset val="128"/>
    </font>
    <font>
      <sz val="10"/>
      <color rgb="FFFF0000"/>
      <name val="ＭＳ Ｐゴシック"/>
      <family val="3"/>
      <charset val="128"/>
    </font>
    <font>
      <b/>
      <sz val="10"/>
      <name val="ＭＳ Ｐゴシック"/>
      <family val="3"/>
      <charset val="128"/>
    </font>
    <font>
      <b/>
      <sz val="10"/>
      <color indexed="10"/>
      <name val="ＭＳ Ｐゴシック"/>
      <family val="3"/>
      <charset val="128"/>
    </font>
    <font>
      <sz val="11"/>
      <color rgb="FFFF0000"/>
      <name val="ＭＳ Ｐゴシック"/>
      <family val="2"/>
      <charset val="128"/>
      <scheme val="minor"/>
    </font>
    <font>
      <b/>
      <sz val="12"/>
      <color rgb="FFFF0000"/>
      <name val="ＭＳ Ｐゴシック"/>
      <family val="3"/>
      <charset val="128"/>
    </font>
    <font>
      <sz val="11"/>
      <color rgb="FFFF0000"/>
      <name val="ＭＳ Ｐゴシック"/>
      <family val="3"/>
      <charset val="128"/>
      <scheme val="minor"/>
    </font>
    <font>
      <b/>
      <sz val="11"/>
      <color rgb="FFFF0000"/>
      <name val="ＭＳ Ｐゴシック"/>
      <family val="3"/>
      <charset val="128"/>
      <scheme val="minor"/>
    </font>
    <font>
      <b/>
      <sz val="16"/>
      <name val="ＭＳ Ｐゴシック"/>
      <family val="3"/>
      <charset val="128"/>
    </font>
    <font>
      <b/>
      <sz val="11"/>
      <name val="ＭＳ Ｐゴシック"/>
      <family val="3"/>
      <charset val="128"/>
      <scheme val="minor"/>
    </font>
    <font>
      <sz val="14"/>
      <name val="ＭＳ Ｐ明朝"/>
      <family val="1"/>
      <charset val="128"/>
    </font>
    <font>
      <sz val="11"/>
      <name val="ＭＳ Ｐ明朝"/>
      <family val="1"/>
      <charset val="128"/>
    </font>
    <font>
      <sz val="11"/>
      <color rgb="FFFF0000"/>
      <name val="ＭＳ Ｐ明朝"/>
      <family val="1"/>
      <charset val="128"/>
    </font>
    <font>
      <sz val="16"/>
      <name val="ＭＳ Ｐ明朝"/>
      <family val="1"/>
      <charset val="128"/>
    </font>
    <font>
      <sz val="9"/>
      <color indexed="10"/>
      <name val="ＭＳ Ｐゴシック"/>
      <family val="3"/>
      <charset val="128"/>
    </font>
    <font>
      <u/>
      <sz val="10"/>
      <color rgb="FFFF0000"/>
      <name val="ＭＳ Ｐゴシック"/>
      <family val="3"/>
      <charset val="128"/>
    </font>
    <font>
      <sz val="10"/>
      <color theme="0"/>
      <name val="ＭＳ Ｐゴシック"/>
      <family val="3"/>
      <charset val="128"/>
    </font>
    <font>
      <sz val="11"/>
      <name val="ＭＳ 明朝"/>
      <family val="1"/>
      <charset val="128"/>
    </font>
    <font>
      <b/>
      <sz val="11"/>
      <color theme="1"/>
      <name val="ＭＳ Ｐゴシック"/>
      <family val="3"/>
      <charset val="128"/>
      <scheme val="minor"/>
    </font>
    <font>
      <sz val="11"/>
      <color rgb="FFFF0000"/>
      <name val="ＭＳ Ｐゴシック"/>
      <family val="3"/>
      <charset val="128"/>
    </font>
    <font>
      <sz val="11"/>
      <name val="明朝"/>
      <family val="1"/>
      <charset val="128"/>
    </font>
    <font>
      <sz val="6"/>
      <name val="ＭＳ 明朝"/>
      <family val="1"/>
      <charset val="128"/>
    </font>
    <font>
      <sz val="6"/>
      <color indexed="8"/>
      <name val="ＭＳ Ｐ明朝"/>
      <family val="1"/>
      <charset val="128"/>
    </font>
    <font>
      <b/>
      <sz val="9"/>
      <color indexed="10"/>
      <name val="ＭＳ Ｐゴシック"/>
      <family val="3"/>
      <charset val="128"/>
    </font>
    <font>
      <b/>
      <sz val="9"/>
      <color indexed="81"/>
      <name val="MS P ゴシック"/>
      <family val="3"/>
      <charset val="128"/>
    </font>
    <font>
      <b/>
      <sz val="12"/>
      <name val="ＭＳ Ｐゴシック"/>
      <family val="3"/>
      <charset val="128"/>
    </font>
    <font>
      <sz val="11"/>
      <color theme="1"/>
      <name val="ＭＳ Ｐゴシック"/>
      <family val="2"/>
      <scheme val="minor"/>
    </font>
    <font>
      <sz val="6"/>
      <name val="ＭＳ Ｐゴシック"/>
      <family val="3"/>
      <charset val="128"/>
      <scheme val="minor"/>
    </font>
    <font>
      <sz val="8"/>
      <color theme="1"/>
      <name val="ＭＳ Ｐゴシック"/>
      <family val="2"/>
      <charset val="128"/>
      <scheme val="minor"/>
    </font>
    <font>
      <b/>
      <sz val="16"/>
      <name val="メイリオ"/>
      <family val="3"/>
      <charset val="128"/>
    </font>
    <font>
      <sz val="9"/>
      <color rgb="FFFF0000"/>
      <name val="ＭＳ Ｐゴシック"/>
      <family val="3"/>
      <charset val="128"/>
    </font>
    <font>
      <sz val="8"/>
      <color rgb="FF0000FF"/>
      <name val="ＭＳ Ｐゴシック"/>
      <family val="3"/>
      <charset val="128"/>
    </font>
    <font>
      <sz val="8"/>
      <color theme="0"/>
      <name val="ＭＳ Ｐゴシック"/>
      <family val="3"/>
      <charset val="128"/>
    </font>
    <font>
      <b/>
      <sz val="24"/>
      <color rgb="FFFF0000"/>
      <name val="ＭＳ Ｐゴシック"/>
      <family val="3"/>
      <charset val="128"/>
    </font>
    <font>
      <sz val="9"/>
      <name val="ＭＳ Ｐ明朝"/>
      <family val="1"/>
      <charset val="128"/>
    </font>
    <font>
      <b/>
      <sz val="10"/>
      <color rgb="FFFF0000"/>
      <name val="ＭＳ Ｐ明朝"/>
      <family val="1"/>
      <charset val="128"/>
    </font>
    <font>
      <sz val="12"/>
      <name val="ＭＳ Ｐ明朝"/>
      <family val="1"/>
      <charset val="128"/>
    </font>
    <font>
      <sz val="18"/>
      <name val="ＭＳ Ｐ明朝"/>
      <family val="1"/>
      <charset val="128"/>
    </font>
    <font>
      <sz val="11"/>
      <color theme="2" tint="-0.249977111117893"/>
      <name val="ＭＳ Ｐ明朝"/>
      <family val="1"/>
      <charset val="128"/>
    </font>
    <font>
      <b/>
      <sz val="18"/>
      <name val="ＭＳ Ｐゴシック"/>
      <family val="3"/>
      <charset val="128"/>
    </font>
    <font>
      <b/>
      <sz val="11"/>
      <name val="ＭＳ Ｐゴシック"/>
      <family val="3"/>
      <charset val="128"/>
    </font>
    <font>
      <b/>
      <u/>
      <sz val="11"/>
      <color theme="1"/>
      <name val="ＭＳ Ｐゴシック"/>
      <family val="3"/>
      <charset val="128"/>
      <scheme val="minor"/>
    </font>
    <font>
      <b/>
      <sz val="14"/>
      <name val="ＭＳ Ｐゴシック"/>
      <family val="3"/>
      <charset val="128"/>
    </font>
    <font>
      <sz val="11"/>
      <color theme="0"/>
      <name val="ＭＳ Ｐ明朝"/>
      <family val="1"/>
      <charset val="128"/>
    </font>
    <font>
      <b/>
      <u/>
      <sz val="10"/>
      <color rgb="FFFF0000"/>
      <name val="ＭＳ Ｐゴシック"/>
      <family val="3"/>
      <charset val="128"/>
    </font>
    <font>
      <b/>
      <u/>
      <sz val="10"/>
      <name val="ＭＳ Ｐゴシック"/>
      <family val="3"/>
      <charset val="128"/>
    </font>
    <font>
      <sz val="11"/>
      <color theme="1"/>
      <name val="HGSｺﾞｼｯｸM"/>
      <family val="3"/>
      <charset val="128"/>
    </font>
    <font>
      <sz val="11"/>
      <color rgb="FFFF0000"/>
      <name val="HGSｺﾞｼｯｸM"/>
      <family val="3"/>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sz val="9"/>
      <color indexed="81"/>
      <name val="ＭＳ Ｐゴシック"/>
      <family val="3"/>
      <charset val="128"/>
      <scheme val="minor"/>
    </font>
    <font>
      <sz val="9"/>
      <color indexed="81"/>
      <name val="MS P ゴシック"/>
      <family val="3"/>
      <charset val="128"/>
    </font>
    <font>
      <sz val="11"/>
      <color rgb="FFFA7D00"/>
      <name val="ＭＳ Ｐゴシック"/>
      <family val="2"/>
      <charset val="128"/>
      <scheme val="minor"/>
    </font>
    <font>
      <sz val="12"/>
      <color indexed="81"/>
      <name val="MS P ゴシック"/>
      <family val="3"/>
      <charset val="128"/>
    </font>
    <font>
      <b/>
      <sz val="11"/>
      <color rgb="FF3F3F3F"/>
      <name val="ＭＳ Ｐゴシック"/>
      <family val="2"/>
      <charset val="128"/>
      <scheme val="minor"/>
    </font>
    <font>
      <b/>
      <sz val="11"/>
      <color theme="0"/>
      <name val="ＭＳ Ｐゴシック"/>
      <family val="2"/>
      <charset val="128"/>
      <scheme val="minor"/>
    </font>
    <font>
      <sz val="10.5"/>
      <name val="ＭＳ 明朝"/>
      <family val="1"/>
      <charset val="128"/>
    </font>
    <font>
      <sz val="16"/>
      <color theme="1"/>
      <name val="ＭＳ Ｐゴシック"/>
      <family val="2"/>
      <charset val="128"/>
      <scheme val="minor"/>
    </font>
    <font>
      <sz val="18"/>
      <color indexed="8"/>
      <name val="ＭＳ Ｐ明朝"/>
      <family val="1"/>
      <charset val="128"/>
    </font>
    <font>
      <sz val="14"/>
      <name val="ＭＳ 明朝"/>
      <family val="1"/>
      <charset val="128"/>
    </font>
    <font>
      <sz val="11"/>
      <color rgb="FF9C6500"/>
      <name val="ＭＳ Ｐゴシック"/>
      <family val="2"/>
      <charset val="128"/>
      <scheme val="minor"/>
    </font>
    <font>
      <b/>
      <sz val="8"/>
      <color indexed="81"/>
      <name val="MS P ゴシック"/>
      <family val="3"/>
      <charset val="128"/>
    </font>
    <font>
      <b/>
      <sz val="12"/>
      <color indexed="81"/>
      <name val="MS P ゴシック"/>
      <family val="3"/>
      <charset val="128"/>
    </font>
    <font>
      <b/>
      <sz val="11"/>
      <color theme="1"/>
      <name val="Meiryo UI"/>
      <family val="3"/>
      <charset val="128"/>
    </font>
    <font>
      <sz val="11"/>
      <color theme="1"/>
      <name val="Meiryo UI"/>
      <family val="3"/>
      <charset val="128"/>
    </font>
    <font>
      <sz val="11"/>
      <color theme="0"/>
      <name val="Meiryo UI"/>
      <family val="3"/>
      <charset val="128"/>
    </font>
    <font>
      <sz val="11"/>
      <name val="Meiryo UI"/>
      <family val="3"/>
      <charset val="128"/>
    </font>
    <font>
      <sz val="9"/>
      <color theme="1"/>
      <name val="Meiryo UI"/>
      <family val="3"/>
      <charset val="128"/>
    </font>
    <font>
      <sz val="10"/>
      <color theme="1"/>
      <name val="Meiryo UI"/>
      <family val="3"/>
      <charset val="128"/>
    </font>
    <font>
      <u/>
      <sz val="20"/>
      <color theme="1"/>
      <name val="Meiryo UI"/>
      <family val="3"/>
      <charset val="128"/>
    </font>
    <font>
      <sz val="12"/>
      <color theme="1"/>
      <name val="Meiryo UI"/>
      <family val="3"/>
      <charset val="128"/>
    </font>
    <font>
      <sz val="8"/>
      <color theme="1"/>
      <name val="Meiryo UI"/>
      <family val="3"/>
      <charset val="128"/>
    </font>
    <font>
      <b/>
      <u/>
      <sz val="20"/>
      <color theme="1"/>
      <name val="Meiryo UI"/>
      <family val="3"/>
      <charset val="128"/>
    </font>
    <font>
      <sz val="14"/>
      <color theme="1"/>
      <name val="Meiryo UI"/>
      <family val="3"/>
      <charset val="128"/>
    </font>
    <font>
      <b/>
      <sz val="14"/>
      <color rgb="FFFF0000"/>
      <name val="Meiryo UI"/>
      <family val="3"/>
      <charset val="128"/>
    </font>
    <font>
      <b/>
      <sz val="12"/>
      <color theme="1"/>
      <name val="Meiryo UI"/>
      <family val="3"/>
      <charset val="128"/>
    </font>
    <font>
      <b/>
      <sz val="11"/>
      <color theme="0"/>
      <name val="ＭＳ Ｐゴシック"/>
      <family val="3"/>
      <charset val="128"/>
    </font>
    <font>
      <sz val="11"/>
      <color theme="0"/>
      <name val="ＭＳ Ｐゴシック"/>
      <family val="2"/>
      <scheme val="minor"/>
    </font>
    <font>
      <sz val="11"/>
      <color theme="0"/>
      <name val="ＭＳ Ｐゴシック"/>
      <family val="3"/>
      <charset val="128"/>
      <scheme val="minor"/>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sz val="12"/>
      <color theme="0"/>
      <name val="ＭＳ Ｐゴシック"/>
      <family val="3"/>
      <charset val="128"/>
      <scheme val="minor"/>
    </font>
    <font>
      <sz val="12"/>
      <color theme="0"/>
      <name val="ＭＳ Ｐゴシック"/>
      <family val="3"/>
      <charset val="128"/>
    </font>
    <font>
      <sz val="20"/>
      <color theme="0"/>
      <name val="ＭＳ Ｐゴシック"/>
      <family val="3"/>
      <charset val="128"/>
      <scheme val="minor"/>
    </font>
  </fonts>
  <fills count="2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0000"/>
        <bgColor indexed="64"/>
      </patternFill>
    </fill>
    <fill>
      <patternFill patternType="solid">
        <fgColor rgb="FFFFCCFF"/>
        <bgColor indexed="64"/>
      </patternFill>
    </fill>
    <fill>
      <patternFill patternType="solid">
        <fgColor rgb="FF00B050"/>
        <bgColor indexed="64"/>
      </patternFill>
    </fill>
    <fill>
      <patternFill patternType="solid">
        <fgColor rgb="FF00B0F0"/>
        <bgColor indexed="64"/>
      </patternFill>
    </fill>
    <fill>
      <patternFill patternType="solid">
        <fgColor theme="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499984740745262"/>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hair">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diagonalDown="1">
      <left style="thin">
        <color indexed="64"/>
      </left>
      <right style="thin">
        <color indexed="64"/>
      </right>
      <top style="double">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bottom style="medium">
        <color indexed="64"/>
      </bottom>
      <diagonal/>
    </border>
  </borders>
  <cellStyleXfs count="32">
    <xf numFmtId="0" fontId="0" fillId="0" borderId="0"/>
    <xf numFmtId="0" fontId="15" fillId="0" borderId="0"/>
    <xf numFmtId="38" fontId="15" fillId="0" borderId="0" applyFont="0" applyFill="0" applyBorder="0" applyAlignment="0" applyProtection="0"/>
    <xf numFmtId="0" fontId="23" fillId="0" borderId="0"/>
    <xf numFmtId="0" fontId="24" fillId="0" borderId="0"/>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38" fontId="15" fillId="0" borderId="0" applyFont="0" applyFill="0" applyBorder="0" applyAlignment="0" applyProtection="0">
      <alignment vertical="center"/>
    </xf>
    <xf numFmtId="38" fontId="7" fillId="0" borderId="0" applyFont="0" applyFill="0" applyBorder="0" applyAlignment="0" applyProtection="0">
      <alignment vertical="center"/>
    </xf>
    <xf numFmtId="0" fontId="45" fillId="0" borderId="0"/>
    <xf numFmtId="0" fontId="6" fillId="0" borderId="0">
      <alignment vertical="center"/>
    </xf>
    <xf numFmtId="0" fontId="48" fillId="0" borderId="0"/>
    <xf numFmtId="181" fontId="50" fillId="0" borderId="0" applyFont="0" applyFill="0" applyBorder="0" applyAlignment="0" applyProtection="0"/>
    <xf numFmtId="9" fontId="15" fillId="0" borderId="0" applyFont="0" applyFill="0" applyBorder="0" applyAlignment="0" applyProtection="0"/>
    <xf numFmtId="0" fontId="15" fillId="0" borderId="0">
      <alignment vertical="center"/>
    </xf>
    <xf numFmtId="0" fontId="15" fillId="0" borderId="0">
      <alignment vertical="center"/>
    </xf>
    <xf numFmtId="0" fontId="15" fillId="0" borderId="0"/>
    <xf numFmtId="0" fontId="5" fillId="0" borderId="0">
      <alignment vertical="center"/>
    </xf>
    <xf numFmtId="0" fontId="4" fillId="0" borderId="0">
      <alignment vertical="center"/>
    </xf>
    <xf numFmtId="0" fontId="54" fillId="0" borderId="0"/>
    <xf numFmtId="0" fontId="15" fillId="0" borderId="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5" fillId="0" borderId="0"/>
    <xf numFmtId="0" fontId="2" fillId="0" borderId="0">
      <alignment vertical="center"/>
    </xf>
  </cellStyleXfs>
  <cellXfs count="538">
    <xf numFmtId="0" fontId="0" fillId="0" borderId="0" xfId="0"/>
    <xf numFmtId="0" fontId="20" fillId="0" borderId="0" xfId="4" applyFont="1" applyAlignment="1">
      <alignment vertical="center"/>
    </xf>
    <xf numFmtId="0" fontId="21" fillId="0" borderId="0" xfId="4" applyFont="1" applyAlignment="1">
      <alignment vertical="center"/>
    </xf>
    <xf numFmtId="0" fontId="15" fillId="0" borderId="0" xfId="4" applyFont="1" applyAlignment="1">
      <alignment horizontal="center" vertical="center"/>
    </xf>
    <xf numFmtId="0" fontId="20" fillId="0" borderId="0" xfId="4" applyFont="1" applyAlignment="1">
      <alignment horizontal="center" vertical="center"/>
    </xf>
    <xf numFmtId="0" fontId="26" fillId="0" borderId="19" xfId="4" applyFont="1" applyBorder="1" applyAlignment="1">
      <alignment horizontal="center" vertical="center"/>
    </xf>
    <xf numFmtId="0" fontId="20" fillId="0" borderId="19" xfId="4" applyFont="1" applyBorder="1" applyAlignment="1">
      <alignment horizontal="center" vertical="center"/>
    </xf>
    <xf numFmtId="0" fontId="20" fillId="0" borderId="0" xfId="4" applyFont="1" applyAlignment="1">
      <alignment horizontal="left" vertical="center"/>
    </xf>
    <xf numFmtId="0" fontId="28" fillId="0" borderId="0" xfId="4" applyFont="1" applyAlignment="1">
      <alignment horizontal="left" vertical="center"/>
    </xf>
    <xf numFmtId="0" fontId="28" fillId="0" borderId="0" xfId="4" applyFont="1" applyAlignment="1">
      <alignment vertical="center"/>
    </xf>
    <xf numFmtId="0" fontId="28" fillId="0" borderId="0" xfId="4" applyFont="1" applyAlignment="1">
      <alignment horizontal="left" vertical="center" wrapText="1"/>
    </xf>
    <xf numFmtId="0" fontId="20" fillId="0" borderId="0" xfId="4" applyFont="1" applyAlignment="1">
      <alignment horizontal="left" vertical="center" wrapText="1"/>
    </xf>
    <xf numFmtId="0" fontId="21" fillId="0" borderId="0" xfId="4" applyFont="1" applyAlignment="1">
      <alignment horizontal="left" vertical="center" wrapText="1"/>
    </xf>
    <xf numFmtId="178" fontId="20" fillId="0" borderId="19" xfId="4" applyNumberFormat="1" applyFont="1" applyBorder="1" applyAlignment="1">
      <alignment horizontal="center" vertical="center"/>
    </xf>
    <xf numFmtId="0" fontId="29" fillId="0" borderId="0" xfId="4" applyFont="1" applyAlignment="1">
      <alignment horizontal="left" vertical="center"/>
    </xf>
    <xf numFmtId="0" fontId="30" fillId="0" borderId="0" xfId="4" applyFont="1" applyAlignment="1">
      <alignment vertical="center"/>
    </xf>
    <xf numFmtId="0" fontId="30" fillId="0" borderId="0" xfId="4" applyFont="1" applyAlignment="1">
      <alignment horizontal="left" vertical="center"/>
    </xf>
    <xf numFmtId="0" fontId="21" fillId="0" borderId="0" xfId="4" applyFont="1" applyAlignment="1">
      <alignment horizontal="center" vertical="center"/>
    </xf>
    <xf numFmtId="0" fontId="17" fillId="0" borderId="0" xfId="4" applyFont="1" applyAlignment="1">
      <alignment vertical="center"/>
    </xf>
    <xf numFmtId="0" fontId="15" fillId="0" borderId="0" xfId="4" applyFont="1" applyAlignment="1">
      <alignment horizontal="center" vertical="center" wrapText="1"/>
    </xf>
    <xf numFmtId="14" fontId="15" fillId="0" borderId="0" xfId="4" applyNumberFormat="1" applyFont="1" applyAlignment="1">
      <alignment horizontal="center" vertical="center" shrinkToFit="1"/>
    </xf>
    <xf numFmtId="0" fontId="0" fillId="0" borderId="0" xfId="0" applyAlignment="1">
      <alignment vertical="center"/>
    </xf>
    <xf numFmtId="57" fontId="26" fillId="0" borderId="19" xfId="4" applyNumberFormat="1" applyFont="1" applyBorder="1" applyAlignment="1">
      <alignment horizontal="center" vertical="center"/>
    </xf>
    <xf numFmtId="0" fontId="27" fillId="5" borderId="11" xfId="4" applyFont="1" applyFill="1" applyBorder="1" applyAlignment="1" applyProtection="1">
      <alignment horizontal="center" vertical="center" wrapText="1"/>
      <protection locked="0"/>
    </xf>
    <xf numFmtId="178" fontId="29" fillId="5" borderId="11" xfId="3" applyNumberFormat="1" applyFont="1" applyFill="1" applyBorder="1" applyAlignment="1" applyProtection="1">
      <alignment horizontal="center" vertical="center" shrinkToFit="1"/>
      <protection locked="0"/>
    </xf>
    <xf numFmtId="0" fontId="17" fillId="5" borderId="16" xfId="4" applyFont="1" applyFill="1" applyBorder="1" applyAlignment="1" applyProtection="1">
      <alignment horizontal="center" vertical="center" shrinkToFit="1"/>
      <protection locked="0"/>
    </xf>
    <xf numFmtId="177" fontId="20" fillId="3" borderId="11" xfId="4" applyNumberFormat="1" applyFont="1" applyFill="1" applyBorder="1" applyAlignment="1">
      <alignment horizontal="center" vertical="center"/>
    </xf>
    <xf numFmtId="38" fontId="33" fillId="0" borderId="11" xfId="12" applyFont="1" applyBorder="1" applyAlignment="1">
      <alignment horizontal="center" vertical="center" shrinkToFit="1"/>
    </xf>
    <xf numFmtId="0" fontId="44" fillId="0" borderId="0" xfId="4" applyFont="1" applyAlignment="1">
      <alignment horizontal="center" vertical="center" shrinkToFit="1"/>
    </xf>
    <xf numFmtId="0" fontId="21" fillId="0" borderId="0" xfId="4" applyFont="1" applyAlignment="1">
      <alignment horizontal="center" vertical="center" shrinkToFit="1"/>
    </xf>
    <xf numFmtId="0" fontId="40" fillId="0" borderId="27" xfId="1" applyFont="1" applyBorder="1" applyAlignment="1">
      <alignment horizontal="center" vertical="center"/>
    </xf>
    <xf numFmtId="176" fontId="15" fillId="0" borderId="11" xfId="12" applyNumberFormat="1" applyFont="1" applyBorder="1" applyAlignment="1" applyProtection="1">
      <alignment horizontal="right" vertical="center" shrinkToFit="1"/>
    </xf>
    <xf numFmtId="0" fontId="40" fillId="0" borderId="11" xfId="1" applyFont="1" applyBorder="1" applyAlignment="1">
      <alignment horizontal="center" vertical="center"/>
    </xf>
    <xf numFmtId="0" fontId="24" fillId="0" borderId="8" xfId="1" applyFont="1" applyBorder="1" applyAlignment="1">
      <alignment vertical="center" shrinkToFit="1"/>
    </xf>
    <xf numFmtId="176" fontId="15" fillId="0" borderId="6" xfId="1" applyNumberFormat="1" applyBorder="1" applyAlignment="1">
      <alignment vertical="center" shrinkToFit="1"/>
    </xf>
    <xf numFmtId="0" fontId="20" fillId="0" borderId="10" xfId="1" applyFont="1" applyBorder="1" applyAlignment="1">
      <alignment horizontal="center" vertical="center"/>
    </xf>
    <xf numFmtId="0" fontId="20" fillId="0" borderId="14" xfId="1" applyFont="1" applyBorder="1" applyAlignment="1">
      <alignment horizontal="center" vertical="center"/>
    </xf>
    <xf numFmtId="0" fontId="15" fillId="0" borderId="15" xfId="1" applyBorder="1" applyAlignment="1">
      <alignment horizontal="center" vertical="center" shrinkToFit="1"/>
    </xf>
    <xf numFmtId="0" fontId="15" fillId="0" borderId="16" xfId="1" applyBorder="1" applyAlignment="1">
      <alignment horizontal="center" vertical="center" shrinkToFit="1"/>
    </xf>
    <xf numFmtId="176" fontId="15" fillId="0" borderId="19" xfId="1" applyNumberFormat="1" applyBorder="1" applyAlignment="1">
      <alignment horizontal="right" vertical="center" shrinkToFit="1"/>
    </xf>
    <xf numFmtId="176" fontId="15" fillId="0" borderId="21" xfId="1" applyNumberFormat="1" applyBorder="1" applyAlignment="1">
      <alignment horizontal="right" vertical="center" shrinkToFit="1"/>
    </xf>
    <xf numFmtId="14" fontId="0" fillId="0" borderId="0" xfId="4" applyNumberFormat="1" applyFont="1" applyAlignment="1">
      <alignment horizontal="center" vertical="center" shrinkToFit="1"/>
    </xf>
    <xf numFmtId="0" fontId="40" fillId="0" borderId="4" xfId="1" applyFont="1" applyBorder="1" applyAlignment="1">
      <alignment horizontal="center" vertical="center"/>
    </xf>
    <xf numFmtId="0" fontId="17" fillId="5" borderId="11" xfId="4" applyFont="1" applyFill="1" applyBorder="1" applyAlignment="1" applyProtection="1">
      <alignment horizontal="center" vertical="center" shrinkToFit="1"/>
      <protection locked="0"/>
    </xf>
    <xf numFmtId="0" fontId="28" fillId="0" borderId="0" xfId="4" applyFont="1" applyAlignment="1">
      <alignment horizontal="left" vertical="center" shrinkToFit="1"/>
    </xf>
    <xf numFmtId="0" fontId="34" fillId="0" borderId="0" xfId="0" applyFont="1" applyAlignment="1">
      <alignment horizontal="center" vertical="center" shrinkToFit="1"/>
    </xf>
    <xf numFmtId="0" fontId="35" fillId="0" borderId="0" xfId="0" applyFont="1" applyAlignment="1">
      <alignment vertical="center" shrinkToFit="1"/>
    </xf>
    <xf numFmtId="0" fontId="37" fillId="0" borderId="0" xfId="0" applyFont="1" applyAlignment="1">
      <alignment vertical="center"/>
    </xf>
    <xf numFmtId="0" fontId="24" fillId="0" borderId="1" xfId="1" applyFont="1" applyBorder="1" applyAlignment="1">
      <alignment vertical="center" wrapText="1"/>
    </xf>
    <xf numFmtId="0" fontId="15" fillId="0" borderId="18" xfId="1" applyBorder="1" applyAlignment="1">
      <alignment horizontal="center" vertical="center" shrinkToFit="1"/>
    </xf>
    <xf numFmtId="0" fontId="15" fillId="0" borderId="0" xfId="4" applyFont="1" applyAlignment="1">
      <alignment horizontal="left" vertical="center"/>
    </xf>
    <xf numFmtId="0" fontId="20" fillId="9" borderId="11" xfId="4" applyFont="1" applyFill="1" applyBorder="1" applyAlignment="1">
      <alignment horizontal="center" vertical="center" shrinkToFit="1"/>
    </xf>
    <xf numFmtId="177" fontId="20" fillId="9" borderId="11" xfId="4" applyNumberFormat="1" applyFont="1" applyFill="1" applyBorder="1" applyAlignment="1">
      <alignment horizontal="center" vertical="center"/>
    </xf>
    <xf numFmtId="0" fontId="21" fillId="0" borderId="0" xfId="4" applyFont="1" applyAlignment="1">
      <alignment horizontal="center" vertical="center" wrapText="1"/>
    </xf>
    <xf numFmtId="0" fontId="53" fillId="0" borderId="11" xfId="4" applyFont="1" applyBorder="1" applyAlignment="1">
      <alignment horizontal="center" vertical="center" shrinkToFit="1"/>
    </xf>
    <xf numFmtId="38" fontId="53" fillId="0" borderId="11" xfId="12" applyFont="1" applyBorder="1" applyAlignment="1">
      <alignment horizontal="center" vertical="center" shrinkToFit="1"/>
    </xf>
    <xf numFmtId="0" fontId="0" fillId="5" borderId="0" xfId="0" applyFill="1" applyAlignment="1">
      <alignment vertical="center" shrinkToFit="1"/>
    </xf>
    <xf numFmtId="0" fontId="46" fillId="5" borderId="0" xfId="0" applyFont="1" applyFill="1" applyAlignment="1">
      <alignment vertical="center" shrinkToFit="1"/>
    </xf>
    <xf numFmtId="38" fontId="33" fillId="0" borderId="11" xfId="12" applyFont="1" applyBorder="1" applyAlignment="1" applyProtection="1">
      <alignment horizontal="center" vertical="center" shrinkToFit="1"/>
      <protection locked="0"/>
    </xf>
    <xf numFmtId="14" fontId="20" fillId="0" borderId="0" xfId="4" applyNumberFormat="1" applyFont="1" applyAlignment="1">
      <alignment horizontal="center" vertical="center"/>
    </xf>
    <xf numFmtId="0" fontId="39" fillId="0" borderId="4" xfId="1" applyFont="1" applyBorder="1" applyAlignment="1">
      <alignment horizontal="center" vertical="center"/>
    </xf>
    <xf numFmtId="0" fontId="39" fillId="0" borderId="6" xfId="1" applyFont="1" applyBorder="1" applyAlignment="1">
      <alignment horizontal="center" vertical="center"/>
    </xf>
    <xf numFmtId="38" fontId="40" fillId="0" borderId="4" xfId="1" applyNumberFormat="1" applyFont="1" applyBorder="1" applyAlignment="1">
      <alignment horizontal="center" vertical="center"/>
    </xf>
    <xf numFmtId="0" fontId="24" fillId="0" borderId="48" xfId="1" applyFont="1" applyBorder="1" applyAlignment="1">
      <alignment vertical="center" wrapText="1"/>
    </xf>
    <xf numFmtId="0" fontId="24" fillId="0" borderId="5" xfId="1" applyFont="1" applyBorder="1" applyAlignment="1">
      <alignment vertical="center" wrapText="1"/>
    </xf>
    <xf numFmtId="0" fontId="40" fillId="0" borderId="41" xfId="1" applyFont="1" applyBorder="1" applyAlignment="1">
      <alignment horizontal="center" vertical="center"/>
    </xf>
    <xf numFmtId="179" fontId="15" fillId="0" borderId="11" xfId="1" applyNumberFormat="1" applyBorder="1" applyAlignment="1">
      <alignment horizontal="right" vertical="center" shrinkToFit="1"/>
    </xf>
    <xf numFmtId="176" fontId="41" fillId="0" borderId="5" xfId="1" applyNumberFormat="1" applyFont="1" applyBorder="1" applyAlignment="1">
      <alignment horizontal="center" vertical="center"/>
    </xf>
    <xf numFmtId="179" fontId="15" fillId="0" borderId="19" xfId="1" applyNumberFormat="1" applyBorder="1" applyAlignment="1">
      <alignment horizontal="right" vertical="center" shrinkToFit="1"/>
    </xf>
    <xf numFmtId="0" fontId="38" fillId="7" borderId="55" xfId="1" applyFont="1" applyFill="1" applyBorder="1" applyAlignment="1">
      <alignment horizontal="center" vertical="center"/>
    </xf>
    <xf numFmtId="176" fontId="18" fillId="7" borderId="56" xfId="1" applyNumberFormat="1" applyFont="1" applyFill="1" applyBorder="1" applyAlignment="1">
      <alignment vertical="center" shrinkToFit="1"/>
    </xf>
    <xf numFmtId="0" fontId="15" fillId="0" borderId="0" xfId="1" applyAlignment="1">
      <alignment vertical="center"/>
    </xf>
    <xf numFmtId="0" fontId="15" fillId="0" borderId="0" xfId="1" applyAlignment="1">
      <alignment horizontal="center" vertical="center"/>
    </xf>
    <xf numFmtId="0" fontId="39" fillId="0" borderId="0" xfId="1" applyFont="1" applyAlignment="1">
      <alignment vertical="center"/>
    </xf>
    <xf numFmtId="176" fontId="15" fillId="0" borderId="11" xfId="1" applyNumberFormat="1" applyBorder="1" applyAlignment="1">
      <alignment vertical="center" shrinkToFit="1"/>
    </xf>
    <xf numFmtId="179" fontId="15" fillId="0" borderId="6" xfId="1" applyNumberFormat="1" applyBorder="1" applyAlignment="1">
      <alignment vertical="center" shrinkToFit="1"/>
    </xf>
    <xf numFmtId="0" fontId="15" fillId="0" borderId="6" xfId="1" applyBorder="1" applyAlignment="1">
      <alignment horizontal="center" vertical="center"/>
    </xf>
    <xf numFmtId="176" fontId="38" fillId="7" borderId="57" xfId="29" applyNumberFormat="1" applyFont="1" applyFill="1" applyBorder="1" applyAlignment="1" applyProtection="1">
      <alignment vertical="center"/>
    </xf>
    <xf numFmtId="176" fontId="15" fillId="0" borderId="2" xfId="1" applyNumberFormat="1" applyBorder="1" applyAlignment="1">
      <alignment vertical="center" shrinkToFit="1"/>
    </xf>
    <xf numFmtId="0" fontId="15" fillId="0" borderId="2" xfId="1" applyBorder="1" applyAlignment="1">
      <alignment horizontal="center" vertical="center"/>
    </xf>
    <xf numFmtId="0" fontId="15" fillId="0" borderId="13" xfId="1" applyBorder="1" applyAlignment="1">
      <alignment horizontal="center" vertical="center"/>
    </xf>
    <xf numFmtId="0" fontId="39" fillId="0" borderId="0" xfId="1" applyFont="1" applyAlignment="1">
      <alignment horizontal="center" vertical="center"/>
    </xf>
    <xf numFmtId="0" fontId="39" fillId="0" borderId="3" xfId="1" applyFont="1" applyBorder="1" applyAlignment="1">
      <alignment horizontal="center" vertical="center"/>
    </xf>
    <xf numFmtId="0" fontId="24" fillId="0" borderId="8" xfId="1" applyFont="1" applyBorder="1" applyAlignment="1">
      <alignment vertical="center" wrapText="1" shrinkToFit="1"/>
    </xf>
    <xf numFmtId="38" fontId="40" fillId="0" borderId="19" xfId="1" applyNumberFormat="1" applyFont="1" applyBorder="1" applyAlignment="1">
      <alignment horizontal="center" vertical="center"/>
    </xf>
    <xf numFmtId="0" fontId="39" fillId="0" borderId="0" xfId="14" applyFont="1" applyAlignment="1">
      <alignment vertical="center"/>
    </xf>
    <xf numFmtId="0" fontId="39" fillId="0" borderId="0" xfId="1" applyFont="1" applyAlignment="1">
      <alignment vertical="center" shrinkToFit="1"/>
    </xf>
    <xf numFmtId="0" fontId="38" fillId="0" borderId="0" xfId="1" applyFont="1" applyAlignment="1">
      <alignment vertical="center"/>
    </xf>
    <xf numFmtId="58" fontId="39" fillId="0" borderId="0" xfId="1" applyNumberFormat="1" applyFont="1" applyAlignment="1">
      <alignment vertical="center"/>
    </xf>
    <xf numFmtId="0" fontId="39" fillId="0" borderId="0" xfId="1" applyFont="1" applyAlignment="1">
      <alignment vertical="center" wrapText="1"/>
    </xf>
    <xf numFmtId="0" fontId="39" fillId="0" borderId="0" xfId="1" applyFont="1" applyAlignment="1">
      <alignment horizontal="right" vertical="center"/>
    </xf>
    <xf numFmtId="0" fontId="39" fillId="0" borderId="0" xfId="14" applyFont="1" applyAlignment="1">
      <alignment horizontal="right" vertical="center"/>
    </xf>
    <xf numFmtId="0" fontId="65" fillId="0" borderId="0" xfId="1" applyFont="1" applyAlignment="1">
      <alignment horizontal="right" vertical="center"/>
    </xf>
    <xf numFmtId="0" fontId="66" fillId="0" borderId="0" xfId="14" applyFont="1" applyAlignment="1">
      <alignment vertical="center"/>
    </xf>
    <xf numFmtId="0" fontId="20" fillId="0" borderId="0" xfId="4" applyFont="1" applyAlignment="1">
      <alignment vertical="center" wrapText="1"/>
    </xf>
    <xf numFmtId="0" fontId="24" fillId="0" borderId="0" xfId="1" applyFont="1" applyAlignment="1">
      <alignment horizontal="left"/>
    </xf>
    <xf numFmtId="0" fontId="24" fillId="0" borderId="0" xfId="1" applyFont="1" applyAlignment="1">
      <alignment horizontal="left" vertical="center"/>
    </xf>
    <xf numFmtId="184" fontId="24" fillId="0" borderId="0" xfId="1" applyNumberFormat="1" applyFont="1" applyAlignment="1">
      <alignment horizontal="left" vertical="center"/>
    </xf>
    <xf numFmtId="0" fontId="20" fillId="0" borderId="0" xfId="4" applyFont="1" applyAlignment="1">
      <alignment horizontal="center" vertical="center" shrinkToFit="1"/>
    </xf>
    <xf numFmtId="0" fontId="2" fillId="0" borderId="0" xfId="27">
      <alignment vertical="center"/>
    </xf>
    <xf numFmtId="0" fontId="2" fillId="8" borderId="66" xfId="27" applyFill="1" applyBorder="1">
      <alignment vertical="center"/>
    </xf>
    <xf numFmtId="0" fontId="46" fillId="8" borderId="11" xfId="27" applyFont="1" applyFill="1" applyBorder="1" applyAlignment="1">
      <alignment horizontal="center" vertical="center"/>
    </xf>
    <xf numFmtId="0" fontId="2" fillId="8" borderId="11" xfId="27" applyFill="1" applyBorder="1">
      <alignment vertical="center"/>
    </xf>
    <xf numFmtId="0" fontId="2" fillId="6" borderId="11" xfId="27" applyFill="1" applyBorder="1">
      <alignment vertical="center"/>
    </xf>
    <xf numFmtId="0" fontId="2" fillId="6" borderId="11" xfId="27" applyFill="1" applyBorder="1" applyAlignment="1">
      <alignment vertical="center" wrapText="1"/>
    </xf>
    <xf numFmtId="0" fontId="39" fillId="0" borderId="0" xfId="1" applyFont="1" applyAlignment="1">
      <alignment horizontal="left" vertical="center" wrapText="1"/>
    </xf>
    <xf numFmtId="0" fontId="0" fillId="6" borderId="11" xfId="0" applyFill="1" applyBorder="1" applyAlignment="1">
      <alignment vertical="center"/>
    </xf>
    <xf numFmtId="0" fontId="69" fillId="9" borderId="11" xfId="0" applyFont="1" applyFill="1" applyBorder="1" applyAlignment="1">
      <alignment vertical="center" wrapText="1"/>
    </xf>
    <xf numFmtId="0" fontId="71" fillId="0" borderId="0" xfId="14" applyFont="1" applyAlignment="1">
      <alignment vertical="center"/>
    </xf>
    <xf numFmtId="0" fontId="2" fillId="0" borderId="34" xfId="27" applyBorder="1">
      <alignment vertical="center"/>
    </xf>
    <xf numFmtId="0" fontId="2" fillId="0" borderId="3" xfId="27" applyBorder="1">
      <alignment vertical="center"/>
    </xf>
    <xf numFmtId="0" fontId="2" fillId="18" borderId="29" xfId="27" applyFill="1" applyBorder="1">
      <alignment vertical="center"/>
    </xf>
    <xf numFmtId="0" fontId="2" fillId="0" borderId="62" xfId="27" applyBorder="1">
      <alignment vertical="center"/>
    </xf>
    <xf numFmtId="0" fontId="2" fillId="0" borderId="67" xfId="27" applyBorder="1">
      <alignment vertical="center"/>
    </xf>
    <xf numFmtId="0" fontId="2" fillId="0" borderId="30" xfId="27" applyBorder="1">
      <alignment vertical="center"/>
    </xf>
    <xf numFmtId="0" fontId="2" fillId="18" borderId="8" xfId="27" applyFill="1" applyBorder="1">
      <alignment vertical="center"/>
    </xf>
    <xf numFmtId="0" fontId="2" fillId="0" borderId="41" xfId="27" applyBorder="1">
      <alignment vertical="center"/>
    </xf>
    <xf numFmtId="0" fontId="2" fillId="0" borderId="8" xfId="27" applyBorder="1">
      <alignment vertical="center"/>
    </xf>
    <xf numFmtId="0" fontId="2" fillId="18" borderId="34" xfId="27" applyFill="1" applyBorder="1">
      <alignment vertical="center"/>
    </xf>
    <xf numFmtId="0" fontId="2" fillId="18" borderId="3" xfId="27" applyFill="1" applyBorder="1">
      <alignment vertical="center"/>
    </xf>
    <xf numFmtId="0" fontId="2" fillId="18" borderId="67" xfId="27" applyFill="1" applyBorder="1">
      <alignment vertical="center"/>
    </xf>
    <xf numFmtId="0" fontId="2" fillId="18" borderId="30" xfId="27" applyFill="1" applyBorder="1">
      <alignment vertical="center"/>
    </xf>
    <xf numFmtId="0" fontId="2" fillId="0" borderId="0" xfId="27" applyAlignment="1">
      <alignment horizontal="left" vertical="center" wrapText="1"/>
    </xf>
    <xf numFmtId="0" fontId="2" fillId="0" borderId="0" xfId="27" applyAlignment="1">
      <alignment horizontal="left" vertical="center"/>
    </xf>
    <xf numFmtId="0" fontId="2" fillId="0" borderId="34" xfId="27" applyBorder="1" applyAlignment="1">
      <alignment horizontal="left" vertical="center" wrapText="1"/>
    </xf>
    <xf numFmtId="0" fontId="2" fillId="0" borderId="3" xfId="27" applyBorder="1" applyAlignment="1">
      <alignment horizontal="left" vertical="center" wrapText="1"/>
    </xf>
    <xf numFmtId="0" fontId="2" fillId="0" borderId="29" xfId="27" applyBorder="1" applyAlignment="1">
      <alignment horizontal="left" vertical="center"/>
    </xf>
    <xf numFmtId="0" fontId="53" fillId="3" borderId="60" xfId="1" applyFont="1" applyFill="1" applyBorder="1" applyAlignment="1">
      <alignment horizontal="center" vertical="center" shrinkToFit="1"/>
    </xf>
    <xf numFmtId="182" fontId="67" fillId="3" borderId="61" xfId="1" applyNumberFormat="1" applyFont="1" applyFill="1" applyBorder="1" applyAlignment="1">
      <alignment horizontal="center" vertical="center" shrinkToFit="1"/>
    </xf>
    <xf numFmtId="0" fontId="0" fillId="0" borderId="0" xfId="0" applyAlignment="1" applyProtection="1">
      <alignment vertical="center" shrinkToFit="1"/>
      <protection locked="0"/>
    </xf>
    <xf numFmtId="0" fontId="0" fillId="0" borderId="10" xfId="0" applyBorder="1" applyAlignment="1">
      <alignment horizontal="center" vertical="center" shrinkToFit="1"/>
    </xf>
    <xf numFmtId="0" fontId="0" fillId="0" borderId="14" xfId="0" applyBorder="1" applyAlignment="1">
      <alignment horizontal="center" vertical="center" shrinkToFit="1"/>
    </xf>
    <xf numFmtId="0" fontId="0" fillId="0" borderId="11" xfId="0" applyBorder="1" applyAlignment="1">
      <alignment vertical="center" shrinkToFit="1"/>
    </xf>
    <xf numFmtId="0" fontId="0" fillId="0" borderId="16" xfId="0"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0" fillId="8" borderId="11" xfId="0" applyFill="1" applyBorder="1" applyAlignment="1">
      <alignment vertical="center"/>
    </xf>
    <xf numFmtId="0" fontId="0" fillId="6" borderId="11" xfId="0" applyFill="1" applyBorder="1" applyAlignment="1">
      <alignment vertical="center" wrapText="1"/>
    </xf>
    <xf numFmtId="0" fontId="74" fillId="9" borderId="11" xfId="0" applyFont="1" applyFill="1" applyBorder="1" applyAlignment="1">
      <alignment horizontal="center" vertical="center"/>
    </xf>
    <xf numFmtId="0" fontId="74" fillId="9" borderId="11" xfId="0" applyFont="1" applyFill="1" applyBorder="1" applyAlignment="1">
      <alignment horizontal="center" vertical="center" wrapText="1"/>
    </xf>
    <xf numFmtId="0" fontId="74" fillId="4" borderId="11" xfId="0" applyFont="1" applyFill="1" applyBorder="1" applyAlignment="1">
      <alignment vertical="center"/>
    </xf>
    <xf numFmtId="0" fontId="74" fillId="4" borderId="11" xfId="0" applyFont="1" applyFill="1" applyBorder="1" applyAlignment="1">
      <alignment vertical="center" wrapText="1"/>
    </xf>
    <xf numFmtId="0" fontId="75" fillId="4" borderId="11" xfId="0" applyFont="1" applyFill="1" applyBorder="1" applyAlignment="1">
      <alignment vertical="center" wrapText="1"/>
    </xf>
    <xf numFmtId="0" fontId="74" fillId="4" borderId="11" xfId="0" applyFont="1" applyFill="1" applyBorder="1" applyAlignment="1">
      <alignment horizontal="center" vertical="center"/>
    </xf>
    <xf numFmtId="0" fontId="74" fillId="4" borderId="11" xfId="0" applyFont="1" applyFill="1" applyBorder="1" applyAlignment="1">
      <alignment horizontal="center" vertical="center" wrapText="1"/>
    </xf>
    <xf numFmtId="0" fontId="15" fillId="0" borderId="38" xfId="1" applyBorder="1" applyAlignment="1">
      <alignment horizontal="left"/>
    </xf>
    <xf numFmtId="0" fontId="0" fillId="0" borderId="17" xfId="0" applyBorder="1" applyAlignment="1">
      <alignment horizontal="center" vertical="center" shrinkToFit="1"/>
    </xf>
    <xf numFmtId="0" fontId="15" fillId="0" borderId="0" xfId="4" applyFont="1" applyAlignment="1">
      <alignment vertical="center" shrinkToFit="1"/>
    </xf>
    <xf numFmtId="0" fontId="15" fillId="0" borderId="0" xfId="1"/>
    <xf numFmtId="179" fontId="21" fillId="0" borderId="11" xfId="1" applyNumberFormat="1" applyFont="1" applyBorder="1" applyAlignment="1">
      <alignment horizontal="right" vertical="center" shrinkToFit="1"/>
    </xf>
    <xf numFmtId="176" fontId="21" fillId="0" borderId="11" xfId="12" applyNumberFormat="1" applyFont="1" applyBorder="1" applyAlignment="1" applyProtection="1">
      <alignment horizontal="right" vertical="center" shrinkToFit="1"/>
    </xf>
    <xf numFmtId="176" fontId="21" fillId="0" borderId="16" xfId="1" applyNumberFormat="1" applyFont="1" applyBorder="1" applyAlignment="1">
      <alignment horizontal="right" vertical="center" shrinkToFit="1"/>
    </xf>
    <xf numFmtId="176" fontId="21" fillId="0" borderId="2" xfId="1" applyNumberFormat="1" applyFont="1" applyBorder="1" applyAlignment="1">
      <alignment horizontal="right" vertical="center" shrinkToFit="1"/>
    </xf>
    <xf numFmtId="179" fontId="21" fillId="0" borderId="19" xfId="1" applyNumberFormat="1" applyFont="1" applyBorder="1" applyAlignment="1">
      <alignment horizontal="right" vertical="center" shrinkToFit="1"/>
    </xf>
    <xf numFmtId="176" fontId="21" fillId="0" borderId="19" xfId="1" applyNumberFormat="1" applyFont="1" applyBorder="1" applyAlignment="1">
      <alignment horizontal="right" vertical="center" shrinkToFit="1"/>
    </xf>
    <xf numFmtId="176" fontId="21" fillId="0" borderId="21" xfId="1" applyNumberFormat="1" applyFont="1" applyBorder="1" applyAlignment="1">
      <alignment horizontal="right" vertical="center" shrinkToFit="1"/>
    </xf>
    <xf numFmtId="179" fontId="21" fillId="0" borderId="6" xfId="1" applyNumberFormat="1" applyFont="1" applyBorder="1" applyAlignment="1">
      <alignment horizontal="right" vertical="center" shrinkToFit="1"/>
    </xf>
    <xf numFmtId="176" fontId="21" fillId="0" borderId="6" xfId="1" applyNumberFormat="1" applyFont="1" applyBorder="1" applyAlignment="1">
      <alignment horizontal="right" vertical="center" shrinkToFit="1"/>
    </xf>
    <xf numFmtId="176" fontId="21" fillId="0" borderId="11" xfId="1" applyNumberFormat="1" applyFont="1" applyBorder="1" applyAlignment="1">
      <alignment horizontal="right" vertical="center" shrinkToFit="1"/>
    </xf>
    <xf numFmtId="0" fontId="18" fillId="0" borderId="0" xfId="4" applyFont="1" applyAlignment="1">
      <alignment horizontal="center" vertical="center"/>
    </xf>
    <xf numFmtId="0" fontId="18" fillId="0" borderId="0" xfId="4" applyFont="1" applyAlignment="1">
      <alignment vertical="center"/>
    </xf>
    <xf numFmtId="0" fontId="19" fillId="0" borderId="0" xfId="4" applyFont="1" applyAlignment="1">
      <alignment horizontal="left" vertical="center"/>
    </xf>
    <xf numFmtId="0" fontId="19" fillId="0" borderId="0" xfId="4" applyFont="1" applyAlignment="1">
      <alignment vertical="center"/>
    </xf>
    <xf numFmtId="0" fontId="57" fillId="0" borderId="0" xfId="4" applyFont="1" applyAlignment="1">
      <alignment vertical="center"/>
    </xf>
    <xf numFmtId="0" fontId="19" fillId="0" borderId="3" xfId="4" applyFont="1" applyBorder="1" applyAlignment="1">
      <alignment horizontal="left" vertical="center"/>
    </xf>
    <xf numFmtId="0" fontId="20" fillId="0" borderId="15" xfId="4" applyFont="1" applyBorder="1" applyAlignment="1">
      <alignment horizontal="center" vertical="center"/>
    </xf>
    <xf numFmtId="0" fontId="42" fillId="0" borderId="11" xfId="4" applyFont="1" applyBorder="1" applyAlignment="1">
      <alignment horizontal="center" vertical="center" wrapText="1"/>
    </xf>
    <xf numFmtId="0" fontId="27" fillId="0" borderId="25" xfId="4" applyFont="1" applyBorder="1" applyAlignment="1">
      <alignment horizontal="center" vertical="center"/>
    </xf>
    <xf numFmtId="0" fontId="27" fillId="0" borderId="2" xfId="4" applyFont="1" applyBorder="1" applyAlignment="1">
      <alignment horizontal="center" vertical="center"/>
    </xf>
    <xf numFmtId="0" fontId="68" fillId="7" borderId="9" xfId="4" applyFont="1" applyFill="1" applyBorder="1" applyAlignment="1">
      <alignment horizontal="center" vertical="center"/>
    </xf>
    <xf numFmtId="0" fontId="26" fillId="0" borderId="11" xfId="4" applyFont="1" applyBorder="1" applyAlignment="1">
      <alignment horizontal="center" vertical="center"/>
    </xf>
    <xf numFmtId="0" fontId="27" fillId="0" borderId="11" xfId="4" applyFont="1" applyBorder="1" applyAlignment="1">
      <alignment horizontal="center" vertical="center" wrapText="1"/>
    </xf>
    <xf numFmtId="0" fontId="20" fillId="0" borderId="11" xfId="4" applyFont="1" applyBorder="1" applyAlignment="1">
      <alignment horizontal="center" vertical="center"/>
    </xf>
    <xf numFmtId="0" fontId="27" fillId="0" borderId="1" xfId="4" applyFont="1" applyBorder="1" applyAlignment="1">
      <alignment horizontal="center" vertical="center"/>
    </xf>
    <xf numFmtId="0" fontId="27" fillId="0" borderId="11" xfId="4" applyFont="1" applyBorder="1" applyAlignment="1">
      <alignment horizontal="center" vertical="center" shrinkToFit="1"/>
    </xf>
    <xf numFmtId="0" fontId="20" fillId="0" borderId="2" xfId="4" applyFont="1" applyBorder="1" applyAlignment="1">
      <alignment horizontal="center" vertical="center" shrinkToFit="1"/>
    </xf>
    <xf numFmtId="57" fontId="26" fillId="0" borderId="11" xfId="4" applyNumberFormat="1" applyFont="1" applyBorder="1" applyAlignment="1">
      <alignment horizontal="center" vertical="center"/>
    </xf>
    <xf numFmtId="57" fontId="26" fillId="0" borderId="11" xfId="3" applyNumberFormat="1" applyFont="1" applyBorder="1" applyAlignment="1">
      <alignment horizontal="center" vertical="center" shrinkToFit="1"/>
    </xf>
    <xf numFmtId="0" fontId="17" fillId="0" borderId="16" xfId="4" applyFont="1" applyBorder="1" applyAlignment="1">
      <alignment horizontal="center" vertical="center" wrapText="1"/>
    </xf>
    <xf numFmtId="0" fontId="36" fillId="6" borderId="43" xfId="4" applyFont="1" applyFill="1" applyBorder="1" applyAlignment="1">
      <alignment horizontal="center" vertical="center"/>
    </xf>
    <xf numFmtId="0" fontId="17" fillId="5" borderId="6" xfId="4" applyFont="1" applyFill="1" applyBorder="1" applyAlignment="1">
      <alignment horizontal="center" vertical="center" shrinkToFit="1"/>
    </xf>
    <xf numFmtId="0" fontId="17" fillId="5" borderId="11" xfId="4" applyFont="1" applyFill="1" applyBorder="1" applyAlignment="1">
      <alignment horizontal="center" vertical="center" shrinkToFit="1"/>
    </xf>
    <xf numFmtId="0" fontId="58" fillId="5" borderId="11" xfId="4" applyFont="1" applyFill="1" applyBorder="1" applyAlignment="1">
      <alignment horizontal="center" vertical="center" shrinkToFit="1"/>
    </xf>
    <xf numFmtId="0" fontId="59" fillId="5" borderId="11" xfId="4" applyFont="1" applyFill="1" applyBorder="1" applyAlignment="1">
      <alignment horizontal="center" vertical="center" shrinkToFit="1"/>
    </xf>
    <xf numFmtId="178" fontId="20" fillId="0" borderId="11" xfId="4" applyNumberFormat="1" applyFont="1" applyBorder="1" applyAlignment="1">
      <alignment horizontal="center" vertical="center"/>
    </xf>
    <xf numFmtId="0" fontId="26" fillId="0" borderId="26" xfId="4" applyFont="1" applyBorder="1" applyAlignment="1">
      <alignment horizontal="center" vertical="center"/>
    </xf>
    <xf numFmtId="0" fontId="26" fillId="0" borderId="22" xfId="4" applyFont="1" applyBorder="1" applyAlignment="1">
      <alignment horizontal="center" vertical="center"/>
    </xf>
    <xf numFmtId="0" fontId="36" fillId="0" borderId="20" xfId="4" applyFont="1" applyBorder="1" applyAlignment="1">
      <alignment horizontal="center" vertical="center"/>
    </xf>
    <xf numFmtId="0" fontId="26" fillId="0" borderId="47" xfId="4" applyFont="1" applyBorder="1" applyAlignment="1">
      <alignment horizontal="center" vertical="center"/>
    </xf>
    <xf numFmtId="0" fontId="27" fillId="0" borderId="19" xfId="4" applyFont="1" applyBorder="1" applyAlignment="1">
      <alignment horizontal="center" vertical="center" shrinkToFit="1"/>
    </xf>
    <xf numFmtId="0" fontId="20" fillId="0" borderId="22" xfId="4" applyFont="1" applyBorder="1" applyAlignment="1">
      <alignment horizontal="center" vertical="center"/>
    </xf>
    <xf numFmtId="57" fontId="26" fillId="0" borderId="19" xfId="3" applyNumberFormat="1" applyFont="1" applyBorder="1" applyAlignment="1">
      <alignment horizontal="center" vertical="center" shrinkToFit="1"/>
    </xf>
    <xf numFmtId="0" fontId="20" fillId="0" borderId="21" xfId="4" applyFont="1" applyBorder="1" applyAlignment="1">
      <alignment horizontal="center" vertical="center"/>
    </xf>
    <xf numFmtId="0" fontId="17" fillId="5" borderId="18" xfId="4" applyFont="1" applyFill="1" applyBorder="1" applyAlignment="1">
      <alignment horizontal="center" vertical="center" shrinkToFit="1"/>
    </xf>
    <xf numFmtId="0" fontId="20" fillId="0" borderId="0" xfId="4" applyFont="1"/>
    <xf numFmtId="0" fontId="36" fillId="0" borderId="0" xfId="4" applyFont="1" applyAlignment="1">
      <alignment horizontal="center" vertical="center"/>
    </xf>
    <xf numFmtId="0" fontId="17" fillId="0" borderId="0" xfId="4" applyFont="1" applyAlignment="1">
      <alignment horizontal="center" vertical="center" shrinkToFit="1"/>
    </xf>
    <xf numFmtId="0" fontId="30" fillId="0" borderId="12" xfId="4" applyFont="1" applyBorder="1" applyAlignment="1">
      <alignment horizontal="left" vertical="center" wrapText="1"/>
    </xf>
    <xf numFmtId="0" fontId="30" fillId="0" borderId="0" xfId="4" applyFont="1" applyAlignment="1">
      <alignment horizontal="left" vertical="center" wrapText="1"/>
    </xf>
    <xf numFmtId="0" fontId="44" fillId="0" borderId="3" xfId="4" applyFont="1" applyBorder="1" applyAlignment="1">
      <alignment horizontal="center" vertical="center" shrinkToFit="1"/>
    </xf>
    <xf numFmtId="0" fontId="27" fillId="0" borderId="0" xfId="4" applyFont="1" applyAlignment="1">
      <alignment horizontal="center" vertical="center" shrinkToFit="1"/>
    </xf>
    <xf numFmtId="0" fontId="27" fillId="5" borderId="0" xfId="4" applyFont="1" applyFill="1" applyAlignment="1">
      <alignment horizontal="center" vertical="center" shrinkToFit="1"/>
    </xf>
    <xf numFmtId="0" fontId="26" fillId="0" borderId="0" xfId="4" applyFont="1" applyAlignment="1">
      <alignment horizontal="center" vertical="center"/>
    </xf>
    <xf numFmtId="0" fontId="0" fillId="0" borderId="3" xfId="4" applyFont="1" applyBorder="1" applyAlignment="1">
      <alignment horizontal="right" vertical="center" shrinkToFit="1"/>
    </xf>
    <xf numFmtId="0" fontId="0" fillId="0" borderId="0" xfId="4" applyFont="1" applyAlignment="1">
      <alignment vertical="center" shrinkToFit="1"/>
    </xf>
    <xf numFmtId="0" fontId="0" fillId="0" borderId="0" xfId="4" applyFont="1" applyAlignment="1">
      <alignment horizontal="center" vertical="center" shrinkToFit="1"/>
    </xf>
    <xf numFmtId="0" fontId="0" fillId="0" borderId="0" xfId="4" applyFont="1" applyAlignment="1">
      <alignment horizontal="right" vertical="center" shrinkToFit="1"/>
    </xf>
    <xf numFmtId="0" fontId="15" fillId="0" borderId="0" xfId="4" applyFont="1" applyAlignment="1">
      <alignment horizontal="center" vertical="center" shrinkToFit="1"/>
    </xf>
    <xf numFmtId="0" fontId="21" fillId="0" borderId="38" xfId="4" applyFont="1" applyBorder="1" applyAlignment="1">
      <alignment vertical="center" wrapText="1"/>
    </xf>
    <xf numFmtId="0" fontId="18" fillId="0" borderId="0" xfId="4" applyFont="1" applyAlignment="1">
      <alignment vertical="center" shrinkToFit="1"/>
    </xf>
    <xf numFmtId="0" fontId="18" fillId="0" borderId="0" xfId="4" applyFont="1" applyAlignment="1">
      <alignment horizontal="center" vertical="center" shrinkToFit="1"/>
    </xf>
    <xf numFmtId="0" fontId="0" fillId="0" borderId="0" xfId="0" applyAlignment="1">
      <alignment vertical="center" shrinkToFit="1"/>
    </xf>
    <xf numFmtId="0" fontId="19" fillId="0" borderId="0" xfId="4" applyFont="1" applyAlignment="1">
      <alignment horizontal="left" vertical="center" shrinkToFit="1"/>
    </xf>
    <xf numFmtId="0" fontId="61" fillId="0" borderId="0" xfId="4" applyFont="1" applyAlignment="1">
      <alignment vertical="center"/>
    </xf>
    <xf numFmtId="0" fontId="20" fillId="0" borderId="0" xfId="4" applyFont="1" applyAlignment="1">
      <alignment vertical="center" shrinkToFit="1"/>
    </xf>
    <xf numFmtId="0" fontId="46" fillId="0" borderId="0" xfId="0" applyFont="1" applyAlignment="1">
      <alignment horizontal="center" vertical="center" shrinkToFit="1"/>
    </xf>
    <xf numFmtId="0" fontId="30" fillId="0" borderId="0" xfId="4" applyFont="1"/>
    <xf numFmtId="0" fontId="30" fillId="0" borderId="0" xfId="4" applyFont="1" applyAlignment="1">
      <alignment vertical="center" shrinkToFit="1"/>
    </xf>
    <xf numFmtId="178" fontId="29" fillId="0" borderId="19" xfId="3" applyNumberFormat="1" applyFont="1" applyBorder="1" applyAlignment="1">
      <alignment horizontal="center" vertical="center" shrinkToFit="1"/>
    </xf>
    <xf numFmtId="38" fontId="33" fillId="0" borderId="30" xfId="12" applyFont="1" applyBorder="1" applyAlignment="1" applyProtection="1">
      <alignment horizontal="center" vertical="center" shrinkToFit="1"/>
    </xf>
    <xf numFmtId="0" fontId="0" fillId="5" borderId="0" xfId="0" applyFill="1" applyAlignment="1">
      <alignment horizontal="center" vertical="center" shrinkToFit="1"/>
    </xf>
    <xf numFmtId="0" fontId="0" fillId="0" borderId="0" xfId="0" applyAlignment="1">
      <alignment horizontal="center" vertical="center" shrinkToFit="1"/>
    </xf>
    <xf numFmtId="0" fontId="21" fillId="0" borderId="0" xfId="0" applyFont="1" applyAlignment="1">
      <alignment vertical="center" shrinkToFit="1"/>
    </xf>
    <xf numFmtId="0" fontId="0" fillId="0" borderId="2" xfId="0" applyBorder="1" applyAlignment="1">
      <alignment vertical="center" shrinkToFit="1"/>
    </xf>
    <xf numFmtId="0" fontId="46" fillId="5" borderId="0" xfId="0" applyFont="1" applyFill="1" applyAlignment="1">
      <alignment horizontal="center" vertical="center" shrinkToFit="1"/>
    </xf>
    <xf numFmtId="0" fontId="32" fillId="0" borderId="0" xfId="0" applyFont="1" applyAlignment="1">
      <alignment horizontal="center" vertical="center" wrapText="1" shrinkToFit="1"/>
    </xf>
    <xf numFmtId="0" fontId="0" fillId="0" borderId="22" xfId="0" applyBorder="1" applyAlignment="1">
      <alignment vertical="center" shrinkToFit="1"/>
    </xf>
    <xf numFmtId="0" fontId="34" fillId="0" borderId="0" xfId="0" applyFont="1" applyAlignment="1">
      <alignment vertical="center" shrinkToFit="1"/>
    </xf>
    <xf numFmtId="0" fontId="0" fillId="0" borderId="0" xfId="0" applyAlignment="1">
      <alignment horizontal="center" vertical="center"/>
    </xf>
    <xf numFmtId="0" fontId="17" fillId="5" borderId="23" xfId="4" applyFont="1" applyFill="1" applyBorder="1" applyAlignment="1" applyProtection="1">
      <alignment horizontal="center" vertical="center" shrinkToFit="1"/>
      <protection locked="0"/>
    </xf>
    <xf numFmtId="0" fontId="36" fillId="0" borderId="23" xfId="4" applyFont="1" applyBorder="1" applyAlignment="1">
      <alignment horizontal="center" vertical="center"/>
    </xf>
    <xf numFmtId="0" fontId="21" fillId="5" borderId="11" xfId="4" applyFont="1" applyFill="1" applyBorder="1" applyAlignment="1" applyProtection="1">
      <alignment horizontal="center" vertical="center" wrapText="1" shrinkToFit="1"/>
      <protection locked="0"/>
    </xf>
    <xf numFmtId="0" fontId="20" fillId="5" borderId="11" xfId="4" applyFont="1" applyFill="1" applyBorder="1" applyAlignment="1" applyProtection="1">
      <alignment horizontal="center" vertical="center" shrinkToFit="1"/>
      <protection locked="0"/>
    </xf>
    <xf numFmtId="0" fontId="20" fillId="17" borderId="11" xfId="4" applyFont="1" applyFill="1" applyBorder="1" applyAlignment="1">
      <alignment horizontal="center" vertical="center" shrinkToFit="1"/>
    </xf>
    <xf numFmtId="0" fontId="70" fillId="16" borderId="11" xfId="4" applyFont="1" applyFill="1" applyBorder="1" applyAlignment="1" applyProtection="1">
      <alignment horizontal="center" vertical="center" shrinkToFit="1"/>
      <protection locked="0"/>
    </xf>
    <xf numFmtId="0" fontId="20" fillId="5" borderId="11" xfId="4" applyFont="1" applyFill="1" applyBorder="1" applyAlignment="1" applyProtection="1">
      <alignment horizontal="center" vertical="center"/>
      <protection locked="0"/>
    </xf>
    <xf numFmtId="0" fontId="27" fillId="5" borderId="11" xfId="4" applyFont="1" applyFill="1" applyBorder="1" applyAlignment="1" applyProtection="1">
      <alignment horizontal="center" vertical="center"/>
      <protection locked="0"/>
    </xf>
    <xf numFmtId="0" fontId="27" fillId="5" borderId="11" xfId="4" applyFont="1" applyFill="1" applyBorder="1" applyAlignment="1" applyProtection="1">
      <alignment horizontal="center" vertical="center" shrinkToFit="1"/>
      <protection locked="0"/>
    </xf>
    <xf numFmtId="0" fontId="21" fillId="5" borderId="11" xfId="4" applyFont="1" applyFill="1" applyBorder="1" applyAlignment="1" applyProtection="1">
      <alignment horizontal="center" vertical="center" shrinkToFit="1"/>
      <protection locked="0"/>
    </xf>
    <xf numFmtId="0" fontId="36" fillId="6" borderId="11" xfId="4" applyFont="1" applyFill="1" applyBorder="1" applyAlignment="1" applyProtection="1">
      <alignment horizontal="center" vertical="center"/>
      <protection locked="0"/>
    </xf>
    <xf numFmtId="0" fontId="17" fillId="5" borderId="11" xfId="4" applyFont="1" applyFill="1" applyBorder="1" applyAlignment="1" applyProtection="1">
      <alignment horizontal="center" vertical="center" wrapText="1" shrinkToFit="1"/>
      <protection locked="0"/>
    </xf>
    <xf numFmtId="0" fontId="21" fillId="0" borderId="19" xfId="4" applyFont="1" applyBorder="1" applyAlignment="1">
      <alignment horizontal="center" vertical="center"/>
    </xf>
    <xf numFmtId="0" fontId="36" fillId="0" borderId="19" xfId="4" applyFont="1" applyBorder="1" applyAlignment="1">
      <alignment horizontal="center" vertical="center"/>
    </xf>
    <xf numFmtId="0" fontId="60" fillId="4" borderId="21" xfId="4" applyFont="1" applyFill="1" applyBorder="1" applyAlignment="1">
      <alignment horizontal="center" vertical="center" shrinkToFit="1"/>
    </xf>
    <xf numFmtId="0" fontId="1" fillId="6" borderId="11" xfId="27" applyFont="1" applyFill="1" applyBorder="1" applyAlignment="1">
      <alignment vertical="center" wrapText="1"/>
    </xf>
    <xf numFmtId="0" fontId="93" fillId="0" borderId="0" xfId="31" applyFont="1">
      <alignment vertical="center"/>
    </xf>
    <xf numFmtId="0" fontId="94" fillId="0" borderId="0" xfId="31" applyFont="1">
      <alignment vertical="center"/>
    </xf>
    <xf numFmtId="0" fontId="94" fillId="19" borderId="0" xfId="31" applyFont="1" applyFill="1">
      <alignment vertical="center"/>
    </xf>
    <xf numFmtId="0" fontId="95" fillId="19" borderId="0" xfId="31" applyFont="1" applyFill="1">
      <alignment vertical="center"/>
    </xf>
    <xf numFmtId="0" fontId="95" fillId="0" borderId="0" xfId="31" applyFont="1">
      <alignment vertical="center"/>
    </xf>
    <xf numFmtId="0" fontId="94" fillId="0" borderId="0" xfId="31" applyFont="1" applyAlignment="1">
      <alignment horizontal="right" vertical="center"/>
    </xf>
    <xf numFmtId="0" fontId="97" fillId="0" borderId="0" xfId="31" applyFont="1">
      <alignment vertical="center"/>
    </xf>
    <xf numFmtId="0" fontId="98" fillId="0" borderId="0" xfId="31" applyFont="1">
      <alignment vertical="center"/>
    </xf>
    <xf numFmtId="0" fontId="94" fillId="0" borderId="30" xfId="31" applyFont="1" applyBorder="1" applyAlignment="1">
      <alignment horizontal="center" vertical="center"/>
    </xf>
    <xf numFmtId="0" fontId="99" fillId="7" borderId="0" xfId="27" applyFont="1" applyFill="1">
      <alignment vertical="center"/>
    </xf>
    <xf numFmtId="0" fontId="94" fillId="7" borderId="0" xfId="27" applyFont="1" applyFill="1">
      <alignment vertical="center"/>
    </xf>
    <xf numFmtId="0" fontId="94" fillId="7" borderId="0" xfId="31" applyFont="1" applyFill="1">
      <alignment vertical="center"/>
    </xf>
    <xf numFmtId="0" fontId="94" fillId="11" borderId="44" xfId="27" applyFont="1" applyFill="1" applyBorder="1">
      <alignment vertical="center"/>
    </xf>
    <xf numFmtId="0" fontId="94" fillId="11" borderId="12" xfId="27" applyFont="1" applyFill="1" applyBorder="1">
      <alignment vertical="center"/>
    </xf>
    <xf numFmtId="0" fontId="94" fillId="11" borderId="12" xfId="31" applyFont="1" applyFill="1" applyBorder="1">
      <alignment vertical="center"/>
    </xf>
    <xf numFmtId="0" fontId="94" fillId="11" borderId="31" xfId="31" applyFont="1" applyFill="1" applyBorder="1">
      <alignment vertical="center"/>
    </xf>
    <xf numFmtId="0" fontId="94" fillId="11" borderId="45" xfId="27" applyFont="1" applyFill="1" applyBorder="1">
      <alignment vertical="center"/>
    </xf>
    <xf numFmtId="0" fontId="94" fillId="11" borderId="32" xfId="31" applyFont="1" applyFill="1" applyBorder="1">
      <alignment vertical="center"/>
    </xf>
    <xf numFmtId="0" fontId="94" fillId="19" borderId="0" xfId="27" applyFont="1" applyFill="1">
      <alignment vertical="center"/>
    </xf>
    <xf numFmtId="0" fontId="94" fillId="0" borderId="45" xfId="27" applyFont="1" applyBorder="1">
      <alignment vertical="center"/>
    </xf>
    <xf numFmtId="0" fontId="94" fillId="0" borderId="0" xfId="27" applyFont="1">
      <alignment vertical="center"/>
    </xf>
    <xf numFmtId="180" fontId="94" fillId="0" borderId="32" xfId="31" applyNumberFormat="1" applyFont="1" applyBorder="1" applyAlignment="1">
      <alignment vertical="center" shrinkToFit="1"/>
    </xf>
    <xf numFmtId="0" fontId="100" fillId="0" borderId="0" xfId="27" applyFont="1">
      <alignment vertical="center"/>
    </xf>
    <xf numFmtId="0" fontId="94" fillId="11" borderId="32" xfId="27" applyFont="1" applyFill="1" applyBorder="1">
      <alignment vertical="center"/>
    </xf>
    <xf numFmtId="0" fontId="94" fillId="0" borderId="46" xfId="27" applyFont="1" applyBorder="1">
      <alignment vertical="center"/>
    </xf>
    <xf numFmtId="0" fontId="100" fillId="0" borderId="38" xfId="27" applyFont="1" applyBorder="1">
      <alignment vertical="center"/>
    </xf>
    <xf numFmtId="0" fontId="94" fillId="0" borderId="38" xfId="27" applyFont="1" applyBorder="1">
      <alignment vertical="center"/>
    </xf>
    <xf numFmtId="0" fontId="94" fillId="11" borderId="46" xfId="27" applyFont="1" applyFill="1" applyBorder="1">
      <alignment vertical="center"/>
    </xf>
    <xf numFmtId="0" fontId="94" fillId="11" borderId="38" xfId="27" applyFont="1" applyFill="1" applyBorder="1">
      <alignment vertical="center"/>
    </xf>
    <xf numFmtId="0" fontId="94" fillId="11" borderId="38" xfId="31" applyFont="1" applyFill="1" applyBorder="1">
      <alignment vertical="center"/>
    </xf>
    <xf numFmtId="0" fontId="94" fillId="11" borderId="28" xfId="31" applyFont="1" applyFill="1" applyBorder="1">
      <alignment vertical="center"/>
    </xf>
    <xf numFmtId="0" fontId="96" fillId="19" borderId="0" xfId="31" applyFont="1" applyFill="1">
      <alignment vertical="center"/>
    </xf>
    <xf numFmtId="0" fontId="94" fillId="0" borderId="0" xfId="31" applyFont="1" applyAlignment="1">
      <alignment vertical="center" shrinkToFit="1"/>
    </xf>
    <xf numFmtId="0" fontId="101" fillId="0" borderId="0" xfId="31" applyFont="1" applyAlignment="1">
      <alignment vertical="center" wrapText="1"/>
    </xf>
    <xf numFmtId="0" fontId="94" fillId="0" borderId="0" xfId="31" applyFont="1" applyAlignment="1">
      <alignment horizontal="center" vertical="center"/>
    </xf>
    <xf numFmtId="0" fontId="100" fillId="19" borderId="0" xfId="31" applyFont="1" applyFill="1">
      <alignment vertical="center"/>
    </xf>
    <xf numFmtId="0" fontId="100" fillId="19" borderId="0" xfId="31" applyFont="1" applyFill="1" applyAlignment="1">
      <alignment horizontal="left" vertical="center" wrapText="1"/>
    </xf>
    <xf numFmtId="0" fontId="100" fillId="19" borderId="0" xfId="31" applyFont="1" applyFill="1" applyAlignment="1">
      <alignment horizontal="left" vertical="center" shrinkToFit="1"/>
    </xf>
    <xf numFmtId="0" fontId="102" fillId="7" borderId="0" xfId="27" applyFont="1" applyFill="1">
      <alignment vertical="center"/>
    </xf>
    <xf numFmtId="0" fontId="105" fillId="0" borderId="0" xfId="27" applyFont="1">
      <alignment vertical="center"/>
    </xf>
    <xf numFmtId="0" fontId="105" fillId="0" borderId="38" xfId="27" applyFont="1" applyBorder="1">
      <alignment vertical="center"/>
    </xf>
    <xf numFmtId="0" fontId="107" fillId="0" borderId="0" xfId="24" applyFont="1"/>
    <xf numFmtId="178" fontId="108" fillId="3" borderId="0" xfId="24" applyNumberFormat="1" applyFont="1" applyFill="1"/>
    <xf numFmtId="0" fontId="108" fillId="3" borderId="0" xfId="24" applyFont="1" applyFill="1" applyAlignment="1">
      <alignment vertical="center" wrapText="1"/>
    </xf>
    <xf numFmtId="0" fontId="108" fillId="0" borderId="0" xfId="24" applyFont="1" applyAlignment="1">
      <alignment vertical="center" wrapText="1"/>
    </xf>
    <xf numFmtId="0" fontId="108" fillId="3" borderId="0" xfId="24" applyFont="1" applyFill="1"/>
    <xf numFmtId="0" fontId="108" fillId="0" borderId="0" xfId="24" applyFont="1"/>
    <xf numFmtId="0" fontId="108" fillId="15" borderId="0" xfId="24" applyFont="1" applyFill="1"/>
    <xf numFmtId="0" fontId="109" fillId="0" borderId="0" xfId="19" applyFont="1">
      <alignment vertical="center"/>
    </xf>
    <xf numFmtId="0" fontId="109" fillId="0" borderId="0" xfId="19" applyFont="1" applyAlignment="1">
      <alignment horizontal="center" vertical="center"/>
    </xf>
    <xf numFmtId="178" fontId="110" fillId="0" borderId="0" xfId="19" applyNumberFormat="1" applyFont="1" applyAlignment="1">
      <alignment horizontal="center" vertical="center"/>
    </xf>
    <xf numFmtId="0" fontId="111" fillId="0" borderId="0" xfId="19" applyFont="1">
      <alignment vertical="center"/>
    </xf>
    <xf numFmtId="0" fontId="111" fillId="0" borderId="0" xfId="19" applyFont="1" applyAlignment="1">
      <alignment horizontal="left" vertical="center"/>
    </xf>
    <xf numFmtId="0" fontId="109" fillId="0" borderId="0" xfId="19" applyFont="1" applyAlignment="1">
      <alignment horizontal="left" vertical="center"/>
    </xf>
    <xf numFmtId="0" fontId="109" fillId="0" borderId="11" xfId="19" applyFont="1" applyBorder="1">
      <alignment vertical="center"/>
    </xf>
    <xf numFmtId="0" fontId="109" fillId="0" borderId="1" xfId="19" applyFont="1" applyBorder="1">
      <alignment vertical="center"/>
    </xf>
    <xf numFmtId="0" fontId="109" fillId="0" borderId="39" xfId="19" applyFont="1" applyBorder="1">
      <alignment vertical="center"/>
    </xf>
    <xf numFmtId="0" fontId="109" fillId="0" borderId="2" xfId="19" applyFont="1" applyBorder="1">
      <alignment vertical="center"/>
    </xf>
    <xf numFmtId="0" fontId="111" fillId="0" borderId="0" xfId="25" applyFont="1">
      <alignment vertical="center"/>
    </xf>
    <xf numFmtId="0" fontId="109" fillId="0" borderId="11" xfId="19" applyFont="1" applyBorder="1" applyAlignment="1">
      <alignment horizontal="center" vertical="center" wrapText="1"/>
    </xf>
    <xf numFmtId="0" fontId="109" fillId="0" borderId="11" xfId="19" applyFont="1" applyBorder="1" applyAlignment="1">
      <alignment vertical="center" wrapText="1"/>
    </xf>
    <xf numFmtId="0" fontId="106" fillId="0" borderId="11" xfId="19" applyFont="1" applyBorder="1" applyAlignment="1">
      <alignment horizontal="center" vertical="center"/>
    </xf>
    <xf numFmtId="0" fontId="109" fillId="0" borderId="62" xfId="19" applyFont="1" applyBorder="1">
      <alignment vertical="center"/>
    </xf>
    <xf numFmtId="0" fontId="108" fillId="0" borderId="11" xfId="0" applyFont="1" applyBorder="1" applyAlignment="1">
      <alignment horizontal="center" vertical="center" shrinkToFit="1"/>
    </xf>
    <xf numFmtId="0" fontId="108" fillId="0" borderId="11" xfId="0" applyFont="1" applyBorder="1" applyAlignment="1">
      <alignment vertical="center" shrinkToFit="1"/>
    </xf>
    <xf numFmtId="0" fontId="109" fillId="0" borderId="11" xfId="19" applyFont="1" applyBorder="1" applyAlignment="1">
      <alignment horizontal="center" vertical="center"/>
    </xf>
    <xf numFmtId="0" fontId="112" fillId="0" borderId="6" xfId="0" applyFont="1" applyBorder="1" applyAlignment="1">
      <alignment horizontal="center" vertical="center"/>
    </xf>
    <xf numFmtId="0" fontId="109" fillId="0" borderId="6" xfId="0" applyFont="1" applyBorder="1" applyAlignment="1">
      <alignment horizontal="left" vertical="center" shrinkToFit="1"/>
    </xf>
    <xf numFmtId="0" fontId="109" fillId="0" borderId="6" xfId="0" applyFont="1" applyBorder="1" applyAlignment="1">
      <alignment vertical="center" shrinkToFit="1"/>
    </xf>
    <xf numFmtId="0" fontId="109" fillId="0" borderId="6" xfId="0" applyFont="1" applyBorder="1" applyAlignment="1">
      <alignment horizontal="center" vertical="center"/>
    </xf>
    <xf numFmtId="0" fontId="112" fillId="0" borderId="11" xfId="0" applyFont="1" applyBorder="1" applyAlignment="1">
      <alignment horizontal="center" vertical="center"/>
    </xf>
    <xf numFmtId="0" fontId="109" fillId="3" borderId="0" xfId="19" applyFont="1" applyFill="1">
      <alignment vertical="center"/>
    </xf>
    <xf numFmtId="0" fontId="109" fillId="0" borderId="11" xfId="0" applyFont="1" applyBorder="1" applyAlignment="1">
      <alignment horizontal="left" vertical="center" shrinkToFit="1"/>
    </xf>
    <xf numFmtId="0" fontId="109" fillId="0" borderId="11" xfId="0" applyFont="1" applyBorder="1" applyAlignment="1">
      <alignment vertical="center" shrinkToFit="1"/>
    </xf>
    <xf numFmtId="0" fontId="109" fillId="0" borderId="11" xfId="0" applyFont="1" applyBorder="1" applyAlignment="1">
      <alignment horizontal="center" vertical="center"/>
    </xf>
    <xf numFmtId="0" fontId="109" fillId="3" borderId="6" xfId="0" applyFont="1" applyFill="1" applyBorder="1" applyAlignment="1">
      <alignment horizontal="center" vertical="center"/>
    </xf>
    <xf numFmtId="0" fontId="109" fillId="0" borderId="34" xfId="19" applyFont="1" applyBorder="1">
      <alignment vertical="center"/>
    </xf>
    <xf numFmtId="0" fontId="113" fillId="0" borderId="11" xfId="0" applyFont="1" applyBorder="1" applyAlignment="1">
      <alignment vertical="center" shrinkToFit="1"/>
    </xf>
    <xf numFmtId="0" fontId="112" fillId="3" borderId="11" xfId="0" applyFont="1" applyFill="1" applyBorder="1" applyAlignment="1">
      <alignment horizontal="center" vertical="center"/>
    </xf>
    <xf numFmtId="0" fontId="109" fillId="3" borderId="6" xfId="0" applyFont="1" applyFill="1" applyBorder="1" applyAlignment="1">
      <alignment horizontal="left" vertical="center" shrinkToFit="1"/>
    </xf>
    <xf numFmtId="0" fontId="109" fillId="3" borderId="6" xfId="0" applyFont="1" applyFill="1" applyBorder="1" applyAlignment="1">
      <alignment vertical="center" shrinkToFit="1"/>
    </xf>
    <xf numFmtId="0" fontId="109" fillId="0" borderId="11" xfId="19" applyFont="1" applyBorder="1" applyAlignment="1">
      <alignment vertical="center" shrinkToFit="1"/>
    </xf>
    <xf numFmtId="14" fontId="108" fillId="0" borderId="11" xfId="0" applyNumberFormat="1" applyFont="1" applyBorder="1" applyAlignment="1">
      <alignment vertical="center" shrinkToFit="1"/>
    </xf>
    <xf numFmtId="0" fontId="112" fillId="0" borderId="11" xfId="0" applyFont="1" applyBorder="1" applyAlignment="1">
      <alignment horizontal="center" vertical="center" shrinkToFit="1"/>
    </xf>
    <xf numFmtId="0" fontId="109" fillId="0" borderId="11" xfId="0" applyFont="1" applyBorder="1" applyAlignment="1">
      <alignment vertical="center"/>
    </xf>
    <xf numFmtId="0" fontId="108" fillId="3" borderId="11" xfId="0" applyFont="1" applyFill="1" applyBorder="1" applyAlignment="1">
      <alignment horizontal="center" vertical="center" shrinkToFit="1"/>
    </xf>
    <xf numFmtId="0" fontId="109" fillId="3" borderId="11" xfId="0" applyFont="1" applyFill="1" applyBorder="1" applyAlignment="1">
      <alignment vertical="center"/>
    </xf>
    <xf numFmtId="0" fontId="109" fillId="3" borderId="11" xfId="19" applyFont="1" applyFill="1" applyBorder="1">
      <alignment vertical="center"/>
    </xf>
    <xf numFmtId="0" fontId="109" fillId="3" borderId="11" xfId="19" applyFont="1" applyFill="1" applyBorder="1" applyAlignment="1">
      <alignment horizontal="center" vertical="center"/>
    </xf>
    <xf numFmtId="0" fontId="109" fillId="9" borderId="11" xfId="0" applyFont="1" applyFill="1" applyBorder="1" applyAlignment="1">
      <alignment horizontal="center" vertical="center"/>
    </xf>
    <xf numFmtId="0" fontId="109" fillId="9" borderId="11" xfId="0" applyFont="1" applyFill="1" applyBorder="1" applyAlignment="1">
      <alignment vertical="center"/>
    </xf>
    <xf numFmtId="0" fontId="109" fillId="9" borderId="6" xfId="0" applyFont="1" applyFill="1" applyBorder="1" applyAlignment="1">
      <alignment vertical="center" shrinkToFit="1"/>
    </xf>
    <xf numFmtId="0" fontId="109" fillId="9" borderId="6" xfId="0" applyFont="1" applyFill="1" applyBorder="1" applyAlignment="1">
      <alignment horizontal="center" vertical="center"/>
    </xf>
    <xf numFmtId="0" fontId="111" fillId="0" borderId="38" xfId="25" applyFont="1" applyBorder="1">
      <alignment vertical="center"/>
    </xf>
    <xf numFmtId="0" fontId="109" fillId="0" borderId="6" xfId="0" applyFont="1" applyBorder="1" applyAlignment="1">
      <alignment vertical="center"/>
    </xf>
    <xf numFmtId="0" fontId="108" fillId="0" borderId="0" xfId="0" applyFont="1" applyAlignment="1">
      <alignment vertical="center"/>
    </xf>
    <xf numFmtId="0" fontId="112" fillId="0" borderId="4" xfId="0" applyFont="1" applyBorder="1" applyAlignment="1">
      <alignment horizontal="center" vertical="center"/>
    </xf>
    <xf numFmtId="0" fontId="114" fillId="0" borderId="0" xfId="0" applyFont="1" applyAlignment="1">
      <alignment vertical="center"/>
    </xf>
    <xf numFmtId="0" fontId="114" fillId="3" borderId="0" xfId="0" applyFont="1" applyFill="1" applyAlignment="1">
      <alignment vertical="center"/>
    </xf>
    <xf numFmtId="0" fontId="108" fillId="3" borderId="11" xfId="0" applyFont="1" applyFill="1" applyBorder="1" applyAlignment="1">
      <alignment vertical="center" shrinkToFit="1"/>
    </xf>
    <xf numFmtId="0" fontId="112" fillId="9" borderId="11" xfId="0" applyFont="1" applyFill="1" applyBorder="1" applyAlignment="1">
      <alignment horizontal="center" vertical="center"/>
    </xf>
    <xf numFmtId="0" fontId="108" fillId="9" borderId="11" xfId="0" applyFont="1" applyFill="1" applyBorder="1" applyAlignment="1">
      <alignment horizontal="left" vertical="center" shrinkToFit="1"/>
    </xf>
    <xf numFmtId="0" fontId="109" fillId="9" borderId="11" xfId="0" applyFont="1" applyFill="1" applyBorder="1" applyAlignment="1">
      <alignment horizontal="left" vertical="center" shrinkToFit="1"/>
    </xf>
    <xf numFmtId="0" fontId="109" fillId="0" borderId="0" xfId="0" applyFont="1" applyAlignment="1">
      <alignment vertical="center"/>
    </xf>
    <xf numFmtId="0" fontId="108" fillId="9" borderId="11" xfId="0" applyFont="1" applyFill="1" applyBorder="1" applyAlignment="1">
      <alignment vertical="center"/>
    </xf>
    <xf numFmtId="0" fontId="112" fillId="9" borderId="5" xfId="0" applyFont="1" applyFill="1" applyBorder="1" applyAlignment="1">
      <alignment horizontal="center" vertical="center"/>
    </xf>
    <xf numFmtId="0" fontId="109" fillId="9" borderId="69" xfId="0" applyFont="1" applyFill="1" applyBorder="1" applyAlignment="1">
      <alignment horizontal="left" vertical="center" shrinkToFit="1"/>
    </xf>
    <xf numFmtId="0" fontId="109" fillId="9" borderId="69" xfId="0" applyFont="1" applyFill="1" applyBorder="1" applyAlignment="1">
      <alignment vertical="center"/>
    </xf>
    <xf numFmtId="0" fontId="109" fillId="9" borderId="69" xfId="0" applyFont="1" applyFill="1" applyBorder="1" applyAlignment="1">
      <alignment horizontal="center" vertical="center"/>
    </xf>
    <xf numFmtId="0" fontId="114" fillId="0" borderId="38" xfId="0" applyFont="1" applyBorder="1" applyAlignment="1">
      <alignment vertical="center"/>
    </xf>
    <xf numFmtId="0" fontId="108" fillId="0" borderId="11" xfId="0" applyFont="1" applyBorder="1" applyAlignment="1">
      <alignment vertical="center"/>
    </xf>
    <xf numFmtId="0" fontId="112" fillId="0" borderId="10" xfId="0" applyFont="1" applyBorder="1" applyAlignment="1">
      <alignment horizontal="center" vertical="center"/>
    </xf>
    <xf numFmtId="0" fontId="108" fillId="0" borderId="0" xfId="0" applyFont="1" applyAlignment="1">
      <alignment vertical="center" shrinkToFit="1"/>
    </xf>
    <xf numFmtId="0" fontId="108" fillId="3" borderId="0" xfId="0" applyFont="1" applyFill="1" applyAlignment="1">
      <alignment vertical="center"/>
    </xf>
    <xf numFmtId="0" fontId="108" fillId="3" borderId="11" xfId="0" applyFont="1" applyFill="1" applyBorder="1" applyAlignment="1">
      <alignment vertical="center"/>
    </xf>
    <xf numFmtId="0" fontId="109" fillId="9" borderId="6" xfId="0" applyFont="1" applyFill="1" applyBorder="1" applyAlignment="1">
      <alignment horizontal="left" vertical="center" shrinkToFit="1"/>
    </xf>
    <xf numFmtId="0" fontId="109" fillId="9" borderId="6" xfId="0" applyFont="1" applyFill="1" applyBorder="1" applyAlignment="1">
      <alignment vertical="center"/>
    </xf>
    <xf numFmtId="0" fontId="112" fillId="0" borderId="6" xfId="0" applyFont="1" applyBorder="1" applyAlignment="1">
      <alignment horizontal="center" vertical="center" shrinkToFit="1"/>
    </xf>
    <xf numFmtId="0" fontId="109" fillId="0" borderId="6" xfId="0" applyFont="1" applyBorder="1" applyAlignment="1">
      <alignment horizontal="center" vertical="center" shrinkToFit="1"/>
    </xf>
    <xf numFmtId="0" fontId="109" fillId="3" borderId="6" xfId="0" applyFont="1" applyFill="1" applyBorder="1" applyAlignment="1">
      <alignment horizontal="center" vertical="center" shrinkToFit="1"/>
    </xf>
    <xf numFmtId="14" fontId="109" fillId="0" borderId="11" xfId="19" applyNumberFormat="1" applyFont="1" applyBorder="1" applyAlignment="1">
      <alignment vertical="center" wrapText="1" shrinkToFit="1"/>
    </xf>
    <xf numFmtId="14" fontId="109" fillId="0" borderId="0" xfId="19" applyNumberFormat="1" applyFont="1" applyAlignment="1">
      <alignment vertical="center" wrapText="1" shrinkToFit="1"/>
    </xf>
    <xf numFmtId="0" fontId="108" fillId="0" borderId="11" xfId="0" applyFont="1" applyBorder="1" applyAlignment="1">
      <alignment horizontal="center" vertical="center"/>
    </xf>
    <xf numFmtId="0" fontId="108" fillId="0" borderId="6" xfId="0" applyFont="1" applyBorder="1" applyAlignment="1">
      <alignment horizontal="center" vertical="center"/>
    </xf>
    <xf numFmtId="180" fontId="108" fillId="0" borderId="11" xfId="0" applyNumberFormat="1" applyFont="1" applyBorder="1" applyAlignment="1">
      <alignment vertical="center"/>
    </xf>
    <xf numFmtId="180" fontId="109" fillId="0" borderId="11" xfId="19" applyNumberFormat="1" applyFont="1" applyBorder="1" applyAlignment="1">
      <alignment vertical="center" wrapText="1"/>
    </xf>
    <xf numFmtId="0" fontId="109" fillId="0" borderId="5" xfId="0" applyFont="1" applyBorder="1" applyAlignment="1">
      <alignment vertical="center"/>
    </xf>
    <xf numFmtId="0" fontId="109" fillId="0" borderId="5" xfId="0" applyFont="1" applyBorder="1" applyAlignment="1">
      <alignment horizontal="center" vertical="center"/>
    </xf>
    <xf numFmtId="180" fontId="109" fillId="0" borderId="11" xfId="19" applyNumberFormat="1" applyFont="1" applyBorder="1">
      <alignment vertical="center"/>
    </xf>
    <xf numFmtId="0" fontId="109" fillId="3" borderId="11" xfId="0" applyFont="1" applyFill="1" applyBorder="1" applyAlignment="1">
      <alignment horizontal="center" vertical="center"/>
    </xf>
    <xf numFmtId="0" fontId="108" fillId="3" borderId="11" xfId="0" applyFont="1" applyFill="1" applyBorder="1" applyAlignment="1">
      <alignment horizontal="center" vertical="center"/>
    </xf>
    <xf numFmtId="180" fontId="109" fillId="3" borderId="11" xfId="19" applyNumberFormat="1" applyFont="1" applyFill="1" applyBorder="1">
      <alignment vertical="center"/>
    </xf>
    <xf numFmtId="0" fontId="108" fillId="9" borderId="11" xfId="0" applyFont="1" applyFill="1" applyBorder="1" applyAlignment="1">
      <alignment horizontal="center" vertical="center"/>
    </xf>
    <xf numFmtId="0" fontId="109" fillId="0" borderId="11" xfId="19" applyFont="1" applyBorder="1" applyAlignment="1">
      <alignment horizontal="left" vertical="center" shrinkToFit="1"/>
    </xf>
    <xf numFmtId="0" fontId="74" fillId="4" borderId="11" xfId="0" applyFont="1" applyFill="1" applyBorder="1" applyAlignment="1">
      <alignment horizontal="center" vertical="center"/>
    </xf>
    <xf numFmtId="0" fontId="74" fillId="4" borderId="11" xfId="0" applyFont="1" applyFill="1" applyBorder="1" applyAlignment="1">
      <alignment horizontal="center" vertical="center" textRotation="255" shrinkToFit="1"/>
    </xf>
    <xf numFmtId="0" fontId="74" fillId="4" borderId="11" xfId="0" applyFont="1" applyFill="1" applyBorder="1" applyAlignment="1">
      <alignment horizontal="center" vertical="center" textRotation="255" wrapText="1" shrinkToFit="1"/>
    </xf>
    <xf numFmtId="0" fontId="108" fillId="14" borderId="0" xfId="24" applyFont="1" applyFill="1" applyAlignment="1">
      <alignment horizontal="center"/>
    </xf>
    <xf numFmtId="0" fontId="108" fillId="11" borderId="0" xfId="24" applyFont="1" applyFill="1" applyAlignment="1">
      <alignment horizontal="center"/>
    </xf>
    <xf numFmtId="0" fontId="108" fillId="12" borderId="0" xfId="24" applyFont="1" applyFill="1" applyAlignment="1">
      <alignment horizontal="center"/>
    </xf>
    <xf numFmtId="0" fontId="108" fillId="3" borderId="0" xfId="24" applyFont="1" applyFill="1" applyAlignment="1">
      <alignment horizontal="center"/>
    </xf>
    <xf numFmtId="0" fontId="108" fillId="10" borderId="0" xfId="24" applyFont="1" applyFill="1" applyAlignment="1">
      <alignment horizontal="center"/>
    </xf>
    <xf numFmtId="0" fontId="108" fillId="13" borderId="0" xfId="24" applyFont="1" applyFill="1" applyAlignment="1">
      <alignment horizontal="center"/>
    </xf>
    <xf numFmtId="0" fontId="2" fillId="0" borderId="29" xfId="27" applyBorder="1" applyAlignment="1">
      <alignment horizontal="center" vertical="center" shrinkToFit="1"/>
    </xf>
    <xf numFmtId="0" fontId="2" fillId="0" borderId="3" xfId="27" applyBorder="1" applyAlignment="1">
      <alignment horizontal="center" vertical="center" shrinkToFit="1"/>
    </xf>
    <xf numFmtId="0" fontId="2" fillId="0" borderId="34" xfId="27" applyBorder="1" applyAlignment="1">
      <alignment horizontal="center" vertical="center" shrinkToFit="1"/>
    </xf>
    <xf numFmtId="0" fontId="2" fillId="0" borderId="41" xfId="27" applyBorder="1" applyAlignment="1">
      <alignment horizontal="center" vertical="center" shrinkToFit="1"/>
    </xf>
    <xf numFmtId="0" fontId="2" fillId="0" borderId="0" xfId="27" applyAlignment="1">
      <alignment horizontal="center" vertical="center" shrinkToFit="1"/>
    </xf>
    <xf numFmtId="0" fontId="2" fillId="0" borderId="62" xfId="27" applyBorder="1" applyAlignment="1">
      <alignment horizontal="center" vertical="center" shrinkToFit="1"/>
    </xf>
    <xf numFmtId="0" fontId="2" fillId="18" borderId="41" xfId="27" applyFill="1" applyBorder="1" applyAlignment="1">
      <alignment horizontal="left" vertical="center" wrapText="1"/>
    </xf>
    <xf numFmtId="0" fontId="2" fillId="18" borderId="39" xfId="27" applyFill="1" applyBorder="1" applyAlignment="1">
      <alignment horizontal="center" vertical="center"/>
    </xf>
    <xf numFmtId="0" fontId="2" fillId="18" borderId="30" xfId="27" applyFill="1" applyBorder="1" applyAlignment="1">
      <alignment horizontal="center" vertical="center"/>
    </xf>
    <xf numFmtId="0" fontId="2" fillId="18" borderId="3" xfId="27" applyFill="1" applyBorder="1" applyAlignment="1">
      <alignment horizontal="center" vertical="center"/>
    </xf>
    <xf numFmtId="0" fontId="2" fillId="18" borderId="11" xfId="27" applyFill="1" applyBorder="1" applyAlignment="1">
      <alignment horizontal="center" vertical="center"/>
    </xf>
    <xf numFmtId="0" fontId="2" fillId="18" borderId="1" xfId="27" applyFill="1" applyBorder="1" applyAlignment="1">
      <alignment horizontal="center" vertical="center"/>
    </xf>
    <xf numFmtId="0" fontId="2" fillId="18" borderId="68" xfId="27" applyFill="1" applyBorder="1" applyAlignment="1">
      <alignment horizontal="center" vertical="center"/>
    </xf>
    <xf numFmtId="0" fontId="2" fillId="18" borderId="2" xfId="27" applyFill="1" applyBorder="1" applyAlignment="1">
      <alignment horizontal="center" vertical="center"/>
    </xf>
    <xf numFmtId="0" fontId="2" fillId="0" borderId="8" xfId="27" applyBorder="1" applyAlignment="1">
      <alignment horizontal="center" vertical="center" shrinkToFit="1"/>
    </xf>
    <xf numFmtId="0" fontId="2" fillId="0" borderId="30" xfId="27" applyBorder="1" applyAlignment="1">
      <alignment horizontal="center" vertical="center" shrinkToFit="1"/>
    </xf>
    <xf numFmtId="0" fontId="2" fillId="0" borderId="67" xfId="27" applyBorder="1" applyAlignment="1">
      <alignment horizontal="center" vertical="center" shrinkToFit="1"/>
    </xf>
    <xf numFmtId="0" fontId="2" fillId="6" borderId="4" xfId="27" applyFill="1" applyBorder="1" applyAlignment="1">
      <alignment horizontal="left" vertical="center" wrapText="1"/>
    </xf>
    <xf numFmtId="0" fontId="2" fillId="6" borderId="5" xfId="27" applyFill="1" applyBorder="1" applyAlignment="1">
      <alignment horizontal="left" vertical="center" wrapText="1"/>
    </xf>
    <xf numFmtId="0" fontId="2" fillId="6" borderId="6" xfId="27" applyFill="1" applyBorder="1" applyAlignment="1">
      <alignment horizontal="left" vertical="center" wrapText="1"/>
    </xf>
    <xf numFmtId="0" fontId="2" fillId="6" borderId="4" xfId="27" applyFill="1" applyBorder="1" applyAlignment="1">
      <alignment horizontal="left" vertical="center"/>
    </xf>
    <xf numFmtId="0" fontId="2" fillId="6" borderId="5" xfId="27" applyFill="1" applyBorder="1" applyAlignment="1">
      <alignment horizontal="left" vertical="center"/>
    </xf>
    <xf numFmtId="0" fontId="2" fillId="6" borderId="6" xfId="27" applyFill="1" applyBorder="1" applyAlignment="1">
      <alignment horizontal="left" vertical="center"/>
    </xf>
    <xf numFmtId="0" fontId="2" fillId="6" borderId="11" xfId="27" applyFill="1" applyBorder="1" applyAlignment="1">
      <alignment horizontal="left" vertical="center" wrapText="1"/>
    </xf>
    <xf numFmtId="0" fontId="2" fillId="6" borderId="11" xfId="27" applyFill="1" applyBorder="1" applyAlignment="1">
      <alignment horizontal="left" vertical="center"/>
    </xf>
    <xf numFmtId="0" fontId="101" fillId="0" borderId="0" xfId="31" applyFont="1" applyAlignment="1">
      <alignment vertical="center" wrapText="1"/>
    </xf>
    <xf numFmtId="0" fontId="94" fillId="0" borderId="0" xfId="31" applyFont="1" applyAlignment="1">
      <alignment vertical="center" shrinkToFit="1"/>
    </xf>
    <xf numFmtId="0" fontId="94" fillId="0" borderId="1" xfId="31" applyFont="1" applyBorder="1" applyAlignment="1">
      <alignment horizontal="center" vertical="center"/>
    </xf>
    <xf numFmtId="0" fontId="94" fillId="0" borderId="39" xfId="31" applyFont="1" applyBorder="1" applyAlignment="1">
      <alignment horizontal="center" vertical="center"/>
    </xf>
    <xf numFmtId="0" fontId="94" fillId="0" borderId="2" xfId="31" applyFont="1" applyBorder="1" applyAlignment="1">
      <alignment horizontal="center" vertical="center"/>
    </xf>
    <xf numFmtId="183" fontId="94" fillId="3" borderId="11" xfId="31" applyNumberFormat="1" applyFont="1" applyFill="1" applyBorder="1" applyAlignment="1" applyProtection="1">
      <alignment horizontal="center" vertical="center"/>
      <protection locked="0"/>
    </xf>
    <xf numFmtId="49" fontId="96" fillId="3" borderId="11" xfId="31" applyNumberFormat="1" applyFont="1" applyFill="1" applyBorder="1" applyAlignment="1" applyProtection="1">
      <alignment horizontal="center" vertical="center"/>
      <protection locked="0"/>
    </xf>
    <xf numFmtId="49" fontId="94" fillId="3" borderId="11" xfId="31" applyNumberFormat="1" applyFont="1" applyFill="1" applyBorder="1" applyAlignment="1" applyProtection="1">
      <alignment horizontal="center" vertical="center"/>
      <protection locked="0"/>
    </xf>
    <xf numFmtId="0" fontId="100" fillId="3" borderId="63" xfId="27" applyFont="1" applyFill="1" applyBorder="1" applyAlignment="1" applyProtection="1">
      <alignment horizontal="left" vertical="center"/>
      <protection locked="0"/>
    </xf>
    <xf numFmtId="0" fontId="100" fillId="3" borderId="64" xfId="27" applyFont="1" applyFill="1" applyBorder="1" applyAlignment="1" applyProtection="1">
      <alignment horizontal="left" vertical="center"/>
      <protection locked="0"/>
    </xf>
    <xf numFmtId="0" fontId="100" fillId="3" borderId="65" xfId="27" applyFont="1" applyFill="1" applyBorder="1" applyAlignment="1" applyProtection="1">
      <alignment horizontal="left" vertical="center"/>
      <protection locked="0"/>
    </xf>
    <xf numFmtId="0" fontId="103" fillId="0" borderId="44" xfId="0" applyFont="1" applyBorder="1" applyAlignment="1">
      <alignment horizontal="left" vertical="top" wrapText="1"/>
    </xf>
    <xf numFmtId="0" fontId="103" fillId="0" borderId="12" xfId="0" applyFont="1" applyBorder="1" applyAlignment="1">
      <alignment horizontal="left" vertical="top" wrapText="1"/>
    </xf>
    <xf numFmtId="0" fontId="103" fillId="0" borderId="31" xfId="0" applyFont="1" applyBorder="1" applyAlignment="1">
      <alignment horizontal="left" vertical="top" wrapText="1"/>
    </xf>
    <xf numFmtId="0" fontId="103" fillId="0" borderId="45" xfId="0" applyFont="1" applyBorder="1" applyAlignment="1">
      <alignment horizontal="left" vertical="top" wrapText="1"/>
    </xf>
    <xf numFmtId="0" fontId="103" fillId="0" borderId="0" xfId="0" applyFont="1" applyAlignment="1">
      <alignment horizontal="left" vertical="top" wrapText="1"/>
    </xf>
    <xf numFmtId="0" fontId="103" fillId="0" borderId="32" xfId="0" applyFont="1" applyBorder="1" applyAlignment="1">
      <alignment horizontal="left" vertical="top" wrapText="1"/>
    </xf>
    <xf numFmtId="0" fontId="94" fillId="3" borderId="3" xfId="31" applyFont="1" applyFill="1" applyBorder="1" applyAlignment="1" applyProtection="1">
      <alignment horizontal="left" vertical="center" shrinkToFit="1"/>
      <protection locked="0"/>
    </xf>
    <xf numFmtId="0" fontId="96" fillId="0" borderId="11" xfId="31" applyFont="1" applyBorder="1" applyAlignment="1">
      <alignment horizontal="center" vertical="center" shrinkToFit="1"/>
    </xf>
    <xf numFmtId="0" fontId="94" fillId="0" borderId="11" xfId="31" applyFont="1" applyBorder="1" applyAlignment="1">
      <alignment horizontal="center" vertical="center" shrinkToFit="1"/>
    </xf>
    <xf numFmtId="183" fontId="96" fillId="3" borderId="11" xfId="31" applyNumberFormat="1" applyFont="1" applyFill="1" applyBorder="1" applyAlignment="1" applyProtection="1">
      <alignment horizontal="center" vertical="center"/>
      <protection locked="0"/>
    </xf>
    <xf numFmtId="0" fontId="94" fillId="0" borderId="11" xfId="31" applyFont="1" applyBorder="1" applyAlignment="1">
      <alignment horizontal="center" vertical="center"/>
    </xf>
    <xf numFmtId="0" fontId="23" fillId="0" borderId="24" xfId="4" applyFont="1" applyBorder="1" applyAlignment="1">
      <alignment horizontal="center" vertical="center"/>
    </xf>
    <xf numFmtId="0" fontId="23" fillId="0" borderId="22" xfId="4" applyFont="1" applyBorder="1" applyAlignment="1">
      <alignment horizontal="center" vertical="center"/>
    </xf>
    <xf numFmtId="0" fontId="0" fillId="8" borderId="7" xfId="4" applyFont="1" applyFill="1" applyBorder="1" applyAlignment="1">
      <alignment horizontal="center" vertical="center" wrapText="1"/>
    </xf>
    <xf numFmtId="0" fontId="15" fillId="8" borderId="5" xfId="4" applyFont="1" applyFill="1" applyBorder="1" applyAlignment="1">
      <alignment horizontal="center" vertical="center" wrapText="1"/>
    </xf>
    <xf numFmtId="0" fontId="15" fillId="8" borderId="6" xfId="4" applyFont="1" applyFill="1" applyBorder="1" applyAlignment="1">
      <alignment horizontal="center" vertical="center" wrapText="1"/>
    </xf>
    <xf numFmtId="0" fontId="20" fillId="8" borderId="35" xfId="4" applyFont="1" applyFill="1" applyBorder="1" applyAlignment="1">
      <alignment horizontal="center" vertical="center" wrapText="1"/>
    </xf>
    <xf numFmtId="0" fontId="20" fillId="8" borderId="36" xfId="4" applyFont="1" applyFill="1" applyBorder="1" applyAlignment="1">
      <alignment horizontal="center" vertical="center" wrapText="1"/>
    </xf>
    <xf numFmtId="0" fontId="20" fillId="8" borderId="37" xfId="4" applyFont="1" applyFill="1" applyBorder="1" applyAlignment="1">
      <alignment horizontal="center" vertical="center" wrapText="1"/>
    </xf>
    <xf numFmtId="0" fontId="20" fillId="0" borderId="0" xfId="4" applyFont="1" applyAlignment="1">
      <alignment horizontal="left" vertical="center"/>
    </xf>
    <xf numFmtId="0" fontId="28" fillId="0" borderId="0" xfId="4" applyFont="1" applyAlignment="1">
      <alignment horizontal="left" vertical="center" shrinkToFit="1"/>
    </xf>
    <xf numFmtId="0" fontId="21" fillId="11" borderId="7" xfId="4" applyFont="1" applyFill="1" applyBorder="1" applyAlignment="1">
      <alignment horizontal="center" vertical="center" wrapText="1"/>
    </xf>
    <xf numFmtId="0" fontId="21" fillId="11" borderId="5" xfId="4" applyFont="1" applyFill="1" applyBorder="1" applyAlignment="1">
      <alignment horizontal="center" vertical="center" wrapText="1"/>
    </xf>
    <xf numFmtId="0" fontId="21" fillId="11" borderId="6" xfId="4" applyFont="1" applyFill="1" applyBorder="1" applyAlignment="1">
      <alignment horizontal="center" vertical="center" wrapText="1"/>
    </xf>
    <xf numFmtId="0" fontId="15" fillId="8" borderId="10" xfId="4" applyFont="1" applyFill="1" applyBorder="1" applyAlignment="1">
      <alignment horizontal="center" vertical="center" wrapText="1"/>
    </xf>
    <xf numFmtId="0" fontId="15" fillId="8" borderId="11" xfId="4" applyFont="1" applyFill="1" applyBorder="1" applyAlignment="1">
      <alignment horizontal="center" vertical="center" wrapText="1"/>
    </xf>
    <xf numFmtId="0" fontId="15" fillId="8" borderId="14" xfId="4" applyFont="1" applyFill="1" applyBorder="1" applyAlignment="1">
      <alignment horizontal="center" vertical="center" wrapText="1"/>
    </xf>
    <xf numFmtId="0" fontId="15" fillId="8" borderId="16" xfId="4" applyFont="1" applyFill="1" applyBorder="1" applyAlignment="1">
      <alignment horizontal="center" vertical="center" wrapText="1"/>
    </xf>
    <xf numFmtId="0" fontId="20" fillId="3" borderId="42" xfId="4" applyFont="1" applyFill="1" applyBorder="1" applyAlignment="1">
      <alignment horizontal="left" vertical="center" wrapText="1"/>
    </xf>
    <xf numFmtId="0" fontId="20" fillId="3" borderId="43" xfId="4" applyFont="1" applyFill="1" applyBorder="1" applyAlignment="1">
      <alignment horizontal="left" vertical="center" wrapText="1"/>
    </xf>
    <xf numFmtId="0" fontId="18" fillId="0" borderId="0" xfId="4" applyFont="1" applyAlignment="1">
      <alignment horizontal="center" vertical="center"/>
    </xf>
    <xf numFmtId="0" fontId="15" fillId="0" borderId="3" xfId="4" applyFont="1" applyBorder="1" applyAlignment="1">
      <alignment horizontal="left" vertical="center" shrinkToFit="1"/>
    </xf>
    <xf numFmtId="0" fontId="15" fillId="8" borderId="13" xfId="4" applyFont="1" applyFill="1" applyBorder="1" applyAlignment="1">
      <alignment horizontal="center" vertical="center"/>
    </xf>
    <xf numFmtId="0" fontId="15" fillId="8" borderId="15" xfId="4" applyFont="1" applyFill="1" applyBorder="1" applyAlignment="1">
      <alignment horizontal="center" vertical="center"/>
    </xf>
    <xf numFmtId="0" fontId="20" fillId="8" borderId="10" xfId="4" applyFont="1" applyFill="1" applyBorder="1" applyAlignment="1">
      <alignment horizontal="center" vertical="center" wrapText="1"/>
    </xf>
    <xf numFmtId="0" fontId="20" fillId="8" borderId="11" xfId="4" applyFont="1" applyFill="1" applyBorder="1" applyAlignment="1">
      <alignment horizontal="center" vertical="center" wrapText="1"/>
    </xf>
    <xf numFmtId="0" fontId="0" fillId="8" borderId="5" xfId="4" applyFont="1" applyFill="1" applyBorder="1" applyAlignment="1">
      <alignment horizontal="center" vertical="center" wrapText="1"/>
    </xf>
    <xf numFmtId="0" fontId="0" fillId="8" borderId="6" xfId="4" applyFont="1" applyFill="1" applyBorder="1" applyAlignment="1">
      <alignment horizontal="center" vertical="center" wrapText="1"/>
    </xf>
    <xf numFmtId="0" fontId="21" fillId="8" borderId="7" xfId="4" applyFont="1" applyFill="1" applyBorder="1" applyAlignment="1">
      <alignment horizontal="center" vertical="center" wrapText="1"/>
    </xf>
    <xf numFmtId="0" fontId="21" fillId="8" borderId="5" xfId="4" applyFont="1" applyFill="1" applyBorder="1" applyAlignment="1">
      <alignment horizontal="center" vertical="center" wrapText="1"/>
    </xf>
    <xf numFmtId="0" fontId="21" fillId="8" borderId="6" xfId="4" applyFont="1" applyFill="1" applyBorder="1" applyAlignment="1">
      <alignment horizontal="center" vertical="center" wrapText="1"/>
    </xf>
    <xf numFmtId="0" fontId="0" fillId="0" borderId="42" xfId="0" applyBorder="1" applyAlignment="1">
      <alignment horizontal="center" vertical="center" shrinkToFit="1"/>
    </xf>
    <xf numFmtId="0" fontId="0" fillId="0" borderId="17" xfId="0" applyBorder="1" applyAlignment="1">
      <alignment horizontal="center" vertical="center" shrinkToFit="1"/>
    </xf>
    <xf numFmtId="0" fontId="0" fillId="0" borderId="43" xfId="0" applyBorder="1" applyAlignment="1">
      <alignment horizontal="center" vertical="center" shrinkToFit="1"/>
    </xf>
    <xf numFmtId="0" fontId="0" fillId="0" borderId="2" xfId="0" applyBorder="1" applyAlignment="1">
      <alignment horizontal="center" vertical="center" shrinkToFit="1"/>
    </xf>
    <xf numFmtId="0" fontId="20" fillId="0" borderId="10" xfId="4" applyFont="1" applyBorder="1" applyAlignment="1">
      <alignment horizontal="center" vertical="center" wrapText="1"/>
    </xf>
    <xf numFmtId="0" fontId="20" fillId="0" borderId="11" xfId="4" applyFont="1" applyBorder="1" applyAlignment="1">
      <alignment horizontal="center" vertical="center" wrapText="1"/>
    </xf>
    <xf numFmtId="0" fontId="19" fillId="0" borderId="0" xfId="4" applyFont="1" applyAlignment="1">
      <alignment horizontal="left" vertical="center" shrinkToFit="1"/>
    </xf>
    <xf numFmtId="0" fontId="0" fillId="2" borderId="3" xfId="4" applyFont="1" applyFill="1" applyBorder="1" applyAlignment="1">
      <alignment horizontal="center" vertical="center" shrinkToFit="1"/>
    </xf>
    <xf numFmtId="0" fontId="15" fillId="2" borderId="3" xfId="4" applyFont="1" applyFill="1" applyBorder="1" applyAlignment="1">
      <alignment horizontal="center" vertical="center" shrinkToFit="1"/>
    </xf>
    <xf numFmtId="0" fontId="17" fillId="3" borderId="31" xfId="4" applyFont="1" applyFill="1" applyBorder="1" applyAlignment="1">
      <alignment horizontal="center" vertical="center" wrapText="1"/>
    </xf>
    <xf numFmtId="0" fontId="17" fillId="3" borderId="32" xfId="4" applyFont="1" applyFill="1" applyBorder="1" applyAlignment="1">
      <alignment horizontal="center" vertical="center" wrapText="1"/>
    </xf>
    <xf numFmtId="0" fontId="17" fillId="3" borderId="33" xfId="4" applyFont="1" applyFill="1" applyBorder="1" applyAlignment="1">
      <alignment horizontal="center"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21" fillId="10" borderId="14" xfId="4" applyFont="1" applyFill="1" applyBorder="1" applyAlignment="1">
      <alignment horizontal="center" vertical="center" wrapText="1"/>
    </xf>
    <xf numFmtId="0" fontId="21" fillId="10" borderId="16" xfId="4" applyFont="1" applyFill="1" applyBorder="1" applyAlignment="1">
      <alignment horizontal="center" vertical="center" wrapText="1"/>
    </xf>
    <xf numFmtId="0" fontId="15" fillId="0" borderId="13" xfId="4" applyFont="1" applyBorder="1" applyAlignment="1">
      <alignment horizontal="center" vertical="center"/>
    </xf>
    <xf numFmtId="0" fontId="15" fillId="0" borderId="15" xfId="4" applyFont="1" applyBorder="1" applyAlignment="1">
      <alignment horizontal="center" vertical="center"/>
    </xf>
    <xf numFmtId="0" fontId="15" fillId="0" borderId="10" xfId="4" applyFont="1" applyBorder="1" applyAlignment="1">
      <alignment horizontal="center" vertical="center" shrinkToFit="1"/>
    </xf>
    <xf numFmtId="0" fontId="15" fillId="0" borderId="11" xfId="4" applyFont="1" applyBorder="1" applyAlignment="1">
      <alignment horizontal="center" vertical="center" shrinkToFit="1"/>
    </xf>
    <xf numFmtId="0" fontId="30" fillId="3" borderId="10" xfId="4" applyFont="1" applyFill="1" applyBorder="1" applyAlignment="1">
      <alignment horizontal="center" vertical="center" wrapText="1"/>
    </xf>
    <xf numFmtId="0" fontId="30" fillId="3" borderId="11" xfId="4" applyFont="1" applyFill="1" applyBorder="1" applyAlignment="1">
      <alignment horizontal="center" vertical="center" wrapText="1"/>
    </xf>
    <xf numFmtId="0" fontId="20" fillId="0" borderId="0" xfId="4" applyFont="1" applyAlignment="1">
      <alignment horizontal="left" vertical="center" wrapText="1"/>
    </xf>
    <xf numFmtId="0" fontId="23" fillId="0" borderId="18" xfId="4" applyFont="1" applyBorder="1" applyAlignment="1">
      <alignment horizontal="center" vertical="center"/>
    </xf>
    <xf numFmtId="0" fontId="23" fillId="0" borderId="19" xfId="4" applyFont="1" applyBorder="1" applyAlignment="1">
      <alignment horizontal="center" vertical="center"/>
    </xf>
    <xf numFmtId="0" fontId="20" fillId="0" borderId="0" xfId="4" applyFont="1" applyAlignment="1">
      <alignment vertical="center" wrapText="1"/>
    </xf>
    <xf numFmtId="0" fontId="0" fillId="0" borderId="0" xfId="0" applyAlignment="1">
      <alignment horizontal="center" vertical="center" shrinkToFit="1"/>
    </xf>
    <xf numFmtId="0" fontId="21" fillId="3" borderId="10" xfId="4" applyFont="1" applyFill="1" applyBorder="1" applyAlignment="1">
      <alignment horizontal="left" vertical="center" wrapText="1"/>
    </xf>
    <xf numFmtId="0" fontId="21" fillId="3" borderId="11" xfId="4" applyFont="1" applyFill="1" applyBorder="1" applyAlignment="1">
      <alignment horizontal="left" vertical="center" wrapText="1"/>
    </xf>
    <xf numFmtId="0" fontId="0" fillId="0" borderId="10" xfId="4" applyFont="1" applyBorder="1" applyAlignment="1">
      <alignment horizontal="center" vertical="center" wrapText="1"/>
    </xf>
    <xf numFmtId="0" fontId="21" fillId="0" borderId="0" xfId="4" applyFont="1" applyAlignment="1">
      <alignment horizontal="left" vertical="center"/>
    </xf>
    <xf numFmtId="0" fontId="17" fillId="4" borderId="10" xfId="4" applyFont="1" applyFill="1" applyBorder="1" applyAlignment="1">
      <alignment horizontal="center" vertical="center" wrapText="1"/>
    </xf>
    <xf numFmtId="0" fontId="17" fillId="4" borderId="11" xfId="4" applyFont="1" applyFill="1" applyBorder="1" applyAlignment="1">
      <alignment horizontal="center" vertical="center" wrapText="1"/>
    </xf>
    <xf numFmtId="0" fontId="0" fillId="0" borderId="24" xfId="0" applyBorder="1" applyAlignment="1">
      <alignment horizontal="center" vertical="center" shrinkToFit="1"/>
    </xf>
    <xf numFmtId="0" fontId="0" fillId="0" borderId="22" xfId="0" applyBorder="1" applyAlignment="1">
      <alignment horizontal="center" vertical="center" shrinkToFit="1"/>
    </xf>
    <xf numFmtId="176" fontId="38" fillId="0" borderId="11" xfId="1" applyNumberFormat="1" applyFont="1" applyBorder="1" applyAlignment="1">
      <alignment horizontal="right" vertical="center" shrinkToFit="1"/>
    </xf>
    <xf numFmtId="176" fontId="41" fillId="0" borderId="4" xfId="1" applyNumberFormat="1" applyFont="1" applyBorder="1" applyAlignment="1">
      <alignment horizontal="right" vertical="center" shrinkToFit="1"/>
    </xf>
    <xf numFmtId="176" fontId="41" fillId="0" borderId="5" xfId="1" applyNumberFormat="1" applyFont="1" applyBorder="1" applyAlignment="1">
      <alignment horizontal="right" vertical="center" shrinkToFit="1"/>
    </xf>
    <xf numFmtId="38" fontId="47" fillId="0" borderId="4" xfId="1" applyNumberFormat="1" applyFont="1" applyBorder="1" applyAlignment="1">
      <alignment horizontal="center" vertical="center"/>
    </xf>
    <xf numFmtId="0" fontId="47" fillId="0" borderId="5" xfId="1" applyFont="1" applyBorder="1" applyAlignment="1">
      <alignment horizontal="center" vertical="center"/>
    </xf>
    <xf numFmtId="0" fontId="15" fillId="0" borderId="38" xfId="1" applyBorder="1" applyAlignment="1">
      <alignment horizontal="left"/>
    </xf>
    <xf numFmtId="49" fontId="39" fillId="0" borderId="53" xfId="1" applyNumberFormat="1" applyFont="1" applyBorder="1" applyAlignment="1">
      <alignment horizontal="center" vertical="center"/>
    </xf>
    <xf numFmtId="0" fontId="39" fillId="0" borderId="54" xfId="1" applyFont="1" applyBorder="1" applyAlignment="1">
      <alignment vertical="center"/>
    </xf>
    <xf numFmtId="177" fontId="39" fillId="0" borderId="49" xfId="1" applyNumberFormat="1" applyFont="1" applyBorder="1" applyAlignment="1">
      <alignment horizontal="center" vertical="center"/>
    </xf>
    <xf numFmtId="177" fontId="39" fillId="0" borderId="50" xfId="1" applyNumberFormat="1" applyFont="1" applyBorder="1" applyAlignment="1">
      <alignment horizontal="center" vertical="center"/>
    </xf>
    <xf numFmtId="176" fontId="38" fillId="0" borderId="51" xfId="1" applyNumberFormat="1" applyFont="1" applyBorder="1" applyAlignment="1">
      <alignment horizontal="right" vertical="center"/>
    </xf>
    <xf numFmtId="176" fontId="38" fillId="0" borderId="52" xfId="1" applyNumberFormat="1" applyFont="1" applyBorder="1" applyAlignment="1">
      <alignment horizontal="right" vertical="center"/>
    </xf>
    <xf numFmtId="177" fontId="39" fillId="0" borderId="47" xfId="1" applyNumberFormat="1" applyFont="1" applyBorder="1" applyAlignment="1">
      <alignment horizontal="right" vertical="center"/>
    </xf>
    <xf numFmtId="177" fontId="39" fillId="0" borderId="40" xfId="1" applyNumberFormat="1" applyFont="1" applyBorder="1" applyAlignment="1">
      <alignment horizontal="right" vertical="center"/>
    </xf>
    <xf numFmtId="176" fontId="41" fillId="0" borderId="59" xfId="1" applyNumberFormat="1" applyFont="1" applyBorder="1" applyAlignment="1">
      <alignment horizontal="center" vertical="center"/>
    </xf>
    <xf numFmtId="176" fontId="41" fillId="0" borderId="58" xfId="1" applyNumberFormat="1" applyFont="1" applyBorder="1" applyAlignment="1">
      <alignment horizontal="center" vertical="center"/>
    </xf>
    <xf numFmtId="49" fontId="39" fillId="0" borderId="4" xfId="1" applyNumberFormat="1" applyFont="1" applyBorder="1" applyAlignment="1">
      <alignment horizontal="center" vertical="center" textRotation="255"/>
    </xf>
    <xf numFmtId="49" fontId="39" fillId="0" borderId="5" xfId="1" applyNumberFormat="1" applyFont="1" applyBorder="1" applyAlignment="1">
      <alignment horizontal="center" vertical="center" textRotation="255"/>
    </xf>
    <xf numFmtId="0" fontId="38" fillId="0" borderId="0" xfId="1" applyFont="1" applyAlignment="1">
      <alignment horizontal="center" vertical="center"/>
    </xf>
    <xf numFmtId="0" fontId="39" fillId="0" borderId="3" xfId="1" applyFont="1" applyBorder="1" applyAlignment="1">
      <alignment horizontal="center" vertical="center" shrinkToFit="1"/>
    </xf>
    <xf numFmtId="0" fontId="39" fillId="0" borderId="4" xfId="1" applyFont="1" applyBorder="1" applyAlignment="1">
      <alignment horizontal="center" vertical="center"/>
    </xf>
    <xf numFmtId="0" fontId="39" fillId="0" borderId="6" xfId="1" applyFont="1" applyBorder="1" applyAlignment="1">
      <alignment horizontal="center" vertical="center"/>
    </xf>
    <xf numFmtId="0" fontId="39" fillId="0" borderId="4" xfId="1" applyFont="1" applyBorder="1" applyAlignment="1">
      <alignment horizontal="center" vertical="center" wrapText="1"/>
    </xf>
    <xf numFmtId="0" fontId="39" fillId="0" borderId="11" xfId="1" applyFont="1" applyBorder="1" applyAlignment="1">
      <alignment horizontal="center" vertical="center"/>
    </xf>
    <xf numFmtId="0" fontId="39" fillId="0" borderId="0" xfId="14" applyFont="1" applyAlignment="1">
      <alignment horizontal="left" vertical="center"/>
    </xf>
    <xf numFmtId="180" fontId="41" fillId="0" borderId="0" xfId="1" applyNumberFormat="1" applyFont="1" applyAlignment="1">
      <alignment horizontal="right" vertical="center"/>
    </xf>
    <xf numFmtId="0" fontId="39" fillId="0" borderId="0" xfId="1" applyFont="1" applyAlignment="1">
      <alignment horizontal="left" vertical="center"/>
    </xf>
    <xf numFmtId="0" fontId="39" fillId="0" borderId="0" xfId="1" applyFont="1" applyAlignment="1">
      <alignment horizontal="left" vertical="center" wrapText="1"/>
    </xf>
    <xf numFmtId="0" fontId="24" fillId="0" borderId="0" xfId="14" applyFont="1" applyAlignment="1">
      <alignment horizontal="left" vertical="center"/>
    </xf>
    <xf numFmtId="0" fontId="24" fillId="0" borderId="0" xfId="1" applyFont="1" applyAlignment="1">
      <alignment horizontal="left" vertical="center" shrinkToFit="1"/>
    </xf>
    <xf numFmtId="184" fontId="24" fillId="0" borderId="0" xfId="1" applyNumberFormat="1" applyFont="1" applyAlignment="1">
      <alignment horizontal="left" vertical="center" shrinkToFit="1"/>
    </xf>
    <xf numFmtId="0" fontId="62" fillId="0" borderId="0" xfId="14" applyFont="1" applyAlignment="1">
      <alignment horizontal="left" vertical="center" shrinkToFit="1"/>
    </xf>
    <xf numFmtId="184" fontId="24" fillId="0" borderId="0" xfId="1" quotePrefix="1" applyNumberFormat="1" applyFont="1" applyAlignment="1">
      <alignment horizontal="left" vertical="center" shrinkToFit="1"/>
    </xf>
    <xf numFmtId="49" fontId="39" fillId="0" borderId="0" xfId="1" applyNumberFormat="1" applyFont="1" applyAlignment="1">
      <alignment horizontal="center" vertical="center"/>
    </xf>
    <xf numFmtId="0" fontId="64" fillId="0" borderId="0" xfId="1" applyFont="1" applyAlignment="1">
      <alignment horizontal="center" vertical="center"/>
    </xf>
    <xf numFmtId="0" fontId="24" fillId="0" borderId="0" xfId="1" applyFont="1" applyAlignment="1">
      <alignment horizontal="left" vertical="center" wrapText="1"/>
    </xf>
    <xf numFmtId="0" fontId="39" fillId="0" borderId="0" xfId="1" applyFont="1" applyAlignment="1">
      <alignment horizontal="left" vertical="center" shrinkToFit="1"/>
    </xf>
    <xf numFmtId="0" fontId="24" fillId="0" borderId="0" xfId="1" applyFont="1" applyAlignment="1">
      <alignment horizontal="left" vertical="center"/>
    </xf>
  </cellXfs>
  <cellStyles count="32">
    <cellStyle name="パーセント 2" xfId="18" xr:uid="{00000000-0005-0000-0000-000000000000}"/>
    <cellStyle name="桁区切り" xfId="12" builtinId="6"/>
    <cellStyle name="桁区切り 2" xfId="2" xr:uid="{00000000-0005-0000-0000-000003000000}"/>
    <cellStyle name="桁区切り 3" xfId="13" xr:uid="{00000000-0005-0000-0000-000004000000}"/>
    <cellStyle name="桁区切り 3 2" xfId="29" xr:uid="{63494C42-0D44-447B-8205-A5F8394FF283}"/>
    <cellStyle name="桁区切り 4" xfId="17" xr:uid="{00000000-0005-0000-0000-000005000000}"/>
    <cellStyle name="標準" xfId="0" builtinId="0"/>
    <cellStyle name="標準 10" xfId="15" xr:uid="{00000000-0005-0000-0000-000007000000}"/>
    <cellStyle name="標準 11" xfId="23" xr:uid="{A855F12B-8D7A-4FD1-A58E-F30B68AC24C9}"/>
    <cellStyle name="標準 12" xfId="27" xr:uid="{C73129DE-B95E-41DF-A4C8-09585452265C}"/>
    <cellStyle name="標準 13" xfId="28" xr:uid="{4E40ABB6-BE66-48B0-A823-8C7E458D43FD}"/>
    <cellStyle name="標準 14" xfId="16" xr:uid="{00000000-0005-0000-0000-000008000000}"/>
    <cellStyle name="標準 2" xfId="1" xr:uid="{00000000-0005-0000-0000-000009000000}"/>
    <cellStyle name="標準 2 2" xfId="19" xr:uid="{00000000-0005-0000-0000-00000A000000}"/>
    <cellStyle name="標準 2 2 2" xfId="20" xr:uid="{00000000-0005-0000-0000-00000B000000}"/>
    <cellStyle name="標準 2 3" xfId="21" xr:uid="{00000000-0005-0000-0000-00000C000000}"/>
    <cellStyle name="標準 3" xfId="5" xr:uid="{00000000-0005-0000-0000-00000D000000}"/>
    <cellStyle name="標準 3 4" xfId="24" xr:uid="{5354CB30-8D16-4AB5-B712-992765B24753}"/>
    <cellStyle name="標準 4" xfId="6" xr:uid="{00000000-0005-0000-0000-00000E000000}"/>
    <cellStyle name="標準 4 2" xfId="22" xr:uid="{00000000-0005-0000-0000-00000F000000}"/>
    <cellStyle name="標準 4 3" xfId="26" xr:uid="{BD8E99C3-7851-444E-BAC2-C01B0DE97D96}"/>
    <cellStyle name="標準 4 3 2" xfId="30" xr:uid="{926D13C0-363C-4EA1-A26D-929DF781C822}"/>
    <cellStyle name="標準 4 4" xfId="31" xr:uid="{311187F9-574A-4AC6-ACF2-07C8CAE0D852}"/>
    <cellStyle name="標準 5" xfId="7" xr:uid="{00000000-0005-0000-0000-000010000000}"/>
    <cellStyle name="標準 6" xfId="8" xr:uid="{00000000-0005-0000-0000-000011000000}"/>
    <cellStyle name="標準 6 2" xfId="25" xr:uid="{57004BCA-9A39-4ECD-8CB6-89FBE7DDD91C}"/>
    <cellStyle name="標準 7" xfId="9" xr:uid="{00000000-0005-0000-0000-000012000000}"/>
    <cellStyle name="標準 8" xfId="10" xr:uid="{00000000-0005-0000-0000-000013000000}"/>
    <cellStyle name="標準 9" xfId="11" xr:uid="{00000000-0005-0000-0000-000014000000}"/>
    <cellStyle name="標準_Sheet1" xfId="3" xr:uid="{00000000-0005-0000-0000-000015000000}"/>
    <cellStyle name="標準_Sheet1_確定通知 (2)" xfId="14" xr:uid="{00000000-0005-0000-0000-000016000000}"/>
    <cellStyle name="標準_職員名簿" xfId="4" xr:uid="{00000000-0005-0000-0000-000017000000}"/>
  </cellStyles>
  <dxfs count="13">
    <dxf>
      <fill>
        <patternFill>
          <bgColor rgb="FFFFFF99"/>
        </patternFill>
      </fill>
    </dxf>
    <dxf>
      <fill>
        <patternFill>
          <bgColor rgb="FFFFFF99"/>
        </patternFill>
      </fill>
    </dxf>
    <dxf>
      <fill>
        <patternFill>
          <bgColor rgb="FFFFFF99"/>
        </patternFill>
      </fill>
    </dxf>
    <dxf>
      <font>
        <b/>
        <i val="0"/>
        <color theme="0"/>
      </font>
      <fill>
        <patternFill>
          <bgColor rgb="FFFF0000"/>
        </patternFill>
      </fill>
    </dxf>
    <dxf>
      <font>
        <color theme="1"/>
      </font>
      <fill>
        <patternFill>
          <bgColor rgb="FFFFFF00"/>
        </patternFill>
      </fill>
    </dxf>
    <dxf>
      <font>
        <color theme="1"/>
      </font>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colors>
    <mruColors>
      <color rgb="FFFFFF66"/>
      <color rgb="FFFFFF99"/>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9</xdr:col>
      <xdr:colOff>9525</xdr:colOff>
      <xdr:row>2</xdr:row>
      <xdr:rowOff>142875</xdr:rowOff>
    </xdr:from>
    <xdr:to>
      <xdr:col>18</xdr:col>
      <xdr:colOff>421885</xdr:colOff>
      <xdr:row>10</xdr:row>
      <xdr:rowOff>115421</xdr:rowOff>
    </xdr:to>
    <xdr:pic>
      <xdr:nvPicPr>
        <xdr:cNvPr id="2" name="図 1">
          <a:extLst>
            <a:ext uri="{FF2B5EF4-FFF2-40B4-BE49-F238E27FC236}">
              <a16:creationId xmlns:a16="http://schemas.microsoft.com/office/drawing/2014/main" id="{3D783850-651E-4916-965D-DCC7DBD167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8775" y="904875"/>
          <a:ext cx="6584560" cy="2991971"/>
        </a:xfrm>
        <a:prstGeom prst="rect">
          <a:avLst/>
        </a:prstGeom>
      </xdr:spPr>
    </xdr:pic>
    <xdr:clientData/>
  </xdr:twoCellAnchor>
  <xdr:twoCellAnchor>
    <xdr:from>
      <xdr:col>3</xdr:col>
      <xdr:colOff>19049</xdr:colOff>
      <xdr:row>1</xdr:row>
      <xdr:rowOff>28575</xdr:rowOff>
    </xdr:from>
    <xdr:to>
      <xdr:col>5</xdr:col>
      <xdr:colOff>866774</xdr:colOff>
      <xdr:row>2</xdr:row>
      <xdr:rowOff>9525</xdr:rowOff>
    </xdr:to>
    <xdr:sp macro="" textlink="">
      <xdr:nvSpPr>
        <xdr:cNvPr id="3" name="四角形: 角を丸くする 2">
          <a:extLst>
            <a:ext uri="{FF2B5EF4-FFF2-40B4-BE49-F238E27FC236}">
              <a16:creationId xmlns:a16="http://schemas.microsoft.com/office/drawing/2014/main" id="{9E559D42-220E-4465-A3C7-F3949C16AEBC}"/>
            </a:ext>
          </a:extLst>
        </xdr:cNvPr>
        <xdr:cNvSpPr/>
      </xdr:nvSpPr>
      <xdr:spPr bwMode="auto">
        <a:xfrm>
          <a:off x="3609974" y="409575"/>
          <a:ext cx="2771775" cy="3619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←幼保連携型は幼稚園教諭免許のみでも可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117928</xdr:colOff>
      <xdr:row>52</xdr:row>
      <xdr:rowOff>117929</xdr:rowOff>
    </xdr:from>
    <xdr:to>
      <xdr:col>9</xdr:col>
      <xdr:colOff>371929</xdr:colOff>
      <xdr:row>67</xdr:row>
      <xdr:rowOff>81643</xdr:rowOff>
    </xdr:to>
    <xdr:sp macro="" textlink="">
      <xdr:nvSpPr>
        <xdr:cNvPr id="2" name="正方形/長方形 1">
          <a:extLst>
            <a:ext uri="{FF2B5EF4-FFF2-40B4-BE49-F238E27FC236}">
              <a16:creationId xmlns:a16="http://schemas.microsoft.com/office/drawing/2014/main" id="{EBF4E87A-317F-4799-A5C1-111C3856C7B2}"/>
            </a:ext>
          </a:extLst>
        </xdr:cNvPr>
        <xdr:cNvSpPr/>
      </xdr:nvSpPr>
      <xdr:spPr>
        <a:xfrm>
          <a:off x="2003878" y="9033329"/>
          <a:ext cx="4025901" cy="244021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\\chains.city.chiba.jp\</a:t>
          </a:r>
          <a:r>
            <a:rPr kumimoji="1" lang="ja-JP" altLang="en-US" sz="1100"/>
            <a:t>全庁フォルダ</a:t>
          </a:r>
          <a:r>
            <a:rPr kumimoji="1" lang="en-US" altLang="ja-JP" sz="1100"/>
            <a:t>\18_</a:t>
          </a:r>
          <a:r>
            <a:rPr kumimoji="1" lang="ja-JP" altLang="en-US" sz="1100"/>
            <a:t>こども未来局</a:t>
          </a:r>
          <a:r>
            <a:rPr kumimoji="1" lang="en-US" altLang="ja-JP" sz="1100"/>
            <a:t>\18202000_</a:t>
          </a:r>
          <a:r>
            <a:rPr kumimoji="1" lang="ja-JP" altLang="en-US" sz="1100"/>
            <a:t>こども未来局幼児教育・保育部幼保運営課</a:t>
          </a:r>
          <a:r>
            <a:rPr kumimoji="1" lang="en-US" altLang="ja-JP" sz="1100"/>
            <a:t>\◆100 ◎</a:t>
          </a:r>
          <a:r>
            <a:rPr kumimoji="1" lang="ja-JP" altLang="en-US" sz="1100"/>
            <a:t>共有フォルダ（保育支援課、保育運営課、各区こども家庭課）</a:t>
          </a:r>
          <a:r>
            <a:rPr kumimoji="1" lang="en-US" altLang="ja-JP" sz="1100"/>
            <a:t>\★★①</a:t>
          </a:r>
          <a:r>
            <a:rPr kumimoji="1" lang="ja-JP" altLang="en-US" sz="1100"/>
            <a:t>民間保育園等名簿、②公立保育所名簿、③園数、④認可外名簿、⑤民保協加盟園など★★</a:t>
          </a:r>
          <a:r>
            <a:rPr kumimoji="1" lang="en-US" altLang="ja-JP" sz="1100"/>
            <a:t>\★★★</a:t>
          </a:r>
          <a:r>
            <a:rPr kumimoji="1" lang="ja-JP" altLang="en-US" sz="1100"/>
            <a:t>民間園一覧</a:t>
          </a:r>
          <a:endParaRPr kumimoji="1" lang="en-US" altLang="ja-JP" sz="1100"/>
        </a:p>
        <a:p>
          <a:pPr algn="l"/>
          <a:endParaRPr kumimoji="1" lang="en-US" altLang="ja-JP" sz="1100"/>
        </a:p>
        <a:p>
          <a:pPr algn="l"/>
          <a:r>
            <a:rPr kumimoji="1" lang="ja-JP" altLang="en-US" sz="1100"/>
            <a:t>の「リスト」シートよりコピペ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952500</xdr:colOff>
      <xdr:row>0</xdr:row>
      <xdr:rowOff>0</xdr:rowOff>
    </xdr:from>
    <xdr:to>
      <xdr:col>11</xdr:col>
      <xdr:colOff>11207</xdr:colOff>
      <xdr:row>2</xdr:row>
      <xdr:rowOff>22413</xdr:rowOff>
    </xdr:to>
    <xdr:sp macro="" textlink="">
      <xdr:nvSpPr>
        <xdr:cNvPr id="2" name="テキスト ボックス 1">
          <a:extLst>
            <a:ext uri="{FF2B5EF4-FFF2-40B4-BE49-F238E27FC236}">
              <a16:creationId xmlns:a16="http://schemas.microsoft.com/office/drawing/2014/main" id="{8FCD0738-21FC-4B73-AF08-7A707A0268C1}"/>
            </a:ext>
          </a:extLst>
        </xdr:cNvPr>
        <xdr:cNvSpPr txBox="1"/>
      </xdr:nvSpPr>
      <xdr:spPr>
        <a:xfrm>
          <a:off x="5864679" y="0"/>
          <a:ext cx="6311314" cy="1832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0</xdr:col>
      <xdr:colOff>11206</xdr:colOff>
      <xdr:row>1</xdr:row>
      <xdr:rowOff>324971</xdr:rowOff>
    </xdr:from>
    <xdr:to>
      <xdr:col>2</xdr:col>
      <xdr:colOff>2678206</xdr:colOff>
      <xdr:row>3</xdr:row>
      <xdr:rowOff>78441</xdr:rowOff>
    </xdr:to>
    <xdr:sp macro="" textlink="">
      <xdr:nvSpPr>
        <xdr:cNvPr id="3" name="テキスト ボックス 2">
          <a:extLst>
            <a:ext uri="{FF2B5EF4-FFF2-40B4-BE49-F238E27FC236}">
              <a16:creationId xmlns:a16="http://schemas.microsoft.com/office/drawing/2014/main" id="{27310C38-857E-4B91-BEE4-E068F89A039C}"/>
            </a:ext>
          </a:extLst>
        </xdr:cNvPr>
        <xdr:cNvSpPr txBox="1"/>
      </xdr:nvSpPr>
      <xdr:spPr>
        <a:xfrm>
          <a:off x="11206" y="1791821"/>
          <a:ext cx="4181475" cy="4011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使う場合は、全体を選択してコピー先に値貼り付けしてください。</a:t>
          </a:r>
        </a:p>
        <a:p>
          <a:endParaRPr kumimoji="1" lang="ja-JP" altLang="en-US" sz="1100"/>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4" name="左中かっこ 3">
          <a:extLst>
            <a:ext uri="{FF2B5EF4-FFF2-40B4-BE49-F238E27FC236}">
              <a16:creationId xmlns:a16="http://schemas.microsoft.com/office/drawing/2014/main" id="{65E2504C-033B-448A-9ECE-8F89F1ED6DAA}"/>
            </a:ext>
          </a:extLst>
        </xdr:cNvPr>
        <xdr:cNvSpPr/>
      </xdr:nvSpPr>
      <xdr:spPr>
        <a:xfrm>
          <a:off x="721179" y="46269729"/>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5" name="テキスト ボックス 4">
          <a:extLst>
            <a:ext uri="{FF2B5EF4-FFF2-40B4-BE49-F238E27FC236}">
              <a16:creationId xmlns:a16="http://schemas.microsoft.com/office/drawing/2014/main" id="{1E05B32E-C607-43A0-9EB4-4403B1E03225}"/>
            </a:ext>
          </a:extLst>
        </xdr:cNvPr>
        <xdr:cNvSpPr txBox="1"/>
      </xdr:nvSpPr>
      <xdr:spPr>
        <a:xfrm>
          <a:off x="68036" y="46079230"/>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4</xdr:col>
      <xdr:colOff>952500</xdr:colOff>
      <xdr:row>0</xdr:row>
      <xdr:rowOff>0</xdr:rowOff>
    </xdr:from>
    <xdr:to>
      <xdr:col>11</xdr:col>
      <xdr:colOff>11207</xdr:colOff>
      <xdr:row>2</xdr:row>
      <xdr:rowOff>22413</xdr:rowOff>
    </xdr:to>
    <xdr:sp macro="" textlink="">
      <xdr:nvSpPr>
        <xdr:cNvPr id="6" name="テキスト ボックス 5">
          <a:extLst>
            <a:ext uri="{FF2B5EF4-FFF2-40B4-BE49-F238E27FC236}">
              <a16:creationId xmlns:a16="http://schemas.microsoft.com/office/drawing/2014/main" id="{66DBFAB0-1A8E-4A74-9709-ABC8EA8EAA8E}"/>
            </a:ext>
          </a:extLst>
        </xdr:cNvPr>
        <xdr:cNvSpPr txBox="1"/>
      </xdr:nvSpPr>
      <xdr:spPr>
        <a:xfrm>
          <a:off x="5867400" y="0"/>
          <a:ext cx="6307232" cy="1832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4</xdr:col>
      <xdr:colOff>984250</xdr:colOff>
      <xdr:row>0</xdr:row>
      <xdr:rowOff>42334</xdr:rowOff>
    </xdr:from>
    <xdr:to>
      <xdr:col>11</xdr:col>
      <xdr:colOff>42333</xdr:colOff>
      <xdr:row>1</xdr:row>
      <xdr:rowOff>10585</xdr:rowOff>
    </xdr:to>
    <xdr:sp macro="" textlink="">
      <xdr:nvSpPr>
        <xdr:cNvPr id="8" name="テキスト ボックス 7">
          <a:extLst>
            <a:ext uri="{FF2B5EF4-FFF2-40B4-BE49-F238E27FC236}">
              <a16:creationId xmlns:a16="http://schemas.microsoft.com/office/drawing/2014/main" id="{BE9DCB7E-D51B-47DC-B362-B390369C9F6D}"/>
            </a:ext>
          </a:extLst>
        </xdr:cNvPr>
        <xdr:cNvSpPr txBox="1"/>
      </xdr:nvSpPr>
      <xdr:spPr>
        <a:xfrm>
          <a:off x="5480050" y="42334"/>
          <a:ext cx="5770033" cy="14351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11</xdr:col>
      <xdr:colOff>537027</xdr:colOff>
      <xdr:row>0</xdr:row>
      <xdr:rowOff>918028</xdr:rowOff>
    </xdr:from>
    <xdr:to>
      <xdr:col>22</xdr:col>
      <xdr:colOff>886884</xdr:colOff>
      <xdr:row>298</xdr:row>
      <xdr:rowOff>101600</xdr:rowOff>
    </xdr:to>
    <xdr:sp macro="" textlink="">
      <xdr:nvSpPr>
        <xdr:cNvPr id="9" name="テキスト ボックス 8">
          <a:extLst>
            <a:ext uri="{FF2B5EF4-FFF2-40B4-BE49-F238E27FC236}">
              <a16:creationId xmlns:a16="http://schemas.microsoft.com/office/drawing/2014/main" id="{0988B72B-27F4-4520-811C-BB093F94BF4C}"/>
            </a:ext>
          </a:extLst>
        </xdr:cNvPr>
        <xdr:cNvSpPr txBox="1"/>
      </xdr:nvSpPr>
      <xdr:spPr>
        <a:xfrm>
          <a:off x="11789227" y="918028"/>
          <a:ext cx="12808557" cy="83994172"/>
        </a:xfrm>
        <a:prstGeom prst="rect">
          <a:avLst/>
        </a:prstGeom>
        <a:solidFill>
          <a:srgbClr val="FFFF99"/>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園にまくときは、債権者情報を４月１日時点のものに更新した上で、</a:t>
          </a:r>
          <a:endParaRPr kumimoji="1" lang="en-US" altLang="ja-JP" sz="3200"/>
        </a:p>
        <a:p>
          <a:r>
            <a:rPr kumimoji="1" lang="ja-JP" altLang="en-US" sz="3200"/>
            <a:t>白字→シートの保護で触れないように→非表示→ブックの保護</a:t>
          </a:r>
          <a:endParaRPr kumimoji="1" lang="en-US" altLang="ja-JP" sz="3200"/>
        </a:p>
        <a:p>
          <a:r>
            <a:rPr kumimoji="1" lang="ja-JP" altLang="en-US" sz="3200"/>
            <a:t>をかけてください。</a:t>
          </a:r>
          <a:endParaRPr kumimoji="1" lang="en-US" altLang="ja-JP" sz="3200"/>
        </a:p>
        <a:p>
          <a:endParaRPr kumimoji="1" lang="ja-JP" altLang="en-US" sz="3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261936</xdr:colOff>
      <xdr:row>1</xdr:row>
      <xdr:rowOff>55561</xdr:rowOff>
    </xdr:from>
    <xdr:to>
      <xdr:col>5</xdr:col>
      <xdr:colOff>309561</xdr:colOff>
      <xdr:row>1</xdr:row>
      <xdr:rowOff>436562</xdr:rowOff>
    </xdr:to>
    <xdr:sp macro="" textlink="">
      <xdr:nvSpPr>
        <xdr:cNvPr id="4" name="テキスト ボックス 3">
          <a:extLst>
            <a:ext uri="{FF2B5EF4-FFF2-40B4-BE49-F238E27FC236}">
              <a16:creationId xmlns:a16="http://schemas.microsoft.com/office/drawing/2014/main" id="{25CFCEF8-BC17-4A4E-BFC2-839A94756C29}"/>
            </a:ext>
          </a:extLst>
        </xdr:cNvPr>
        <xdr:cNvSpPr txBox="1"/>
      </xdr:nvSpPr>
      <xdr:spPr>
        <a:xfrm>
          <a:off x="476249" y="341311"/>
          <a:ext cx="2079625" cy="381001"/>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Meiryo UI" panose="020B0604030504040204" pitchFamily="50" charset="-128"/>
              <a:ea typeface="Meiryo UI" panose="020B0604030504040204" pitchFamily="50" charset="-128"/>
            </a:rPr>
            <a:t>黄色セル：入力願います</a:t>
          </a:r>
        </a:p>
      </xdr:txBody>
    </xdr:sp>
    <xdr:clientData/>
  </xdr:twoCellAnchor>
  <xdr:twoCellAnchor>
    <xdr:from>
      <xdr:col>8</xdr:col>
      <xdr:colOff>198439</xdr:colOff>
      <xdr:row>25</xdr:row>
      <xdr:rowOff>206375</xdr:rowOff>
    </xdr:from>
    <xdr:to>
      <xdr:col>18</xdr:col>
      <xdr:colOff>37125</xdr:colOff>
      <xdr:row>30</xdr:row>
      <xdr:rowOff>60131</xdr:rowOff>
    </xdr:to>
    <xdr:sp macro="" textlink="">
      <xdr:nvSpPr>
        <xdr:cNvPr id="5" name="吹き出し: 四角形 4">
          <a:extLst>
            <a:ext uri="{FF2B5EF4-FFF2-40B4-BE49-F238E27FC236}">
              <a16:creationId xmlns:a16="http://schemas.microsoft.com/office/drawing/2014/main" id="{3A060ED1-01AF-459C-98B9-E011016D2DB8}"/>
            </a:ext>
          </a:extLst>
        </xdr:cNvPr>
        <xdr:cNvSpPr/>
      </xdr:nvSpPr>
      <xdr:spPr>
        <a:xfrm>
          <a:off x="3897314" y="7778750"/>
          <a:ext cx="4918686" cy="1282506"/>
        </a:xfrm>
        <a:prstGeom prst="wedgeRectCallout">
          <a:avLst>
            <a:gd name="adj1" fmla="val 19904"/>
            <a:gd name="adj2" fmla="val -9071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【R1</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R6</a:t>
          </a:r>
          <a:r>
            <a:rPr kumimoji="1" lang="ja-JP" altLang="en-US" sz="1200" b="1">
              <a:solidFill>
                <a:sysClr val="windowText" lastClr="000000"/>
              </a:solidFill>
              <a:latin typeface="Meiryo UI" panose="020B0604030504040204" pitchFamily="50" charset="-128"/>
              <a:ea typeface="Meiryo UI" panose="020B0604030504040204" pitchFamily="50" charset="-128"/>
            </a:rPr>
            <a:t>年度に戻入が発生した園へのお知らせ</a:t>
          </a:r>
          <a:r>
            <a:rPr kumimoji="1" lang="en-US" altLang="ja-JP" sz="1200" b="1">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通常最大</a:t>
          </a:r>
          <a:r>
            <a:rPr kumimoji="1" lang="en-US" altLang="ja-JP" sz="1200" b="1">
              <a:solidFill>
                <a:sysClr val="windowText" lastClr="000000"/>
              </a:solidFill>
              <a:latin typeface="Meiryo UI" panose="020B0604030504040204" pitchFamily="50" charset="-128"/>
              <a:ea typeface="Meiryo UI" panose="020B0604030504040204" pitchFamily="50" charset="-128"/>
            </a:rPr>
            <a:t>11</a:t>
          </a:r>
          <a:r>
            <a:rPr kumimoji="1" lang="ja-JP" altLang="en-US" sz="1200" b="1">
              <a:solidFill>
                <a:sysClr val="windowText" lastClr="000000"/>
              </a:solidFill>
              <a:latin typeface="Meiryo UI" panose="020B0604030504040204" pitchFamily="50" charset="-128"/>
              <a:ea typeface="Meiryo UI" panose="020B0604030504040204" pitchFamily="50" charset="-128"/>
            </a:rPr>
            <a:t>か月分としていますが、</a:t>
          </a:r>
          <a:r>
            <a:rPr kumimoji="1" lang="en-US" altLang="ja-JP" sz="1200" b="1">
              <a:solidFill>
                <a:srgbClr val="FF0000"/>
              </a:solidFill>
              <a:latin typeface="Meiryo UI" panose="020B0604030504040204" pitchFamily="50" charset="-128"/>
              <a:ea typeface="Meiryo UI" panose="020B0604030504040204" pitchFamily="50" charset="-128"/>
            </a:rPr>
            <a:t>R</a:t>
          </a:r>
          <a:r>
            <a:rPr kumimoji="1" lang="ja-JP" altLang="en-US" sz="1200" b="1">
              <a:solidFill>
                <a:srgbClr val="FF0000"/>
              </a:solidFill>
              <a:latin typeface="Meiryo UI" panose="020B0604030504040204" pitchFamily="50" charset="-128"/>
              <a:ea typeface="Meiryo UI" panose="020B0604030504040204" pitchFamily="50" charset="-128"/>
            </a:rPr>
            <a:t>１～</a:t>
          </a:r>
          <a:r>
            <a:rPr kumimoji="1" lang="en-US" altLang="ja-JP" sz="1200" b="1">
              <a:solidFill>
                <a:srgbClr val="FF0000"/>
              </a:solidFill>
              <a:latin typeface="Meiryo UI" panose="020B0604030504040204" pitchFamily="50" charset="-128"/>
              <a:ea typeface="Meiryo UI" panose="020B0604030504040204" pitchFamily="50" charset="-128"/>
            </a:rPr>
            <a:t>R6</a:t>
          </a:r>
          <a:r>
            <a:rPr kumimoji="1" lang="ja-JP" altLang="en-US" sz="1200" b="1">
              <a:solidFill>
                <a:srgbClr val="FF0000"/>
              </a:solidFill>
              <a:latin typeface="Meiryo UI" panose="020B0604030504040204" pitchFamily="50" charset="-128"/>
              <a:ea typeface="Meiryo UI" panose="020B0604030504040204" pitchFamily="50" charset="-128"/>
            </a:rPr>
            <a:t>年度において戻入が発生した園は８か月までの表示</a:t>
          </a:r>
          <a:r>
            <a:rPr kumimoji="1" lang="ja-JP" altLang="en-US" sz="1200" b="1">
              <a:solidFill>
                <a:sysClr val="windowText" lastClr="000000"/>
              </a:solidFill>
              <a:latin typeface="Meiryo UI" panose="020B0604030504040204" pitchFamily="50" charset="-128"/>
              <a:ea typeface="Meiryo UI" panose="020B0604030504040204" pitchFamily="50" charset="-128"/>
            </a:rPr>
            <a:t>としています。９か月以上の概算払いを希望される場合はご連絡ください。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79099</xdr:colOff>
      <xdr:row>0</xdr:row>
      <xdr:rowOff>104775</xdr:rowOff>
    </xdr:from>
    <xdr:to>
      <xdr:col>6</xdr:col>
      <xdr:colOff>126724</xdr:colOff>
      <xdr:row>0</xdr:row>
      <xdr:rowOff>523875</xdr:rowOff>
    </xdr:to>
    <xdr:sp macro="" textlink="">
      <xdr:nvSpPr>
        <xdr:cNvPr id="2" name="角丸四角形 1">
          <a:extLst>
            <a:ext uri="{FF2B5EF4-FFF2-40B4-BE49-F238E27FC236}">
              <a16:creationId xmlns:a16="http://schemas.microsoft.com/office/drawing/2014/main" id="{324A319B-D816-4036-9248-E811EFE83DC7}"/>
            </a:ext>
          </a:extLst>
        </xdr:cNvPr>
        <xdr:cNvSpPr/>
      </xdr:nvSpPr>
      <xdr:spPr bwMode="auto">
        <a:xfrm>
          <a:off x="79099" y="104775"/>
          <a:ext cx="2076450" cy="419100"/>
        </a:xfrm>
        <a:prstGeom prst="roundRect">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0</xdr:col>
      <xdr:colOff>209549</xdr:colOff>
      <xdr:row>4</xdr:row>
      <xdr:rowOff>76200</xdr:rowOff>
    </xdr:from>
    <xdr:to>
      <xdr:col>1</xdr:col>
      <xdr:colOff>276225</xdr:colOff>
      <xdr:row>6</xdr:row>
      <xdr:rowOff>9526</xdr:rowOff>
    </xdr:to>
    <xdr:sp macro="" textlink="">
      <xdr:nvSpPr>
        <xdr:cNvPr id="6" name="正方形/長方形 5">
          <a:extLst>
            <a:ext uri="{FF2B5EF4-FFF2-40B4-BE49-F238E27FC236}">
              <a16:creationId xmlns:a16="http://schemas.microsoft.com/office/drawing/2014/main" id="{9AAAB489-F997-4D9C-A623-2DFFD9202331}"/>
            </a:ext>
          </a:extLst>
        </xdr:cNvPr>
        <xdr:cNvSpPr/>
      </xdr:nvSpPr>
      <xdr:spPr>
        <a:xfrm>
          <a:off x="209549" y="1447800"/>
          <a:ext cx="323851" cy="257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①</a:t>
          </a:r>
        </a:p>
      </xdr:txBody>
    </xdr:sp>
    <xdr:clientData/>
  </xdr:twoCellAnchor>
  <xdr:twoCellAnchor>
    <xdr:from>
      <xdr:col>1</xdr:col>
      <xdr:colOff>819149</xdr:colOff>
      <xdr:row>4</xdr:row>
      <xdr:rowOff>85725</xdr:rowOff>
    </xdr:from>
    <xdr:to>
      <xdr:col>2</xdr:col>
      <xdr:colOff>285750</xdr:colOff>
      <xdr:row>6</xdr:row>
      <xdr:rowOff>19051</xdr:rowOff>
    </xdr:to>
    <xdr:sp macro="" textlink="">
      <xdr:nvSpPr>
        <xdr:cNvPr id="7" name="正方形/長方形 6">
          <a:extLst>
            <a:ext uri="{FF2B5EF4-FFF2-40B4-BE49-F238E27FC236}">
              <a16:creationId xmlns:a16="http://schemas.microsoft.com/office/drawing/2014/main" id="{843280AC-FD0B-4195-B966-1E0D05EABAFB}"/>
            </a:ext>
          </a:extLst>
        </xdr:cNvPr>
        <xdr:cNvSpPr/>
      </xdr:nvSpPr>
      <xdr:spPr>
        <a:xfrm>
          <a:off x="1076324" y="1457325"/>
          <a:ext cx="323851" cy="257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②</a:t>
          </a:r>
        </a:p>
      </xdr:txBody>
    </xdr:sp>
    <xdr:clientData/>
  </xdr:twoCellAnchor>
  <xdr:twoCellAnchor>
    <xdr:from>
      <xdr:col>2</xdr:col>
      <xdr:colOff>468033</xdr:colOff>
      <xdr:row>4</xdr:row>
      <xdr:rowOff>3735</xdr:rowOff>
    </xdr:from>
    <xdr:to>
      <xdr:col>4</xdr:col>
      <xdr:colOff>89648</xdr:colOff>
      <xdr:row>6</xdr:row>
      <xdr:rowOff>22412</xdr:rowOff>
    </xdr:to>
    <xdr:sp macro="" textlink="">
      <xdr:nvSpPr>
        <xdr:cNvPr id="8" name="正方形/長方形 7">
          <a:extLst>
            <a:ext uri="{FF2B5EF4-FFF2-40B4-BE49-F238E27FC236}">
              <a16:creationId xmlns:a16="http://schemas.microsoft.com/office/drawing/2014/main" id="{05C8914B-07B0-41F6-B159-A8FE3A086BF9}"/>
            </a:ext>
          </a:extLst>
        </xdr:cNvPr>
        <xdr:cNvSpPr/>
      </xdr:nvSpPr>
      <xdr:spPr>
        <a:xfrm>
          <a:off x="1484033" y="1378323"/>
          <a:ext cx="577850" cy="3473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③</a:t>
          </a:r>
        </a:p>
      </xdr:txBody>
    </xdr:sp>
    <xdr:clientData/>
  </xdr:twoCellAnchor>
  <xdr:twoCellAnchor>
    <xdr:from>
      <xdr:col>3</xdr:col>
      <xdr:colOff>471205</xdr:colOff>
      <xdr:row>3</xdr:row>
      <xdr:rowOff>64994</xdr:rowOff>
    </xdr:from>
    <xdr:to>
      <xdr:col>4</xdr:col>
      <xdr:colOff>279586</xdr:colOff>
      <xdr:row>4</xdr:row>
      <xdr:rowOff>99172</xdr:rowOff>
    </xdr:to>
    <xdr:sp macro="" textlink="">
      <xdr:nvSpPr>
        <xdr:cNvPr id="9" name="正方形/長方形 8">
          <a:extLst>
            <a:ext uri="{FF2B5EF4-FFF2-40B4-BE49-F238E27FC236}">
              <a16:creationId xmlns:a16="http://schemas.microsoft.com/office/drawing/2014/main" id="{95A7624F-2FA2-408C-ADC5-BF3D18444392}"/>
            </a:ext>
          </a:extLst>
        </xdr:cNvPr>
        <xdr:cNvSpPr/>
      </xdr:nvSpPr>
      <xdr:spPr>
        <a:xfrm>
          <a:off x="2129676" y="1207994"/>
          <a:ext cx="323851" cy="2582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④</a:t>
          </a:r>
        </a:p>
      </xdr:txBody>
    </xdr:sp>
    <xdr:clientData/>
  </xdr:twoCellAnchor>
  <xdr:twoCellAnchor>
    <xdr:from>
      <xdr:col>6</xdr:col>
      <xdr:colOff>516964</xdr:colOff>
      <xdr:row>4</xdr:row>
      <xdr:rowOff>32684</xdr:rowOff>
    </xdr:from>
    <xdr:to>
      <xdr:col>7</xdr:col>
      <xdr:colOff>315260</xdr:colOff>
      <xdr:row>5</xdr:row>
      <xdr:rowOff>202081</xdr:rowOff>
    </xdr:to>
    <xdr:sp macro="" textlink="">
      <xdr:nvSpPr>
        <xdr:cNvPr id="11" name="正方形/長方形 10">
          <a:extLst>
            <a:ext uri="{FF2B5EF4-FFF2-40B4-BE49-F238E27FC236}">
              <a16:creationId xmlns:a16="http://schemas.microsoft.com/office/drawing/2014/main" id="{43BF5010-A8A2-4A87-8BAF-7020E65D9589}"/>
            </a:ext>
          </a:extLst>
        </xdr:cNvPr>
        <xdr:cNvSpPr/>
      </xdr:nvSpPr>
      <xdr:spPr>
        <a:xfrm>
          <a:off x="4162611" y="1407272"/>
          <a:ext cx="321237" cy="266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⑥</a:t>
          </a:r>
        </a:p>
      </xdr:txBody>
    </xdr:sp>
    <xdr:clientData/>
  </xdr:twoCellAnchor>
  <xdr:twoCellAnchor>
    <xdr:from>
      <xdr:col>9</xdr:col>
      <xdr:colOff>12326</xdr:colOff>
      <xdr:row>4</xdr:row>
      <xdr:rowOff>3175</xdr:rowOff>
    </xdr:from>
    <xdr:to>
      <xdr:col>9</xdr:col>
      <xdr:colOff>320674</xdr:colOff>
      <xdr:row>5</xdr:row>
      <xdr:rowOff>138206</xdr:rowOff>
    </xdr:to>
    <xdr:sp macro="" textlink="">
      <xdr:nvSpPr>
        <xdr:cNvPr id="13" name="正方形/長方形 12">
          <a:extLst>
            <a:ext uri="{FF2B5EF4-FFF2-40B4-BE49-F238E27FC236}">
              <a16:creationId xmlns:a16="http://schemas.microsoft.com/office/drawing/2014/main" id="{2B5D5453-516A-445E-A1BE-9EF9BFD8F381}"/>
            </a:ext>
          </a:extLst>
        </xdr:cNvPr>
        <xdr:cNvSpPr/>
      </xdr:nvSpPr>
      <xdr:spPr>
        <a:xfrm>
          <a:off x="4913032" y="1377763"/>
          <a:ext cx="308348" cy="232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⑧</a:t>
          </a:r>
        </a:p>
      </xdr:txBody>
    </xdr:sp>
    <xdr:clientData/>
  </xdr:twoCellAnchor>
  <xdr:twoCellAnchor>
    <xdr:from>
      <xdr:col>10</xdr:col>
      <xdr:colOff>9710</xdr:colOff>
      <xdr:row>4</xdr:row>
      <xdr:rowOff>5229</xdr:rowOff>
    </xdr:from>
    <xdr:to>
      <xdr:col>10</xdr:col>
      <xdr:colOff>309470</xdr:colOff>
      <xdr:row>5</xdr:row>
      <xdr:rowOff>162672</xdr:rowOff>
    </xdr:to>
    <xdr:sp macro="" textlink="">
      <xdr:nvSpPr>
        <xdr:cNvPr id="14" name="正方形/長方形 13">
          <a:extLst>
            <a:ext uri="{FF2B5EF4-FFF2-40B4-BE49-F238E27FC236}">
              <a16:creationId xmlns:a16="http://schemas.microsoft.com/office/drawing/2014/main" id="{27C6A480-1121-4BFF-A226-61319F362B4A}"/>
            </a:ext>
          </a:extLst>
        </xdr:cNvPr>
        <xdr:cNvSpPr/>
      </xdr:nvSpPr>
      <xdr:spPr>
        <a:xfrm>
          <a:off x="5373592" y="1379817"/>
          <a:ext cx="299760" cy="2545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⑨</a:t>
          </a:r>
        </a:p>
      </xdr:txBody>
    </xdr:sp>
    <xdr:clientData/>
  </xdr:twoCellAnchor>
  <xdr:twoCellAnchor>
    <xdr:from>
      <xdr:col>11</xdr:col>
      <xdr:colOff>69290</xdr:colOff>
      <xdr:row>4</xdr:row>
      <xdr:rowOff>59578</xdr:rowOff>
    </xdr:from>
    <xdr:to>
      <xdr:col>11</xdr:col>
      <xdr:colOff>352612</xdr:colOff>
      <xdr:row>5</xdr:row>
      <xdr:rowOff>224492</xdr:rowOff>
    </xdr:to>
    <xdr:sp macro="" textlink="">
      <xdr:nvSpPr>
        <xdr:cNvPr id="15" name="正方形/長方形 14">
          <a:extLst>
            <a:ext uri="{FF2B5EF4-FFF2-40B4-BE49-F238E27FC236}">
              <a16:creationId xmlns:a16="http://schemas.microsoft.com/office/drawing/2014/main" id="{8BFEB988-08F9-459D-9FC8-03F332603D48}"/>
            </a:ext>
          </a:extLst>
        </xdr:cNvPr>
        <xdr:cNvSpPr/>
      </xdr:nvSpPr>
      <xdr:spPr>
        <a:xfrm>
          <a:off x="5851525" y="1434166"/>
          <a:ext cx="283322" cy="2620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⑩</a:t>
          </a:r>
        </a:p>
      </xdr:txBody>
    </xdr:sp>
    <xdr:clientData/>
  </xdr:twoCellAnchor>
  <xdr:twoCellAnchor>
    <xdr:from>
      <xdr:col>12</xdr:col>
      <xdr:colOff>141378</xdr:colOff>
      <xdr:row>4</xdr:row>
      <xdr:rowOff>72464</xdr:rowOff>
    </xdr:from>
    <xdr:to>
      <xdr:col>12</xdr:col>
      <xdr:colOff>431051</xdr:colOff>
      <xdr:row>5</xdr:row>
      <xdr:rowOff>229907</xdr:rowOff>
    </xdr:to>
    <xdr:sp macro="" textlink="">
      <xdr:nvSpPr>
        <xdr:cNvPr id="16" name="正方形/長方形 15">
          <a:extLst>
            <a:ext uri="{FF2B5EF4-FFF2-40B4-BE49-F238E27FC236}">
              <a16:creationId xmlns:a16="http://schemas.microsoft.com/office/drawing/2014/main" id="{4F6E236C-81EB-49C5-9F52-CB315F70EDAF}"/>
            </a:ext>
          </a:extLst>
        </xdr:cNvPr>
        <xdr:cNvSpPr/>
      </xdr:nvSpPr>
      <xdr:spPr>
        <a:xfrm>
          <a:off x="6409202" y="1447052"/>
          <a:ext cx="289673" cy="2545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⑪</a:t>
          </a:r>
        </a:p>
      </xdr:txBody>
    </xdr:sp>
    <xdr:clientData/>
  </xdr:twoCellAnchor>
  <xdr:twoCellAnchor>
    <xdr:from>
      <xdr:col>13</xdr:col>
      <xdr:colOff>84603</xdr:colOff>
      <xdr:row>4</xdr:row>
      <xdr:rowOff>34177</xdr:rowOff>
    </xdr:from>
    <xdr:to>
      <xdr:col>13</xdr:col>
      <xdr:colOff>388285</xdr:colOff>
      <xdr:row>5</xdr:row>
      <xdr:rowOff>205441</xdr:rowOff>
    </xdr:to>
    <xdr:sp macro="" textlink="">
      <xdr:nvSpPr>
        <xdr:cNvPr id="17" name="正方形/長方形 16">
          <a:extLst>
            <a:ext uri="{FF2B5EF4-FFF2-40B4-BE49-F238E27FC236}">
              <a16:creationId xmlns:a16="http://schemas.microsoft.com/office/drawing/2014/main" id="{3C8BD4E9-8460-469B-97F4-74B61F0150F6}"/>
            </a:ext>
          </a:extLst>
        </xdr:cNvPr>
        <xdr:cNvSpPr/>
      </xdr:nvSpPr>
      <xdr:spPr>
        <a:xfrm>
          <a:off x="6935132" y="1408765"/>
          <a:ext cx="303682" cy="2683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⑫</a:t>
          </a:r>
        </a:p>
      </xdr:txBody>
    </xdr:sp>
    <xdr:clientData/>
  </xdr:twoCellAnchor>
  <xdr:twoCellAnchor>
    <xdr:from>
      <xdr:col>14</xdr:col>
      <xdr:colOff>99174</xdr:colOff>
      <xdr:row>4</xdr:row>
      <xdr:rowOff>38473</xdr:rowOff>
    </xdr:from>
    <xdr:to>
      <xdr:col>14</xdr:col>
      <xdr:colOff>448236</xdr:colOff>
      <xdr:row>6</xdr:row>
      <xdr:rowOff>14941</xdr:rowOff>
    </xdr:to>
    <xdr:sp macro="" textlink="">
      <xdr:nvSpPr>
        <xdr:cNvPr id="18" name="正方形/長方形 17">
          <a:extLst>
            <a:ext uri="{FF2B5EF4-FFF2-40B4-BE49-F238E27FC236}">
              <a16:creationId xmlns:a16="http://schemas.microsoft.com/office/drawing/2014/main" id="{AA4A7AE8-41CC-4A89-A37C-7217A65A6368}"/>
            </a:ext>
          </a:extLst>
        </xdr:cNvPr>
        <xdr:cNvSpPr/>
      </xdr:nvSpPr>
      <xdr:spPr>
        <a:xfrm>
          <a:off x="7532409" y="1413061"/>
          <a:ext cx="349062" cy="305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⑬</a:t>
          </a:r>
        </a:p>
      </xdr:txBody>
    </xdr:sp>
    <xdr:clientData/>
  </xdr:twoCellAnchor>
  <xdr:twoCellAnchor>
    <xdr:from>
      <xdr:col>15</xdr:col>
      <xdr:colOff>160243</xdr:colOff>
      <xdr:row>4</xdr:row>
      <xdr:rowOff>75265</xdr:rowOff>
    </xdr:from>
    <xdr:to>
      <xdr:col>15</xdr:col>
      <xdr:colOff>500529</xdr:colOff>
      <xdr:row>6</xdr:row>
      <xdr:rowOff>160618</xdr:rowOff>
    </xdr:to>
    <xdr:sp macro="" textlink="">
      <xdr:nvSpPr>
        <xdr:cNvPr id="19" name="正方形/長方形 18">
          <a:extLst>
            <a:ext uri="{FF2B5EF4-FFF2-40B4-BE49-F238E27FC236}">
              <a16:creationId xmlns:a16="http://schemas.microsoft.com/office/drawing/2014/main" id="{4B943C37-1C91-4A6E-836D-8C160E0D8E5F}"/>
            </a:ext>
          </a:extLst>
        </xdr:cNvPr>
        <xdr:cNvSpPr/>
      </xdr:nvSpPr>
      <xdr:spPr>
        <a:xfrm flipH="1">
          <a:off x="8176184" y="1449853"/>
          <a:ext cx="340286" cy="4140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⑭</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7</xdr:col>
      <xdr:colOff>348873</xdr:colOff>
      <xdr:row>4</xdr:row>
      <xdr:rowOff>40156</xdr:rowOff>
    </xdr:from>
    <xdr:to>
      <xdr:col>8</xdr:col>
      <xdr:colOff>355971</xdr:colOff>
      <xdr:row>5</xdr:row>
      <xdr:rowOff>160619</xdr:rowOff>
    </xdr:to>
    <xdr:sp macro="" textlink="">
      <xdr:nvSpPr>
        <xdr:cNvPr id="20" name="正方形/長方形 19">
          <a:extLst>
            <a:ext uri="{FF2B5EF4-FFF2-40B4-BE49-F238E27FC236}">
              <a16:creationId xmlns:a16="http://schemas.microsoft.com/office/drawing/2014/main" id="{338EAFC2-9C50-41DF-9DB7-91FF9D32F096}"/>
            </a:ext>
          </a:extLst>
        </xdr:cNvPr>
        <xdr:cNvSpPr/>
      </xdr:nvSpPr>
      <xdr:spPr>
        <a:xfrm>
          <a:off x="4517461" y="1414744"/>
          <a:ext cx="373157" cy="2175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⑦</a:t>
          </a:r>
        </a:p>
      </xdr:txBody>
    </xdr:sp>
    <xdr:clientData/>
  </xdr:twoCellAnchor>
  <xdr:oneCellAnchor>
    <xdr:from>
      <xdr:col>9</xdr:col>
      <xdr:colOff>298449</xdr:colOff>
      <xdr:row>0</xdr:row>
      <xdr:rowOff>149412</xdr:rowOff>
    </xdr:from>
    <xdr:ext cx="4885765" cy="941296"/>
    <xdr:sp macro="" textlink="">
      <xdr:nvSpPr>
        <xdr:cNvPr id="24" name="テキスト ボックス 23">
          <a:extLst>
            <a:ext uri="{FF2B5EF4-FFF2-40B4-BE49-F238E27FC236}">
              <a16:creationId xmlns:a16="http://schemas.microsoft.com/office/drawing/2014/main" id="{2958C61C-DA0F-4621-82C3-B99B267FE89F}"/>
            </a:ext>
          </a:extLst>
        </xdr:cNvPr>
        <xdr:cNvSpPr txBox="1"/>
      </xdr:nvSpPr>
      <xdr:spPr>
        <a:xfrm>
          <a:off x="5199155" y="149412"/>
          <a:ext cx="4885765" cy="941296"/>
        </a:xfrm>
        <a:prstGeom prst="rect">
          <a:avLst/>
        </a:prstGeom>
        <a:solidFill>
          <a:schemeClr val="accent5">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給与改善事業補助金（千葉市手当）は、１日６時間以上かつ月２０日以上勤務であれば、「常勤」となります。</a:t>
          </a:r>
          <a:r>
            <a:rPr kumimoji="1" lang="en-US" altLang="ja-JP" sz="1400" b="1">
              <a:solidFill>
                <a:srgbClr val="FF0000"/>
              </a:solidFill>
            </a:rPr>
            <a:t>※</a:t>
          </a:r>
          <a:r>
            <a:rPr kumimoji="1" lang="ja-JP" altLang="en-US" sz="1400" b="1">
              <a:solidFill>
                <a:srgbClr val="FF0000"/>
              </a:solidFill>
            </a:rPr>
            <a:t>配置基準補助金と取扱いが異なります</a:t>
          </a:r>
        </a:p>
      </xdr:txBody>
    </xdr:sp>
    <xdr:clientData/>
  </xdr:oneCellAnchor>
  <xdr:twoCellAnchor>
    <xdr:from>
      <xdr:col>17</xdr:col>
      <xdr:colOff>37727</xdr:colOff>
      <xdr:row>5</xdr:row>
      <xdr:rowOff>3734</xdr:rowOff>
    </xdr:from>
    <xdr:to>
      <xdr:col>17</xdr:col>
      <xdr:colOff>283882</xdr:colOff>
      <xdr:row>7</xdr:row>
      <xdr:rowOff>6910</xdr:rowOff>
    </xdr:to>
    <xdr:sp macro="" textlink="">
      <xdr:nvSpPr>
        <xdr:cNvPr id="21" name="正方形/長方形 20">
          <a:extLst>
            <a:ext uri="{FF2B5EF4-FFF2-40B4-BE49-F238E27FC236}">
              <a16:creationId xmlns:a16="http://schemas.microsoft.com/office/drawing/2014/main" id="{90515A77-E03B-4155-8DD5-3364953F8564}"/>
            </a:ext>
          </a:extLst>
        </xdr:cNvPr>
        <xdr:cNvSpPr/>
      </xdr:nvSpPr>
      <xdr:spPr>
        <a:xfrm flipH="1">
          <a:off x="9226551" y="1475440"/>
          <a:ext cx="246155" cy="4065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⑮</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6</xdr:col>
      <xdr:colOff>58641</xdr:colOff>
      <xdr:row>4</xdr:row>
      <xdr:rowOff>28946</xdr:rowOff>
    </xdr:from>
    <xdr:to>
      <xdr:col>6</xdr:col>
      <xdr:colOff>373528</xdr:colOff>
      <xdr:row>6</xdr:row>
      <xdr:rowOff>59762</xdr:rowOff>
    </xdr:to>
    <xdr:sp macro="" textlink="">
      <xdr:nvSpPr>
        <xdr:cNvPr id="23" name="正方形/長方形 22">
          <a:extLst>
            <a:ext uri="{FF2B5EF4-FFF2-40B4-BE49-F238E27FC236}">
              <a16:creationId xmlns:a16="http://schemas.microsoft.com/office/drawing/2014/main" id="{29AC2833-5A79-420D-9508-96BB99FEFCA1}"/>
            </a:ext>
          </a:extLst>
        </xdr:cNvPr>
        <xdr:cNvSpPr/>
      </xdr:nvSpPr>
      <xdr:spPr>
        <a:xfrm>
          <a:off x="3704288" y="1403534"/>
          <a:ext cx="314887" cy="359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⑤</a:t>
          </a:r>
        </a:p>
      </xdr:txBody>
    </xdr:sp>
    <xdr:clientData/>
  </xdr:twoCellAnchor>
  <mc:AlternateContent xmlns:mc="http://schemas.openxmlformats.org/markup-compatibility/2006">
    <mc:Choice xmlns:a14="http://schemas.microsoft.com/office/drawing/2010/main" Requires="a14">
      <xdr:twoCellAnchor editAs="oneCell">
        <xdr:from>
          <xdr:col>19</xdr:col>
          <xdr:colOff>268941</xdr:colOff>
          <xdr:row>4</xdr:row>
          <xdr:rowOff>11206</xdr:rowOff>
        </xdr:from>
        <xdr:to>
          <xdr:col>36</xdr:col>
          <xdr:colOff>316566</xdr:colOff>
          <xdr:row>29</xdr:row>
          <xdr:rowOff>43703</xdr:rowOff>
        </xdr:to>
        <xdr:pic>
          <xdr:nvPicPr>
            <xdr:cNvPr id="26" name="図 25">
              <a:extLst>
                <a:ext uri="{FF2B5EF4-FFF2-40B4-BE49-F238E27FC236}">
                  <a16:creationId xmlns:a16="http://schemas.microsoft.com/office/drawing/2014/main" id="{759F8ED2-C16F-4819-ACDB-BC77097BA0FB}"/>
                </a:ext>
              </a:extLst>
            </xdr:cNvPr>
            <xdr:cNvPicPr>
              <a:picLocks noChangeAspect="1" noChangeArrowheads="1"/>
              <a:extLst>
                <a:ext uri="{84589F7E-364E-4C9E-8A38-B11213B215E9}">
                  <a14:cameraTool cellRange="Sheet1!$B$2:$F$18" spid="_x0000_s2212"/>
                </a:ext>
              </a:extLst>
            </xdr:cNvPicPr>
          </xdr:nvPicPr>
          <xdr:blipFill>
            <a:blip xmlns:r="http://schemas.openxmlformats.org/officeDocument/2006/relationships" r:embed="rId1"/>
            <a:srcRect/>
            <a:stretch>
              <a:fillRect/>
            </a:stretch>
          </xdr:blipFill>
          <xdr:spPr bwMode="auto">
            <a:xfrm>
              <a:off x="11542059" y="1378324"/>
              <a:ext cx="10334625" cy="729390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30</xdr:row>
          <xdr:rowOff>100853</xdr:rowOff>
        </xdr:from>
        <xdr:to>
          <xdr:col>33</xdr:col>
          <xdr:colOff>219074</xdr:colOff>
          <xdr:row>48</xdr:row>
          <xdr:rowOff>37727</xdr:rowOff>
        </xdr:to>
        <xdr:pic>
          <xdr:nvPicPr>
            <xdr:cNvPr id="27" name="図 26">
              <a:extLst>
                <a:ext uri="{FF2B5EF4-FFF2-40B4-BE49-F238E27FC236}">
                  <a16:creationId xmlns:a16="http://schemas.microsoft.com/office/drawing/2014/main" id="{B7B6C457-5346-4014-A625-994F731788E0}"/>
                </a:ext>
              </a:extLst>
            </xdr:cNvPr>
            <xdr:cNvPicPr>
              <a:picLocks noChangeAspect="1" noChangeArrowheads="1"/>
              <a:extLst>
                <a:ext uri="{84589F7E-364E-4C9E-8A38-B11213B215E9}">
                  <a14:cameraTool cellRange="Sheet5!$A$1:$H$8" spid="_x0000_s2213"/>
                </a:ext>
              </a:extLst>
            </xdr:cNvPicPr>
          </xdr:nvPicPr>
          <xdr:blipFill>
            <a:blip xmlns:r="http://schemas.openxmlformats.org/officeDocument/2006/relationships" r:embed="rId2"/>
            <a:srcRect/>
            <a:stretch>
              <a:fillRect/>
            </a:stretch>
          </xdr:blipFill>
          <xdr:spPr bwMode="auto">
            <a:xfrm>
              <a:off x="11463618" y="9020735"/>
              <a:ext cx="8500222" cy="35040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66</xdr:col>
      <xdr:colOff>400050</xdr:colOff>
      <xdr:row>14</xdr:row>
      <xdr:rowOff>190500</xdr:rowOff>
    </xdr:from>
    <xdr:to>
      <xdr:col>73</xdr:col>
      <xdr:colOff>342900</xdr:colOff>
      <xdr:row>18</xdr:row>
      <xdr:rowOff>66675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154025" y="2771775"/>
          <a:ext cx="4210050" cy="1019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保育教諭等（主幹保育教諭及び指導保育教諭を含む）について、幼保連携型認定こども園においては、平成３２年４月１日以降は、保育士資格と幼稚園教諭免許状の両方が必要になります。</a:t>
          </a:r>
        </a:p>
      </xdr:txBody>
    </xdr:sp>
    <xdr:clientData/>
  </xdr:twoCellAnchor>
  <xdr:twoCellAnchor>
    <xdr:from>
      <xdr:col>66</xdr:col>
      <xdr:colOff>561974</xdr:colOff>
      <xdr:row>21</xdr:row>
      <xdr:rowOff>238126</xdr:rowOff>
    </xdr:from>
    <xdr:to>
      <xdr:col>73</xdr:col>
      <xdr:colOff>342900</xdr:colOff>
      <xdr:row>24</xdr:row>
      <xdr:rowOff>238126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315949" y="4819651"/>
          <a:ext cx="4048126" cy="857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助保育教諭等について、幼保連携型認定こども園においては、平成３２年４月１日以降は、保育士資格と幼稚園の助教諭の臨時免許状の両方が必要になります。</a:t>
          </a:r>
        </a:p>
      </xdr:txBody>
    </xdr:sp>
    <xdr:clientData/>
  </xdr:twoCellAnchor>
  <xdr:twoCellAnchor>
    <xdr:from>
      <xdr:col>65</xdr:col>
      <xdr:colOff>428625</xdr:colOff>
      <xdr:row>13</xdr:row>
      <xdr:rowOff>152400</xdr:rowOff>
    </xdr:from>
    <xdr:to>
      <xdr:col>66</xdr:col>
      <xdr:colOff>400050</xdr:colOff>
      <xdr:row>14</xdr:row>
      <xdr:rowOff>152400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flipV="1">
          <a:off x="12573000" y="2447925"/>
          <a:ext cx="581025" cy="2857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438151</xdr:colOff>
      <xdr:row>17</xdr:row>
      <xdr:rowOff>133350</xdr:rowOff>
    </xdr:from>
    <xdr:to>
      <xdr:col>66</xdr:col>
      <xdr:colOff>390525</xdr:colOff>
      <xdr:row>18</xdr:row>
      <xdr:rowOff>209550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a:off x="12582526" y="3571875"/>
          <a:ext cx="561974" cy="3619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238126</xdr:colOff>
      <xdr:row>23</xdr:row>
      <xdr:rowOff>152400</xdr:rowOff>
    </xdr:from>
    <xdr:to>
      <xdr:col>66</xdr:col>
      <xdr:colOff>571500</xdr:colOff>
      <xdr:row>23</xdr:row>
      <xdr:rowOff>152400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12992101" y="5305425"/>
          <a:ext cx="33337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561974</xdr:colOff>
      <xdr:row>25</xdr:row>
      <xdr:rowOff>209550</xdr:rowOff>
    </xdr:from>
    <xdr:to>
      <xdr:col>73</xdr:col>
      <xdr:colOff>400049</xdr:colOff>
      <xdr:row>28</xdr:row>
      <xdr:rowOff>247650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3315949" y="5934075"/>
          <a:ext cx="4105275" cy="8953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講師について、幼保連携型認定こども園においては、平成３２年４月１日以降は、保育教諭又は助保育教諭で必要になる資格及び免許状を有している必要があります。</a:t>
          </a:r>
        </a:p>
      </xdr:txBody>
    </xdr:sp>
    <xdr:clientData/>
  </xdr:twoCellAnchor>
  <xdr:twoCellAnchor>
    <xdr:from>
      <xdr:col>66</xdr:col>
      <xdr:colOff>38100</xdr:colOff>
      <xdr:row>26</xdr:row>
      <xdr:rowOff>171450</xdr:rowOff>
    </xdr:from>
    <xdr:to>
      <xdr:col>66</xdr:col>
      <xdr:colOff>571500</xdr:colOff>
      <xdr:row>26</xdr:row>
      <xdr:rowOff>171450</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a:off x="12792075" y="6181725"/>
          <a:ext cx="533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514350</xdr:colOff>
      <xdr:row>15</xdr:row>
      <xdr:rowOff>238125</xdr:rowOff>
    </xdr:from>
    <xdr:to>
      <xdr:col>66</xdr:col>
      <xdr:colOff>371475</xdr:colOff>
      <xdr:row>15</xdr:row>
      <xdr:rowOff>238125</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a:off x="12658725" y="3105150"/>
          <a:ext cx="4667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180975</xdr:colOff>
      <xdr:row>14</xdr:row>
      <xdr:rowOff>219075</xdr:rowOff>
    </xdr:from>
    <xdr:to>
      <xdr:col>49</xdr:col>
      <xdr:colOff>323851</xdr:colOff>
      <xdr:row>28</xdr:row>
      <xdr:rowOff>186764</xdr:rowOff>
    </xdr:to>
    <xdr:sp macro="" textlink="">
      <xdr:nvSpPr>
        <xdr:cNvPr id="22" name="テキスト ボックス 21">
          <a:extLst>
            <a:ext uri="{FF2B5EF4-FFF2-40B4-BE49-F238E27FC236}">
              <a16:creationId xmlns:a16="http://schemas.microsoft.com/office/drawing/2014/main" id="{6AD4807F-99DF-48C2-B301-4CB08040696B}"/>
            </a:ext>
          </a:extLst>
        </xdr:cNvPr>
        <xdr:cNvSpPr txBox="1"/>
      </xdr:nvSpPr>
      <xdr:spPr>
        <a:xfrm>
          <a:off x="12739034" y="4962899"/>
          <a:ext cx="5185523" cy="4046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r>
            <a:rPr kumimoji="1" lang="ja-JP" altLang="en-US" sz="1400" b="1" u="sng">
              <a:solidFill>
                <a:srgbClr val="FF0000"/>
              </a:solidFill>
            </a:rPr>
            <a:t>★よくあるご質問について</a:t>
          </a:r>
          <a:endParaRPr kumimoji="1" lang="en-US" altLang="ja-JP" sz="1100" b="1" u="sng">
            <a:solidFill>
              <a:srgbClr val="FF0000"/>
            </a:solidFill>
          </a:endParaRPr>
        </a:p>
        <a:p>
          <a:r>
            <a:rPr kumimoji="1" lang="ja-JP" altLang="en-US" sz="1100" b="1"/>
            <a:t>～対象者なのにうまくカウントが付かない場合～</a:t>
          </a:r>
          <a:endParaRPr kumimoji="1" lang="en-US" altLang="ja-JP" sz="1100" b="1"/>
        </a:p>
        <a:p>
          <a:r>
            <a:rPr kumimoji="1" lang="ja-JP" altLang="en-US" sz="1100" b="1"/>
            <a:t>①「職種」「勤務形態」「氏名」「保育士資格有無」「幼稚園免許」「要件緩和適用開始日」「採用等年月日」「退職等年月日」は数式の反映に必要な項目です。必ずすべて入力してください。</a:t>
          </a:r>
          <a:endParaRPr kumimoji="1" lang="en-US" altLang="ja-JP" sz="1100" b="1"/>
        </a:p>
        <a:p>
          <a:endParaRPr kumimoji="1" lang="en-US" altLang="ja-JP" sz="1100" b="1"/>
        </a:p>
        <a:p>
          <a:r>
            <a:rPr kumimoji="1" lang="ja-JP" altLang="en-US" sz="1100" b="1"/>
            <a:t>②保育教諭等→「正」「常」、保育教諭等（常勤的非常勤）→「パート」「常勤」、保育教諭等（短時間）→「パート」「常勤」</a:t>
          </a:r>
          <a:r>
            <a:rPr kumimoji="1" lang="en-US" altLang="ja-JP" sz="1100" b="1"/>
            <a:t>or</a:t>
          </a:r>
          <a:r>
            <a:rPr kumimoji="1" lang="ja-JP" altLang="en-US" sz="1100" b="1"/>
            <a:t>「パート」「非常勤」が正しい組み合わせです。</a:t>
          </a:r>
          <a:endParaRPr kumimoji="1" lang="en-US" altLang="ja-JP" sz="1100" b="1"/>
        </a:p>
        <a:p>
          <a:r>
            <a:rPr kumimoji="1" lang="ja-JP" altLang="en-US" sz="1100" b="1"/>
            <a:t>たとえば、「保育教諭」で「パート」「常」を選択すると、誤った組み合わせですのでカウントはつきません。</a:t>
          </a:r>
          <a:endParaRPr kumimoji="1" lang="en-US" altLang="ja-JP" sz="1100" b="1"/>
        </a:p>
        <a:p>
          <a:endParaRPr kumimoji="1" lang="en-US" altLang="ja-JP" sz="1100" b="1"/>
        </a:p>
        <a:p>
          <a:r>
            <a:rPr kumimoji="1" lang="ja-JP" altLang="en-US" sz="1100" b="1"/>
            <a:t>③看護師等で補助対象とする場合→「看護師（</a:t>
          </a:r>
          <a:r>
            <a:rPr kumimoji="1" lang="ja-JP" altLang="en-US" sz="1100" b="1" u="sng"/>
            <a:t>みなし保育教諭</a:t>
          </a:r>
          <a:r>
            <a:rPr kumimoji="1" lang="ja-JP" altLang="en-US" sz="1100" b="1"/>
            <a:t>）」を選択してください。</a:t>
          </a:r>
          <a:endParaRPr kumimoji="1" lang="en-US" altLang="ja-JP" sz="1100" b="1"/>
        </a:p>
        <a:p>
          <a:endParaRPr kumimoji="1" lang="en-US" altLang="ja-JP" sz="1100" b="1"/>
        </a:p>
        <a:p>
          <a:r>
            <a:rPr kumimoji="1" lang="ja-JP" altLang="en-US" sz="1100" b="1"/>
            <a:t>④要件緩和・みなし保育教諭→保育士資格に「無」が入っていないとカウント反映されません。</a:t>
          </a:r>
          <a:endParaRPr kumimoji="1" lang="en-US" altLang="ja-JP" sz="1100" b="1"/>
        </a:p>
        <a:p>
          <a:endParaRPr kumimoji="1" lang="en-US" altLang="ja-JP" sz="1100"/>
        </a:p>
        <a:p>
          <a:r>
            <a:rPr kumimoji="1" lang="ja-JP" altLang="en-US" sz="1100"/>
            <a:t>その他、わからないことがあれば幼保運営課助成１班</a:t>
          </a:r>
          <a:r>
            <a:rPr kumimoji="1" lang="en-US" altLang="ja-JP" sz="1100"/>
            <a:t>(043-245-5729)</a:t>
          </a:r>
          <a:r>
            <a:rPr kumimoji="1" lang="ja-JP" altLang="en-US" sz="1100"/>
            <a:t>までお問い合わせください。</a:t>
          </a:r>
          <a:endParaRPr kumimoji="1" lang="en-US" altLang="ja-JP" sz="1100"/>
        </a:p>
      </xdr:txBody>
    </xdr:sp>
    <xdr:clientData/>
  </xdr:twoCellAnchor>
  <xdr:twoCellAnchor>
    <xdr:from>
      <xdr:col>6</xdr:col>
      <xdr:colOff>5227</xdr:colOff>
      <xdr:row>0</xdr:row>
      <xdr:rowOff>29695</xdr:rowOff>
    </xdr:from>
    <xdr:to>
      <xdr:col>22</xdr:col>
      <xdr:colOff>112059</xdr:colOff>
      <xdr:row>0</xdr:row>
      <xdr:rowOff>769470</xdr:rowOff>
    </xdr:to>
    <xdr:sp macro="" textlink="">
      <xdr:nvSpPr>
        <xdr:cNvPr id="27" name="正方形/長方形 26">
          <a:extLst>
            <a:ext uri="{FF2B5EF4-FFF2-40B4-BE49-F238E27FC236}">
              <a16:creationId xmlns:a16="http://schemas.microsoft.com/office/drawing/2014/main" id="{1CEBF0F4-A656-4D0E-B072-C28C37A67FC5}"/>
            </a:ext>
          </a:extLst>
        </xdr:cNvPr>
        <xdr:cNvSpPr/>
      </xdr:nvSpPr>
      <xdr:spPr>
        <a:xfrm>
          <a:off x="3680756" y="29695"/>
          <a:ext cx="6105715" cy="739775"/>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1" u="sng">
              <a:solidFill>
                <a:srgbClr val="FF0000"/>
              </a:solidFill>
              <a:effectLst/>
              <a:latin typeface="+mn-lt"/>
              <a:ea typeface="+mn-ea"/>
              <a:cs typeface="+mn-cs"/>
            </a:rPr>
            <a:t>※</a:t>
          </a:r>
          <a:r>
            <a:rPr kumimoji="1" lang="ja-JP" altLang="en-US" sz="1200" b="1" i="1" u="sng">
              <a:solidFill>
                <a:srgbClr val="FF0000"/>
              </a:solidFill>
              <a:effectLst/>
              <a:latin typeface="+mn-lt"/>
              <a:ea typeface="+mn-ea"/>
              <a:cs typeface="+mn-cs"/>
            </a:rPr>
            <a:t>よくあるエラーは右欄外に記載しております</a:t>
          </a:r>
          <a:r>
            <a:rPr kumimoji="1" lang="en-US" altLang="ja-JP" sz="1200" b="1" i="1" u="sng">
              <a:solidFill>
                <a:srgbClr val="FF0000"/>
              </a:solidFill>
              <a:effectLst/>
              <a:latin typeface="+mn-lt"/>
              <a:ea typeface="+mn-ea"/>
              <a:cs typeface="+mn-cs"/>
            </a:rPr>
            <a:t>※</a:t>
          </a:r>
          <a:endParaRPr lang="ja-JP" altLang="ja-JP" sz="1400" b="1" i="1" u="sng">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毎月１日時点の人数をカウントします</a:t>
          </a:r>
          <a:r>
            <a:rPr kumimoji="1" lang="ja-JP" altLang="ja-JP" sz="1100" u="sng">
              <a:solidFill>
                <a:schemeClr val="dk1"/>
              </a:solidFill>
              <a:effectLst/>
              <a:latin typeface="+mn-lt"/>
              <a:ea typeface="+mn-ea"/>
              <a:cs typeface="+mn-cs"/>
            </a:rPr>
            <a:t>。「職種」「正・常」、「パート・常」、保育士資格が「有」「無」、採用退職年月日が入力されていないと正しくカウントされません</a:t>
          </a:r>
          <a:r>
            <a:rPr kumimoji="1" lang="ja-JP" altLang="ja-JP" sz="1100">
              <a:solidFill>
                <a:schemeClr val="dk1"/>
              </a:solidFill>
              <a:effectLst/>
              <a:latin typeface="+mn-lt"/>
              <a:ea typeface="+mn-ea"/>
              <a:cs typeface="+mn-cs"/>
            </a:rPr>
            <a:t>のでご注意ください。</a:t>
          </a:r>
          <a:endParaRPr kumimoji="1" lang="en-US" altLang="ja-JP" sz="1100">
            <a:solidFill>
              <a:schemeClr val="dk1"/>
            </a:solidFill>
            <a:effectLst/>
            <a:latin typeface="+mn-lt"/>
            <a:ea typeface="+mn-ea"/>
            <a:cs typeface="+mn-cs"/>
          </a:endParaRPr>
        </a:p>
      </xdr:txBody>
    </xdr:sp>
    <xdr:clientData fPrintsWithSheet="0"/>
  </xdr:twoCellAnchor>
  <xdr:twoCellAnchor>
    <xdr:from>
      <xdr:col>22</xdr:col>
      <xdr:colOff>44823</xdr:colOff>
      <xdr:row>10</xdr:row>
      <xdr:rowOff>104589</xdr:rowOff>
    </xdr:from>
    <xdr:to>
      <xdr:col>24</xdr:col>
      <xdr:colOff>395941</xdr:colOff>
      <xdr:row>25</xdr:row>
      <xdr:rowOff>258207</xdr:rowOff>
    </xdr:to>
    <xdr:sp macro="" textlink="">
      <xdr:nvSpPr>
        <xdr:cNvPr id="10" name="吹き出し: 四角形 9">
          <a:extLst>
            <a:ext uri="{FF2B5EF4-FFF2-40B4-BE49-F238E27FC236}">
              <a16:creationId xmlns:a16="http://schemas.microsoft.com/office/drawing/2014/main" id="{0BE34870-3E2B-4F0C-A62F-820324F101CF}"/>
            </a:ext>
          </a:extLst>
        </xdr:cNvPr>
        <xdr:cNvSpPr/>
      </xdr:nvSpPr>
      <xdr:spPr>
        <a:xfrm>
          <a:off x="9719235" y="3683001"/>
          <a:ext cx="1404471" cy="4523912"/>
        </a:xfrm>
        <a:prstGeom prst="wedgeRectCallout">
          <a:avLst>
            <a:gd name="adj1" fmla="val 53032"/>
            <a:gd name="adj2" fmla="val 5434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0" u="none">
              <a:solidFill>
                <a:srgbClr val="FF0000"/>
              </a:solidFill>
              <a:latin typeface="Meiryo UI" panose="020B0604030504040204" pitchFamily="50" charset="-128"/>
              <a:ea typeface="Meiryo UI" panose="020B0604030504040204" pitchFamily="50" charset="-128"/>
            </a:rPr>
            <a:t>産休・育休等、年度内の長期休暇の予定が既に決まっている方がいる場合には、その方の</a:t>
          </a:r>
          <a:r>
            <a:rPr kumimoji="1" lang="en-US" altLang="ja-JP" sz="1050" b="0" u="none">
              <a:solidFill>
                <a:srgbClr val="FF0000"/>
              </a:solidFill>
              <a:latin typeface="Meiryo UI" panose="020B0604030504040204" pitchFamily="50" charset="-128"/>
              <a:ea typeface="Meiryo UI" panose="020B0604030504040204" pitchFamily="50" charset="-128"/>
            </a:rPr>
            <a:t>P</a:t>
          </a:r>
          <a:r>
            <a:rPr kumimoji="1" lang="ja-JP" altLang="en-US" sz="1050" b="0" u="none">
              <a:solidFill>
                <a:srgbClr val="FF0000"/>
              </a:solidFill>
              <a:latin typeface="Meiryo UI" panose="020B0604030504040204" pitchFamily="50" charset="-128"/>
              <a:ea typeface="Meiryo UI" panose="020B0604030504040204" pitchFamily="50" charset="-128"/>
            </a:rPr>
            <a:t>列「給与改善対象者」欄の○と、</a:t>
          </a:r>
          <a:r>
            <a:rPr kumimoji="1" lang="en-US" altLang="ja-JP" sz="1050" b="0" u="none">
              <a:solidFill>
                <a:srgbClr val="FF0000"/>
              </a:solidFill>
              <a:latin typeface="Meiryo UI" panose="020B0604030504040204" pitchFamily="50" charset="-128"/>
              <a:ea typeface="Meiryo UI" panose="020B0604030504040204" pitchFamily="50" charset="-128"/>
            </a:rPr>
            <a:t>W</a:t>
          </a:r>
          <a:r>
            <a:rPr kumimoji="1" lang="ja-JP" altLang="en-US" sz="1050" b="0" u="none">
              <a:solidFill>
                <a:srgbClr val="FF0000"/>
              </a:solidFill>
              <a:latin typeface="Meiryo UI" panose="020B0604030504040204" pitchFamily="50" charset="-128"/>
              <a:ea typeface="Meiryo UI" panose="020B0604030504040204" pitchFamily="50" charset="-128"/>
            </a:rPr>
            <a:t>列「４月」欄の数字を削除してください（対象人数にカウントされなくなります）。</a:t>
          </a:r>
          <a:endParaRPr kumimoji="1" lang="en-US" altLang="ja-JP" sz="1050" b="0" u="none">
            <a:solidFill>
              <a:srgbClr val="FF0000"/>
            </a:solidFill>
            <a:latin typeface="Meiryo UI" panose="020B0604030504040204" pitchFamily="50" charset="-128"/>
            <a:ea typeface="Meiryo UI" panose="020B0604030504040204" pitchFamily="50" charset="-128"/>
          </a:endParaRPr>
        </a:p>
        <a:p>
          <a:pPr algn="l"/>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削除は必須ではありませんが、今回の概算払い時に過剰に補助金を受け入れると、</a:t>
          </a:r>
          <a:r>
            <a:rPr kumimoji="1" lang="ja-JP" altLang="en-US" sz="1050" b="0" u="none">
              <a:solidFill>
                <a:srgbClr val="FF0000"/>
              </a:solidFill>
              <a:latin typeface="Meiryo UI" panose="020B0604030504040204" pitchFamily="50" charset="-128"/>
              <a:ea typeface="Meiryo UI" panose="020B0604030504040204" pitchFamily="50" charset="-128"/>
            </a:rPr>
            <a:t>年度末に返還をする必要があります。</a:t>
          </a:r>
          <a:endParaRPr kumimoji="1" lang="en-US" altLang="ja-JP" sz="1050" b="0" u="none">
            <a:solidFill>
              <a:srgbClr val="FF0000"/>
            </a:solidFill>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この「返還」の事務手続き負担が非常に大きいため、回避するためにお願いしております。</a:t>
          </a:r>
          <a:endParaRPr kumimoji="1" lang="en-US" altLang="ja-JP" sz="1050" b="0">
            <a:latin typeface="Meiryo UI" panose="020B0604030504040204" pitchFamily="50" charset="-128"/>
            <a:ea typeface="Meiryo UI" panose="020B0604030504040204" pitchFamily="50"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6</xdr:col>
      <xdr:colOff>146050</xdr:colOff>
      <xdr:row>3</xdr:row>
      <xdr:rowOff>101601</xdr:rowOff>
    </xdr:from>
    <xdr:to>
      <xdr:col>10</xdr:col>
      <xdr:colOff>279400</xdr:colOff>
      <xdr:row>8</xdr:row>
      <xdr:rowOff>31750</xdr:rowOff>
    </xdr:to>
    <xdr:sp macro="" textlink="">
      <xdr:nvSpPr>
        <xdr:cNvPr id="3" name="正方形/長方形 2">
          <a:extLst>
            <a:ext uri="{FF2B5EF4-FFF2-40B4-BE49-F238E27FC236}">
              <a16:creationId xmlns:a16="http://schemas.microsoft.com/office/drawing/2014/main" id="{A490D59B-9D60-4CB3-9638-214E1447306D}"/>
            </a:ext>
          </a:extLst>
        </xdr:cNvPr>
        <xdr:cNvSpPr/>
      </xdr:nvSpPr>
      <xdr:spPr>
        <a:xfrm>
          <a:off x="6477000" y="742951"/>
          <a:ext cx="2667000" cy="1771649"/>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chemeClr val="dk1"/>
              </a:solidFill>
              <a:effectLst/>
              <a:latin typeface="Meiryo UI" panose="020B0604030504040204" pitchFamily="50" charset="-128"/>
              <a:ea typeface="Meiryo UI" panose="020B0604030504040204" pitchFamily="50" charset="-128"/>
              <a:cs typeface="+mn-cs"/>
            </a:rPr>
            <a:t>補助単価は上限である</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円に設定にしております。</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未満としたい場合は幼保運営課の担当までご連絡ください。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241300</xdr:colOff>
      <xdr:row>4</xdr:row>
      <xdr:rowOff>120650</xdr:rowOff>
    </xdr:from>
    <xdr:to>
      <xdr:col>32</xdr:col>
      <xdr:colOff>285750</xdr:colOff>
      <xdr:row>14</xdr:row>
      <xdr:rowOff>50800</xdr:rowOff>
    </xdr:to>
    <xdr:sp macro="" textlink="">
      <xdr:nvSpPr>
        <xdr:cNvPr id="7" name="正方形/長方形 6">
          <a:extLst>
            <a:ext uri="{FF2B5EF4-FFF2-40B4-BE49-F238E27FC236}">
              <a16:creationId xmlns:a16="http://schemas.microsoft.com/office/drawing/2014/main" id="{B32CA9EA-936E-466D-851C-0949569A834E}"/>
            </a:ext>
          </a:extLst>
        </xdr:cNvPr>
        <xdr:cNvSpPr/>
      </xdr:nvSpPr>
      <xdr:spPr>
        <a:xfrm>
          <a:off x="6261100" y="1289050"/>
          <a:ext cx="3467100" cy="2851150"/>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600" b="1">
              <a:solidFill>
                <a:schemeClr val="dk1"/>
              </a:solidFill>
              <a:effectLst/>
              <a:latin typeface="Meiryo UI" panose="020B0604030504040204" pitchFamily="50" charset="-128"/>
              <a:ea typeface="Meiryo UI" panose="020B0604030504040204" pitchFamily="50" charset="-128"/>
              <a:cs typeface="+mn-cs"/>
            </a:rPr>
            <a:t>交付決定額</a:t>
          </a:r>
          <a:r>
            <a:rPr lang="ja-JP" altLang="en-US" sz="1200" b="1">
              <a:solidFill>
                <a:schemeClr val="dk1"/>
              </a:solidFill>
              <a:effectLst/>
              <a:latin typeface="Meiryo UI" panose="020B0604030504040204" pitchFamily="50" charset="-128"/>
              <a:ea typeface="Meiryo UI" panose="020B0604030504040204" pitchFamily="50" charset="-128"/>
              <a:cs typeface="+mn-cs"/>
            </a:rPr>
            <a:t>（申請後に千葉市から送付する交付決定通知書に記載される額＝↓の様式第１０号（概算払請求書）の「１　交付決定額」欄に記載されている額）</a:t>
          </a:r>
          <a:endParaRPr lang="en-US" altLang="ja-JP" sz="1200" b="1">
            <a:solidFill>
              <a:schemeClr val="dk1"/>
            </a:solidFill>
            <a:effectLst/>
            <a:latin typeface="Meiryo UI" panose="020B0604030504040204" pitchFamily="50" charset="-128"/>
            <a:ea typeface="Meiryo UI" panose="020B0604030504040204" pitchFamily="50" charset="-128"/>
            <a:cs typeface="+mn-cs"/>
          </a:endParaRPr>
        </a:p>
        <a:p>
          <a:r>
            <a:rPr lang="ja-JP" altLang="en-US" sz="1600" b="1">
              <a:solidFill>
                <a:schemeClr val="dk1"/>
              </a:solidFill>
              <a:effectLst/>
              <a:latin typeface="Meiryo UI" panose="020B0604030504040204" pitchFamily="50" charset="-128"/>
              <a:ea typeface="Meiryo UI" panose="020B0604030504040204" pitchFamily="50" charset="-128"/>
              <a:cs typeface="+mn-cs"/>
            </a:rPr>
            <a:t>は、</a:t>
          </a:r>
          <a:r>
            <a:rPr lang="ja-JP" altLang="en-US" sz="1600" b="1">
              <a:solidFill>
                <a:srgbClr val="FF0000"/>
              </a:solidFill>
              <a:effectLst/>
              <a:latin typeface="Meiryo UI" panose="020B0604030504040204" pitchFamily="50" charset="-128"/>
              <a:ea typeface="Meiryo UI" panose="020B0604030504040204" pitchFamily="50" charset="-128"/>
              <a:cs typeface="+mn-cs"/>
            </a:rPr>
            <a:t>交付申請額に</a:t>
          </a:r>
          <a:r>
            <a:rPr lang="en-US" altLang="ja-JP" sz="1600" b="1">
              <a:solidFill>
                <a:srgbClr val="FF0000"/>
              </a:solidFill>
              <a:effectLst/>
              <a:latin typeface="Meiryo UI" panose="020B0604030504040204" pitchFamily="50" charset="-128"/>
              <a:ea typeface="Meiryo UI" panose="020B0604030504040204" pitchFamily="50" charset="-128"/>
              <a:cs typeface="+mn-cs"/>
            </a:rPr>
            <a:t>11/12</a:t>
          </a:r>
          <a:r>
            <a:rPr lang="ja-JP" altLang="en-US" sz="1600" b="1">
              <a:solidFill>
                <a:srgbClr val="FF0000"/>
              </a:solidFill>
              <a:effectLst/>
              <a:latin typeface="Meiryo UI" panose="020B0604030504040204" pitchFamily="50" charset="-128"/>
              <a:ea typeface="Meiryo UI" panose="020B0604030504040204" pitchFamily="50" charset="-128"/>
              <a:cs typeface="+mn-cs"/>
            </a:rPr>
            <a:t>を掛けた額です。</a:t>
          </a:r>
          <a:endParaRPr lang="ja-JP"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20</xdr:col>
      <xdr:colOff>0</xdr:colOff>
      <xdr:row>24</xdr:row>
      <xdr:rowOff>215900</xdr:rowOff>
    </xdr:from>
    <xdr:to>
      <xdr:col>30</xdr:col>
      <xdr:colOff>203200</xdr:colOff>
      <xdr:row>32</xdr:row>
      <xdr:rowOff>57150</xdr:rowOff>
    </xdr:to>
    <xdr:sp macro="" textlink="">
      <xdr:nvSpPr>
        <xdr:cNvPr id="8" name="正方形/長方形 7">
          <a:extLst>
            <a:ext uri="{FF2B5EF4-FFF2-40B4-BE49-F238E27FC236}">
              <a16:creationId xmlns:a16="http://schemas.microsoft.com/office/drawing/2014/main" id="{C556C457-A1C5-44A2-891B-241E61231293}"/>
            </a:ext>
          </a:extLst>
        </xdr:cNvPr>
        <xdr:cNvSpPr/>
      </xdr:nvSpPr>
      <xdr:spPr>
        <a:xfrm>
          <a:off x="6330950" y="7226300"/>
          <a:ext cx="2692400" cy="2190750"/>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概算払い　６月末支給予定</a:t>
          </a:r>
        </a:p>
        <a:p>
          <a:r>
            <a:rPr lang="en-US" altLang="ja-JP" sz="1100" b="1">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３月分と各月差額分は、実績報告に基づき追加支給します（翌年５月末支給予定）。</a:t>
          </a:r>
        </a:p>
        <a:p>
          <a:r>
            <a:rPr lang="en-US" altLang="ja-JP" sz="1100" b="1" u="none">
              <a:solidFill>
                <a:srgbClr val="FF0000"/>
              </a:solidFill>
              <a:effectLst/>
              <a:latin typeface="Meiryo UI" panose="020B0604030504040204" pitchFamily="50" charset="-128"/>
              <a:ea typeface="Meiryo UI" panose="020B0604030504040204" pitchFamily="50" charset="-128"/>
              <a:cs typeface="+mn-cs"/>
            </a:rPr>
            <a:t>※</a:t>
          </a:r>
          <a:r>
            <a:rPr lang="ja-JP" altLang="en-US" sz="1100" b="1" u="sng">
              <a:solidFill>
                <a:srgbClr val="FF0000"/>
              </a:solidFill>
              <a:effectLst/>
              <a:latin typeface="Meiryo UI" panose="020B0604030504040204" pitchFamily="50" charset="-128"/>
              <a:ea typeface="Meiryo UI" panose="020B0604030504040204" pitchFamily="50" charset="-128"/>
              <a:cs typeface="+mn-cs"/>
            </a:rPr>
            <a:t>実績が既支給額を下回った場合は補助金返還となります</a:t>
          </a:r>
          <a:r>
            <a:rPr lang="ja-JP" altLang="en-US" sz="1100" b="1" u="none">
              <a:solidFill>
                <a:srgbClr val="FF0000"/>
              </a:solidFill>
              <a:effectLst/>
              <a:latin typeface="Meiryo UI" panose="020B0604030504040204" pitchFamily="50" charset="-128"/>
              <a:ea typeface="Meiryo UI" panose="020B0604030504040204" pitchFamily="50" charset="-128"/>
              <a:cs typeface="+mn-cs"/>
            </a:rPr>
            <a:t>。</a:t>
          </a:r>
          <a:endParaRPr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215900</xdr:colOff>
      <xdr:row>38</xdr:row>
      <xdr:rowOff>44450</xdr:rowOff>
    </xdr:from>
    <xdr:to>
      <xdr:col>30</xdr:col>
      <xdr:colOff>215900</xdr:colOff>
      <xdr:row>41</xdr:row>
      <xdr:rowOff>206375</xdr:rowOff>
    </xdr:to>
    <xdr:sp macro="" textlink="">
      <xdr:nvSpPr>
        <xdr:cNvPr id="10" name="正方形/長方形 9">
          <a:extLst>
            <a:ext uri="{FF2B5EF4-FFF2-40B4-BE49-F238E27FC236}">
              <a16:creationId xmlns:a16="http://schemas.microsoft.com/office/drawing/2014/main" id="{2A6A2CC5-AFE2-4AF8-9041-268A1BB0410D}"/>
            </a:ext>
          </a:extLst>
        </xdr:cNvPr>
        <xdr:cNvSpPr/>
      </xdr:nvSpPr>
      <xdr:spPr>
        <a:xfrm>
          <a:off x="6546850" y="11156950"/>
          <a:ext cx="2489200" cy="1038225"/>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rgbClr val="FF0000"/>
              </a:solidFill>
              <a:effectLst/>
              <a:latin typeface="Meiryo UI" panose="020B0604030504040204" pitchFamily="50" charset="-128"/>
              <a:ea typeface="Meiryo UI" panose="020B0604030504040204" pitchFamily="50" charset="-128"/>
              <a:cs typeface="+mn-cs"/>
            </a:rPr>
            <a:t>文中の文書番号はこちらで記載する欄ですので、空欄で提出してください。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 val="助成班"/>
      <sheetName val="指導班 "/>
      <sheetName val="管理班"/>
      <sheetName val="2.27現在　進捗状況"/>
      <sheetName val="職員予定表"/>
      <sheetName val="職能養成管理表"/>
      <sheetName val="2.22現在　進捗状況"/>
      <sheetName val="3.11現在　進捗状況"/>
      <sheetName val="3.29現在　進捗状況"/>
      <sheetName val="助成1"/>
      <sheetName val="助成2"/>
      <sheetName val="助成２　最新"/>
      <sheetName val="指導"/>
      <sheetName val="管理"/>
      <sheetName val="Sheet1 (4)"/>
      <sheetName val="Sheet1 (2)"/>
      <sheetName val="Sheet1 (3)"/>
      <sheetName val="内科・歯科"/>
      <sheetName val="申請人数"/>
      <sheetName val="決定通知"/>
      <sheetName val="交付決定内訳書"/>
      <sheetName val="交付決定一覧"/>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変更決定一覧"/>
      <sheetName val="申請変更前後"/>
      <sheetName val="実績差額一覧"/>
      <sheetName val="変更通知"/>
      <sheetName val="変更指令番号"/>
      <sheetName val="確定通知"/>
      <sheetName val="達番号"/>
      <sheetName val="差額一覧"/>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 val="施設情報"/>
      <sheetName val="3.31現在職員数"/>
      <sheetName val="決定通知（様式第２号）"/>
      <sheetName val="第１四半期"/>
      <sheetName val="第２四半期 "/>
      <sheetName val="第２支払"/>
      <sheetName val="第３四半期"/>
      <sheetName val="第３支払"/>
      <sheetName val="10月予備申請"/>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中間実績】修正等箇所"/>
    </sheetNames>
    <sheetDataSet>
      <sheetData sheetId="0"/>
      <sheetData sheetId="1"/>
      <sheetData sheetId="2"/>
      <sheetData sheetId="3"/>
      <sheetData sheetId="4"/>
      <sheetData sheetId="5"/>
      <sheetData sheetId="6">
        <row r="3">
          <cell r="C3" t="str">
            <v>18/100地域</v>
          </cell>
          <cell r="I3" t="str">
            <v>×</v>
          </cell>
        </row>
        <row r="4">
          <cell r="I4" t="str">
            <v>○</v>
          </cell>
        </row>
      </sheetData>
      <sheetData sheetId="7"/>
      <sheetData sheetId="8"/>
      <sheetData sheetId="9"/>
      <sheetData sheetId="10"/>
      <sheetData sheetId="11"/>
      <sheetData sheetId="12"/>
      <sheetData sheetId="13"/>
      <sheetData sheetId="14"/>
      <sheetData sheetId="15">
        <row r="4">
          <cell r="B4" t="str">
            <v>01_全般</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
          <cell r="A4">
            <v>1</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refreshError="1"/>
      <sheetData sheetId="62"/>
      <sheetData sheetId="63"/>
      <sheetData sheetId="64" refreshError="1"/>
      <sheetData sheetId="65"/>
      <sheetData sheetId="66"/>
      <sheetData sheetId="67">
        <row r="18">
          <cell r="H18" t="str">
            <v>交付申請・概算払：①データ分割　②データ入力</v>
          </cell>
        </row>
      </sheetData>
      <sheetData sheetId="68"/>
      <sheetData sheetId="69"/>
      <sheetData sheetId="70"/>
      <sheetData sheetId="71"/>
      <sheetData sheetId="72">
        <row r="21">
          <cell r="G21">
            <v>23400</v>
          </cell>
        </row>
      </sheetData>
      <sheetData sheetId="73">
        <row r="35">
          <cell r="G35">
            <v>129600</v>
          </cell>
        </row>
      </sheetData>
      <sheetData sheetId="74"/>
      <sheetData sheetId="75"/>
      <sheetData sheetId="76"/>
      <sheetData sheetId="77">
        <row r="3">
          <cell r="G3">
            <v>56</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row r="5">
          <cell r="A5">
            <v>1</v>
          </cell>
        </row>
      </sheetData>
      <sheetData sheetId="91"/>
      <sheetData sheetId="92">
        <row r="3">
          <cell r="M3">
            <v>38</v>
          </cell>
        </row>
      </sheetData>
      <sheetData sheetId="93">
        <row r="4">
          <cell r="A4">
            <v>1</v>
          </cell>
        </row>
      </sheetData>
      <sheetData sheetId="94"/>
      <sheetData sheetId="95"/>
      <sheetData sheetId="96"/>
      <sheetData sheetId="97"/>
      <sheetData sheetId="98"/>
      <sheetData sheetId="99"/>
      <sheetData sheetId="100"/>
      <sheetData sheetId="101">
        <row r="1">
          <cell r="A1" t="str">
            <v>平成27年度　千葉市保育ルーム認定施設一覧</v>
          </cell>
        </row>
      </sheetData>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4">
          <cell r="A4">
            <v>1</v>
          </cell>
        </row>
      </sheetData>
      <sheetData sheetId="119">
        <row r="1">
          <cell r="A1" t="str">
            <v>平成27年度　千葉市保育ルーム認定施設一覧</v>
          </cell>
        </row>
      </sheetData>
      <sheetData sheetId="120"/>
      <sheetData sheetId="121"/>
      <sheetData sheetId="122"/>
      <sheetData sheetId="123"/>
      <sheetData sheetId="124"/>
      <sheetData sheetId="125"/>
      <sheetData sheetId="126"/>
      <sheetData sheetId="127"/>
      <sheetData sheetId="128"/>
      <sheetData sheetId="129">
        <row r="4">
          <cell r="A4">
            <v>1</v>
          </cell>
        </row>
      </sheetData>
      <sheetData sheetId="1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row>
        <row r="5">
          <cell r="C5" t="str">
            <v>02_進め方</v>
          </cell>
        </row>
        <row r="6">
          <cell r="C6" t="str">
            <v>03_注意事項</v>
          </cell>
        </row>
        <row r="7">
          <cell r="C7" t="str">
            <v>04_連絡</v>
          </cell>
        </row>
        <row r="8">
          <cell r="C8" t="str">
            <v>05_人</v>
          </cell>
        </row>
        <row r="9">
          <cell r="C9" t="str">
            <v>06_改善事項</v>
          </cell>
        </row>
        <row r="10">
          <cell r="C10" t="str">
            <v>07_検討</v>
          </cell>
        </row>
        <row r="11">
          <cell r="C11" t="str">
            <v>08_用語集</v>
          </cell>
        </row>
        <row r="12">
          <cell r="C12">
            <v>0</v>
          </cell>
        </row>
        <row r="13">
          <cell r="C13">
            <v>0</v>
          </cell>
        </row>
        <row r="14">
          <cell r="C14">
            <v>0</v>
          </cell>
        </row>
        <row r="15">
          <cell r="C15">
            <v>0</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 val="VLOOK"/>
      <sheetName val="Sheet2"/>
      <sheetName val="編集"/>
      <sheetName val="H28.4.1"/>
      <sheetName val="H27.4.1（訂正）"/>
      <sheetName val="H27.4.1（番号訂正）"/>
      <sheetName val="H27.4.1"/>
      <sheetName val="机上用"/>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助成班"/>
      <sheetName val="指導班 "/>
      <sheetName val="管理班"/>
      <sheetName val="1.8現在　進捗状況"/>
      <sheetName val="リスト"/>
      <sheetName val="職員予定表"/>
      <sheetName val="施設情報 (交付決定）)"/>
      <sheetName val="Sheet1"/>
      <sheetName val="負担行為伺書"/>
      <sheetName val="交付決定①"/>
      <sheetName val="変更①"/>
      <sheetName val="交付決定②"/>
      <sheetName val="確定"/>
      <sheetName val="変更②"/>
      <sheetName val="決定通知(2号)"/>
      <sheetName val="変更負担行為伺書"/>
      <sheetName val="変更決定通知(5号)"/>
      <sheetName val="確定通知(8号)"/>
      <sheetName val="5月"/>
      <sheetName val="6月"/>
      <sheetName val="7月"/>
      <sheetName val="8月"/>
      <sheetName val="9月"/>
      <sheetName val="10月"/>
      <sheetName val="11月"/>
      <sheetName val="Sheet5"/>
      <sheetName val="12月"/>
      <sheetName val="1月"/>
      <sheetName val="2月"/>
      <sheetName val="書類提出状況"/>
      <sheetName val="確定通知(8号) (2)"/>
      <sheetName val="かるがも"/>
      <sheetName val="12"/>
      <sheetName val="補助金用基本データ"/>
      <sheetName val="交付決定額一覧"/>
      <sheetName val="Sheet4"/>
      <sheetName val="基準額等"/>
      <sheetName val="提出前チェックリスト"/>
      <sheetName val="【保育園既存】算出内訳書"/>
      <sheetName val="【施設型】実績報告書等（入力不要）"/>
      <sheetName val="年度途中入園前健診の支払明細"/>
      <sheetName val="領収書内訳シート"/>
      <sheetName val="交付申請書(入力不用)"/>
    </sheetNames>
    <sheetDataSet>
      <sheetData sheetId="0" refreshError="1"/>
      <sheetData sheetId="1" refreshError="1"/>
      <sheetData sheetId="2">
        <row r="3">
          <cell r="I3" t="str">
            <v>なし</v>
          </cell>
          <cell r="N3" t="str">
            <v>0人</v>
          </cell>
        </row>
        <row r="4">
          <cell r="N4" t="str">
            <v>1人</v>
          </cell>
        </row>
        <row r="5">
          <cell r="N5" t="str">
            <v>2人</v>
          </cell>
        </row>
        <row r="6">
          <cell r="N6" t="str">
            <v>3人</v>
          </cell>
        </row>
        <row r="7">
          <cell r="N7" t="str">
            <v>4人</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ow r="160">
          <cell r="F160" t="str">
            <v>01_中央区</v>
          </cell>
        </row>
      </sheetData>
      <sheetData sheetId="15"/>
      <sheetData sheetId="16"/>
      <sheetData sheetId="17"/>
      <sheetData sheetId="18"/>
      <sheetData sheetId="19"/>
      <sheetData sheetId="20"/>
      <sheetData sheetId="21">
        <row r="4">
          <cell r="A4">
            <v>1</v>
          </cell>
        </row>
      </sheetData>
      <sheetData sheetId="22"/>
      <sheetData sheetId="23"/>
      <sheetData sheetId="24"/>
      <sheetData sheetId="25"/>
      <sheetData sheetId="26"/>
      <sheetData sheetId="27"/>
      <sheetData sheetId="28"/>
      <sheetData sheetId="29"/>
      <sheetData sheetId="30"/>
      <sheetData sheetId="31">
        <row r="4">
          <cell r="A4">
            <v>1</v>
          </cell>
        </row>
      </sheetData>
      <sheetData sheetId="32"/>
      <sheetData sheetId="33"/>
      <sheetData sheetId="34"/>
      <sheetData sheetId="35"/>
      <sheetData sheetId="36"/>
      <sheetData sheetId="37"/>
      <sheetData sheetId="38"/>
      <sheetData sheetId="39"/>
      <sheetData sheetId="40">
        <row r="4">
          <cell r="A4">
            <v>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8">
          <cell r="Z8">
            <v>45</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ow r="5">
          <cell r="C5" t="str">
            <v>院内保育園</v>
          </cell>
        </row>
      </sheetData>
      <sheetData sheetId="75"/>
      <sheetData sheetId="76"/>
      <sheetData sheetId="77"/>
      <sheetData sheetId="78"/>
      <sheetData sheetId="79"/>
      <sheetData sheetId="80"/>
      <sheetData sheetId="81"/>
      <sheetData sheetId="82"/>
      <sheetData sheetId="8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I49">
            <v>0</v>
          </cell>
        </row>
        <row r="50">
          <cell r="A50">
            <v>47</v>
          </cell>
          <cell r="B50">
            <v>0</v>
          </cell>
          <cell r="C50">
            <v>0</v>
          </cell>
          <cell r="D50">
            <v>0</v>
          </cell>
          <cell r="I50">
            <v>0</v>
          </cell>
        </row>
        <row r="51">
          <cell r="A51">
            <v>48</v>
          </cell>
          <cell r="B51">
            <v>0</v>
          </cell>
          <cell r="C51">
            <v>0</v>
          </cell>
          <cell r="D51">
            <v>0</v>
          </cell>
          <cell r="I51">
            <v>0</v>
          </cell>
        </row>
        <row r="52">
          <cell r="A52">
            <v>49</v>
          </cell>
          <cell r="B52">
            <v>0</v>
          </cell>
          <cell r="C52">
            <v>0</v>
          </cell>
          <cell r="D52">
            <v>0</v>
          </cell>
          <cell r="I52">
            <v>0</v>
          </cell>
        </row>
        <row r="53">
          <cell r="A53">
            <v>50</v>
          </cell>
          <cell r="B53">
            <v>0</v>
          </cell>
          <cell r="C53">
            <v>0</v>
          </cell>
          <cell r="D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EB4F-E693-48E5-A6EA-B8E05A6B215C}">
  <dimension ref="A1:H8"/>
  <sheetViews>
    <sheetView workbookViewId="0">
      <selection activeCell="B6" sqref="B6"/>
    </sheetView>
  </sheetViews>
  <sheetFormatPr defaultRowHeight="13"/>
  <cols>
    <col min="1" max="1" width="23.90625" customWidth="1"/>
    <col min="2" max="8" width="12.6328125" customWidth="1"/>
  </cols>
  <sheetData>
    <row r="1" spans="1:8" ht="30" customHeight="1">
      <c r="A1" s="138" t="s">
        <v>1474</v>
      </c>
      <c r="B1" s="138" t="s">
        <v>61</v>
      </c>
      <c r="C1" s="139" t="s">
        <v>1630</v>
      </c>
      <c r="D1" s="138" t="s">
        <v>1493</v>
      </c>
      <c r="E1" s="139" t="s">
        <v>67</v>
      </c>
      <c r="F1" s="138" t="s">
        <v>1619</v>
      </c>
      <c r="G1" s="138" t="s">
        <v>1502</v>
      </c>
      <c r="H1" s="138" t="s">
        <v>1505</v>
      </c>
    </row>
    <row r="2" spans="1:8" ht="30" customHeight="1">
      <c r="A2" s="143" t="s">
        <v>1575</v>
      </c>
      <c r="B2" s="140" t="s">
        <v>1620</v>
      </c>
      <c r="C2" s="142" t="s">
        <v>1631</v>
      </c>
      <c r="D2" s="140"/>
      <c r="E2" s="140"/>
      <c r="F2" s="379" t="s">
        <v>1621</v>
      </c>
      <c r="G2" s="380" t="s">
        <v>1622</v>
      </c>
      <c r="H2" s="381" t="s">
        <v>1623</v>
      </c>
    </row>
    <row r="3" spans="1:8" ht="30" customHeight="1">
      <c r="A3" s="143" t="s">
        <v>1629</v>
      </c>
      <c r="B3" s="140" t="s">
        <v>1620</v>
      </c>
      <c r="C3" s="140" t="s">
        <v>1632</v>
      </c>
      <c r="D3" s="140"/>
      <c r="E3" s="140"/>
      <c r="F3" s="379"/>
      <c r="G3" s="380"/>
      <c r="H3" s="381"/>
    </row>
    <row r="4" spans="1:8" ht="30" customHeight="1">
      <c r="A4" s="144" t="s">
        <v>1633</v>
      </c>
      <c r="B4" s="140" t="s">
        <v>1620</v>
      </c>
      <c r="C4" s="140" t="s">
        <v>1632</v>
      </c>
      <c r="D4" s="140"/>
      <c r="E4" s="140"/>
      <c r="F4" s="379"/>
      <c r="G4" s="380"/>
      <c r="H4" s="381"/>
    </row>
    <row r="5" spans="1:8" ht="30" customHeight="1">
      <c r="A5" s="144" t="s">
        <v>1634</v>
      </c>
      <c r="B5" s="140" t="s">
        <v>1624</v>
      </c>
      <c r="C5" s="140" t="s">
        <v>1632</v>
      </c>
      <c r="D5" s="140"/>
      <c r="E5" s="140"/>
      <c r="F5" s="379"/>
      <c r="G5" s="380"/>
      <c r="H5" s="381"/>
    </row>
    <row r="6" spans="1:8" ht="30" customHeight="1">
      <c r="A6" s="144" t="s">
        <v>1635</v>
      </c>
      <c r="B6" s="140" t="s">
        <v>1624</v>
      </c>
      <c r="C6" s="140" t="s">
        <v>1632</v>
      </c>
      <c r="D6" s="140"/>
      <c r="E6" s="140"/>
      <c r="F6" s="379"/>
      <c r="G6" s="380"/>
      <c r="H6" s="381"/>
    </row>
    <row r="7" spans="1:8" ht="30" customHeight="1">
      <c r="A7" s="143" t="s">
        <v>1625</v>
      </c>
      <c r="B7" s="140" t="s">
        <v>1620</v>
      </c>
      <c r="C7" s="140" t="s">
        <v>1626</v>
      </c>
      <c r="D7" s="141" t="s">
        <v>1627</v>
      </c>
      <c r="E7" s="140" t="s">
        <v>1621</v>
      </c>
      <c r="F7" s="379"/>
      <c r="G7" s="380"/>
      <c r="H7" s="381"/>
    </row>
    <row r="8" spans="1:8" ht="60.75" customHeight="1">
      <c r="A8" s="144" t="s">
        <v>1636</v>
      </c>
      <c r="B8" s="140" t="s">
        <v>1620</v>
      </c>
      <c r="C8" s="140" t="s">
        <v>1626</v>
      </c>
      <c r="D8" s="141" t="s">
        <v>1628</v>
      </c>
      <c r="E8" s="140"/>
      <c r="F8" s="379"/>
      <c r="G8" s="380"/>
      <c r="H8" s="381"/>
    </row>
  </sheetData>
  <sheetProtection algorithmName="SHA-512" hashValue="XhsghTmLClsJr8VT5TScnObrdX9ec2JhAqTOQo84pIzLZ8I+9RG5NDgifBbKoJkWGKjgXHWo5rQD218LNMh3Bg==" saltValue="1aWB8J8iEmzH494M0nINow==" spinCount="100000" sheet="1" objects="1" scenarios="1"/>
  <mergeCells count="3">
    <mergeCell ref="F2:F8"/>
    <mergeCell ref="G2:G8"/>
    <mergeCell ref="H2:H8"/>
  </mergeCells>
  <phoneticPr fontId="16"/>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A7117-0B4A-44A5-BA4D-A31B168B956E}">
  <sheetPr>
    <tabColor rgb="FFFFFF00"/>
  </sheetPr>
  <dimension ref="A1:V47"/>
  <sheetViews>
    <sheetView view="pageBreakPreview" zoomScaleNormal="100" zoomScaleSheetLayoutView="100" workbookViewId="0">
      <selection activeCell="Y4" sqref="Y4"/>
    </sheetView>
  </sheetViews>
  <sheetFormatPr defaultColWidth="4.453125" defaultRowHeight="13"/>
  <cols>
    <col min="1" max="18" width="4.453125" style="85"/>
    <col min="19" max="19" width="6" style="85" bestFit="1" customWidth="1"/>
    <col min="20" max="20" width="4.453125" style="85"/>
    <col min="21" max="22" width="0" style="85" hidden="1" customWidth="1"/>
    <col min="23" max="16384" width="4.453125" style="85"/>
  </cols>
  <sheetData>
    <row r="1" spans="1:22" ht="23.25" customHeight="1">
      <c r="A1" s="73" t="s">
        <v>1382</v>
      </c>
      <c r="B1" s="73"/>
      <c r="C1" s="73"/>
      <c r="D1" s="73"/>
      <c r="E1" s="73"/>
      <c r="F1" s="73"/>
      <c r="G1" s="73"/>
      <c r="H1" s="73"/>
      <c r="I1" s="73"/>
      <c r="J1" s="73"/>
      <c r="K1" s="73"/>
      <c r="L1" s="73"/>
      <c r="M1" s="73"/>
      <c r="N1" s="73"/>
      <c r="S1" s="93" t="e">
        <f>①基本情報!Q5</f>
        <v>#N/A</v>
      </c>
    </row>
    <row r="2" spans="1:22" ht="23.25" customHeight="1">
      <c r="A2" s="73"/>
      <c r="B2" s="73"/>
      <c r="C2" s="73"/>
      <c r="D2" s="73"/>
      <c r="E2" s="73"/>
      <c r="F2" s="73"/>
      <c r="G2" s="73"/>
      <c r="H2" s="73"/>
      <c r="I2" s="73"/>
      <c r="J2" s="73"/>
      <c r="M2" s="73"/>
      <c r="N2" s="73"/>
      <c r="P2" s="533" t="s">
        <v>2288</v>
      </c>
      <c r="Q2" s="533"/>
      <c r="R2" s="533"/>
      <c r="S2" s="533"/>
    </row>
    <row r="3" spans="1:22" ht="23.25" customHeight="1">
      <c r="A3" s="73"/>
      <c r="B3" s="73"/>
      <c r="C3" s="73"/>
      <c r="D3" s="73"/>
      <c r="E3" s="73"/>
      <c r="F3" s="73"/>
      <c r="G3" s="73"/>
      <c r="H3" s="73"/>
      <c r="I3" s="73"/>
      <c r="J3" s="73"/>
      <c r="K3" s="73"/>
      <c r="L3" s="73"/>
      <c r="M3" s="73"/>
      <c r="N3" s="73"/>
    </row>
    <row r="4" spans="1:22" ht="23.25" customHeight="1">
      <c r="A4" s="534" t="s">
        <v>1383</v>
      </c>
      <c r="B4" s="534"/>
      <c r="C4" s="534"/>
      <c r="D4" s="534"/>
      <c r="E4" s="534"/>
      <c r="F4" s="534"/>
      <c r="G4" s="534"/>
      <c r="H4" s="534"/>
      <c r="I4" s="534"/>
      <c r="J4" s="534"/>
      <c r="K4" s="534"/>
      <c r="L4" s="534"/>
      <c r="M4" s="534"/>
      <c r="N4" s="534"/>
      <c r="O4" s="534"/>
      <c r="P4" s="534"/>
      <c r="Q4" s="534"/>
      <c r="R4" s="534"/>
      <c r="S4" s="534"/>
    </row>
    <row r="5" spans="1:22" ht="23.25" customHeight="1">
      <c r="A5" s="73"/>
      <c r="B5" s="73"/>
      <c r="C5" s="73"/>
      <c r="D5" s="73"/>
      <c r="E5" s="73"/>
      <c r="F5" s="73"/>
      <c r="G5" s="73"/>
      <c r="H5" s="73"/>
      <c r="I5" s="73"/>
      <c r="J5" s="73"/>
      <c r="K5" s="73"/>
      <c r="L5" s="73"/>
      <c r="M5" s="73"/>
      <c r="N5" s="73"/>
    </row>
    <row r="6" spans="1:22" ht="23.25" customHeight="1">
      <c r="A6" s="73" t="s">
        <v>136</v>
      </c>
      <c r="B6" s="73"/>
      <c r="C6" s="73"/>
      <c r="D6" s="73"/>
      <c r="E6" s="73"/>
      <c r="F6" s="73"/>
      <c r="G6" s="73"/>
      <c r="H6" s="73"/>
      <c r="I6" s="73"/>
      <c r="J6" s="73"/>
      <c r="K6" s="73"/>
      <c r="L6" s="73"/>
      <c r="M6" s="73"/>
      <c r="N6" s="73"/>
    </row>
    <row r="7" spans="1:22" ht="23.25" customHeight="1">
      <c r="A7" s="73"/>
      <c r="C7" s="73"/>
      <c r="D7" s="73"/>
      <c r="E7" s="73"/>
      <c r="F7" s="73"/>
      <c r="G7" s="73"/>
      <c r="H7" s="73"/>
      <c r="I7" s="73"/>
      <c r="J7" s="537" t="s">
        <v>1638</v>
      </c>
      <c r="K7" s="537"/>
      <c r="L7" s="537"/>
      <c r="M7" s="535" t="e">
        <f>VLOOKUP($S$1,補助金用基本データ!D5:U302,11)</f>
        <v>#N/A</v>
      </c>
      <c r="N7" s="535"/>
      <c r="O7" s="535"/>
      <c r="P7" s="535"/>
      <c r="Q7" s="535"/>
      <c r="R7" s="535"/>
      <c r="S7" s="535"/>
    </row>
    <row r="8" spans="1:22" ht="23.25" customHeight="1">
      <c r="A8" s="73"/>
      <c r="B8" s="73"/>
      <c r="C8" s="73"/>
      <c r="D8" s="73"/>
      <c r="E8" s="73"/>
      <c r="F8" s="73"/>
      <c r="G8" s="73"/>
      <c r="H8" s="73"/>
      <c r="I8" s="73"/>
      <c r="J8" s="537"/>
      <c r="K8" s="537"/>
      <c r="L8" s="537"/>
      <c r="M8" s="535"/>
      <c r="N8" s="535"/>
      <c r="O8" s="535"/>
      <c r="P8" s="535"/>
      <c r="Q8" s="535"/>
      <c r="R8" s="535"/>
      <c r="S8" s="535"/>
    </row>
    <row r="9" spans="1:22" ht="23.25" customHeight="1">
      <c r="H9" s="73"/>
      <c r="I9" s="73"/>
      <c r="J9" s="537"/>
      <c r="K9" s="537"/>
      <c r="L9" s="537"/>
      <c r="M9" s="535"/>
      <c r="N9" s="535"/>
      <c r="O9" s="535"/>
      <c r="P9" s="535"/>
      <c r="Q9" s="535"/>
      <c r="R9" s="535"/>
      <c r="S9" s="535"/>
      <c r="U9" s="95"/>
      <c r="V9" s="95"/>
    </row>
    <row r="10" spans="1:22" ht="23.25" customHeight="1">
      <c r="H10" s="73"/>
      <c r="I10" s="73"/>
      <c r="J10" s="528" t="s">
        <v>1384</v>
      </c>
      <c r="K10" s="528"/>
      <c r="L10" s="528"/>
      <c r="M10" s="529" t="e">
        <f>VLOOKUP($S$1,補助金用基本データ!D5:U302,10)</f>
        <v>#N/A</v>
      </c>
      <c r="N10" s="529"/>
      <c r="O10" s="529"/>
      <c r="P10" s="529"/>
      <c r="Q10" s="529"/>
      <c r="R10" s="529"/>
      <c r="S10" s="529"/>
      <c r="U10" s="96"/>
      <c r="V10" s="95"/>
    </row>
    <row r="11" spans="1:22" ht="23.25" customHeight="1">
      <c r="A11" s="73"/>
      <c r="B11" s="73"/>
      <c r="C11" s="73"/>
      <c r="D11" s="73"/>
      <c r="E11" s="73"/>
      <c r="F11" s="73"/>
      <c r="G11" s="73"/>
      <c r="H11" s="73"/>
      <c r="I11" s="73"/>
      <c r="J11" s="528" t="s">
        <v>1385</v>
      </c>
      <c r="K11" s="528"/>
      <c r="L11" s="528"/>
      <c r="M11" s="529" t="e">
        <f>VLOOKUP($S$1,補助金用基本データ!D5:U302,12)&amp;"　"&amp;VLOOKUP($S$1,補助金用基本データ!D5:U302,13)</f>
        <v>#N/A</v>
      </c>
      <c r="N11" s="529"/>
      <c r="O11" s="529"/>
      <c r="P11" s="529"/>
      <c r="Q11" s="529"/>
      <c r="R11" s="529"/>
      <c r="S11" s="529"/>
      <c r="U11" s="96"/>
      <c r="V11" s="95"/>
    </row>
    <row r="12" spans="1:22" ht="23.25" customHeight="1">
      <c r="A12" s="73"/>
      <c r="B12" s="73"/>
      <c r="C12" s="73"/>
      <c r="D12" s="73"/>
      <c r="E12" s="73"/>
      <c r="F12" s="73"/>
      <c r="G12" s="73"/>
      <c r="H12" s="86"/>
      <c r="I12" s="86"/>
      <c r="J12" s="528" t="s">
        <v>1639</v>
      </c>
      <c r="K12" s="528"/>
      <c r="L12" s="528"/>
      <c r="M12" s="530">
        <f>①基本情報!D5</f>
        <v>0</v>
      </c>
      <c r="N12" s="530"/>
      <c r="O12" s="530"/>
      <c r="P12" s="530"/>
      <c r="Q12" s="530"/>
      <c r="R12" s="530"/>
      <c r="S12" s="530"/>
      <c r="U12" s="97"/>
      <c r="V12" s="95"/>
    </row>
    <row r="13" spans="1:22" ht="23.25" customHeight="1">
      <c r="A13" s="73"/>
      <c r="B13" s="73"/>
      <c r="C13" s="73"/>
      <c r="D13" s="73"/>
      <c r="E13" s="73"/>
      <c r="F13" s="73"/>
      <c r="G13" s="73"/>
      <c r="H13" s="86"/>
      <c r="I13" s="86"/>
      <c r="J13" s="531" t="s">
        <v>2289</v>
      </c>
      <c r="K13" s="531"/>
      <c r="L13" s="531"/>
      <c r="M13" s="532" t="e">
        <f>IF(VLOOKUP($S$1,補助金用基本データ!$D$5:$T$334,4)="","",VLOOKUP($S$1,補助金用基本データ!$D$5:$T$334,4))</f>
        <v>#N/A</v>
      </c>
      <c r="N13" s="530"/>
      <c r="O13" s="530"/>
      <c r="P13" s="530"/>
      <c r="Q13" s="530"/>
      <c r="R13" s="530"/>
      <c r="S13" s="530"/>
      <c r="U13" s="97"/>
      <c r="V13" s="95"/>
    </row>
    <row r="14" spans="1:22" ht="23.25" customHeight="1">
      <c r="A14" s="73"/>
      <c r="B14" s="73"/>
      <c r="C14" s="73"/>
      <c r="D14" s="73"/>
      <c r="E14" s="73"/>
      <c r="F14" s="73"/>
      <c r="G14" s="73"/>
      <c r="H14" s="73"/>
      <c r="I14" s="73"/>
      <c r="J14" s="73"/>
      <c r="K14" s="73"/>
      <c r="L14" s="73"/>
      <c r="M14" s="73"/>
      <c r="N14" s="73"/>
      <c r="S14" s="108">
        <f>SUM(V9:V12)</f>
        <v>0</v>
      </c>
    </row>
    <row r="15" spans="1:22" ht="23.25" customHeight="1">
      <c r="A15" s="527" t="s">
        <v>2290</v>
      </c>
      <c r="B15" s="527"/>
      <c r="C15" s="527"/>
      <c r="D15" s="527"/>
      <c r="E15" s="527"/>
      <c r="F15" s="527"/>
      <c r="G15" s="527"/>
      <c r="H15" s="527"/>
      <c r="I15" s="527"/>
      <c r="J15" s="527"/>
      <c r="K15" s="527"/>
      <c r="L15" s="527"/>
      <c r="M15" s="527"/>
      <c r="N15" s="527"/>
      <c r="O15" s="527"/>
      <c r="P15" s="527"/>
      <c r="Q15" s="527"/>
      <c r="R15" s="527"/>
      <c r="S15" s="527"/>
    </row>
    <row r="16" spans="1:22" ht="23.25" customHeight="1">
      <c r="A16" s="527"/>
      <c r="B16" s="527"/>
      <c r="C16" s="527"/>
      <c r="D16" s="527"/>
      <c r="E16" s="527"/>
      <c r="F16" s="527"/>
      <c r="G16" s="527"/>
      <c r="H16" s="527"/>
      <c r="I16" s="527"/>
      <c r="J16" s="527"/>
      <c r="K16" s="527"/>
      <c r="L16" s="527"/>
      <c r="M16" s="527"/>
      <c r="N16" s="527"/>
      <c r="O16" s="527"/>
      <c r="P16" s="527"/>
      <c r="Q16" s="527"/>
      <c r="R16" s="527"/>
      <c r="S16" s="527"/>
    </row>
    <row r="17" spans="1:19" ht="23.25" customHeight="1">
      <c r="A17" s="527"/>
      <c r="B17" s="527"/>
      <c r="C17" s="527"/>
      <c r="D17" s="527"/>
      <c r="E17" s="527"/>
      <c r="F17" s="527"/>
      <c r="G17" s="527"/>
      <c r="H17" s="527"/>
      <c r="I17" s="527"/>
      <c r="J17" s="527"/>
      <c r="K17" s="527"/>
      <c r="L17" s="527"/>
      <c r="M17" s="527"/>
      <c r="N17" s="527"/>
      <c r="O17" s="527"/>
      <c r="P17" s="527"/>
      <c r="Q17" s="527"/>
      <c r="R17" s="527"/>
      <c r="S17" s="527"/>
    </row>
    <row r="18" spans="1:19" ht="23.25" customHeight="1">
      <c r="A18" s="105"/>
      <c r="B18" s="105"/>
      <c r="C18" s="105"/>
      <c r="D18" s="105"/>
      <c r="E18" s="105"/>
      <c r="F18" s="105"/>
      <c r="G18" s="105"/>
      <c r="H18" s="105"/>
      <c r="I18" s="105"/>
      <c r="J18" s="105"/>
      <c r="K18" s="105"/>
      <c r="L18" s="105"/>
      <c r="M18" s="105"/>
      <c r="N18" s="105"/>
      <c r="O18" s="105"/>
      <c r="P18" s="105"/>
      <c r="Q18" s="105"/>
      <c r="R18" s="105"/>
      <c r="S18" s="105"/>
    </row>
    <row r="19" spans="1:19" ht="23.25" customHeight="1">
      <c r="B19" s="526" t="s">
        <v>1386</v>
      </c>
      <c r="C19" s="526"/>
      <c r="D19" s="526"/>
      <c r="E19" s="526"/>
      <c r="F19" s="526"/>
      <c r="G19" s="525">
        <f>④算出内訳表!F13</f>
        <v>0</v>
      </c>
      <c r="H19" s="525"/>
      <c r="I19" s="525"/>
      <c r="J19" s="525"/>
      <c r="K19" s="525"/>
      <c r="L19" s="525"/>
      <c r="M19" s="87" t="s">
        <v>137</v>
      </c>
      <c r="N19" s="73"/>
    </row>
    <row r="20" spans="1:19" ht="23.25" customHeight="1">
      <c r="A20" s="73"/>
      <c r="B20" s="73"/>
      <c r="C20" s="73"/>
      <c r="D20" s="73"/>
      <c r="E20" s="73"/>
      <c r="F20" s="73"/>
      <c r="G20" s="73"/>
      <c r="H20" s="73"/>
      <c r="I20" s="73"/>
      <c r="J20" s="73"/>
      <c r="K20" s="73"/>
      <c r="L20" s="73"/>
      <c r="M20" s="73"/>
      <c r="N20" s="73"/>
    </row>
    <row r="21" spans="1:19" ht="23.25" customHeight="1">
      <c r="B21" s="526" t="s">
        <v>1387</v>
      </c>
      <c r="C21" s="526"/>
      <c r="D21" s="526"/>
      <c r="E21" s="526"/>
      <c r="F21" s="526"/>
      <c r="G21" s="73" t="s">
        <v>138</v>
      </c>
      <c r="I21" s="73"/>
      <c r="J21" s="73"/>
      <c r="K21" s="73"/>
      <c r="L21" s="73"/>
      <c r="M21" s="73"/>
      <c r="N21" s="73"/>
    </row>
    <row r="22" spans="1:19" ht="23.25" customHeight="1">
      <c r="A22" s="73"/>
      <c r="C22" s="73"/>
      <c r="D22" s="73"/>
      <c r="E22" s="73"/>
      <c r="F22" s="73"/>
      <c r="G22" s="85" t="s">
        <v>1388</v>
      </c>
      <c r="I22" s="73"/>
      <c r="J22" s="73"/>
      <c r="K22" s="73"/>
      <c r="L22" s="73"/>
      <c r="M22" s="73"/>
      <c r="N22" s="73"/>
    </row>
    <row r="23" spans="1:19" ht="23.25" customHeight="1"/>
    <row r="24" spans="1:19" ht="23.25" customHeight="1">
      <c r="S24" s="108" t="e">
        <f>①基本情報!W27</f>
        <v>#N/A</v>
      </c>
    </row>
    <row r="25" spans="1:19" ht="23.25" customHeight="1">
      <c r="A25" s="73" t="s">
        <v>1389</v>
      </c>
      <c r="S25" s="93" t="e">
        <f>①基本情報!Q5</f>
        <v>#N/A</v>
      </c>
    </row>
    <row r="26" spans="1:19" ht="23.25" customHeight="1">
      <c r="B26" s="73"/>
      <c r="C26" s="73" t="s">
        <v>1390</v>
      </c>
      <c r="D26" s="73"/>
      <c r="E26" s="73"/>
      <c r="F26" s="73"/>
      <c r="G26" s="73"/>
      <c r="H26" s="73"/>
      <c r="I26" s="73"/>
      <c r="J26" s="73"/>
      <c r="K26" s="73"/>
      <c r="L26" s="73"/>
      <c r="M26" s="73"/>
      <c r="N26" s="73"/>
      <c r="O26" s="73"/>
      <c r="P26" s="533" t="s">
        <v>2291</v>
      </c>
      <c r="Q26" s="533"/>
      <c r="R26" s="533"/>
      <c r="S26" s="533"/>
    </row>
    <row r="27" spans="1:19" ht="23.25" customHeight="1">
      <c r="A27" s="73"/>
      <c r="B27" s="73"/>
      <c r="C27" s="73"/>
      <c r="D27" s="73"/>
      <c r="E27" s="73"/>
      <c r="F27" s="73"/>
      <c r="G27" s="88"/>
      <c r="H27" s="73"/>
      <c r="I27" s="73"/>
      <c r="J27" s="73"/>
      <c r="K27" s="73"/>
      <c r="L27" s="73"/>
      <c r="M27" s="73"/>
      <c r="O27" s="73"/>
      <c r="P27" s="73"/>
      <c r="Q27" s="73"/>
    </row>
    <row r="28" spans="1:19" ht="23.25" customHeight="1">
      <c r="A28" s="534" t="s">
        <v>1391</v>
      </c>
      <c r="B28" s="534"/>
      <c r="C28" s="534"/>
      <c r="D28" s="534"/>
      <c r="E28" s="534"/>
      <c r="F28" s="534"/>
      <c r="G28" s="534"/>
      <c r="H28" s="534"/>
      <c r="I28" s="534"/>
      <c r="J28" s="534"/>
      <c r="K28" s="534"/>
      <c r="L28" s="534"/>
      <c r="M28" s="534"/>
      <c r="N28" s="534"/>
      <c r="O28" s="534"/>
      <c r="P28" s="534"/>
      <c r="Q28" s="534"/>
      <c r="R28" s="534"/>
      <c r="S28" s="534"/>
    </row>
    <row r="29" spans="1:19" ht="23.25" customHeight="1">
      <c r="A29" s="73"/>
      <c r="B29" s="73"/>
      <c r="C29" s="73"/>
      <c r="D29" s="73"/>
      <c r="E29" s="73"/>
      <c r="F29" s="73"/>
      <c r="G29" s="73"/>
      <c r="H29" s="73"/>
      <c r="I29" s="73"/>
      <c r="J29" s="73"/>
      <c r="K29" s="73"/>
      <c r="L29" s="73"/>
      <c r="M29" s="73"/>
      <c r="N29" s="73"/>
      <c r="O29" s="73"/>
      <c r="P29" s="73"/>
      <c r="Q29" s="73"/>
    </row>
    <row r="30" spans="1:19" ht="23.25" customHeight="1">
      <c r="A30" s="73" t="s">
        <v>136</v>
      </c>
      <c r="B30" s="73"/>
      <c r="C30" s="73"/>
      <c r="D30" s="73"/>
      <c r="E30" s="73"/>
      <c r="F30" s="73"/>
      <c r="G30" s="73"/>
      <c r="H30" s="73"/>
      <c r="I30" s="73"/>
      <c r="J30" s="73"/>
      <c r="K30" s="73"/>
      <c r="L30" s="73"/>
      <c r="M30" s="73"/>
      <c r="N30" s="73"/>
      <c r="O30" s="73"/>
      <c r="P30" s="73"/>
      <c r="Q30" s="73"/>
    </row>
    <row r="31" spans="1:19" ht="24" customHeight="1">
      <c r="A31" s="73"/>
      <c r="C31" s="73"/>
      <c r="D31" s="73"/>
      <c r="E31" s="73"/>
      <c r="F31" s="73"/>
      <c r="G31" s="73"/>
      <c r="H31" s="73"/>
      <c r="I31" s="73"/>
      <c r="J31" s="537" t="s">
        <v>1638</v>
      </c>
      <c r="K31" s="537"/>
      <c r="L31" s="537"/>
      <c r="M31" s="535" t="e">
        <f>VLOOKUP($S$1,補助金用基本データ!D5:U302,15)</f>
        <v>#N/A</v>
      </c>
      <c r="N31" s="535"/>
      <c r="O31" s="535"/>
      <c r="P31" s="535"/>
      <c r="Q31" s="535"/>
      <c r="R31" s="535"/>
      <c r="S31" s="535"/>
    </row>
    <row r="32" spans="1:19" ht="23.25" customHeight="1">
      <c r="A32" s="536" t="e">
        <f>IF(S24=1,U40,"")</f>
        <v>#N/A</v>
      </c>
      <c r="B32" s="536"/>
      <c r="C32" s="536"/>
      <c r="D32" s="536"/>
      <c r="E32" s="536"/>
      <c r="F32" s="536"/>
      <c r="G32" s="536"/>
      <c r="H32" s="536"/>
      <c r="I32" s="536"/>
      <c r="J32" s="537"/>
      <c r="K32" s="537"/>
      <c r="L32" s="537"/>
      <c r="M32" s="535"/>
      <c r="N32" s="535"/>
      <c r="O32" s="535"/>
      <c r="P32" s="535"/>
      <c r="Q32" s="535"/>
      <c r="R32" s="535"/>
      <c r="S32" s="535"/>
    </row>
    <row r="33" spans="1:22" ht="23.25" customHeight="1">
      <c r="A33" s="527" t="e">
        <f>IF(S24=1,U41,"")</f>
        <v>#N/A</v>
      </c>
      <c r="B33" s="527"/>
      <c r="C33" s="527"/>
      <c r="D33" s="527"/>
      <c r="E33" s="527"/>
      <c r="F33" s="527"/>
      <c r="G33" s="527"/>
      <c r="H33" s="527"/>
      <c r="I33" s="527"/>
      <c r="J33" s="537"/>
      <c r="K33" s="537"/>
      <c r="L33" s="537"/>
      <c r="M33" s="535"/>
      <c r="N33" s="535"/>
      <c r="O33" s="535"/>
      <c r="P33" s="535"/>
      <c r="Q33" s="535"/>
      <c r="R33" s="535"/>
      <c r="S33" s="535"/>
      <c r="V33" s="95" t="e">
        <f>IF(M31=U33,0,1)</f>
        <v>#N/A</v>
      </c>
    </row>
    <row r="34" spans="1:22" ht="23.25" customHeight="1">
      <c r="A34" s="527"/>
      <c r="B34" s="527"/>
      <c r="C34" s="527"/>
      <c r="D34" s="527"/>
      <c r="E34" s="527"/>
      <c r="F34" s="527"/>
      <c r="G34" s="527"/>
      <c r="H34" s="527"/>
      <c r="I34" s="527"/>
      <c r="J34" s="528" t="s">
        <v>1384</v>
      </c>
      <c r="K34" s="528"/>
      <c r="L34" s="528"/>
      <c r="M34" s="529" t="e">
        <f>IF(M10="","",M10)</f>
        <v>#N/A</v>
      </c>
      <c r="N34" s="529"/>
      <c r="O34" s="529"/>
      <c r="P34" s="529"/>
      <c r="Q34" s="529"/>
      <c r="R34" s="529"/>
      <c r="S34" s="529"/>
      <c r="U34" s="85" t="e">
        <f>IF(M10="","",M10)</f>
        <v>#N/A</v>
      </c>
      <c r="V34" s="95" t="e">
        <f>IF(M34=U34,0,1)</f>
        <v>#N/A</v>
      </c>
    </row>
    <row r="35" spans="1:22" ht="23.25" customHeight="1">
      <c r="A35" s="527" t="e">
        <f>IF(S24=1,U42,"")</f>
        <v>#N/A</v>
      </c>
      <c r="B35" s="527"/>
      <c r="C35" s="527"/>
      <c r="D35" s="527"/>
      <c r="E35" s="527"/>
      <c r="F35" s="527"/>
      <c r="G35" s="527"/>
      <c r="H35" s="527"/>
      <c r="I35" s="527"/>
      <c r="J35" s="528" t="s">
        <v>1385</v>
      </c>
      <c r="K35" s="528"/>
      <c r="L35" s="528"/>
      <c r="M35" s="529" t="e">
        <f>VLOOKUP($S$1,補助金用基本データ!D5:U302,16)&amp;"　"&amp;VLOOKUP($S$1,補助金用基本データ!D5:U302,17)</f>
        <v>#N/A</v>
      </c>
      <c r="N35" s="529"/>
      <c r="O35" s="529"/>
      <c r="P35" s="529"/>
      <c r="Q35" s="529"/>
      <c r="R35" s="529"/>
      <c r="S35" s="529"/>
      <c r="V35" s="95" t="e">
        <f>IF(M35=U35,0,1)</f>
        <v>#N/A</v>
      </c>
    </row>
    <row r="36" spans="1:22" ht="23.25" customHeight="1">
      <c r="A36" s="527"/>
      <c r="B36" s="527"/>
      <c r="C36" s="527"/>
      <c r="D36" s="527"/>
      <c r="E36" s="527"/>
      <c r="F36" s="527"/>
      <c r="G36" s="527"/>
      <c r="H36" s="527"/>
      <c r="I36" s="527"/>
      <c r="J36" s="528" t="s">
        <v>1639</v>
      </c>
      <c r="K36" s="528"/>
      <c r="L36" s="528"/>
      <c r="M36" s="530">
        <f>IF(M12="","",M12)</f>
        <v>0</v>
      </c>
      <c r="N36" s="530"/>
      <c r="O36" s="530"/>
      <c r="P36" s="530"/>
      <c r="Q36" s="530"/>
      <c r="R36" s="530"/>
      <c r="S36" s="530"/>
      <c r="U36" s="85">
        <f>IF(M12="","",M12)</f>
        <v>0</v>
      </c>
      <c r="V36" s="95">
        <f t="shared" ref="V36" si="0">IF(M36=U36,0,1)</f>
        <v>0</v>
      </c>
    </row>
    <row r="37" spans="1:22" ht="23.25" customHeight="1">
      <c r="A37" s="527"/>
      <c r="B37" s="527"/>
      <c r="C37" s="527"/>
      <c r="D37" s="527"/>
      <c r="E37" s="527"/>
      <c r="F37" s="527"/>
      <c r="G37" s="527"/>
      <c r="H37" s="527"/>
      <c r="I37" s="527"/>
      <c r="J37" s="531" t="s">
        <v>2289</v>
      </c>
      <c r="K37" s="531"/>
      <c r="L37" s="531"/>
      <c r="M37" s="532" t="e">
        <f>IF(VLOOKUP($S$1,補助金用基本データ!$D$5:$T$334,4)="","",VLOOKUP($S$1,補助金用基本データ!$D$5:$T$334,4))</f>
        <v>#N/A</v>
      </c>
      <c r="N37" s="530"/>
      <c r="O37" s="530"/>
      <c r="P37" s="530"/>
      <c r="Q37" s="530"/>
      <c r="R37" s="530"/>
      <c r="S37" s="530"/>
    </row>
    <row r="38" spans="1:22" ht="23.25" customHeight="1">
      <c r="A38" s="105"/>
      <c r="B38" s="105"/>
      <c r="C38" s="105"/>
      <c r="D38" s="105"/>
      <c r="E38" s="105"/>
      <c r="F38" s="105"/>
      <c r="G38" s="105"/>
      <c r="H38" s="105"/>
      <c r="I38" s="105"/>
      <c r="J38" s="73"/>
      <c r="K38" s="73"/>
      <c r="L38" s="73"/>
      <c r="M38" s="73"/>
      <c r="N38" s="73"/>
      <c r="O38" s="73"/>
      <c r="P38" s="73"/>
      <c r="Q38" s="73"/>
      <c r="S38" s="108"/>
    </row>
    <row r="39" spans="1:22" ht="23.25" customHeight="1">
      <c r="A39" s="527" t="s">
        <v>2292</v>
      </c>
      <c r="B39" s="527"/>
      <c r="C39" s="527"/>
      <c r="D39" s="527"/>
      <c r="E39" s="527"/>
      <c r="F39" s="527"/>
      <c r="G39" s="527"/>
      <c r="H39" s="527"/>
      <c r="I39" s="527"/>
      <c r="J39" s="527"/>
      <c r="K39" s="527"/>
      <c r="L39" s="527"/>
      <c r="M39" s="527"/>
      <c r="N39" s="527"/>
      <c r="O39" s="527"/>
      <c r="P39" s="527"/>
      <c r="Q39" s="527"/>
      <c r="R39" s="527"/>
      <c r="S39" s="527"/>
    </row>
    <row r="40" spans="1:22" ht="23.25" customHeight="1">
      <c r="A40" s="527"/>
      <c r="B40" s="527"/>
      <c r="C40" s="527"/>
      <c r="D40" s="527"/>
      <c r="E40" s="527"/>
      <c r="F40" s="527"/>
      <c r="G40" s="527"/>
      <c r="H40" s="527"/>
      <c r="I40" s="527"/>
      <c r="J40" s="527"/>
      <c r="K40" s="527"/>
      <c r="L40" s="527"/>
      <c r="M40" s="527"/>
      <c r="N40" s="527"/>
      <c r="O40" s="527"/>
      <c r="P40" s="527"/>
      <c r="Q40" s="527"/>
      <c r="R40" s="527"/>
      <c r="S40" s="527"/>
      <c r="U40" s="85" t="s">
        <v>1464</v>
      </c>
    </row>
    <row r="41" spans="1:22" ht="23.25" customHeight="1">
      <c r="A41" s="527"/>
      <c r="B41" s="527"/>
      <c r="C41" s="527"/>
      <c r="D41" s="527"/>
      <c r="E41" s="527"/>
      <c r="F41" s="527"/>
      <c r="G41" s="527"/>
      <c r="H41" s="527"/>
      <c r="I41" s="527"/>
      <c r="J41" s="527"/>
      <c r="K41" s="527"/>
      <c r="L41" s="527"/>
      <c r="M41" s="527"/>
      <c r="N41" s="527"/>
      <c r="O41" s="527"/>
      <c r="P41" s="527"/>
      <c r="Q41" s="527"/>
      <c r="R41" s="527"/>
      <c r="S41" s="527"/>
      <c r="U41" s="85" t="s">
        <v>1465</v>
      </c>
    </row>
    <row r="42" spans="1:22" ht="23.25" customHeight="1">
      <c r="A42" s="89"/>
      <c r="B42" s="89"/>
      <c r="C42" s="89"/>
      <c r="D42" s="89"/>
      <c r="E42" s="89"/>
      <c r="F42" s="89"/>
      <c r="G42" s="89"/>
      <c r="H42" s="89"/>
      <c r="I42" s="89"/>
      <c r="J42" s="89"/>
      <c r="K42" s="89"/>
      <c r="L42" s="89"/>
      <c r="M42" s="89"/>
      <c r="N42" s="89"/>
      <c r="O42" s="89"/>
      <c r="P42" s="89"/>
      <c r="Q42" s="89"/>
      <c r="R42" s="89"/>
      <c r="S42" s="89"/>
      <c r="U42" s="85" t="s">
        <v>1610</v>
      </c>
    </row>
    <row r="43" spans="1:22" ht="23.25" customHeight="1">
      <c r="A43" s="73"/>
      <c r="B43" s="73"/>
      <c r="C43" s="73"/>
      <c r="D43" s="73"/>
      <c r="E43" s="524" t="s">
        <v>1392</v>
      </c>
      <c r="F43" s="524"/>
      <c r="G43" s="524"/>
      <c r="H43" s="524"/>
      <c r="I43" s="525" t="e">
        <f>IF(S24=1,"",ROUNDDOWN(G19*11/12,-3))</f>
        <v>#N/A</v>
      </c>
      <c r="J43" s="525"/>
      <c r="K43" s="525"/>
      <c r="L43" s="525"/>
      <c r="M43" s="525"/>
      <c r="N43" s="525"/>
      <c r="O43" s="87" t="s">
        <v>137</v>
      </c>
      <c r="Q43" s="73"/>
    </row>
    <row r="44" spans="1:22" ht="23.25" customHeight="1">
      <c r="A44" s="73"/>
      <c r="C44" s="73"/>
      <c r="D44" s="73"/>
      <c r="E44" s="73"/>
      <c r="H44" s="87"/>
      <c r="I44" s="90"/>
      <c r="J44" s="90"/>
      <c r="K44" s="91"/>
      <c r="L44" s="92"/>
      <c r="M44" s="92"/>
      <c r="N44" s="91"/>
      <c r="O44" s="73"/>
      <c r="Q44" s="73"/>
    </row>
    <row r="45" spans="1:22" ht="23.25" customHeight="1">
      <c r="A45" s="73"/>
      <c r="C45" s="73"/>
      <c r="D45" s="73"/>
      <c r="E45" s="526" t="s">
        <v>1393</v>
      </c>
      <c r="F45" s="526"/>
      <c r="G45" s="526"/>
      <c r="H45" s="526"/>
      <c r="I45" s="525" t="e">
        <f>IF(S24=1,"",ROUNDDOWN(G19*①基本情報!W29/12,-3))</f>
        <v>#N/A</v>
      </c>
      <c r="J45" s="525"/>
      <c r="K45" s="525"/>
      <c r="L45" s="525"/>
      <c r="M45" s="525"/>
      <c r="N45" s="525"/>
      <c r="O45" s="87" t="s">
        <v>137</v>
      </c>
      <c r="Q45" s="73"/>
    </row>
    <row r="46" spans="1:22" ht="23.25" customHeight="1">
      <c r="A46" s="73"/>
      <c r="C46" s="73"/>
      <c r="D46" s="73"/>
    </row>
    <row r="47" spans="1:22" ht="23.25" customHeight="1"/>
  </sheetData>
  <sheetProtection algorithmName="SHA-512" hashValue="cXNWSsiFpB4I6YnIr6JpfgcQU3j6AHlciiBoDEyWSjnlyVjjWVii31wMkCD3vdHPOzWJLpWF+arXIbgA/JGRxA==" saltValue="du6hjy3v/VK0qYKq38AhwQ==" spinCount="100000" sheet="1" selectLockedCells="1"/>
  <mergeCells count="36">
    <mergeCell ref="B19:F19"/>
    <mergeCell ref="G19:L19"/>
    <mergeCell ref="P2:S2"/>
    <mergeCell ref="A4:S4"/>
    <mergeCell ref="M7:S9"/>
    <mergeCell ref="J10:L10"/>
    <mergeCell ref="M10:S10"/>
    <mergeCell ref="J11:L11"/>
    <mergeCell ref="M11:S11"/>
    <mergeCell ref="J12:L12"/>
    <mergeCell ref="M12:S12"/>
    <mergeCell ref="A15:S17"/>
    <mergeCell ref="J7:L9"/>
    <mergeCell ref="J13:L13"/>
    <mergeCell ref="M13:S13"/>
    <mergeCell ref="B21:F21"/>
    <mergeCell ref="P26:S26"/>
    <mergeCell ref="A28:S28"/>
    <mergeCell ref="M31:S33"/>
    <mergeCell ref="A32:I32"/>
    <mergeCell ref="A33:I34"/>
    <mergeCell ref="J34:L34"/>
    <mergeCell ref="M34:S34"/>
    <mergeCell ref="J31:L33"/>
    <mergeCell ref="E43:H43"/>
    <mergeCell ref="I43:N43"/>
    <mergeCell ref="E45:H45"/>
    <mergeCell ref="I45:N45"/>
    <mergeCell ref="A35:I37"/>
    <mergeCell ref="J35:L35"/>
    <mergeCell ref="M35:S35"/>
    <mergeCell ref="J36:L36"/>
    <mergeCell ref="M36:S36"/>
    <mergeCell ref="A39:S41"/>
    <mergeCell ref="J37:L37"/>
    <mergeCell ref="M37:S37"/>
  </mergeCells>
  <phoneticPr fontId="16"/>
  <conditionalFormatting sqref="M7 M10:S13">
    <cfRule type="containsBlanks" dxfId="2" priority="6">
      <formula>LEN(TRIM(M7))=0</formula>
    </cfRule>
  </conditionalFormatting>
  <conditionalFormatting sqref="M37:S37">
    <cfRule type="containsBlanks" dxfId="1" priority="1">
      <formula>LEN(TRIM(M37))=0</formula>
    </cfRule>
  </conditionalFormatting>
  <conditionalFormatting sqref="U9:U13">
    <cfRule type="containsBlanks" dxfId="0" priority="5">
      <formula>LEN(TRIM(U9))=0</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rowBreaks count="1" manualBreakCount="1">
    <brk id="24" max="1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99767AB1-6BCE-4EEB-B97D-E103ED5B7DC8}">
            <xm:f>NOT(ISERROR(SEARCH($U$40,A32)))</xm:f>
            <xm:f>$U$40</xm:f>
            <x14:dxf>
              <font>
                <color theme="1"/>
              </font>
              <fill>
                <patternFill>
                  <bgColor rgb="FFFFFF00"/>
                </patternFill>
              </fill>
            </x14:dxf>
          </x14:cfRule>
          <xm:sqref>A32:I32</xm:sqref>
        </x14:conditionalFormatting>
        <x14:conditionalFormatting xmlns:xm="http://schemas.microsoft.com/office/excel/2006/main">
          <x14:cfRule type="containsText" priority="2" operator="containsText" id="{18FADD92-B305-430E-BBA2-F8DEBC4F2696}">
            <xm:f>NOT(ISERROR(SEARCH($U$41,A33)))</xm:f>
            <xm:f>$U$41</xm:f>
            <x14:dxf>
              <font>
                <color theme="1"/>
              </font>
              <fill>
                <patternFill>
                  <bgColor rgb="FFFFFF00"/>
                </patternFill>
              </fill>
            </x14:dxf>
          </x14:cfRule>
          <xm:sqref>A33:I34</xm:sqref>
        </x14:conditionalFormatting>
        <x14:conditionalFormatting xmlns:xm="http://schemas.microsoft.com/office/excel/2006/main">
          <x14:cfRule type="containsText" priority="4" operator="containsText" id="{6C1DC0F0-4E46-447B-B85B-49EFDD1DDA7E}">
            <xm:f>NOT(ISERROR(SEARCH($U$42,A35)))</xm:f>
            <xm:f>$U$42</xm:f>
            <x14:dxf>
              <font>
                <b/>
                <i val="0"/>
                <color theme="0"/>
              </font>
              <fill>
                <patternFill>
                  <bgColor rgb="FFFF0000"/>
                </patternFill>
              </fill>
            </x14:dxf>
          </x14:cfRule>
          <xm:sqref>A35:I38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5BAF-963B-44DC-9E54-7DCF4DDA0319}">
  <sheetPr>
    <tabColor theme="1"/>
  </sheetPr>
  <dimension ref="A1:BY354"/>
  <sheetViews>
    <sheetView zoomScale="70" zoomScaleNormal="70" workbookViewId="0"/>
  </sheetViews>
  <sheetFormatPr defaultColWidth="9" defaultRowHeight="13"/>
  <cols>
    <col min="1" max="25" width="9" style="286" customWidth="1"/>
    <col min="26" max="54" width="9" style="286"/>
    <col min="55" max="55" width="11.36328125" style="286" customWidth="1"/>
    <col min="56" max="16384" width="9" style="286"/>
  </cols>
  <sheetData>
    <row r="1" spans="1:77">
      <c r="A1" s="286" t="s">
        <v>157</v>
      </c>
      <c r="B1" s="287">
        <v>45748</v>
      </c>
      <c r="C1" s="286" t="s">
        <v>158</v>
      </c>
      <c r="D1" s="286">
        <f>+F1+H1</f>
        <v>354</v>
      </c>
      <c r="E1" s="286" t="s">
        <v>159</v>
      </c>
      <c r="F1" s="286">
        <f>J1+L1+N1+P1+R1+T1+V1+X1+Z1+AB1</f>
        <v>330</v>
      </c>
      <c r="G1" s="286" t="s">
        <v>160</v>
      </c>
      <c r="H1" s="286">
        <f>AD1+AF1</f>
        <v>24</v>
      </c>
      <c r="I1" s="286" t="s">
        <v>161</v>
      </c>
      <c r="J1" s="286">
        <f>A3+N3+AA3+AN3+BA3+BN3</f>
        <v>183</v>
      </c>
      <c r="K1" s="286" t="s">
        <v>162</v>
      </c>
      <c r="L1" s="286">
        <f>B3+O3+AB3+AO3+BB3+BO3</f>
        <v>16</v>
      </c>
      <c r="M1" s="286" t="s">
        <v>163</v>
      </c>
      <c r="N1" s="286">
        <f>C3+P3+AC3+AP3+BC3+BP3</f>
        <v>36</v>
      </c>
      <c r="O1" s="286" t="s">
        <v>164</v>
      </c>
      <c r="P1" s="286">
        <f>D3+Q3+AD3+AQ3+BD3+BQ3</f>
        <v>1</v>
      </c>
      <c r="Q1" s="286" t="s">
        <v>165</v>
      </c>
      <c r="R1" s="286">
        <f>E3+R3+AE3+AR3+BE3+BR3</f>
        <v>1</v>
      </c>
      <c r="S1" s="286" t="s">
        <v>166</v>
      </c>
      <c r="T1" s="286">
        <f>F3+S3+AF3+AS3+BF3+BS3</f>
        <v>8</v>
      </c>
      <c r="U1" s="286" t="s">
        <v>167</v>
      </c>
      <c r="V1" s="286">
        <f>G3+T3+AG3+AT3+BG3+BT3</f>
        <v>57</v>
      </c>
      <c r="W1" s="286" t="s">
        <v>168</v>
      </c>
      <c r="X1" s="286">
        <f>H3+U3+AH3+AU3+BH3+BU3</f>
        <v>19</v>
      </c>
      <c r="Y1" s="286" t="s">
        <v>169</v>
      </c>
      <c r="Z1" s="286">
        <f>I3+V3+AI3+AV3+BI3+BV3</f>
        <v>7</v>
      </c>
      <c r="AA1" s="286" t="s">
        <v>1597</v>
      </c>
      <c r="AB1" s="286">
        <f>J3+W3+AJ3+AW3+BJ3+BW3</f>
        <v>2</v>
      </c>
      <c r="AC1" s="286" t="s">
        <v>170</v>
      </c>
      <c r="AD1" s="286">
        <f>K3+X3+AK3+AX3+BK3+BX3</f>
        <v>18</v>
      </c>
      <c r="AE1" s="286" t="s">
        <v>171</v>
      </c>
      <c r="AF1" s="286">
        <f>L3+Y3+AL3+AY3+BL3+BY3</f>
        <v>6</v>
      </c>
    </row>
    <row r="3" spans="1:77">
      <c r="A3" s="286">
        <f>COUNTA(A6:A50)</f>
        <v>44</v>
      </c>
      <c r="B3" s="286">
        <f t="shared" ref="B3:BY3" si="0">COUNTA(B6:B50)</f>
        <v>2</v>
      </c>
      <c r="C3" s="286">
        <f t="shared" si="0"/>
        <v>10</v>
      </c>
      <c r="D3" s="286">
        <f t="shared" si="0"/>
        <v>0</v>
      </c>
      <c r="E3" s="286">
        <f t="shared" si="0"/>
        <v>0</v>
      </c>
      <c r="F3" s="286">
        <f t="shared" si="0"/>
        <v>1</v>
      </c>
      <c r="G3" s="286">
        <f t="shared" si="0"/>
        <v>18</v>
      </c>
      <c r="H3" s="286">
        <f t="shared" si="0"/>
        <v>6</v>
      </c>
      <c r="I3" s="286">
        <f t="shared" si="0"/>
        <v>1</v>
      </c>
      <c r="J3" s="286">
        <f t="shared" si="0"/>
        <v>1</v>
      </c>
      <c r="K3" s="286">
        <f t="shared" si="0"/>
        <v>9</v>
      </c>
      <c r="L3" s="286">
        <f t="shared" si="0"/>
        <v>2</v>
      </c>
      <c r="M3" s="286">
        <f t="shared" si="0"/>
        <v>0</v>
      </c>
      <c r="N3" s="286">
        <f t="shared" si="0"/>
        <v>30</v>
      </c>
      <c r="O3" s="286">
        <f t="shared" si="0"/>
        <v>1</v>
      </c>
      <c r="P3" s="286">
        <f t="shared" si="0"/>
        <v>5</v>
      </c>
      <c r="Q3" s="286">
        <f t="shared" si="0"/>
        <v>0</v>
      </c>
      <c r="R3" s="286">
        <f t="shared" si="0"/>
        <v>0</v>
      </c>
      <c r="S3" s="286">
        <f t="shared" si="0"/>
        <v>2</v>
      </c>
      <c r="T3" s="286">
        <f t="shared" si="0"/>
        <v>16</v>
      </c>
      <c r="U3" s="286">
        <f t="shared" si="0"/>
        <v>2</v>
      </c>
      <c r="V3" s="286">
        <f t="shared" si="0"/>
        <v>0</v>
      </c>
      <c r="W3" s="286">
        <f t="shared" si="0"/>
        <v>1</v>
      </c>
      <c r="X3" s="286">
        <f t="shared" si="0"/>
        <v>2</v>
      </c>
      <c r="Y3" s="286">
        <f t="shared" si="0"/>
        <v>2</v>
      </c>
      <c r="Z3" s="286">
        <f t="shared" si="0"/>
        <v>0</v>
      </c>
      <c r="AA3" s="286">
        <f t="shared" si="0"/>
        <v>28</v>
      </c>
      <c r="AB3" s="286">
        <f t="shared" si="0"/>
        <v>1</v>
      </c>
      <c r="AC3" s="286">
        <f t="shared" si="0"/>
        <v>7</v>
      </c>
      <c r="AD3" s="286">
        <f t="shared" si="0"/>
        <v>0</v>
      </c>
      <c r="AE3" s="286">
        <f t="shared" si="0"/>
        <v>0</v>
      </c>
      <c r="AF3" s="286">
        <f t="shared" si="0"/>
        <v>2</v>
      </c>
      <c r="AG3" s="286">
        <f t="shared" si="0"/>
        <v>6</v>
      </c>
      <c r="AH3" s="286">
        <f t="shared" si="0"/>
        <v>5</v>
      </c>
      <c r="AI3" s="286">
        <f t="shared" si="0"/>
        <v>0</v>
      </c>
      <c r="AJ3" s="286">
        <f t="shared" si="0"/>
        <v>0</v>
      </c>
      <c r="AK3" s="286">
        <f t="shared" si="0"/>
        <v>5</v>
      </c>
      <c r="AL3" s="286">
        <f>COUNTA(AL6:AL50)</f>
        <v>0</v>
      </c>
      <c r="AM3" s="286">
        <f t="shared" si="0"/>
        <v>0</v>
      </c>
      <c r="AN3" s="286">
        <f t="shared" si="0"/>
        <v>21</v>
      </c>
      <c r="AO3" s="286">
        <f t="shared" si="0"/>
        <v>1</v>
      </c>
      <c r="AP3" s="286">
        <f t="shared" si="0"/>
        <v>3</v>
      </c>
      <c r="AQ3" s="286">
        <f t="shared" si="0"/>
        <v>0</v>
      </c>
      <c r="AR3" s="286">
        <f t="shared" si="0"/>
        <v>0</v>
      </c>
      <c r="AS3" s="286">
        <f t="shared" si="0"/>
        <v>2</v>
      </c>
      <c r="AT3" s="286">
        <f t="shared" si="0"/>
        <v>7</v>
      </c>
      <c r="AU3" s="286">
        <f t="shared" si="0"/>
        <v>0</v>
      </c>
      <c r="AV3" s="286">
        <f t="shared" si="0"/>
        <v>4</v>
      </c>
      <c r="AW3" s="286">
        <f t="shared" si="0"/>
        <v>0</v>
      </c>
      <c r="AX3" s="286">
        <f t="shared" si="0"/>
        <v>0</v>
      </c>
      <c r="AY3" s="286">
        <f t="shared" si="0"/>
        <v>0</v>
      </c>
      <c r="AZ3" s="286">
        <f t="shared" si="0"/>
        <v>0</v>
      </c>
      <c r="BA3" s="286">
        <f>COUNTA(BA6:BA50)</f>
        <v>32</v>
      </c>
      <c r="BB3" s="286">
        <f t="shared" si="0"/>
        <v>4</v>
      </c>
      <c r="BC3" s="286">
        <f t="shared" si="0"/>
        <v>5</v>
      </c>
      <c r="BD3" s="286">
        <f t="shared" si="0"/>
        <v>1</v>
      </c>
      <c r="BE3" s="286">
        <f t="shared" si="0"/>
        <v>1</v>
      </c>
      <c r="BF3" s="286">
        <f t="shared" si="0"/>
        <v>0</v>
      </c>
      <c r="BG3" s="286">
        <f t="shared" si="0"/>
        <v>4</v>
      </c>
      <c r="BH3" s="286">
        <f t="shared" si="0"/>
        <v>4</v>
      </c>
      <c r="BI3" s="286">
        <f t="shared" si="0"/>
        <v>1</v>
      </c>
      <c r="BJ3" s="286">
        <f t="shared" si="0"/>
        <v>0</v>
      </c>
      <c r="BK3" s="286">
        <f t="shared" si="0"/>
        <v>0</v>
      </c>
      <c r="BL3" s="286">
        <f t="shared" si="0"/>
        <v>1</v>
      </c>
      <c r="BM3" s="286">
        <f t="shared" si="0"/>
        <v>0</v>
      </c>
      <c r="BN3" s="286">
        <f>COUNTA(BN6:BN50)</f>
        <v>28</v>
      </c>
      <c r="BO3" s="286">
        <f t="shared" si="0"/>
        <v>7</v>
      </c>
      <c r="BP3" s="286">
        <f t="shared" si="0"/>
        <v>6</v>
      </c>
      <c r="BQ3" s="286">
        <f t="shared" si="0"/>
        <v>0</v>
      </c>
      <c r="BR3" s="286">
        <f t="shared" si="0"/>
        <v>0</v>
      </c>
      <c r="BS3" s="286">
        <f t="shared" si="0"/>
        <v>1</v>
      </c>
      <c r="BT3" s="286">
        <f>COUNTA(BT6:BT50)</f>
        <v>6</v>
      </c>
      <c r="BU3" s="286">
        <f t="shared" si="0"/>
        <v>2</v>
      </c>
      <c r="BV3" s="286">
        <f t="shared" si="0"/>
        <v>1</v>
      </c>
      <c r="BW3" s="286">
        <f t="shared" si="0"/>
        <v>0</v>
      </c>
      <c r="BX3" s="286">
        <f t="shared" si="0"/>
        <v>2</v>
      </c>
      <c r="BY3" s="286">
        <f t="shared" si="0"/>
        <v>1</v>
      </c>
    </row>
    <row r="4" spans="1:77">
      <c r="A4" s="383" t="s">
        <v>172</v>
      </c>
      <c r="B4" s="383"/>
      <c r="C4" s="383"/>
      <c r="D4" s="383"/>
      <c r="E4" s="383"/>
      <c r="F4" s="383"/>
      <c r="G4" s="383"/>
      <c r="H4" s="383"/>
      <c r="I4" s="383"/>
      <c r="J4" s="383"/>
      <c r="K4" s="383"/>
      <c r="L4" s="383"/>
      <c r="N4" s="384" t="s">
        <v>173</v>
      </c>
      <c r="O4" s="384"/>
      <c r="P4" s="384"/>
      <c r="Q4" s="384"/>
      <c r="R4" s="384"/>
      <c r="S4" s="384"/>
      <c r="T4" s="384"/>
      <c r="U4" s="384"/>
      <c r="V4" s="384"/>
      <c r="W4" s="384"/>
      <c r="X4" s="384"/>
      <c r="Y4" s="384"/>
      <c r="AA4" s="385" t="s">
        <v>174</v>
      </c>
      <c r="AB4" s="385"/>
      <c r="AC4" s="385"/>
      <c r="AD4" s="385"/>
      <c r="AE4" s="385"/>
      <c r="AF4" s="385"/>
      <c r="AG4" s="385"/>
      <c r="AH4" s="385"/>
      <c r="AI4" s="385"/>
      <c r="AJ4" s="385"/>
      <c r="AK4" s="385"/>
      <c r="AL4" s="385"/>
      <c r="AN4" s="386" t="s">
        <v>175</v>
      </c>
      <c r="AO4" s="386"/>
      <c r="AP4" s="386"/>
      <c r="AQ4" s="386"/>
      <c r="AR4" s="386"/>
      <c r="AS4" s="386"/>
      <c r="AT4" s="386"/>
      <c r="AU4" s="386"/>
      <c r="AV4" s="386"/>
      <c r="AW4" s="386"/>
      <c r="AX4" s="386"/>
      <c r="AY4" s="386"/>
      <c r="BA4" s="387" t="s">
        <v>176</v>
      </c>
      <c r="BB4" s="387"/>
      <c r="BC4" s="387"/>
      <c r="BD4" s="387"/>
      <c r="BE4" s="387"/>
      <c r="BF4" s="387"/>
      <c r="BG4" s="387"/>
      <c r="BH4" s="387"/>
      <c r="BI4" s="387"/>
      <c r="BJ4" s="387"/>
      <c r="BK4" s="387"/>
      <c r="BL4" s="387"/>
      <c r="BN4" s="382" t="s">
        <v>177</v>
      </c>
      <c r="BO4" s="382"/>
      <c r="BP4" s="382"/>
      <c r="BQ4" s="382"/>
      <c r="BR4" s="382"/>
      <c r="BS4" s="382"/>
      <c r="BT4" s="382"/>
      <c r="BU4" s="382"/>
      <c r="BV4" s="382"/>
      <c r="BW4" s="382"/>
      <c r="BX4" s="382"/>
      <c r="BY4" s="382"/>
    </row>
    <row r="5" spans="1:77" s="289" customFormat="1" ht="39">
      <c r="A5" s="288" t="s">
        <v>1598</v>
      </c>
      <c r="B5" s="288" t="s">
        <v>1599</v>
      </c>
      <c r="C5" s="288" t="s">
        <v>178</v>
      </c>
      <c r="D5" s="288" t="s">
        <v>1600</v>
      </c>
      <c r="E5" s="288" t="s">
        <v>1601</v>
      </c>
      <c r="F5" s="289" t="s">
        <v>1602</v>
      </c>
      <c r="G5" s="288" t="s">
        <v>179</v>
      </c>
      <c r="H5" s="288" t="s">
        <v>180</v>
      </c>
      <c r="I5" s="288" t="s">
        <v>1603</v>
      </c>
      <c r="J5" s="288" t="s">
        <v>1604</v>
      </c>
      <c r="K5" s="289" t="s">
        <v>1605</v>
      </c>
      <c r="L5" s="289" t="s">
        <v>1606</v>
      </c>
      <c r="N5" s="288" t="s">
        <v>1598</v>
      </c>
      <c r="O5" s="288" t="s">
        <v>1599</v>
      </c>
      <c r="P5" s="288" t="s">
        <v>178</v>
      </c>
      <c r="Q5" s="288" t="s">
        <v>1600</v>
      </c>
      <c r="R5" s="288" t="s">
        <v>1601</v>
      </c>
      <c r="S5" s="289" t="s">
        <v>1602</v>
      </c>
      <c r="T5" s="288" t="s">
        <v>179</v>
      </c>
      <c r="U5" s="288" t="s">
        <v>180</v>
      </c>
      <c r="V5" s="288" t="s">
        <v>1603</v>
      </c>
      <c r="W5" s="288" t="s">
        <v>1604</v>
      </c>
      <c r="X5" s="289" t="s">
        <v>1605</v>
      </c>
      <c r="Y5" s="289" t="s">
        <v>1606</v>
      </c>
      <c r="AA5" s="288" t="s">
        <v>1598</v>
      </c>
      <c r="AB5" s="288" t="s">
        <v>1599</v>
      </c>
      <c r="AC5" s="288" t="s">
        <v>178</v>
      </c>
      <c r="AD5" s="288" t="s">
        <v>1600</v>
      </c>
      <c r="AE5" s="288" t="s">
        <v>1601</v>
      </c>
      <c r="AF5" s="289" t="s">
        <v>1602</v>
      </c>
      <c r="AG5" s="288" t="s">
        <v>179</v>
      </c>
      <c r="AH5" s="288" t="s">
        <v>180</v>
      </c>
      <c r="AI5" s="288" t="s">
        <v>1603</v>
      </c>
      <c r="AJ5" s="288" t="s">
        <v>1604</v>
      </c>
      <c r="AK5" s="289" t="s">
        <v>1605</v>
      </c>
      <c r="AL5" s="289" t="s">
        <v>1606</v>
      </c>
      <c r="AN5" s="288" t="s">
        <v>1598</v>
      </c>
      <c r="AO5" s="288" t="s">
        <v>1599</v>
      </c>
      <c r="AP5" s="288" t="s">
        <v>178</v>
      </c>
      <c r="AQ5" s="288" t="s">
        <v>1600</v>
      </c>
      <c r="AR5" s="288" t="s">
        <v>1601</v>
      </c>
      <c r="AS5" s="289" t="s">
        <v>1602</v>
      </c>
      <c r="AT5" s="288" t="s">
        <v>179</v>
      </c>
      <c r="AU5" s="288" t="s">
        <v>180</v>
      </c>
      <c r="AV5" s="288" t="s">
        <v>1603</v>
      </c>
      <c r="AW5" s="288" t="s">
        <v>1604</v>
      </c>
      <c r="AX5" s="289" t="s">
        <v>1605</v>
      </c>
      <c r="AY5" s="289" t="s">
        <v>1606</v>
      </c>
      <c r="BA5" s="288" t="s">
        <v>1598</v>
      </c>
      <c r="BB5" s="288" t="s">
        <v>1599</v>
      </c>
      <c r="BC5" s="288" t="s">
        <v>178</v>
      </c>
      <c r="BD5" s="288" t="s">
        <v>1600</v>
      </c>
      <c r="BE5" s="288" t="s">
        <v>1601</v>
      </c>
      <c r="BF5" s="289" t="s">
        <v>1602</v>
      </c>
      <c r="BG5" s="288" t="s">
        <v>179</v>
      </c>
      <c r="BH5" s="288" t="s">
        <v>180</v>
      </c>
      <c r="BI5" s="288" t="s">
        <v>1603</v>
      </c>
      <c r="BJ5" s="288" t="s">
        <v>1604</v>
      </c>
      <c r="BK5" s="289" t="s">
        <v>1605</v>
      </c>
      <c r="BL5" s="289" t="s">
        <v>1606</v>
      </c>
      <c r="BN5" s="288" t="s">
        <v>1598</v>
      </c>
      <c r="BO5" s="288" t="s">
        <v>1599</v>
      </c>
      <c r="BP5" s="288" t="s">
        <v>178</v>
      </c>
      <c r="BQ5" s="288" t="s">
        <v>1600</v>
      </c>
      <c r="BR5" s="288" t="s">
        <v>1601</v>
      </c>
      <c r="BS5" s="289" t="s">
        <v>1602</v>
      </c>
      <c r="BT5" s="288" t="s">
        <v>179</v>
      </c>
      <c r="BU5" s="288" t="s">
        <v>180</v>
      </c>
      <c r="BV5" s="288" t="s">
        <v>1603</v>
      </c>
      <c r="BW5" s="288" t="s">
        <v>1604</v>
      </c>
      <c r="BX5" s="289" t="s">
        <v>1605</v>
      </c>
      <c r="BY5" s="289" t="s">
        <v>1606</v>
      </c>
    </row>
    <row r="6" spans="1:77">
      <c r="A6" s="286" t="s">
        <v>181</v>
      </c>
      <c r="B6" s="286" t="s">
        <v>182</v>
      </c>
      <c r="C6" s="286" t="s">
        <v>183</v>
      </c>
      <c r="F6" s="286" t="s">
        <v>1399</v>
      </c>
      <c r="G6" s="286" t="s">
        <v>184</v>
      </c>
      <c r="H6" s="286" t="s">
        <v>185</v>
      </c>
      <c r="I6" s="286" t="s">
        <v>186</v>
      </c>
      <c r="J6" s="286" t="s">
        <v>1396</v>
      </c>
      <c r="K6" s="286" t="s">
        <v>218</v>
      </c>
      <c r="L6" s="286" t="s">
        <v>187</v>
      </c>
      <c r="N6" s="286" t="s">
        <v>188</v>
      </c>
      <c r="O6" s="286" t="s">
        <v>2069</v>
      </c>
      <c r="P6" s="286" t="s">
        <v>189</v>
      </c>
      <c r="S6" s="286" t="s">
        <v>190</v>
      </c>
      <c r="T6" s="286" t="s">
        <v>191</v>
      </c>
      <c r="U6" s="286" t="s">
        <v>1594</v>
      </c>
      <c r="W6" s="286" t="s">
        <v>1397</v>
      </c>
      <c r="X6" s="286" t="s">
        <v>2068</v>
      </c>
      <c r="Y6" s="286" t="s">
        <v>2067</v>
      </c>
      <c r="AA6" s="286" t="s">
        <v>193</v>
      </c>
      <c r="AB6" s="286" t="s">
        <v>194</v>
      </c>
      <c r="AC6" s="286" t="s">
        <v>195</v>
      </c>
      <c r="AF6" s="286" t="s">
        <v>1398</v>
      </c>
      <c r="AG6" s="286" t="s">
        <v>2066</v>
      </c>
      <c r="AH6" s="286" t="s">
        <v>196</v>
      </c>
      <c r="AK6" s="286" t="s">
        <v>1848</v>
      </c>
      <c r="AN6" s="286" t="s">
        <v>198</v>
      </c>
      <c r="AO6" s="290" t="s">
        <v>2065</v>
      </c>
      <c r="AP6" s="286" t="s">
        <v>199</v>
      </c>
      <c r="AS6" s="286" t="s">
        <v>1607</v>
      </c>
      <c r="AT6" s="286" t="s">
        <v>2064</v>
      </c>
      <c r="AV6" s="286" t="s">
        <v>200</v>
      </c>
      <c r="BA6" s="286" t="s">
        <v>201</v>
      </c>
      <c r="BB6" s="286" t="s">
        <v>202</v>
      </c>
      <c r="BC6" s="286" t="s">
        <v>203</v>
      </c>
      <c r="BD6" s="286" t="s">
        <v>204</v>
      </c>
      <c r="BE6" s="286" t="s">
        <v>2063</v>
      </c>
      <c r="BG6" s="286" t="s">
        <v>205</v>
      </c>
      <c r="BH6" s="286" t="s">
        <v>206</v>
      </c>
      <c r="BI6" s="286" t="s">
        <v>207</v>
      </c>
      <c r="BL6" s="286" t="s">
        <v>208</v>
      </c>
      <c r="BN6" s="286" t="s">
        <v>256</v>
      </c>
      <c r="BO6" s="286" t="s">
        <v>209</v>
      </c>
      <c r="BP6" s="286" t="s">
        <v>210</v>
      </c>
      <c r="BS6" s="286" t="s">
        <v>2062</v>
      </c>
      <c r="BT6" s="286" t="s">
        <v>236</v>
      </c>
      <c r="BU6" s="286" t="s">
        <v>211</v>
      </c>
      <c r="BX6" s="286" t="s">
        <v>212</v>
      </c>
      <c r="BY6" s="286" t="s">
        <v>213</v>
      </c>
    </row>
    <row r="7" spans="1:77">
      <c r="A7" s="286" t="s">
        <v>214</v>
      </c>
      <c r="B7" s="286" t="s">
        <v>215</v>
      </c>
      <c r="C7" s="286" t="s">
        <v>216</v>
      </c>
      <c r="G7" s="286" t="s">
        <v>262</v>
      </c>
      <c r="H7" s="286" t="s">
        <v>217</v>
      </c>
      <c r="K7" s="286" t="s">
        <v>241</v>
      </c>
      <c r="L7" s="286" t="s">
        <v>1849</v>
      </c>
      <c r="N7" s="286" t="s">
        <v>219</v>
      </c>
      <c r="P7" s="286" t="s">
        <v>220</v>
      </c>
      <c r="S7" s="286" t="s">
        <v>2061</v>
      </c>
      <c r="T7" s="286" t="s">
        <v>221</v>
      </c>
      <c r="U7" s="286" t="s">
        <v>1642</v>
      </c>
      <c r="X7" s="286" t="s">
        <v>1850</v>
      </c>
      <c r="Y7" s="286" t="s">
        <v>1851</v>
      </c>
      <c r="AA7" s="286" t="s">
        <v>222</v>
      </c>
      <c r="AC7" s="286" t="s">
        <v>223</v>
      </c>
      <c r="AF7" s="286" t="s">
        <v>1852</v>
      </c>
      <c r="AG7" s="286" t="s">
        <v>224</v>
      </c>
      <c r="AH7" s="286" t="s">
        <v>1643</v>
      </c>
      <c r="AK7" s="286" t="s">
        <v>1853</v>
      </c>
      <c r="AN7" s="286" t="s">
        <v>226</v>
      </c>
      <c r="AP7" s="286" t="s">
        <v>1400</v>
      </c>
      <c r="AS7" s="286" t="s">
        <v>2060</v>
      </c>
      <c r="AT7" s="286" t="s">
        <v>227</v>
      </c>
      <c r="AV7" s="286" t="s">
        <v>228</v>
      </c>
      <c r="BA7" s="286" t="s">
        <v>229</v>
      </c>
      <c r="BB7" s="286" t="s">
        <v>230</v>
      </c>
      <c r="BC7" s="286" t="s">
        <v>231</v>
      </c>
      <c r="BG7" s="286" t="s">
        <v>232</v>
      </c>
      <c r="BH7" s="286" t="s">
        <v>233</v>
      </c>
      <c r="BN7" s="286" t="s">
        <v>274</v>
      </c>
      <c r="BO7" s="286" t="s">
        <v>234</v>
      </c>
      <c r="BP7" s="286" t="s">
        <v>235</v>
      </c>
      <c r="BT7" s="286" t="s">
        <v>259</v>
      </c>
      <c r="BU7" s="286" t="s">
        <v>2059</v>
      </c>
      <c r="BV7" s="286" t="s">
        <v>237</v>
      </c>
      <c r="BX7" s="286" t="s">
        <v>1854</v>
      </c>
    </row>
    <row r="8" spans="1:77">
      <c r="A8" s="286" t="s">
        <v>238</v>
      </c>
      <c r="C8" s="286" t="s">
        <v>239</v>
      </c>
      <c r="G8" s="286" t="s">
        <v>278</v>
      </c>
      <c r="H8" s="286" t="s">
        <v>240</v>
      </c>
      <c r="K8" s="286" t="s">
        <v>1856</v>
      </c>
      <c r="N8" s="286" t="s">
        <v>242</v>
      </c>
      <c r="P8" s="286" t="s">
        <v>243</v>
      </c>
      <c r="T8" s="286" t="s">
        <v>244</v>
      </c>
      <c r="AA8" s="286" t="s">
        <v>245</v>
      </c>
      <c r="AC8" s="286" t="s">
        <v>246</v>
      </c>
      <c r="AG8" s="286" t="s">
        <v>247</v>
      </c>
      <c r="AH8" s="286" t="s">
        <v>248</v>
      </c>
      <c r="AK8" s="286" t="s">
        <v>1855</v>
      </c>
      <c r="AN8" s="286" t="s">
        <v>249</v>
      </c>
      <c r="AP8" s="286" t="s">
        <v>1401</v>
      </c>
      <c r="AT8" s="286" t="s">
        <v>250</v>
      </c>
      <c r="AV8" s="286" t="s">
        <v>251</v>
      </c>
      <c r="BA8" s="286" t="s">
        <v>252</v>
      </c>
      <c r="BB8" s="286" t="s">
        <v>253</v>
      </c>
      <c r="BC8" s="286" t="s">
        <v>1644</v>
      </c>
      <c r="BG8" s="286" t="s">
        <v>254</v>
      </c>
      <c r="BH8" s="286" t="s">
        <v>255</v>
      </c>
      <c r="BN8" s="286" t="s">
        <v>288</v>
      </c>
      <c r="BO8" s="286" t="s">
        <v>257</v>
      </c>
      <c r="BP8" s="286" t="s">
        <v>258</v>
      </c>
      <c r="BT8" s="286" t="s">
        <v>300</v>
      </c>
    </row>
    <row r="9" spans="1:77">
      <c r="A9" s="286" t="s">
        <v>260</v>
      </c>
      <c r="C9" s="286" t="s">
        <v>261</v>
      </c>
      <c r="G9" s="286" t="s">
        <v>292</v>
      </c>
      <c r="H9" s="286" t="s">
        <v>1645</v>
      </c>
      <c r="K9" s="286" t="s">
        <v>1859</v>
      </c>
      <c r="N9" s="286" t="s">
        <v>264</v>
      </c>
      <c r="P9" s="286" t="s">
        <v>265</v>
      </c>
      <c r="T9" s="286" t="s">
        <v>266</v>
      </c>
      <c r="AA9" s="286" t="s">
        <v>267</v>
      </c>
      <c r="AC9" s="286" t="s">
        <v>268</v>
      </c>
      <c r="AG9" s="286" t="s">
        <v>269</v>
      </c>
      <c r="AH9" s="286" t="s">
        <v>270</v>
      </c>
      <c r="AK9" s="286" t="s">
        <v>1857</v>
      </c>
      <c r="AN9" s="286" t="s">
        <v>271</v>
      </c>
      <c r="AT9" s="286" t="s">
        <v>272</v>
      </c>
      <c r="AV9" s="286" t="s">
        <v>273</v>
      </c>
      <c r="BA9" s="286" t="s">
        <v>286</v>
      </c>
      <c r="BB9" s="286" t="s">
        <v>1646</v>
      </c>
      <c r="BC9" s="286" t="s">
        <v>1860</v>
      </c>
      <c r="BG9" s="286" t="s">
        <v>287</v>
      </c>
      <c r="BH9" s="286" t="s">
        <v>2058</v>
      </c>
      <c r="BN9" s="286" t="s">
        <v>299</v>
      </c>
      <c r="BO9" s="286" t="s">
        <v>2057</v>
      </c>
      <c r="BP9" s="286" t="s">
        <v>275</v>
      </c>
      <c r="BT9" s="286" t="s">
        <v>321</v>
      </c>
    </row>
    <row r="10" spans="1:77">
      <c r="A10" s="286" t="s">
        <v>276</v>
      </c>
      <c r="C10" s="286" t="s">
        <v>277</v>
      </c>
      <c r="G10" s="286" t="s">
        <v>303</v>
      </c>
      <c r="H10" s="286" t="s">
        <v>1858</v>
      </c>
      <c r="K10" s="286" t="s">
        <v>263</v>
      </c>
      <c r="N10" s="286" t="s">
        <v>280</v>
      </c>
      <c r="P10" s="286" t="s">
        <v>1647</v>
      </c>
      <c r="T10" s="286" t="s">
        <v>281</v>
      </c>
      <c r="AA10" s="286" t="s">
        <v>282</v>
      </c>
      <c r="AC10" s="286" t="s">
        <v>2056</v>
      </c>
      <c r="AG10" s="286" t="s">
        <v>283</v>
      </c>
      <c r="AH10" s="286" t="s">
        <v>2055</v>
      </c>
      <c r="AK10" s="286" t="s">
        <v>1862</v>
      </c>
      <c r="AN10" s="286" t="s">
        <v>284</v>
      </c>
      <c r="AT10" s="286" t="s">
        <v>285</v>
      </c>
      <c r="BA10" s="286" t="s">
        <v>298</v>
      </c>
      <c r="BC10" s="286" t="s">
        <v>2054</v>
      </c>
      <c r="BN10" s="286" t="s">
        <v>309</v>
      </c>
      <c r="BO10" s="286" t="s">
        <v>2053</v>
      </c>
      <c r="BP10" s="286" t="s">
        <v>289</v>
      </c>
      <c r="BT10" s="286" t="s">
        <v>1404</v>
      </c>
    </row>
    <row r="11" spans="1:77">
      <c r="A11" s="286" t="s">
        <v>290</v>
      </c>
      <c r="C11" s="286" t="s">
        <v>291</v>
      </c>
      <c r="G11" s="286" t="s">
        <v>2052</v>
      </c>
      <c r="H11" s="286" t="s">
        <v>1861</v>
      </c>
      <c r="K11" s="286" t="s">
        <v>279</v>
      </c>
      <c r="N11" s="286" t="s">
        <v>293</v>
      </c>
      <c r="T11" s="286" t="s">
        <v>294</v>
      </c>
      <c r="AA11" s="286" t="s">
        <v>2051</v>
      </c>
      <c r="AC11" s="286" t="s">
        <v>2050</v>
      </c>
      <c r="AG11" s="286" t="s">
        <v>295</v>
      </c>
      <c r="AN11" s="286" t="s">
        <v>296</v>
      </c>
      <c r="AT11" s="286" t="s">
        <v>297</v>
      </c>
      <c r="BA11" s="286" t="s">
        <v>308</v>
      </c>
      <c r="BN11" s="286" t="s">
        <v>315</v>
      </c>
      <c r="BO11" s="286" t="s">
        <v>2049</v>
      </c>
      <c r="BT11" s="286" t="s">
        <v>1864</v>
      </c>
    </row>
    <row r="12" spans="1:77">
      <c r="A12" s="286" t="s">
        <v>301</v>
      </c>
      <c r="C12" s="286" t="s">
        <v>302</v>
      </c>
      <c r="G12" s="286" t="s">
        <v>323</v>
      </c>
      <c r="K12" s="286" t="s">
        <v>1865</v>
      </c>
      <c r="N12" s="286" t="s">
        <v>304</v>
      </c>
      <c r="T12" s="286" t="s">
        <v>305</v>
      </c>
      <c r="AA12" s="286" t="s">
        <v>306</v>
      </c>
      <c r="AC12" s="286" t="s">
        <v>2048</v>
      </c>
      <c r="AN12" s="286" t="s">
        <v>307</v>
      </c>
      <c r="AT12" s="286" t="s">
        <v>1863</v>
      </c>
      <c r="BA12" s="286" t="s">
        <v>1648</v>
      </c>
      <c r="BN12" s="286" t="s">
        <v>327</v>
      </c>
      <c r="BO12" s="286" t="s">
        <v>2047</v>
      </c>
      <c r="BP12" s="286" t="s">
        <v>2046</v>
      </c>
    </row>
    <row r="13" spans="1:77">
      <c r="A13" s="286" t="s">
        <v>310</v>
      </c>
      <c r="C13" s="286" t="s">
        <v>1649</v>
      </c>
      <c r="G13" s="286" t="s">
        <v>329</v>
      </c>
      <c r="K13" s="286" t="s">
        <v>1866</v>
      </c>
      <c r="N13" s="286" t="s">
        <v>311</v>
      </c>
      <c r="T13" s="286" t="s">
        <v>312</v>
      </c>
      <c r="AA13" s="286" t="s">
        <v>313</v>
      </c>
      <c r="AN13" s="286" t="s">
        <v>314</v>
      </c>
      <c r="BA13" s="286" t="s">
        <v>320</v>
      </c>
      <c r="BN13" s="286" t="s">
        <v>334</v>
      </c>
    </row>
    <row r="14" spans="1:77">
      <c r="A14" s="286" t="s">
        <v>1403</v>
      </c>
      <c r="C14" s="286" t="s">
        <v>2045</v>
      </c>
      <c r="G14" s="286" t="s">
        <v>347</v>
      </c>
      <c r="K14" s="286" t="s">
        <v>1867</v>
      </c>
      <c r="N14" s="286" t="s">
        <v>317</v>
      </c>
      <c r="T14" s="286" t="s">
        <v>318</v>
      </c>
      <c r="AA14" s="286" t="s">
        <v>1650</v>
      </c>
      <c r="AN14" s="286" t="s">
        <v>319</v>
      </c>
      <c r="BA14" s="286" t="s">
        <v>1892</v>
      </c>
      <c r="BN14" s="286" t="s">
        <v>339</v>
      </c>
    </row>
    <row r="15" spans="1:77">
      <c r="A15" s="286" t="s">
        <v>322</v>
      </c>
      <c r="C15" s="286" t="s">
        <v>2044</v>
      </c>
      <c r="G15" s="286" t="s">
        <v>354</v>
      </c>
      <c r="N15" s="286" t="s">
        <v>2043</v>
      </c>
      <c r="T15" s="286" t="s">
        <v>324</v>
      </c>
      <c r="AA15" s="286" t="s">
        <v>325</v>
      </c>
      <c r="AN15" s="286" t="s">
        <v>326</v>
      </c>
      <c r="BA15" s="286" t="s">
        <v>333</v>
      </c>
      <c r="BN15" s="286" t="s">
        <v>345</v>
      </c>
    </row>
    <row r="16" spans="1:77">
      <c r="A16" s="286" t="s">
        <v>328</v>
      </c>
      <c r="G16" s="286" t="s">
        <v>362</v>
      </c>
      <c r="N16" s="286" t="s">
        <v>330</v>
      </c>
      <c r="T16" s="286" t="s">
        <v>336</v>
      </c>
      <c r="AA16" s="286" t="s">
        <v>331</v>
      </c>
      <c r="AN16" s="286" t="s">
        <v>332</v>
      </c>
      <c r="BA16" s="286" t="s">
        <v>338</v>
      </c>
      <c r="BN16" s="286" t="s">
        <v>1868</v>
      </c>
    </row>
    <row r="17" spans="1:66">
      <c r="A17" s="286" t="s">
        <v>1405</v>
      </c>
      <c r="G17" s="286" t="s">
        <v>368</v>
      </c>
      <c r="N17" s="286" t="s">
        <v>335</v>
      </c>
      <c r="T17" s="286" t="s">
        <v>341</v>
      </c>
      <c r="AA17" s="286" t="s">
        <v>1651</v>
      </c>
      <c r="AN17" s="286" t="s">
        <v>337</v>
      </c>
      <c r="BA17" s="286" t="s">
        <v>344</v>
      </c>
      <c r="BN17" s="286" t="s">
        <v>360</v>
      </c>
    </row>
    <row r="18" spans="1:66">
      <c r="A18" s="286" t="s">
        <v>340</v>
      </c>
      <c r="G18" s="286" t="s">
        <v>375</v>
      </c>
      <c r="N18" s="291" t="s">
        <v>2042</v>
      </c>
      <c r="T18" s="286" t="s">
        <v>349</v>
      </c>
      <c r="AA18" s="286" t="s">
        <v>342</v>
      </c>
      <c r="AN18" s="286" t="s">
        <v>343</v>
      </c>
      <c r="BA18" s="286" t="s">
        <v>352</v>
      </c>
      <c r="BN18" s="286" t="s">
        <v>1406</v>
      </c>
    </row>
    <row r="19" spans="1:66">
      <c r="A19" s="286" t="s">
        <v>346</v>
      </c>
      <c r="G19" s="286" t="s">
        <v>381</v>
      </c>
      <c r="N19" s="286" t="s">
        <v>348</v>
      </c>
      <c r="T19" s="286" t="s">
        <v>356</v>
      </c>
      <c r="AA19" s="286" t="s">
        <v>350</v>
      </c>
      <c r="AN19" s="286" t="s">
        <v>351</v>
      </c>
      <c r="BA19" s="286" t="s">
        <v>359</v>
      </c>
      <c r="BN19" s="286" t="s">
        <v>1407</v>
      </c>
    </row>
    <row r="20" spans="1:66">
      <c r="A20" s="286" t="s">
        <v>353</v>
      </c>
      <c r="G20" s="286" t="s">
        <v>386</v>
      </c>
      <c r="N20" s="286" t="s">
        <v>355</v>
      </c>
      <c r="T20" s="286" t="s">
        <v>364</v>
      </c>
      <c r="AA20" s="286" t="s">
        <v>357</v>
      </c>
      <c r="AN20" s="286" t="s">
        <v>358</v>
      </c>
      <c r="BA20" s="286" t="s">
        <v>367</v>
      </c>
      <c r="BN20" s="286" t="s">
        <v>1408</v>
      </c>
    </row>
    <row r="21" spans="1:66">
      <c r="A21" s="286" t="s">
        <v>361</v>
      </c>
      <c r="G21" s="286" t="s">
        <v>395</v>
      </c>
      <c r="N21" s="286" t="s">
        <v>363</v>
      </c>
      <c r="T21" s="286" t="s">
        <v>370</v>
      </c>
      <c r="AA21" s="286" t="s">
        <v>365</v>
      </c>
      <c r="AN21" s="286" t="s">
        <v>366</v>
      </c>
      <c r="BA21" s="286" t="s">
        <v>373</v>
      </c>
      <c r="BN21" s="286" t="s">
        <v>1409</v>
      </c>
    </row>
    <row r="22" spans="1:66">
      <c r="A22" s="286" t="s">
        <v>2041</v>
      </c>
      <c r="G22" s="286" t="s">
        <v>1591</v>
      </c>
      <c r="N22" s="286" t="s">
        <v>369</v>
      </c>
      <c r="AA22" s="286" t="s">
        <v>371</v>
      </c>
      <c r="AN22" s="286" t="s">
        <v>372</v>
      </c>
      <c r="BA22" s="286" t="s">
        <v>379</v>
      </c>
      <c r="BN22" s="286" t="s">
        <v>1410</v>
      </c>
    </row>
    <row r="23" spans="1:66">
      <c r="A23" s="286" t="s">
        <v>374</v>
      </c>
      <c r="G23" s="286" t="s">
        <v>1869</v>
      </c>
      <c r="N23" s="286" t="s">
        <v>376</v>
      </c>
      <c r="AA23" s="286" t="s">
        <v>377</v>
      </c>
      <c r="AN23" s="286" t="s">
        <v>378</v>
      </c>
      <c r="BA23" s="286" t="s">
        <v>2040</v>
      </c>
      <c r="BN23" s="286" t="s">
        <v>2039</v>
      </c>
    </row>
    <row r="24" spans="1:66">
      <c r="A24" s="286" t="s">
        <v>380</v>
      </c>
      <c r="N24" s="286" t="s">
        <v>382</v>
      </c>
      <c r="AA24" s="286" t="s">
        <v>383</v>
      </c>
      <c r="AN24" s="286" t="s">
        <v>384</v>
      </c>
      <c r="BA24" s="286" t="s">
        <v>389</v>
      </c>
      <c r="BN24" s="286" t="s">
        <v>1579</v>
      </c>
    </row>
    <row r="25" spans="1:66">
      <c r="A25" s="286" t="s">
        <v>385</v>
      </c>
      <c r="N25" s="286" t="s">
        <v>387</v>
      </c>
      <c r="AA25" s="286" t="s">
        <v>388</v>
      </c>
      <c r="AN25" s="286" t="s">
        <v>1652</v>
      </c>
      <c r="BA25" s="286" t="s">
        <v>393</v>
      </c>
      <c r="BN25" s="286" t="s">
        <v>1580</v>
      </c>
    </row>
    <row r="26" spans="1:66">
      <c r="A26" s="286" t="s">
        <v>390</v>
      </c>
      <c r="N26" s="286" t="s">
        <v>391</v>
      </c>
      <c r="AA26" s="286" t="s">
        <v>392</v>
      </c>
      <c r="AN26" s="286" t="s">
        <v>2038</v>
      </c>
      <c r="BA26" s="286" t="s">
        <v>398</v>
      </c>
      <c r="BN26" s="286" t="s">
        <v>316</v>
      </c>
    </row>
    <row r="27" spans="1:66">
      <c r="A27" s="286" t="s">
        <v>394</v>
      </c>
      <c r="N27" s="286" t="s">
        <v>396</v>
      </c>
      <c r="AA27" s="286" t="s">
        <v>397</v>
      </c>
      <c r="BA27" s="286" t="s">
        <v>401</v>
      </c>
      <c r="BN27" s="286" t="s">
        <v>1653</v>
      </c>
    </row>
    <row r="28" spans="1:66">
      <c r="A28" s="286" t="s">
        <v>399</v>
      </c>
      <c r="N28" s="286" t="s">
        <v>2037</v>
      </c>
      <c r="AA28" s="286" t="s">
        <v>400</v>
      </c>
      <c r="BA28" s="286" t="s">
        <v>405</v>
      </c>
      <c r="BN28" s="286" t="s">
        <v>1654</v>
      </c>
    </row>
    <row r="29" spans="1:66">
      <c r="A29" s="286" t="s">
        <v>402</v>
      </c>
      <c r="N29" s="286" t="s">
        <v>403</v>
      </c>
      <c r="AA29" s="286" t="s">
        <v>404</v>
      </c>
      <c r="BA29" s="286" t="s">
        <v>2036</v>
      </c>
      <c r="BN29" s="286" t="s">
        <v>2035</v>
      </c>
    </row>
    <row r="30" spans="1:66">
      <c r="A30" s="286" t="s">
        <v>406</v>
      </c>
      <c r="N30" s="286" t="s">
        <v>407</v>
      </c>
      <c r="AA30" s="286" t="s">
        <v>408</v>
      </c>
      <c r="BA30" s="286" t="s">
        <v>413</v>
      </c>
      <c r="BN30" s="286" t="s">
        <v>2034</v>
      </c>
    </row>
    <row r="31" spans="1:66">
      <c r="A31" s="286" t="s">
        <v>409</v>
      </c>
      <c r="N31" s="286" t="s">
        <v>410</v>
      </c>
      <c r="AA31" s="286" t="s">
        <v>411</v>
      </c>
      <c r="BA31" s="286" t="s">
        <v>415</v>
      </c>
      <c r="BN31" s="286" t="s">
        <v>2033</v>
      </c>
    </row>
    <row r="32" spans="1:66">
      <c r="A32" s="286" t="s">
        <v>412</v>
      </c>
      <c r="N32" s="286" t="s">
        <v>1655</v>
      </c>
      <c r="AA32" s="286" t="s">
        <v>1411</v>
      </c>
      <c r="BA32" s="286" t="s">
        <v>417</v>
      </c>
      <c r="BN32" s="286" t="s">
        <v>2032</v>
      </c>
    </row>
    <row r="33" spans="1:66">
      <c r="A33" s="286" t="s">
        <v>414</v>
      </c>
      <c r="N33" s="286" t="s">
        <v>1790</v>
      </c>
      <c r="AA33" s="286" t="s">
        <v>1656</v>
      </c>
      <c r="BA33" s="286" t="s">
        <v>1412</v>
      </c>
      <c r="BN33" s="286" t="s">
        <v>2031</v>
      </c>
    </row>
    <row r="34" spans="1:66">
      <c r="A34" s="286" t="s">
        <v>416</v>
      </c>
      <c r="N34" s="286" t="s">
        <v>1657</v>
      </c>
      <c r="BA34" s="286" t="s">
        <v>1608</v>
      </c>
    </row>
    <row r="35" spans="1:66">
      <c r="A35" s="286" t="s">
        <v>418</v>
      </c>
      <c r="N35" s="286" t="s">
        <v>2030</v>
      </c>
      <c r="BA35" s="286" t="s">
        <v>1402</v>
      </c>
    </row>
    <row r="36" spans="1:66">
      <c r="A36" s="286" t="s">
        <v>419</v>
      </c>
      <c r="BA36" s="286" t="s">
        <v>1870</v>
      </c>
    </row>
    <row r="37" spans="1:66">
      <c r="A37" s="286" t="s">
        <v>420</v>
      </c>
      <c r="BA37" s="286" t="s">
        <v>1871</v>
      </c>
    </row>
    <row r="38" spans="1:66">
      <c r="A38" s="286" t="s">
        <v>1413</v>
      </c>
    </row>
    <row r="39" spans="1:66">
      <c r="A39" s="286" t="s">
        <v>1414</v>
      </c>
    </row>
    <row r="40" spans="1:66">
      <c r="A40" s="286" t="s">
        <v>1415</v>
      </c>
    </row>
    <row r="41" spans="1:66">
      <c r="A41" s="286" t="s">
        <v>1658</v>
      </c>
    </row>
    <row r="42" spans="1:66">
      <c r="A42" s="286" t="s">
        <v>1872</v>
      </c>
    </row>
    <row r="43" spans="1:66">
      <c r="A43" s="286" t="s">
        <v>1873</v>
      </c>
    </row>
    <row r="44" spans="1:66">
      <c r="A44" s="286" t="s">
        <v>1874</v>
      </c>
    </row>
    <row r="45" spans="1:66">
      <c r="A45" s="286" t="s">
        <v>2029</v>
      </c>
    </row>
    <row r="46" spans="1:66">
      <c r="A46" s="286" t="s">
        <v>2028</v>
      </c>
    </row>
    <row r="47" spans="1:66">
      <c r="A47" s="286" t="s">
        <v>2027</v>
      </c>
    </row>
    <row r="48" spans="1:66">
      <c r="A48" s="286" t="s">
        <v>2026</v>
      </c>
    </row>
    <row r="49" spans="1:1">
      <c r="A49" s="286" t="s">
        <v>2025</v>
      </c>
    </row>
    <row r="50" spans="1:1" s="292" customFormat="1"/>
    <row r="77" spans="13:27">
      <c r="M77" s="286" t="s">
        <v>421</v>
      </c>
      <c r="N77" s="286" t="s">
        <v>187</v>
      </c>
      <c r="O77" s="286" t="s">
        <v>422</v>
      </c>
      <c r="P77" s="286" t="s">
        <v>423</v>
      </c>
      <c r="T77" s="286" t="s">
        <v>187</v>
      </c>
      <c r="U77" s="286" t="s">
        <v>192</v>
      </c>
      <c r="V77" s="286" t="s">
        <v>197</v>
      </c>
      <c r="Z77" s="286" t="s">
        <v>208</v>
      </c>
      <c r="AA77" s="286" t="s">
        <v>213</v>
      </c>
    </row>
    <row r="78" spans="13:27">
      <c r="M78" s="286" t="s">
        <v>421</v>
      </c>
      <c r="N78" s="286" t="s">
        <v>192</v>
      </c>
      <c r="O78" s="286" t="s">
        <v>424</v>
      </c>
      <c r="P78" s="286" t="s">
        <v>425</v>
      </c>
      <c r="V78" s="286" t="s">
        <v>225</v>
      </c>
    </row>
    <row r="79" spans="13:27">
      <c r="M79" s="286" t="s">
        <v>421</v>
      </c>
      <c r="N79" s="286" t="s">
        <v>197</v>
      </c>
      <c r="O79" s="286" t="s">
        <v>426</v>
      </c>
      <c r="P79" s="286" t="s">
        <v>427</v>
      </c>
    </row>
    <row r="80" spans="13:27">
      <c r="M80" s="286" t="s">
        <v>421</v>
      </c>
      <c r="N80" s="286" t="s">
        <v>225</v>
      </c>
      <c r="O80" s="286" t="s">
        <v>428</v>
      </c>
      <c r="P80" s="286" t="s">
        <v>429</v>
      </c>
    </row>
    <row r="81" spans="13:32">
      <c r="M81" s="286" t="s">
        <v>421</v>
      </c>
      <c r="N81" s="286" t="s">
        <v>208</v>
      </c>
      <c r="O81" s="286" t="s">
        <v>430</v>
      </c>
      <c r="P81" s="286" t="s">
        <v>431</v>
      </c>
    </row>
    <row r="82" spans="13:32">
      <c r="M82" s="286" t="s">
        <v>421</v>
      </c>
      <c r="N82" s="286" t="s">
        <v>213</v>
      </c>
      <c r="O82" s="286" t="s">
        <v>432</v>
      </c>
      <c r="P82" s="286" t="s">
        <v>433</v>
      </c>
    </row>
    <row r="87" spans="13:32">
      <c r="AF87" s="286" t="s">
        <v>434</v>
      </c>
    </row>
    <row r="88" spans="13:32">
      <c r="AF88" s="286" t="s">
        <v>434</v>
      </c>
    </row>
    <row r="121" spans="47:47">
      <c r="AU121" s="286" t="s">
        <v>434</v>
      </c>
    </row>
    <row r="122" spans="47:47">
      <c r="AU122" s="286" t="s">
        <v>434</v>
      </c>
    </row>
    <row r="123" spans="47:47">
      <c r="AU123" s="286" t="s">
        <v>434</v>
      </c>
    </row>
    <row r="124" spans="47:47">
      <c r="AU124" s="286" t="s">
        <v>434</v>
      </c>
    </row>
    <row r="125" spans="47:47">
      <c r="AU125" s="286" t="s">
        <v>434</v>
      </c>
    </row>
    <row r="126" spans="47:47">
      <c r="AU126" s="286" t="s">
        <v>434</v>
      </c>
    </row>
    <row r="127" spans="47:47">
      <c r="AU127" s="286" t="s">
        <v>434</v>
      </c>
    </row>
    <row r="128" spans="47:47">
      <c r="AU128" s="286" t="s">
        <v>434</v>
      </c>
    </row>
    <row r="129" spans="47:47">
      <c r="AU129" s="286" t="s">
        <v>434</v>
      </c>
    </row>
    <row r="130" spans="47:47">
      <c r="AU130" s="286" t="s">
        <v>434</v>
      </c>
    </row>
    <row r="131" spans="47:47">
      <c r="AU131" s="286" t="s">
        <v>434</v>
      </c>
    </row>
    <row r="132" spans="47:47">
      <c r="AU132" s="286" t="s">
        <v>434</v>
      </c>
    </row>
    <row r="347" spans="38:38">
      <c r="AL347" s="286" t="s">
        <v>434</v>
      </c>
    </row>
    <row r="348" spans="38:38">
      <c r="AL348" s="286" t="s">
        <v>434</v>
      </c>
    </row>
    <row r="349" spans="38:38">
      <c r="AL349" s="286" t="s">
        <v>434</v>
      </c>
    </row>
    <row r="350" spans="38:38">
      <c r="AL350" s="286" t="s">
        <v>434</v>
      </c>
    </row>
    <row r="351" spans="38:38">
      <c r="AL351" s="286" t="s">
        <v>434</v>
      </c>
    </row>
    <row r="352" spans="38:38">
      <c r="AL352" s="286" t="s">
        <v>434</v>
      </c>
    </row>
    <row r="353" spans="38:38">
      <c r="AL353" s="286" t="s">
        <v>434</v>
      </c>
    </row>
    <row r="354" spans="38:38">
      <c r="AL354" s="286" t="s">
        <v>434</v>
      </c>
    </row>
  </sheetData>
  <sheetProtection algorithmName="SHA-512" hashValue="dAr/ZRdOnqtQwYLBTo7i2TzbdLqftSnzDUsLZGlYTPkm/tFfNiMlrATfQpA6gDpUgq0WBUggHAvmlycb6GyZNQ==" saltValue="b3XkJT8XPCEJDYV/eouMHg==" spinCount="100000" sheet="1" selectLockedCells="1" selectUnlockedCells="1"/>
  <mergeCells count="6">
    <mergeCell ref="BN4:BY4"/>
    <mergeCell ref="A4:L4"/>
    <mergeCell ref="N4:Y4"/>
    <mergeCell ref="AA4:AL4"/>
    <mergeCell ref="AN4:AY4"/>
    <mergeCell ref="BA4:BL4"/>
  </mergeCells>
  <phoneticPr fontId="16"/>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7CE9-8D9D-4622-9E82-4942CA15328D}">
  <sheetPr>
    <tabColor theme="1"/>
  </sheetPr>
  <dimension ref="A1:W367"/>
  <sheetViews>
    <sheetView zoomScale="50" zoomScaleNormal="50" zoomScaleSheetLayoutView="80" workbookViewId="0">
      <pane xSplit="3" ySplit="4" topLeftCell="D5" activePane="bottomRight" state="frozen"/>
      <selection pane="topRight" activeCell="Q1" sqref="Q1"/>
      <selection pane="bottomLeft" activeCell="A5" sqref="A5"/>
      <selection pane="bottomRight" activeCell="E9" sqref="E9"/>
    </sheetView>
  </sheetViews>
  <sheetFormatPr defaultColWidth="14.453125" defaultRowHeight="13"/>
  <cols>
    <col min="1" max="1" width="14.453125" style="293"/>
    <col min="2" max="2" width="5.36328125" style="293" customWidth="1"/>
    <col min="3" max="3" width="35.453125" style="298" customWidth="1"/>
    <col min="4" max="4" width="9.08984375" style="294" customWidth="1"/>
    <col min="5" max="6" width="16.90625" style="293" customWidth="1"/>
    <col min="7" max="10" width="14.453125" style="293" customWidth="1"/>
    <col min="11" max="11" width="4.453125" style="293" customWidth="1"/>
    <col min="12" max="12" width="14.453125" style="293" customWidth="1"/>
    <col min="13" max="13" width="32.90625" style="293" customWidth="1"/>
    <col min="14" max="20" width="14.453125" style="293" customWidth="1"/>
    <col min="21" max="16384" width="14.453125" style="293"/>
  </cols>
  <sheetData>
    <row r="1" spans="1:22" ht="115.5" customHeight="1">
      <c r="B1" s="294" t="s">
        <v>157</v>
      </c>
      <c r="C1" s="295">
        <v>45763</v>
      </c>
      <c r="D1" s="294">
        <v>1</v>
      </c>
      <c r="E1" s="294">
        <v>2</v>
      </c>
      <c r="F1" s="294">
        <v>3</v>
      </c>
      <c r="G1" s="294">
        <v>4</v>
      </c>
      <c r="H1" s="294">
        <v>5</v>
      </c>
      <c r="I1" s="294">
        <v>6</v>
      </c>
      <c r="J1" s="294">
        <v>7</v>
      </c>
      <c r="K1" s="294">
        <v>8</v>
      </c>
      <c r="L1" s="294">
        <v>9</v>
      </c>
      <c r="M1" s="294">
        <v>10</v>
      </c>
      <c r="N1" s="294">
        <v>11</v>
      </c>
      <c r="O1" s="294">
        <v>12</v>
      </c>
      <c r="P1" s="294">
        <v>13</v>
      </c>
      <c r="Q1" s="294">
        <v>14</v>
      </c>
      <c r="R1" s="294">
        <v>15</v>
      </c>
      <c r="S1" s="294">
        <v>16</v>
      </c>
      <c r="T1" s="294">
        <v>17</v>
      </c>
    </row>
    <row r="2" spans="1:22" s="296" customFormat="1" ht="27" customHeight="1">
      <c r="B2" s="297" t="s">
        <v>1542</v>
      </c>
      <c r="C2" s="297"/>
      <c r="Q2" s="293" t="s">
        <v>1543</v>
      </c>
    </row>
    <row r="3" spans="1:22" ht="24" customHeight="1">
      <c r="G3" s="299" t="s">
        <v>1544</v>
      </c>
      <c r="H3" s="299" t="s">
        <v>1544</v>
      </c>
      <c r="I3" s="299" t="b">
        <v>0</v>
      </c>
      <c r="J3" s="294" t="s">
        <v>1416</v>
      </c>
      <c r="K3" s="294"/>
      <c r="L3" s="300" t="s">
        <v>1545</v>
      </c>
      <c r="M3" s="301"/>
      <c r="N3" s="301"/>
      <c r="O3" s="301"/>
      <c r="P3" s="302"/>
      <c r="Q3" s="300" t="s">
        <v>1546</v>
      </c>
      <c r="R3" s="301"/>
      <c r="S3" s="301"/>
      <c r="T3" s="302"/>
    </row>
    <row r="4" spans="1:22" ht="42.75" customHeight="1">
      <c r="A4" s="303" t="s">
        <v>1547</v>
      </c>
      <c r="B4" s="299" t="s">
        <v>1548</v>
      </c>
      <c r="C4" s="299" t="s">
        <v>1549</v>
      </c>
      <c r="D4" s="304" t="s">
        <v>1550</v>
      </c>
      <c r="E4" s="305" t="s">
        <v>1551</v>
      </c>
      <c r="F4" s="305" t="s">
        <v>1551</v>
      </c>
      <c r="G4" s="299" t="s">
        <v>1552</v>
      </c>
      <c r="H4" s="305" t="s">
        <v>1553</v>
      </c>
      <c r="I4" s="299" t="s">
        <v>1554</v>
      </c>
      <c r="J4" s="306" t="s">
        <v>1555</v>
      </c>
      <c r="K4" s="307"/>
      <c r="L4" s="302" t="s">
        <v>1556</v>
      </c>
      <c r="M4" s="299" t="s">
        <v>1384</v>
      </c>
      <c r="N4" s="299" t="s">
        <v>2070</v>
      </c>
      <c r="O4" s="305" t="s">
        <v>2071</v>
      </c>
      <c r="P4" s="299" t="s">
        <v>1557</v>
      </c>
      <c r="Q4" s="299" t="s">
        <v>1659</v>
      </c>
      <c r="R4" s="305" t="s">
        <v>1660</v>
      </c>
      <c r="S4" s="299" t="s">
        <v>1661</v>
      </c>
      <c r="T4" s="299" t="s">
        <v>1662</v>
      </c>
      <c r="U4" s="293" t="s">
        <v>2072</v>
      </c>
      <c r="V4" s="293" t="s">
        <v>1875</v>
      </c>
    </row>
    <row r="5" spans="1:22" ht="21.75" customHeight="1">
      <c r="B5" s="308">
        <v>1</v>
      </c>
      <c r="C5" s="309" t="s">
        <v>181</v>
      </c>
      <c r="D5" s="308">
        <v>1</v>
      </c>
      <c r="E5" s="299" t="s">
        <v>435</v>
      </c>
      <c r="F5" s="299">
        <f>VALUE(E5)</f>
        <v>3002</v>
      </c>
      <c r="G5" s="299" t="s">
        <v>1417</v>
      </c>
      <c r="H5" s="299" t="s">
        <v>1417</v>
      </c>
      <c r="I5" s="310" t="str">
        <f t="shared" ref="I5:I68" si="0">IF(COUNTIF($G$5:$G$341,G5)=1,"OK","重複あり！")</f>
        <v>OK</v>
      </c>
      <c r="J5" s="310" t="str">
        <f>IF(EXACT(G5,H5),"OK","変更あり！")</f>
        <v>OK</v>
      </c>
      <c r="K5" s="307"/>
      <c r="L5" s="311">
        <v>1002468</v>
      </c>
      <c r="M5" s="312" t="s">
        <v>436</v>
      </c>
      <c r="N5" s="313" t="s">
        <v>437</v>
      </c>
      <c r="O5" s="314" t="s">
        <v>438</v>
      </c>
      <c r="P5" s="314" t="s">
        <v>439</v>
      </c>
      <c r="Q5" s="302" t="s">
        <v>1663</v>
      </c>
      <c r="R5" s="313" t="s">
        <v>437</v>
      </c>
      <c r="S5" s="314" t="s">
        <v>438</v>
      </c>
      <c r="T5" s="314" t="s">
        <v>439</v>
      </c>
    </row>
    <row r="6" spans="1:22" ht="21.75" customHeight="1">
      <c r="B6" s="308">
        <v>2</v>
      </c>
      <c r="C6" s="309" t="s">
        <v>198</v>
      </c>
      <c r="D6" s="308">
        <v>2</v>
      </c>
      <c r="E6" s="299" t="s">
        <v>440</v>
      </c>
      <c r="F6" s="299">
        <f t="shared" ref="F6:F69" si="1">VALUE(E6)</f>
        <v>3003</v>
      </c>
      <c r="G6" s="299" t="s">
        <v>441</v>
      </c>
      <c r="H6" s="299" t="s">
        <v>441</v>
      </c>
      <c r="I6" s="310" t="str">
        <f t="shared" si="0"/>
        <v>OK</v>
      </c>
      <c r="J6" s="310" t="str">
        <f t="shared" ref="J6:J69" si="2">IF(EXACT(G6,H6),"OK","変更あり！")</f>
        <v>OK</v>
      </c>
      <c r="K6" s="307"/>
      <c r="L6" s="315">
        <v>1002172</v>
      </c>
      <c r="M6" s="312" t="s">
        <v>1664</v>
      </c>
      <c r="N6" s="313" t="s">
        <v>1876</v>
      </c>
      <c r="O6" s="314" t="s">
        <v>1877</v>
      </c>
      <c r="P6" s="314" t="s">
        <v>2073</v>
      </c>
      <c r="Q6" s="302" t="s">
        <v>2074</v>
      </c>
      <c r="R6" s="313" t="s">
        <v>442</v>
      </c>
      <c r="S6" s="314" t="s">
        <v>1665</v>
      </c>
      <c r="T6" s="314" t="s">
        <v>1113</v>
      </c>
      <c r="U6" s="293">
        <v>1</v>
      </c>
      <c r="V6" s="293" t="s">
        <v>94</v>
      </c>
    </row>
    <row r="7" spans="1:22" ht="21.75" customHeight="1">
      <c r="B7" s="308">
        <v>3</v>
      </c>
      <c r="C7" s="309" t="s">
        <v>193</v>
      </c>
      <c r="D7" s="308">
        <v>3</v>
      </c>
      <c r="E7" s="299" t="s">
        <v>443</v>
      </c>
      <c r="F7" s="299">
        <f t="shared" si="1"/>
        <v>3004</v>
      </c>
      <c r="G7" s="299" t="s">
        <v>444</v>
      </c>
      <c r="H7" s="299" t="s">
        <v>1878</v>
      </c>
      <c r="I7" s="310" t="str">
        <f t="shared" si="0"/>
        <v>OK</v>
      </c>
      <c r="J7" s="310" t="str">
        <f t="shared" si="2"/>
        <v>OK</v>
      </c>
      <c r="K7" s="307"/>
      <c r="L7" s="315">
        <v>1002474</v>
      </c>
      <c r="M7" s="312" t="s">
        <v>445</v>
      </c>
      <c r="N7" s="313" t="s">
        <v>1879</v>
      </c>
      <c r="O7" s="314" t="s">
        <v>1877</v>
      </c>
      <c r="P7" s="314" t="s">
        <v>1880</v>
      </c>
      <c r="Q7" s="302" t="s">
        <v>2074</v>
      </c>
      <c r="R7" s="313" t="s">
        <v>446</v>
      </c>
      <c r="S7" s="314" t="s">
        <v>1665</v>
      </c>
      <c r="T7" s="314" t="s">
        <v>1666</v>
      </c>
      <c r="V7" s="293" t="s">
        <v>94</v>
      </c>
    </row>
    <row r="8" spans="1:22" ht="21.75" customHeight="1">
      <c r="B8" s="308">
        <v>4</v>
      </c>
      <c r="C8" s="309" t="s">
        <v>188</v>
      </c>
      <c r="D8" s="308">
        <v>4</v>
      </c>
      <c r="E8" s="299" t="s">
        <v>447</v>
      </c>
      <c r="F8" s="299">
        <f t="shared" si="1"/>
        <v>3005</v>
      </c>
      <c r="G8" s="299" t="s">
        <v>448</v>
      </c>
      <c r="H8" s="299" t="s">
        <v>448</v>
      </c>
      <c r="I8" s="310" t="str">
        <f t="shared" si="0"/>
        <v>OK</v>
      </c>
      <c r="J8" s="310" t="str">
        <f t="shared" si="2"/>
        <v>OK</v>
      </c>
      <c r="K8" s="307"/>
      <c r="L8" s="315">
        <v>1002330</v>
      </c>
      <c r="M8" s="312" t="s">
        <v>449</v>
      </c>
      <c r="N8" s="313" t="s">
        <v>450</v>
      </c>
      <c r="O8" s="314" t="s">
        <v>438</v>
      </c>
      <c r="P8" s="314" t="s">
        <v>451</v>
      </c>
      <c r="Q8" s="302" t="s">
        <v>1663</v>
      </c>
      <c r="R8" s="313" t="s">
        <v>450</v>
      </c>
      <c r="S8" s="314" t="s">
        <v>438</v>
      </c>
      <c r="T8" s="314" t="s">
        <v>451</v>
      </c>
    </row>
    <row r="9" spans="1:22" ht="21.75" customHeight="1">
      <c r="B9" s="308">
        <v>5</v>
      </c>
      <c r="C9" s="309" t="s">
        <v>219</v>
      </c>
      <c r="D9" s="308">
        <v>5</v>
      </c>
      <c r="E9" s="299" t="s">
        <v>452</v>
      </c>
      <c r="F9" s="299">
        <f t="shared" si="1"/>
        <v>3006</v>
      </c>
      <c r="G9" s="299" t="s">
        <v>453</v>
      </c>
      <c r="H9" s="299" t="s">
        <v>453</v>
      </c>
      <c r="I9" s="310" t="str">
        <f t="shared" si="0"/>
        <v>OK</v>
      </c>
      <c r="J9" s="310" t="str">
        <f t="shared" si="2"/>
        <v>OK</v>
      </c>
      <c r="K9" s="307"/>
      <c r="L9" s="315">
        <v>1002442</v>
      </c>
      <c r="M9" s="312" t="s">
        <v>454</v>
      </c>
      <c r="N9" s="313" t="s">
        <v>455</v>
      </c>
      <c r="O9" s="314" t="s">
        <v>438</v>
      </c>
      <c r="P9" s="314" t="s">
        <v>456</v>
      </c>
      <c r="Q9" s="302" t="s">
        <v>1663</v>
      </c>
      <c r="R9" s="313" t="s">
        <v>455</v>
      </c>
      <c r="S9" s="314" t="s">
        <v>438</v>
      </c>
      <c r="T9" s="314" t="s">
        <v>456</v>
      </c>
    </row>
    <row r="10" spans="1:22" ht="21.75" customHeight="1">
      <c r="B10" s="308">
        <v>6</v>
      </c>
      <c r="C10" s="309" t="s">
        <v>214</v>
      </c>
      <c r="D10" s="308">
        <v>6</v>
      </c>
      <c r="E10" s="299" t="s">
        <v>457</v>
      </c>
      <c r="F10" s="299">
        <f t="shared" si="1"/>
        <v>3007</v>
      </c>
      <c r="G10" s="299" t="s">
        <v>458</v>
      </c>
      <c r="H10" s="299" t="s">
        <v>458</v>
      </c>
      <c r="I10" s="310" t="str">
        <f t="shared" si="0"/>
        <v>OK</v>
      </c>
      <c r="J10" s="310" t="str">
        <f t="shared" si="2"/>
        <v>OK</v>
      </c>
      <c r="K10" s="307"/>
      <c r="L10" s="315">
        <v>1003051</v>
      </c>
      <c r="M10" s="312" t="s">
        <v>459</v>
      </c>
      <c r="N10" s="313" t="s">
        <v>460</v>
      </c>
      <c r="O10" s="314" t="s">
        <v>438</v>
      </c>
      <c r="P10" s="314" t="s">
        <v>461</v>
      </c>
      <c r="Q10" s="302" t="s">
        <v>1663</v>
      </c>
      <c r="R10" s="313" t="s">
        <v>460</v>
      </c>
      <c r="S10" s="314" t="s">
        <v>438</v>
      </c>
      <c r="T10" s="314" t="s">
        <v>461</v>
      </c>
      <c r="U10" s="293">
        <v>1</v>
      </c>
    </row>
    <row r="11" spans="1:22" ht="21.75" customHeight="1">
      <c r="B11" s="308">
        <v>7</v>
      </c>
      <c r="C11" s="309" t="s">
        <v>226</v>
      </c>
      <c r="D11" s="308">
        <v>7</v>
      </c>
      <c r="E11" s="299" t="s">
        <v>462</v>
      </c>
      <c r="F11" s="299">
        <f t="shared" si="1"/>
        <v>3008</v>
      </c>
      <c r="G11" s="299" t="s">
        <v>463</v>
      </c>
      <c r="H11" s="299" t="s">
        <v>463</v>
      </c>
      <c r="I11" s="310" t="str">
        <f t="shared" si="0"/>
        <v>OK</v>
      </c>
      <c r="J11" s="310" t="str">
        <f t="shared" si="2"/>
        <v>OK</v>
      </c>
      <c r="K11" s="307"/>
      <c r="L11" s="315">
        <v>1003220</v>
      </c>
      <c r="M11" s="312" t="s">
        <v>464</v>
      </c>
      <c r="N11" s="313" t="s">
        <v>465</v>
      </c>
      <c r="O11" s="314" t="s">
        <v>438</v>
      </c>
      <c r="P11" s="314" t="s">
        <v>466</v>
      </c>
      <c r="Q11" s="302" t="s">
        <v>1663</v>
      </c>
      <c r="R11" s="313" t="s">
        <v>465</v>
      </c>
      <c r="S11" s="314" t="s">
        <v>438</v>
      </c>
      <c r="T11" s="314" t="s">
        <v>466</v>
      </c>
    </row>
    <row r="12" spans="1:22" ht="21.75" customHeight="1">
      <c r="B12" s="308">
        <v>8</v>
      </c>
      <c r="C12" s="309" t="s">
        <v>238</v>
      </c>
      <c r="D12" s="308">
        <v>8</v>
      </c>
      <c r="E12" s="299" t="s">
        <v>467</v>
      </c>
      <c r="F12" s="299">
        <f t="shared" si="1"/>
        <v>3009</v>
      </c>
      <c r="G12" s="299" t="s">
        <v>468</v>
      </c>
      <c r="H12" s="299" t="s">
        <v>468</v>
      </c>
      <c r="I12" s="310" t="str">
        <f t="shared" si="0"/>
        <v>OK</v>
      </c>
      <c r="J12" s="310" t="str">
        <f t="shared" si="2"/>
        <v>OK</v>
      </c>
      <c r="K12" s="307"/>
      <c r="L12" s="315">
        <v>1002239</v>
      </c>
      <c r="M12" s="312" t="s">
        <v>469</v>
      </c>
      <c r="N12" s="313" t="s">
        <v>470</v>
      </c>
      <c r="O12" s="314" t="s">
        <v>438</v>
      </c>
      <c r="P12" s="314" t="s">
        <v>2075</v>
      </c>
      <c r="Q12" s="302" t="s">
        <v>1663</v>
      </c>
      <c r="R12" s="313" t="s">
        <v>470</v>
      </c>
      <c r="S12" s="314" t="s">
        <v>438</v>
      </c>
      <c r="T12" s="314" t="s">
        <v>2075</v>
      </c>
    </row>
    <row r="13" spans="1:22" ht="21.75" customHeight="1">
      <c r="B13" s="308">
        <v>9</v>
      </c>
      <c r="C13" s="309" t="s">
        <v>260</v>
      </c>
      <c r="D13" s="308">
        <v>9</v>
      </c>
      <c r="E13" s="299" t="s">
        <v>471</v>
      </c>
      <c r="F13" s="299">
        <f t="shared" si="1"/>
        <v>3010</v>
      </c>
      <c r="G13" s="299" t="s">
        <v>472</v>
      </c>
      <c r="H13" s="299" t="s">
        <v>472</v>
      </c>
      <c r="I13" s="310" t="str">
        <f t="shared" si="0"/>
        <v>OK</v>
      </c>
      <c r="J13" s="310" t="str">
        <f t="shared" si="2"/>
        <v>OK</v>
      </c>
      <c r="K13" s="307"/>
      <c r="L13" s="315">
        <v>1002469</v>
      </c>
      <c r="M13" s="312" t="s">
        <v>473</v>
      </c>
      <c r="N13" s="313" t="s">
        <v>474</v>
      </c>
      <c r="O13" s="314" t="s">
        <v>438</v>
      </c>
      <c r="P13" s="314" t="s">
        <v>1667</v>
      </c>
      <c r="Q13" s="302" t="s">
        <v>1663</v>
      </c>
      <c r="R13" s="313" t="s">
        <v>474</v>
      </c>
      <c r="S13" s="314" t="s">
        <v>438</v>
      </c>
      <c r="T13" s="314" t="s">
        <v>1667</v>
      </c>
    </row>
    <row r="14" spans="1:22" ht="21.75" customHeight="1">
      <c r="B14" s="308">
        <v>10</v>
      </c>
      <c r="C14" s="309" t="s">
        <v>249</v>
      </c>
      <c r="D14" s="308">
        <v>10</v>
      </c>
      <c r="E14" s="299" t="s">
        <v>479</v>
      </c>
      <c r="F14" s="299">
        <f t="shared" si="1"/>
        <v>3014</v>
      </c>
      <c r="G14" s="299" t="s">
        <v>480</v>
      </c>
      <c r="H14" s="299" t="s">
        <v>480</v>
      </c>
      <c r="I14" s="310" t="str">
        <f t="shared" si="0"/>
        <v>OK</v>
      </c>
      <c r="J14" s="310" t="str">
        <f t="shared" si="2"/>
        <v>OK</v>
      </c>
      <c r="K14" s="307"/>
      <c r="L14" s="315">
        <v>1002217</v>
      </c>
      <c r="M14" s="312" t="s">
        <v>481</v>
      </c>
      <c r="N14" s="313" t="s">
        <v>482</v>
      </c>
      <c r="O14" s="314" t="s">
        <v>438</v>
      </c>
      <c r="P14" s="314" t="s">
        <v>483</v>
      </c>
      <c r="Q14" s="302" t="s">
        <v>1663</v>
      </c>
      <c r="R14" s="313" t="s">
        <v>482</v>
      </c>
      <c r="S14" s="314" t="s">
        <v>438</v>
      </c>
      <c r="T14" s="314" t="s">
        <v>483</v>
      </c>
    </row>
    <row r="15" spans="1:22" ht="21.75" customHeight="1">
      <c r="B15" s="308">
        <v>11</v>
      </c>
      <c r="C15" s="309" t="s">
        <v>256</v>
      </c>
      <c r="D15" s="308">
        <v>11</v>
      </c>
      <c r="E15" s="299" t="s">
        <v>484</v>
      </c>
      <c r="F15" s="299">
        <f t="shared" si="1"/>
        <v>3015</v>
      </c>
      <c r="G15" s="299" t="s">
        <v>485</v>
      </c>
      <c r="H15" s="299" t="s">
        <v>485</v>
      </c>
      <c r="I15" s="310" t="str">
        <f t="shared" si="0"/>
        <v>OK</v>
      </c>
      <c r="J15" s="310" t="str">
        <f t="shared" si="2"/>
        <v>OK</v>
      </c>
      <c r="K15" s="307"/>
      <c r="L15" s="315">
        <v>1004277</v>
      </c>
      <c r="M15" s="312" t="s">
        <v>486</v>
      </c>
      <c r="N15" s="313" t="s">
        <v>487</v>
      </c>
      <c r="O15" s="314" t="s">
        <v>438</v>
      </c>
      <c r="P15" s="314" t="s">
        <v>488</v>
      </c>
      <c r="Q15" s="302" t="s">
        <v>1663</v>
      </c>
      <c r="R15" s="313" t="s">
        <v>487</v>
      </c>
      <c r="S15" s="314" t="s">
        <v>438</v>
      </c>
      <c r="T15" s="314" t="s">
        <v>488</v>
      </c>
    </row>
    <row r="16" spans="1:22" ht="21.75" customHeight="1">
      <c r="B16" s="308">
        <v>12</v>
      </c>
      <c r="C16" s="309" t="s">
        <v>201</v>
      </c>
      <c r="D16" s="308">
        <v>12</v>
      </c>
      <c r="E16" s="299" t="s">
        <v>489</v>
      </c>
      <c r="F16" s="299">
        <f t="shared" si="1"/>
        <v>3016</v>
      </c>
      <c r="G16" s="299" t="s">
        <v>490</v>
      </c>
      <c r="H16" s="299" t="s">
        <v>490</v>
      </c>
      <c r="I16" s="310" t="str">
        <f t="shared" si="0"/>
        <v>OK</v>
      </c>
      <c r="J16" s="310" t="str">
        <f t="shared" si="2"/>
        <v>OK</v>
      </c>
      <c r="K16" s="307"/>
      <c r="L16" s="315">
        <v>1003082</v>
      </c>
      <c r="M16" s="312" t="s">
        <v>491</v>
      </c>
      <c r="N16" s="313" t="s">
        <v>492</v>
      </c>
      <c r="O16" s="314" t="s">
        <v>438</v>
      </c>
      <c r="P16" s="314" t="s">
        <v>493</v>
      </c>
      <c r="Q16" s="302" t="s">
        <v>1663</v>
      </c>
      <c r="R16" s="313" t="s">
        <v>492</v>
      </c>
      <c r="S16" s="314" t="s">
        <v>438</v>
      </c>
      <c r="T16" s="314" t="s">
        <v>493</v>
      </c>
    </row>
    <row r="17" spans="2:22" ht="21.75" customHeight="1">
      <c r="B17" s="308">
        <v>13</v>
      </c>
      <c r="C17" s="309" t="s">
        <v>271</v>
      </c>
      <c r="D17" s="308">
        <v>13</v>
      </c>
      <c r="E17" s="299" t="s">
        <v>494</v>
      </c>
      <c r="F17" s="299">
        <f t="shared" si="1"/>
        <v>3017</v>
      </c>
      <c r="G17" s="299" t="s">
        <v>495</v>
      </c>
      <c r="H17" s="299" t="s">
        <v>495</v>
      </c>
      <c r="I17" s="310" t="str">
        <f t="shared" si="0"/>
        <v>OK</v>
      </c>
      <c r="J17" s="310" t="str">
        <f t="shared" si="2"/>
        <v>OK</v>
      </c>
      <c r="K17" s="307"/>
      <c r="L17" s="315">
        <v>1003083</v>
      </c>
      <c r="M17" s="312" t="s">
        <v>496</v>
      </c>
      <c r="N17" s="313" t="s">
        <v>497</v>
      </c>
      <c r="O17" s="314" t="s">
        <v>438</v>
      </c>
      <c r="P17" s="314" t="s">
        <v>1558</v>
      </c>
      <c r="Q17" s="302" t="s">
        <v>1663</v>
      </c>
      <c r="R17" s="313" t="s">
        <v>497</v>
      </c>
      <c r="S17" s="314" t="s">
        <v>438</v>
      </c>
      <c r="T17" s="314" t="s">
        <v>1558</v>
      </c>
    </row>
    <row r="18" spans="2:22" ht="21.75" customHeight="1">
      <c r="B18" s="308">
        <v>14</v>
      </c>
      <c r="C18" s="309" t="s">
        <v>276</v>
      </c>
      <c r="D18" s="308">
        <v>14</v>
      </c>
      <c r="E18" s="299" t="s">
        <v>498</v>
      </c>
      <c r="F18" s="299">
        <f t="shared" si="1"/>
        <v>3018</v>
      </c>
      <c r="G18" s="299" t="s">
        <v>499</v>
      </c>
      <c r="H18" s="299" t="s">
        <v>499</v>
      </c>
      <c r="I18" s="310" t="str">
        <f t="shared" si="0"/>
        <v>OK</v>
      </c>
      <c r="J18" s="310" t="str">
        <f t="shared" si="2"/>
        <v>OK</v>
      </c>
      <c r="K18" s="307"/>
      <c r="L18" s="315">
        <v>1002334</v>
      </c>
      <c r="M18" s="312" t="s">
        <v>500</v>
      </c>
      <c r="N18" s="313" t="s">
        <v>501</v>
      </c>
      <c r="O18" s="314" t="s">
        <v>438</v>
      </c>
      <c r="P18" s="314" t="s">
        <v>502</v>
      </c>
      <c r="Q18" s="302" t="s">
        <v>1663</v>
      </c>
      <c r="R18" s="313" t="s">
        <v>501</v>
      </c>
      <c r="S18" s="314" t="s">
        <v>438</v>
      </c>
      <c r="T18" s="314" t="s">
        <v>502</v>
      </c>
      <c r="U18" s="293">
        <v>1</v>
      </c>
    </row>
    <row r="19" spans="2:22" ht="21.75" customHeight="1">
      <c r="B19" s="308">
        <v>15</v>
      </c>
      <c r="C19" s="309" t="s">
        <v>1668</v>
      </c>
      <c r="D19" s="308">
        <v>15</v>
      </c>
      <c r="E19" s="299" t="s">
        <v>503</v>
      </c>
      <c r="F19" s="299">
        <f t="shared" si="1"/>
        <v>3019</v>
      </c>
      <c r="G19" s="299" t="s">
        <v>504</v>
      </c>
      <c r="H19" s="299" t="s">
        <v>504</v>
      </c>
      <c r="I19" s="310" t="str">
        <f t="shared" si="0"/>
        <v>OK</v>
      </c>
      <c r="J19" s="310" t="str">
        <f t="shared" si="2"/>
        <v>OK</v>
      </c>
      <c r="K19" s="307"/>
      <c r="L19" s="315">
        <v>1002467</v>
      </c>
      <c r="M19" s="312" t="s">
        <v>505</v>
      </c>
      <c r="N19" s="313" t="s">
        <v>506</v>
      </c>
      <c r="O19" s="314" t="s">
        <v>438</v>
      </c>
      <c r="P19" s="314" t="s">
        <v>507</v>
      </c>
      <c r="Q19" s="302" t="s">
        <v>1663</v>
      </c>
      <c r="R19" s="313" t="s">
        <v>506</v>
      </c>
      <c r="S19" s="314" t="s">
        <v>438</v>
      </c>
      <c r="T19" s="314" t="s">
        <v>507</v>
      </c>
    </row>
    <row r="20" spans="2:22" ht="21.75" customHeight="1">
      <c r="B20" s="308">
        <v>16</v>
      </c>
      <c r="C20" s="309" t="s">
        <v>284</v>
      </c>
      <c r="D20" s="308">
        <v>16</v>
      </c>
      <c r="E20" s="299" t="s">
        <v>508</v>
      </c>
      <c r="F20" s="299">
        <f t="shared" si="1"/>
        <v>3020</v>
      </c>
      <c r="G20" s="299" t="s">
        <v>509</v>
      </c>
      <c r="H20" s="299" t="s">
        <v>509</v>
      </c>
      <c r="I20" s="310" t="str">
        <f t="shared" si="0"/>
        <v>OK</v>
      </c>
      <c r="J20" s="310" t="str">
        <f t="shared" si="2"/>
        <v>OK</v>
      </c>
      <c r="K20" s="307"/>
      <c r="L20" s="315">
        <v>1002324</v>
      </c>
      <c r="M20" s="312" t="s">
        <v>510</v>
      </c>
      <c r="N20" s="313" t="s">
        <v>511</v>
      </c>
      <c r="O20" s="314" t="s">
        <v>438</v>
      </c>
      <c r="P20" s="314" t="s">
        <v>512</v>
      </c>
      <c r="Q20" s="302" t="s">
        <v>1663</v>
      </c>
      <c r="R20" s="313" t="s">
        <v>511</v>
      </c>
      <c r="S20" s="314" t="s">
        <v>438</v>
      </c>
      <c r="T20" s="314" t="s">
        <v>512</v>
      </c>
    </row>
    <row r="21" spans="2:22" ht="21.75" customHeight="1">
      <c r="B21" s="308">
        <v>17</v>
      </c>
      <c r="C21" s="309" t="s">
        <v>274</v>
      </c>
      <c r="D21" s="308">
        <v>17</v>
      </c>
      <c r="E21" s="299" t="s">
        <v>513</v>
      </c>
      <c r="F21" s="299">
        <f t="shared" si="1"/>
        <v>3021</v>
      </c>
      <c r="G21" s="299" t="s">
        <v>514</v>
      </c>
      <c r="H21" s="299" t="s">
        <v>514</v>
      </c>
      <c r="I21" s="310" t="str">
        <f t="shared" si="0"/>
        <v>OK</v>
      </c>
      <c r="J21" s="310" t="str">
        <f t="shared" si="2"/>
        <v>OK</v>
      </c>
      <c r="K21" s="307"/>
      <c r="L21" s="315">
        <v>1003207</v>
      </c>
      <c r="M21" s="312" t="s">
        <v>515</v>
      </c>
      <c r="N21" s="313" t="s">
        <v>516</v>
      </c>
      <c r="O21" s="314" t="s">
        <v>438</v>
      </c>
      <c r="P21" s="314" t="s">
        <v>2076</v>
      </c>
      <c r="Q21" s="302" t="s">
        <v>1663</v>
      </c>
      <c r="R21" s="313" t="s">
        <v>516</v>
      </c>
      <c r="S21" s="314" t="s">
        <v>438</v>
      </c>
      <c r="T21" s="314" t="s">
        <v>2076</v>
      </c>
      <c r="U21" s="316">
        <v>1</v>
      </c>
    </row>
    <row r="22" spans="2:22" ht="21.75" customHeight="1">
      <c r="B22" s="308">
        <v>18</v>
      </c>
      <c r="C22" s="309" t="s">
        <v>245</v>
      </c>
      <c r="D22" s="308">
        <v>18</v>
      </c>
      <c r="E22" s="299" t="s">
        <v>517</v>
      </c>
      <c r="F22" s="299">
        <f t="shared" si="1"/>
        <v>3022</v>
      </c>
      <c r="G22" s="299" t="s">
        <v>518</v>
      </c>
      <c r="H22" s="299" t="s">
        <v>518</v>
      </c>
      <c r="I22" s="310" t="str">
        <f t="shared" si="0"/>
        <v>OK</v>
      </c>
      <c r="J22" s="310" t="str">
        <f t="shared" si="2"/>
        <v>OK</v>
      </c>
      <c r="K22" s="307"/>
      <c r="L22" s="315">
        <v>1002997</v>
      </c>
      <c r="M22" s="312" t="s">
        <v>519</v>
      </c>
      <c r="N22" s="313" t="s">
        <v>520</v>
      </c>
      <c r="O22" s="314" t="s">
        <v>438</v>
      </c>
      <c r="P22" s="314" t="s">
        <v>521</v>
      </c>
      <c r="Q22" s="302" t="s">
        <v>1663</v>
      </c>
      <c r="R22" s="313" t="s">
        <v>520</v>
      </c>
      <c r="S22" s="314" t="s">
        <v>438</v>
      </c>
      <c r="T22" s="314" t="s">
        <v>521</v>
      </c>
    </row>
    <row r="23" spans="2:22" ht="21.75" customHeight="1">
      <c r="B23" s="308">
        <v>19</v>
      </c>
      <c r="C23" s="309" t="s">
        <v>288</v>
      </c>
      <c r="D23" s="308">
        <v>19</v>
      </c>
      <c r="E23" s="299" t="s">
        <v>522</v>
      </c>
      <c r="F23" s="299">
        <f t="shared" si="1"/>
        <v>3023</v>
      </c>
      <c r="G23" s="299" t="s">
        <v>523</v>
      </c>
      <c r="H23" s="299" t="s">
        <v>523</v>
      </c>
      <c r="I23" s="310" t="str">
        <f t="shared" si="0"/>
        <v>OK</v>
      </c>
      <c r="J23" s="310" t="str">
        <f t="shared" si="2"/>
        <v>OK</v>
      </c>
      <c r="K23" s="307"/>
      <c r="L23" s="315">
        <v>1003012</v>
      </c>
      <c r="M23" s="312" t="s">
        <v>524</v>
      </c>
      <c r="N23" s="313" t="s">
        <v>525</v>
      </c>
      <c r="O23" s="314" t="s">
        <v>438</v>
      </c>
      <c r="P23" s="314" t="s">
        <v>1881</v>
      </c>
      <c r="Q23" s="302" t="s">
        <v>1663</v>
      </c>
      <c r="R23" s="313" t="s">
        <v>525</v>
      </c>
      <c r="S23" s="314" t="s">
        <v>438</v>
      </c>
      <c r="T23" s="314" t="s">
        <v>1881</v>
      </c>
    </row>
    <row r="24" spans="2:22" ht="21.75" customHeight="1">
      <c r="B24" s="308">
        <v>20</v>
      </c>
      <c r="C24" s="309" t="s">
        <v>229</v>
      </c>
      <c r="D24" s="308">
        <v>20</v>
      </c>
      <c r="E24" s="299" t="s">
        <v>526</v>
      </c>
      <c r="F24" s="299">
        <f t="shared" si="1"/>
        <v>3024</v>
      </c>
      <c r="G24" s="299" t="s">
        <v>527</v>
      </c>
      <c r="H24" s="299" t="s">
        <v>527</v>
      </c>
      <c r="I24" s="310" t="str">
        <f t="shared" si="0"/>
        <v>OK</v>
      </c>
      <c r="J24" s="310" t="str">
        <f t="shared" si="2"/>
        <v>OK</v>
      </c>
      <c r="K24" s="307"/>
      <c r="L24" s="315">
        <v>1017501</v>
      </c>
      <c r="M24" s="312" t="s">
        <v>528</v>
      </c>
      <c r="N24" s="313" t="s">
        <v>529</v>
      </c>
      <c r="O24" s="314" t="s">
        <v>438</v>
      </c>
      <c r="P24" s="314" t="s">
        <v>530</v>
      </c>
      <c r="Q24" s="302" t="s">
        <v>1663</v>
      </c>
      <c r="R24" s="313" t="s">
        <v>529</v>
      </c>
      <c r="S24" s="314" t="s">
        <v>438</v>
      </c>
      <c r="T24" s="314" t="s">
        <v>530</v>
      </c>
    </row>
    <row r="25" spans="2:22" ht="21.75" customHeight="1">
      <c r="B25" s="308">
        <v>21</v>
      </c>
      <c r="C25" s="309" t="s">
        <v>252</v>
      </c>
      <c r="D25" s="308">
        <v>21</v>
      </c>
      <c r="E25" s="299" t="s">
        <v>531</v>
      </c>
      <c r="F25" s="299">
        <f t="shared" si="1"/>
        <v>3025</v>
      </c>
      <c r="G25" s="299" t="s">
        <v>532</v>
      </c>
      <c r="H25" s="299" t="s">
        <v>532</v>
      </c>
      <c r="I25" s="310" t="str">
        <f t="shared" si="0"/>
        <v>OK</v>
      </c>
      <c r="J25" s="310" t="str">
        <f t="shared" si="2"/>
        <v>OK</v>
      </c>
      <c r="K25" s="307"/>
      <c r="L25" s="315">
        <v>1024055</v>
      </c>
      <c r="M25" s="312" t="s">
        <v>533</v>
      </c>
      <c r="N25" s="313" t="s">
        <v>534</v>
      </c>
      <c r="O25" s="314" t="s">
        <v>438</v>
      </c>
      <c r="P25" s="314" t="s">
        <v>535</v>
      </c>
      <c r="Q25" s="302" t="s">
        <v>1663</v>
      </c>
      <c r="R25" s="313" t="s">
        <v>534</v>
      </c>
      <c r="S25" s="314" t="s">
        <v>438</v>
      </c>
      <c r="T25" s="314" t="s">
        <v>535</v>
      </c>
    </row>
    <row r="26" spans="2:22" ht="21.75" customHeight="1">
      <c r="B26" s="308">
        <v>22</v>
      </c>
      <c r="C26" s="309" t="s">
        <v>286</v>
      </c>
      <c r="D26" s="308">
        <v>22</v>
      </c>
      <c r="E26" s="299" t="s">
        <v>539</v>
      </c>
      <c r="F26" s="299">
        <f t="shared" si="1"/>
        <v>3028</v>
      </c>
      <c r="G26" s="299" t="s">
        <v>540</v>
      </c>
      <c r="H26" s="299" t="s">
        <v>540</v>
      </c>
      <c r="I26" s="310" t="str">
        <f t="shared" si="0"/>
        <v>OK</v>
      </c>
      <c r="J26" s="310" t="str">
        <f t="shared" si="2"/>
        <v>OK</v>
      </c>
      <c r="K26" s="307"/>
      <c r="L26" s="315">
        <v>1031317</v>
      </c>
      <c r="M26" s="317" t="s">
        <v>541</v>
      </c>
      <c r="N26" s="318" t="s">
        <v>1882</v>
      </c>
      <c r="O26" s="319" t="s">
        <v>2077</v>
      </c>
      <c r="P26" s="319" t="s">
        <v>2078</v>
      </c>
      <c r="Q26" s="299" t="s">
        <v>2074</v>
      </c>
      <c r="R26" s="318" t="s">
        <v>542</v>
      </c>
      <c r="S26" s="319" t="s">
        <v>1665</v>
      </c>
      <c r="T26" s="320" t="s">
        <v>2079</v>
      </c>
      <c r="V26" s="293" t="s">
        <v>94</v>
      </c>
    </row>
    <row r="27" spans="2:22" ht="21.75" customHeight="1">
      <c r="B27" s="308">
        <v>23</v>
      </c>
      <c r="C27" s="309" t="s">
        <v>1669</v>
      </c>
      <c r="D27" s="308">
        <v>23</v>
      </c>
      <c r="E27" s="299" t="s">
        <v>543</v>
      </c>
      <c r="F27" s="299">
        <f t="shared" si="1"/>
        <v>3029</v>
      </c>
      <c r="G27" s="299" t="s">
        <v>544</v>
      </c>
      <c r="H27" s="299" t="s">
        <v>544</v>
      </c>
      <c r="I27" s="310" t="str">
        <f t="shared" si="0"/>
        <v>OK</v>
      </c>
      <c r="J27" s="310" t="str">
        <f t="shared" si="2"/>
        <v>OK</v>
      </c>
      <c r="K27" s="307"/>
      <c r="L27" s="315">
        <v>1034881</v>
      </c>
      <c r="M27" s="312" t="s">
        <v>545</v>
      </c>
      <c r="N27" s="313" t="s">
        <v>546</v>
      </c>
      <c r="O27" s="314" t="s">
        <v>438</v>
      </c>
      <c r="P27" s="314" t="s">
        <v>547</v>
      </c>
      <c r="Q27" s="321" t="s">
        <v>1663</v>
      </c>
      <c r="R27" s="313" t="s">
        <v>546</v>
      </c>
      <c r="S27" s="314" t="s">
        <v>438</v>
      </c>
      <c r="T27" s="314" t="s">
        <v>547</v>
      </c>
    </row>
    <row r="28" spans="2:22" ht="21.75" customHeight="1">
      <c r="B28" s="308">
        <v>24</v>
      </c>
      <c r="C28" s="309" t="s">
        <v>1670</v>
      </c>
      <c r="D28" s="308">
        <v>24</v>
      </c>
      <c r="E28" s="299" t="s">
        <v>548</v>
      </c>
      <c r="F28" s="299">
        <f t="shared" si="1"/>
        <v>3030</v>
      </c>
      <c r="G28" s="299" t="s">
        <v>549</v>
      </c>
      <c r="H28" s="299" t="s">
        <v>549</v>
      </c>
      <c r="I28" s="310" t="str">
        <f t="shared" si="0"/>
        <v>OK</v>
      </c>
      <c r="J28" s="310" t="str">
        <f t="shared" si="2"/>
        <v>OK</v>
      </c>
      <c r="K28" s="307"/>
      <c r="L28" s="315">
        <v>1034728</v>
      </c>
      <c r="M28" s="312" t="s">
        <v>550</v>
      </c>
      <c r="N28" s="313" t="s">
        <v>551</v>
      </c>
      <c r="O28" s="314" t="s">
        <v>438</v>
      </c>
      <c r="P28" s="314" t="s">
        <v>552</v>
      </c>
      <c r="Q28" s="302" t="s">
        <v>1663</v>
      </c>
      <c r="R28" s="313" t="s">
        <v>551</v>
      </c>
      <c r="S28" s="314" t="s">
        <v>438</v>
      </c>
      <c r="T28" s="314" t="s">
        <v>552</v>
      </c>
    </row>
    <row r="29" spans="2:22" ht="21.75" customHeight="1">
      <c r="B29" s="308">
        <v>25</v>
      </c>
      <c r="C29" s="309" t="s">
        <v>1671</v>
      </c>
      <c r="D29" s="308">
        <v>25</v>
      </c>
      <c r="E29" s="299" t="s">
        <v>553</v>
      </c>
      <c r="F29" s="299">
        <f t="shared" si="1"/>
        <v>3032</v>
      </c>
      <c r="G29" s="299" t="s">
        <v>554</v>
      </c>
      <c r="H29" s="299" t="s">
        <v>554</v>
      </c>
      <c r="I29" s="310" t="str">
        <f t="shared" si="0"/>
        <v>OK</v>
      </c>
      <c r="J29" s="310" t="str">
        <f t="shared" si="2"/>
        <v>OK</v>
      </c>
      <c r="K29" s="307"/>
      <c r="L29" s="315">
        <v>1041410</v>
      </c>
      <c r="M29" s="312" t="s">
        <v>555</v>
      </c>
      <c r="N29" s="313" t="s">
        <v>556</v>
      </c>
      <c r="O29" s="314" t="s">
        <v>438</v>
      </c>
      <c r="P29" s="314" t="s">
        <v>557</v>
      </c>
      <c r="Q29" s="302" t="s">
        <v>1663</v>
      </c>
      <c r="R29" s="313" t="s">
        <v>556</v>
      </c>
      <c r="S29" s="314" t="s">
        <v>438</v>
      </c>
      <c r="T29" s="314" t="s">
        <v>557</v>
      </c>
    </row>
    <row r="30" spans="2:22" ht="21.75" customHeight="1">
      <c r="B30" s="308">
        <v>26</v>
      </c>
      <c r="C30" s="309" t="s">
        <v>1672</v>
      </c>
      <c r="D30" s="308">
        <v>26</v>
      </c>
      <c r="E30" s="299" t="s">
        <v>558</v>
      </c>
      <c r="F30" s="299">
        <f t="shared" si="1"/>
        <v>3033</v>
      </c>
      <c r="G30" s="299" t="s">
        <v>559</v>
      </c>
      <c r="H30" s="299" t="s">
        <v>559</v>
      </c>
      <c r="I30" s="310" t="str">
        <f t="shared" si="0"/>
        <v>OK</v>
      </c>
      <c r="J30" s="310" t="str">
        <f t="shared" si="2"/>
        <v>OK</v>
      </c>
      <c r="K30" s="307"/>
      <c r="L30" s="315">
        <v>1041450</v>
      </c>
      <c r="M30" s="312" t="s">
        <v>1883</v>
      </c>
      <c r="N30" s="313" t="s">
        <v>560</v>
      </c>
      <c r="O30" s="314" t="s">
        <v>438</v>
      </c>
      <c r="P30" s="314" t="s">
        <v>561</v>
      </c>
      <c r="Q30" s="302" t="s">
        <v>1663</v>
      </c>
      <c r="R30" s="313" t="s">
        <v>560</v>
      </c>
      <c r="S30" s="314" t="s">
        <v>438</v>
      </c>
      <c r="T30" s="314" t="s">
        <v>561</v>
      </c>
    </row>
    <row r="31" spans="2:22" ht="21.75" customHeight="1">
      <c r="B31" s="308">
        <v>27</v>
      </c>
      <c r="C31" s="309" t="s">
        <v>1673</v>
      </c>
      <c r="D31" s="308">
        <v>27</v>
      </c>
      <c r="E31" s="299" t="s">
        <v>562</v>
      </c>
      <c r="F31" s="299">
        <f t="shared" si="1"/>
        <v>1210543</v>
      </c>
      <c r="G31" s="299" t="s">
        <v>563</v>
      </c>
      <c r="H31" s="299" t="s">
        <v>563</v>
      </c>
      <c r="I31" s="310" t="str">
        <f t="shared" si="0"/>
        <v>OK</v>
      </c>
      <c r="J31" s="310" t="str">
        <f t="shared" si="2"/>
        <v>OK</v>
      </c>
      <c r="K31" s="307"/>
      <c r="L31" s="315">
        <v>1064081</v>
      </c>
      <c r="M31" s="312" t="s">
        <v>1884</v>
      </c>
      <c r="N31" s="313" t="s">
        <v>564</v>
      </c>
      <c r="O31" s="314" t="s">
        <v>565</v>
      </c>
      <c r="P31" s="314" t="s">
        <v>502</v>
      </c>
      <c r="Q31" s="302" t="s">
        <v>1663</v>
      </c>
      <c r="R31" s="313" t="s">
        <v>564</v>
      </c>
      <c r="S31" s="314" t="s">
        <v>565</v>
      </c>
      <c r="T31" s="314" t="s">
        <v>502</v>
      </c>
    </row>
    <row r="32" spans="2:22" ht="21.75" customHeight="1">
      <c r="B32" s="308">
        <v>28</v>
      </c>
      <c r="C32" s="309" t="s">
        <v>1674</v>
      </c>
      <c r="D32" s="308">
        <v>28</v>
      </c>
      <c r="E32" s="299" t="s">
        <v>566</v>
      </c>
      <c r="F32" s="299">
        <f t="shared" si="1"/>
        <v>3037</v>
      </c>
      <c r="G32" s="299" t="s">
        <v>567</v>
      </c>
      <c r="H32" s="299" t="s">
        <v>567</v>
      </c>
      <c r="I32" s="310" t="str">
        <f t="shared" si="0"/>
        <v>OK</v>
      </c>
      <c r="J32" s="310" t="str">
        <f t="shared" si="2"/>
        <v>OK</v>
      </c>
      <c r="K32" s="307"/>
      <c r="L32" s="315">
        <v>1048447</v>
      </c>
      <c r="M32" s="312" t="s">
        <v>515</v>
      </c>
      <c r="N32" s="313" t="s">
        <v>568</v>
      </c>
      <c r="O32" s="314" t="s">
        <v>438</v>
      </c>
      <c r="P32" s="314" t="s">
        <v>2076</v>
      </c>
      <c r="Q32" s="302" t="s">
        <v>1663</v>
      </c>
      <c r="R32" s="313" t="s">
        <v>568</v>
      </c>
      <c r="S32" s="314" t="s">
        <v>438</v>
      </c>
      <c r="T32" s="314" t="s">
        <v>2076</v>
      </c>
    </row>
    <row r="33" spans="2:22" ht="21.75" customHeight="1">
      <c r="B33" s="308">
        <v>29</v>
      </c>
      <c r="C33" s="309" t="s">
        <v>2080</v>
      </c>
      <c r="D33" s="308">
        <v>29</v>
      </c>
      <c r="E33" s="299" t="s">
        <v>569</v>
      </c>
      <c r="F33" s="299">
        <f t="shared" si="1"/>
        <v>3038</v>
      </c>
      <c r="G33" s="299" t="s">
        <v>570</v>
      </c>
      <c r="H33" s="299" t="s">
        <v>570</v>
      </c>
      <c r="I33" s="310" t="str">
        <f t="shared" si="0"/>
        <v>OK</v>
      </c>
      <c r="J33" s="310" t="str">
        <f t="shared" si="2"/>
        <v>OK</v>
      </c>
      <c r="K33" s="307"/>
      <c r="L33" s="315">
        <v>1047647</v>
      </c>
      <c r="M33" s="312" t="s">
        <v>571</v>
      </c>
      <c r="N33" s="313" t="s">
        <v>572</v>
      </c>
      <c r="O33" s="314" t="s">
        <v>573</v>
      </c>
      <c r="P33" s="314" t="s">
        <v>574</v>
      </c>
      <c r="Q33" s="302" t="s">
        <v>1663</v>
      </c>
      <c r="R33" s="313" t="s">
        <v>572</v>
      </c>
      <c r="S33" s="314" t="s">
        <v>573</v>
      </c>
      <c r="T33" s="314" t="s">
        <v>574</v>
      </c>
      <c r="U33" s="293">
        <v>1</v>
      </c>
    </row>
    <row r="34" spans="2:22" ht="21.75" customHeight="1">
      <c r="B34" s="308">
        <v>30</v>
      </c>
      <c r="C34" s="309" t="s">
        <v>1675</v>
      </c>
      <c r="D34" s="308">
        <v>30</v>
      </c>
      <c r="E34" s="299" t="s">
        <v>575</v>
      </c>
      <c r="F34" s="299">
        <f t="shared" si="1"/>
        <v>3039</v>
      </c>
      <c r="G34" s="299" t="s">
        <v>576</v>
      </c>
      <c r="H34" s="299" t="s">
        <v>576</v>
      </c>
      <c r="I34" s="310" t="str">
        <f t="shared" si="0"/>
        <v>OK</v>
      </c>
      <c r="J34" s="310" t="str">
        <f t="shared" si="2"/>
        <v>OK</v>
      </c>
      <c r="K34" s="307"/>
      <c r="L34" s="315">
        <v>1047653</v>
      </c>
      <c r="M34" s="312" t="s">
        <v>1676</v>
      </c>
      <c r="N34" s="313" t="s">
        <v>577</v>
      </c>
      <c r="O34" s="314" t="s">
        <v>578</v>
      </c>
      <c r="P34" s="314" t="s">
        <v>579</v>
      </c>
      <c r="Q34" s="302" t="s">
        <v>1663</v>
      </c>
      <c r="R34" s="313" t="s">
        <v>577</v>
      </c>
      <c r="S34" s="314" t="s">
        <v>578</v>
      </c>
      <c r="T34" s="314" t="s">
        <v>579</v>
      </c>
    </row>
    <row r="35" spans="2:22" ht="21.75" customHeight="1">
      <c r="B35" s="308">
        <v>31</v>
      </c>
      <c r="C35" s="309" t="s">
        <v>1677</v>
      </c>
      <c r="D35" s="308">
        <v>31</v>
      </c>
      <c r="E35" s="299" t="s">
        <v>580</v>
      </c>
      <c r="F35" s="299">
        <f t="shared" si="1"/>
        <v>3040</v>
      </c>
      <c r="G35" s="299" t="s">
        <v>581</v>
      </c>
      <c r="H35" s="299" t="s">
        <v>581</v>
      </c>
      <c r="I35" s="310" t="str">
        <f t="shared" si="0"/>
        <v>OK</v>
      </c>
      <c r="J35" s="310" t="str">
        <f t="shared" si="2"/>
        <v>OK</v>
      </c>
      <c r="K35" s="307"/>
      <c r="L35" s="315">
        <v>1047672</v>
      </c>
      <c r="M35" s="312" t="s">
        <v>1678</v>
      </c>
      <c r="N35" s="313" t="s">
        <v>2081</v>
      </c>
      <c r="O35" s="314" t="s">
        <v>573</v>
      </c>
      <c r="P35" s="314" t="s">
        <v>1679</v>
      </c>
      <c r="Q35" s="302" t="s">
        <v>1663</v>
      </c>
      <c r="R35" s="313" t="s">
        <v>2081</v>
      </c>
      <c r="S35" s="314" t="s">
        <v>573</v>
      </c>
      <c r="T35" s="314" t="s">
        <v>1679</v>
      </c>
      <c r="U35" s="293">
        <v>1</v>
      </c>
    </row>
    <row r="36" spans="2:22" ht="21.75" customHeight="1">
      <c r="B36" s="308">
        <v>32</v>
      </c>
      <c r="C36" s="309" t="s">
        <v>1680</v>
      </c>
      <c r="D36" s="308">
        <v>32</v>
      </c>
      <c r="E36" s="299" t="s">
        <v>582</v>
      </c>
      <c r="F36" s="299">
        <f t="shared" si="1"/>
        <v>3041</v>
      </c>
      <c r="G36" s="299" t="s">
        <v>583</v>
      </c>
      <c r="H36" s="299" t="s">
        <v>583</v>
      </c>
      <c r="I36" s="310" t="str">
        <f t="shared" si="0"/>
        <v>OK</v>
      </c>
      <c r="J36" s="310" t="str">
        <f t="shared" si="2"/>
        <v>OK</v>
      </c>
      <c r="K36" s="307"/>
      <c r="L36" s="315">
        <v>1050138</v>
      </c>
      <c r="M36" s="312" t="s">
        <v>584</v>
      </c>
      <c r="N36" s="313" t="s">
        <v>585</v>
      </c>
      <c r="O36" s="314" t="s">
        <v>438</v>
      </c>
      <c r="P36" s="314" t="s">
        <v>586</v>
      </c>
      <c r="Q36" s="302" t="s">
        <v>1663</v>
      </c>
      <c r="R36" s="313" t="s">
        <v>585</v>
      </c>
      <c r="S36" s="314" t="s">
        <v>438</v>
      </c>
      <c r="T36" s="314" t="s">
        <v>586</v>
      </c>
      <c r="U36" s="293">
        <v>1</v>
      </c>
    </row>
    <row r="37" spans="2:22" ht="21.75" customHeight="1">
      <c r="B37" s="308">
        <v>33</v>
      </c>
      <c r="C37" s="322" t="s">
        <v>1681</v>
      </c>
      <c r="D37" s="308">
        <v>33</v>
      </c>
      <c r="E37" s="299" t="s">
        <v>587</v>
      </c>
      <c r="F37" s="299">
        <f t="shared" si="1"/>
        <v>3042</v>
      </c>
      <c r="G37" s="299" t="s">
        <v>588</v>
      </c>
      <c r="H37" s="299" t="s">
        <v>588</v>
      </c>
      <c r="I37" s="310" t="str">
        <f t="shared" si="0"/>
        <v>OK</v>
      </c>
      <c r="J37" s="310" t="str">
        <f t="shared" si="2"/>
        <v>OK</v>
      </c>
      <c r="K37" s="307"/>
      <c r="L37" s="315">
        <v>1050139</v>
      </c>
      <c r="M37" s="312" t="s">
        <v>589</v>
      </c>
      <c r="N37" s="313" t="s">
        <v>590</v>
      </c>
      <c r="O37" s="314" t="s">
        <v>438</v>
      </c>
      <c r="P37" s="314" t="s">
        <v>591</v>
      </c>
      <c r="Q37" s="302" t="s">
        <v>1663</v>
      </c>
      <c r="R37" s="313" t="s">
        <v>590</v>
      </c>
      <c r="S37" s="314" t="s">
        <v>438</v>
      </c>
      <c r="T37" s="314" t="s">
        <v>591</v>
      </c>
      <c r="U37" s="293">
        <v>1</v>
      </c>
    </row>
    <row r="38" spans="2:22" ht="21.75" customHeight="1">
      <c r="B38" s="308">
        <v>34</v>
      </c>
      <c r="C38" s="309" t="s">
        <v>1682</v>
      </c>
      <c r="D38" s="308">
        <v>34</v>
      </c>
      <c r="E38" s="299" t="s">
        <v>592</v>
      </c>
      <c r="F38" s="299">
        <f t="shared" si="1"/>
        <v>3043</v>
      </c>
      <c r="G38" s="299" t="s">
        <v>593</v>
      </c>
      <c r="H38" s="299" t="s">
        <v>593</v>
      </c>
      <c r="I38" s="310" t="str">
        <f t="shared" si="0"/>
        <v>OK</v>
      </c>
      <c r="J38" s="310" t="str">
        <f t="shared" si="2"/>
        <v>OK</v>
      </c>
      <c r="K38" s="307"/>
      <c r="L38" s="315">
        <v>1050133</v>
      </c>
      <c r="M38" s="312" t="s">
        <v>594</v>
      </c>
      <c r="N38" s="313" t="s">
        <v>595</v>
      </c>
      <c r="O38" s="314" t="s">
        <v>573</v>
      </c>
      <c r="P38" s="314" t="s">
        <v>2082</v>
      </c>
      <c r="Q38" s="302" t="s">
        <v>1663</v>
      </c>
      <c r="R38" s="313" t="s">
        <v>595</v>
      </c>
      <c r="S38" s="314" t="s">
        <v>573</v>
      </c>
      <c r="T38" s="314" t="s">
        <v>2082</v>
      </c>
    </row>
    <row r="39" spans="2:22" ht="21.75" customHeight="1">
      <c r="B39" s="308">
        <v>35</v>
      </c>
      <c r="C39" s="309" t="s">
        <v>1683</v>
      </c>
      <c r="D39" s="308">
        <v>35</v>
      </c>
      <c r="E39" s="299" t="s">
        <v>596</v>
      </c>
      <c r="F39" s="299">
        <f t="shared" si="1"/>
        <v>3044</v>
      </c>
      <c r="G39" s="299" t="s">
        <v>597</v>
      </c>
      <c r="H39" s="299" t="s">
        <v>597</v>
      </c>
      <c r="I39" s="310" t="str">
        <f t="shared" si="0"/>
        <v>OK</v>
      </c>
      <c r="J39" s="310" t="str">
        <f t="shared" si="2"/>
        <v>OK</v>
      </c>
      <c r="K39" s="307"/>
      <c r="L39" s="315">
        <v>1048990</v>
      </c>
      <c r="M39" s="312" t="s">
        <v>598</v>
      </c>
      <c r="N39" s="313" t="s">
        <v>599</v>
      </c>
      <c r="O39" s="314" t="s">
        <v>438</v>
      </c>
      <c r="P39" s="314" t="s">
        <v>600</v>
      </c>
      <c r="Q39" s="302" t="s">
        <v>1663</v>
      </c>
      <c r="R39" s="313" t="s">
        <v>599</v>
      </c>
      <c r="S39" s="314" t="s">
        <v>438</v>
      </c>
      <c r="T39" s="314" t="s">
        <v>600</v>
      </c>
      <c r="U39" s="293">
        <v>1</v>
      </c>
    </row>
    <row r="40" spans="2:22" ht="21.75" customHeight="1">
      <c r="B40" s="308">
        <v>36</v>
      </c>
      <c r="C40" s="309" t="s">
        <v>1684</v>
      </c>
      <c r="D40" s="308">
        <v>36</v>
      </c>
      <c r="E40" s="299" t="s">
        <v>601</v>
      </c>
      <c r="F40" s="299">
        <f t="shared" si="1"/>
        <v>3045</v>
      </c>
      <c r="G40" s="299" t="s">
        <v>602</v>
      </c>
      <c r="H40" s="299" t="s">
        <v>602</v>
      </c>
      <c r="I40" s="310" t="str">
        <f t="shared" si="0"/>
        <v>OK</v>
      </c>
      <c r="J40" s="310" t="str">
        <f t="shared" si="2"/>
        <v>OK</v>
      </c>
      <c r="K40" s="307"/>
      <c r="L40" s="315">
        <v>1050134</v>
      </c>
      <c r="M40" s="317" t="s">
        <v>541</v>
      </c>
      <c r="N40" s="318" t="s">
        <v>1882</v>
      </c>
      <c r="O40" s="319" t="s">
        <v>2077</v>
      </c>
      <c r="P40" s="319" t="s">
        <v>2083</v>
      </c>
      <c r="Q40" s="299" t="s">
        <v>2074</v>
      </c>
      <c r="R40" s="318" t="s">
        <v>603</v>
      </c>
      <c r="S40" s="319" t="s">
        <v>1665</v>
      </c>
      <c r="T40" s="314" t="s">
        <v>1685</v>
      </c>
      <c r="V40" s="293" t="s">
        <v>94</v>
      </c>
    </row>
    <row r="41" spans="2:22" ht="21.75" customHeight="1">
      <c r="B41" s="308">
        <v>37</v>
      </c>
      <c r="C41" s="309" t="s">
        <v>1686</v>
      </c>
      <c r="D41" s="308">
        <v>37</v>
      </c>
      <c r="E41" s="299" t="s">
        <v>604</v>
      </c>
      <c r="F41" s="299">
        <f t="shared" si="1"/>
        <v>3046</v>
      </c>
      <c r="G41" s="299" t="s">
        <v>605</v>
      </c>
      <c r="H41" s="299" t="s">
        <v>605</v>
      </c>
      <c r="I41" s="310" t="str">
        <f t="shared" si="0"/>
        <v>OK</v>
      </c>
      <c r="J41" s="310" t="str">
        <f t="shared" si="2"/>
        <v>OK</v>
      </c>
      <c r="K41" s="307"/>
      <c r="L41" s="315">
        <v>1050140</v>
      </c>
      <c r="M41" s="312" t="s">
        <v>606</v>
      </c>
      <c r="N41" s="313" t="s">
        <v>607</v>
      </c>
      <c r="O41" s="314" t="s">
        <v>573</v>
      </c>
      <c r="P41" s="320" t="s">
        <v>2084</v>
      </c>
      <c r="Q41" s="321" t="s">
        <v>1663</v>
      </c>
      <c r="R41" s="313" t="s">
        <v>607</v>
      </c>
      <c r="S41" s="314" t="s">
        <v>573</v>
      </c>
      <c r="T41" s="320" t="s">
        <v>2085</v>
      </c>
    </row>
    <row r="42" spans="2:22" ht="21.75" customHeight="1">
      <c r="B42" s="308">
        <v>38</v>
      </c>
      <c r="C42" s="309" t="s">
        <v>1403</v>
      </c>
      <c r="D42" s="308">
        <v>38</v>
      </c>
      <c r="E42" s="299" t="s">
        <v>608</v>
      </c>
      <c r="F42" s="299">
        <f t="shared" si="1"/>
        <v>3047</v>
      </c>
      <c r="G42" s="299" t="s">
        <v>609</v>
      </c>
      <c r="H42" s="299" t="s">
        <v>609</v>
      </c>
      <c r="I42" s="310" t="str">
        <f t="shared" si="0"/>
        <v>OK</v>
      </c>
      <c r="J42" s="310" t="str">
        <f t="shared" si="2"/>
        <v>OK</v>
      </c>
      <c r="K42" s="307"/>
      <c r="L42" s="315">
        <v>1054641</v>
      </c>
      <c r="M42" s="312" t="s">
        <v>2086</v>
      </c>
      <c r="N42" s="313" t="s">
        <v>610</v>
      </c>
      <c r="O42" s="314" t="s">
        <v>573</v>
      </c>
      <c r="P42" s="314" t="s">
        <v>2087</v>
      </c>
      <c r="Q42" s="302" t="s">
        <v>1663</v>
      </c>
      <c r="R42" s="313" t="s">
        <v>610</v>
      </c>
      <c r="S42" s="314" t="s">
        <v>573</v>
      </c>
      <c r="T42" s="314" t="s">
        <v>2087</v>
      </c>
      <c r="U42" s="293">
        <v>1</v>
      </c>
    </row>
    <row r="43" spans="2:22" ht="21.75" customHeight="1">
      <c r="B43" s="308">
        <v>39</v>
      </c>
      <c r="C43" s="309" t="s">
        <v>1687</v>
      </c>
      <c r="D43" s="308">
        <v>39</v>
      </c>
      <c r="E43" s="299" t="s">
        <v>611</v>
      </c>
      <c r="F43" s="299">
        <f t="shared" si="1"/>
        <v>3048</v>
      </c>
      <c r="G43" s="299" t="s">
        <v>612</v>
      </c>
      <c r="H43" s="299" t="s">
        <v>612</v>
      </c>
      <c r="I43" s="310" t="str">
        <f t="shared" si="0"/>
        <v>OK</v>
      </c>
      <c r="J43" s="310" t="str">
        <f t="shared" si="2"/>
        <v>OK</v>
      </c>
      <c r="K43" s="307"/>
      <c r="L43" s="315">
        <v>1051634</v>
      </c>
      <c r="M43" s="312" t="s">
        <v>613</v>
      </c>
      <c r="N43" s="313" t="s">
        <v>1972</v>
      </c>
      <c r="O43" s="314" t="s">
        <v>438</v>
      </c>
      <c r="P43" s="314" t="s">
        <v>614</v>
      </c>
      <c r="Q43" s="302" t="s">
        <v>1663</v>
      </c>
      <c r="R43" s="313" t="s">
        <v>1972</v>
      </c>
      <c r="S43" s="314" t="s">
        <v>438</v>
      </c>
      <c r="T43" s="314" t="s">
        <v>614</v>
      </c>
      <c r="U43" s="316">
        <v>1</v>
      </c>
    </row>
    <row r="44" spans="2:22" ht="21.75" customHeight="1">
      <c r="B44" s="308">
        <v>40</v>
      </c>
      <c r="C44" s="309" t="s">
        <v>1688</v>
      </c>
      <c r="D44" s="308">
        <v>40</v>
      </c>
      <c r="E44" s="299" t="s">
        <v>615</v>
      </c>
      <c r="F44" s="299">
        <f t="shared" si="1"/>
        <v>3049</v>
      </c>
      <c r="G44" s="299" t="s">
        <v>616</v>
      </c>
      <c r="H44" s="299" t="s">
        <v>616</v>
      </c>
      <c r="I44" s="310" t="str">
        <f t="shared" si="0"/>
        <v>OK</v>
      </c>
      <c r="J44" s="310" t="str">
        <f t="shared" si="2"/>
        <v>OK</v>
      </c>
      <c r="K44" s="307"/>
      <c r="L44" s="315">
        <v>1051899</v>
      </c>
      <c r="M44" s="317" t="s">
        <v>445</v>
      </c>
      <c r="N44" s="318" t="s">
        <v>1879</v>
      </c>
      <c r="O44" s="319" t="s">
        <v>2077</v>
      </c>
      <c r="P44" s="319" t="s">
        <v>2088</v>
      </c>
      <c r="Q44" s="299" t="s">
        <v>2074</v>
      </c>
      <c r="R44" s="318" t="s">
        <v>618</v>
      </c>
      <c r="S44" s="319" t="s">
        <v>1665</v>
      </c>
      <c r="T44" s="314" t="s">
        <v>617</v>
      </c>
      <c r="V44" s="293" t="s">
        <v>94</v>
      </c>
    </row>
    <row r="45" spans="2:22" ht="21.75" customHeight="1">
      <c r="B45" s="308">
        <v>41</v>
      </c>
      <c r="C45" s="309" t="s">
        <v>1689</v>
      </c>
      <c r="D45" s="308">
        <v>41</v>
      </c>
      <c r="E45" s="299" t="s">
        <v>620</v>
      </c>
      <c r="F45" s="299">
        <f t="shared" si="1"/>
        <v>3051</v>
      </c>
      <c r="G45" s="299" t="s">
        <v>621</v>
      </c>
      <c r="H45" s="299" t="s">
        <v>621</v>
      </c>
      <c r="I45" s="310" t="str">
        <f t="shared" si="0"/>
        <v>OK</v>
      </c>
      <c r="J45" s="310" t="str">
        <f t="shared" si="2"/>
        <v>OK</v>
      </c>
      <c r="K45" s="307"/>
      <c r="L45" s="315">
        <v>1054106</v>
      </c>
      <c r="M45" s="317" t="s">
        <v>1690</v>
      </c>
      <c r="N45" s="318" t="s">
        <v>1885</v>
      </c>
      <c r="O45" s="319" t="s">
        <v>2077</v>
      </c>
      <c r="P45" s="319" t="s">
        <v>2089</v>
      </c>
      <c r="Q45" s="299" t="s">
        <v>2074</v>
      </c>
      <c r="R45" s="318" t="s">
        <v>622</v>
      </c>
      <c r="S45" s="319" t="s">
        <v>1665</v>
      </c>
      <c r="T45" s="314" t="s">
        <v>1691</v>
      </c>
      <c r="U45" s="293">
        <v>1</v>
      </c>
      <c r="V45" s="293" t="s">
        <v>94</v>
      </c>
    </row>
    <row r="46" spans="2:22" ht="21.75" customHeight="1">
      <c r="B46" s="308">
        <v>42</v>
      </c>
      <c r="C46" s="309" t="s">
        <v>1405</v>
      </c>
      <c r="D46" s="308">
        <v>42</v>
      </c>
      <c r="E46" s="299" t="s">
        <v>623</v>
      </c>
      <c r="F46" s="299">
        <f t="shared" si="1"/>
        <v>3052</v>
      </c>
      <c r="G46" s="299" t="s">
        <v>624</v>
      </c>
      <c r="H46" s="299" t="s">
        <v>624</v>
      </c>
      <c r="I46" s="310" t="str">
        <f t="shared" si="0"/>
        <v>OK</v>
      </c>
      <c r="J46" s="310" t="str">
        <f t="shared" si="2"/>
        <v>OK</v>
      </c>
      <c r="K46" s="307"/>
      <c r="L46" s="315">
        <v>1054641</v>
      </c>
      <c r="M46" s="312" t="s">
        <v>2086</v>
      </c>
      <c r="N46" s="313" t="s">
        <v>610</v>
      </c>
      <c r="O46" s="314" t="s">
        <v>573</v>
      </c>
      <c r="P46" s="314" t="s">
        <v>2087</v>
      </c>
      <c r="Q46" s="321" t="s">
        <v>1663</v>
      </c>
      <c r="R46" s="313" t="s">
        <v>610</v>
      </c>
      <c r="S46" s="314" t="s">
        <v>573</v>
      </c>
      <c r="T46" s="314" t="s">
        <v>2087</v>
      </c>
    </row>
    <row r="47" spans="2:22" ht="21.75" customHeight="1">
      <c r="B47" s="308">
        <v>43</v>
      </c>
      <c r="C47" s="309" t="s">
        <v>1886</v>
      </c>
      <c r="D47" s="308">
        <v>43</v>
      </c>
      <c r="E47" s="299" t="s">
        <v>625</v>
      </c>
      <c r="F47" s="299">
        <f t="shared" si="1"/>
        <v>3054</v>
      </c>
      <c r="G47" s="299" t="s">
        <v>626</v>
      </c>
      <c r="H47" s="299" t="s">
        <v>626</v>
      </c>
      <c r="I47" s="310" t="str">
        <f t="shared" si="0"/>
        <v>OK</v>
      </c>
      <c r="J47" s="310" t="str">
        <f t="shared" si="2"/>
        <v>OK</v>
      </c>
      <c r="K47" s="307"/>
      <c r="L47" s="315">
        <v>1052981</v>
      </c>
      <c r="M47" s="312" t="s">
        <v>1692</v>
      </c>
      <c r="N47" s="313" t="s">
        <v>627</v>
      </c>
      <c r="O47" s="314" t="s">
        <v>573</v>
      </c>
      <c r="P47" s="314" t="s">
        <v>1419</v>
      </c>
      <c r="Q47" s="302" t="s">
        <v>1663</v>
      </c>
      <c r="R47" s="313" t="s">
        <v>627</v>
      </c>
      <c r="S47" s="314" t="s">
        <v>573</v>
      </c>
      <c r="T47" s="314" t="s">
        <v>1419</v>
      </c>
    </row>
    <row r="48" spans="2:22" ht="21.75" customHeight="1">
      <c r="B48" s="308">
        <v>44</v>
      </c>
      <c r="C48" s="309" t="s">
        <v>1693</v>
      </c>
      <c r="D48" s="308">
        <v>44</v>
      </c>
      <c r="E48" s="299" t="s">
        <v>628</v>
      </c>
      <c r="F48" s="299">
        <f t="shared" si="1"/>
        <v>3055</v>
      </c>
      <c r="G48" s="299" t="s">
        <v>629</v>
      </c>
      <c r="H48" s="299" t="s">
        <v>629</v>
      </c>
      <c r="I48" s="310" t="str">
        <f t="shared" si="0"/>
        <v>OK</v>
      </c>
      <c r="J48" s="310" t="str">
        <f t="shared" si="2"/>
        <v>OK</v>
      </c>
      <c r="K48" s="307"/>
      <c r="L48" s="315">
        <v>1053355</v>
      </c>
      <c r="M48" s="312" t="s">
        <v>594</v>
      </c>
      <c r="N48" s="313" t="s">
        <v>595</v>
      </c>
      <c r="O48" s="314" t="s">
        <v>573</v>
      </c>
      <c r="P48" s="314" t="s">
        <v>2082</v>
      </c>
      <c r="Q48" s="302" t="s">
        <v>1663</v>
      </c>
      <c r="R48" s="313" t="s">
        <v>595</v>
      </c>
      <c r="S48" s="314" t="s">
        <v>573</v>
      </c>
      <c r="T48" s="314" t="s">
        <v>2082</v>
      </c>
    </row>
    <row r="49" spans="2:22" ht="21.75" customHeight="1">
      <c r="B49" s="308">
        <v>45</v>
      </c>
      <c r="C49" s="309" t="s">
        <v>1694</v>
      </c>
      <c r="D49" s="308">
        <v>45</v>
      </c>
      <c r="E49" s="299" t="s">
        <v>630</v>
      </c>
      <c r="F49" s="299">
        <f t="shared" si="1"/>
        <v>3056</v>
      </c>
      <c r="G49" s="299" t="s">
        <v>631</v>
      </c>
      <c r="H49" s="299" t="s">
        <v>631</v>
      </c>
      <c r="I49" s="310" t="str">
        <f t="shared" si="0"/>
        <v>OK</v>
      </c>
      <c r="J49" s="310" t="str">
        <f t="shared" si="2"/>
        <v>OK</v>
      </c>
      <c r="K49" s="307"/>
      <c r="L49" s="315">
        <v>1052720</v>
      </c>
      <c r="M49" s="317" t="s">
        <v>632</v>
      </c>
      <c r="N49" s="318" t="s">
        <v>1887</v>
      </c>
      <c r="O49" s="319" t="s">
        <v>1877</v>
      </c>
      <c r="P49" s="319" t="s">
        <v>1888</v>
      </c>
      <c r="Q49" s="299" t="s">
        <v>2074</v>
      </c>
      <c r="R49" s="318" t="s">
        <v>1889</v>
      </c>
      <c r="S49" s="319" t="s">
        <v>1665</v>
      </c>
      <c r="T49" s="314" t="s">
        <v>1890</v>
      </c>
      <c r="V49" s="293" t="s">
        <v>94</v>
      </c>
    </row>
    <row r="50" spans="2:22" ht="21.75" customHeight="1">
      <c r="B50" s="308">
        <v>46</v>
      </c>
      <c r="C50" s="309" t="s">
        <v>1695</v>
      </c>
      <c r="D50" s="308">
        <v>46</v>
      </c>
      <c r="E50" s="299" t="s">
        <v>633</v>
      </c>
      <c r="F50" s="299">
        <f t="shared" si="1"/>
        <v>3058</v>
      </c>
      <c r="G50" s="299" t="s">
        <v>634</v>
      </c>
      <c r="H50" s="299" t="s">
        <v>634</v>
      </c>
      <c r="I50" s="310" t="str">
        <f t="shared" si="0"/>
        <v>OK</v>
      </c>
      <c r="J50" s="310" t="str">
        <f t="shared" si="2"/>
        <v>OK</v>
      </c>
      <c r="K50" s="307"/>
      <c r="L50" s="315">
        <v>1055123</v>
      </c>
      <c r="M50" s="312" t="s">
        <v>1696</v>
      </c>
      <c r="N50" s="313" t="s">
        <v>2090</v>
      </c>
      <c r="O50" s="314" t="s">
        <v>578</v>
      </c>
      <c r="P50" s="314" t="s">
        <v>2091</v>
      </c>
      <c r="Q50" s="321" t="s">
        <v>1663</v>
      </c>
      <c r="R50" s="313" t="s">
        <v>2090</v>
      </c>
      <c r="S50" s="314" t="s">
        <v>578</v>
      </c>
      <c r="T50" s="314" t="s">
        <v>2091</v>
      </c>
    </row>
    <row r="51" spans="2:22" ht="21.75" customHeight="1">
      <c r="B51" s="308">
        <v>47</v>
      </c>
      <c r="C51" s="309" t="s">
        <v>280</v>
      </c>
      <c r="D51" s="308">
        <v>47</v>
      </c>
      <c r="E51" s="299" t="s">
        <v>635</v>
      </c>
      <c r="F51" s="299">
        <f t="shared" si="1"/>
        <v>3059</v>
      </c>
      <c r="G51" s="299" t="s">
        <v>636</v>
      </c>
      <c r="H51" s="299" t="s">
        <v>636</v>
      </c>
      <c r="I51" s="310" t="str">
        <f t="shared" si="0"/>
        <v>OK</v>
      </c>
      <c r="J51" s="310" t="str">
        <f t="shared" si="2"/>
        <v>OK</v>
      </c>
      <c r="K51" s="307"/>
      <c r="L51" s="315">
        <v>1053585</v>
      </c>
      <c r="M51" s="312" t="s">
        <v>1891</v>
      </c>
      <c r="N51" s="313" t="s">
        <v>637</v>
      </c>
      <c r="O51" s="314" t="s">
        <v>438</v>
      </c>
      <c r="P51" s="314" t="s">
        <v>638</v>
      </c>
      <c r="Q51" s="302" t="s">
        <v>1663</v>
      </c>
      <c r="R51" s="313" t="s">
        <v>637</v>
      </c>
      <c r="S51" s="314" t="s">
        <v>438</v>
      </c>
      <c r="T51" s="314" t="s">
        <v>638</v>
      </c>
    </row>
    <row r="52" spans="2:22" ht="21.75" customHeight="1">
      <c r="B52" s="308">
        <v>48</v>
      </c>
      <c r="C52" s="309" t="s">
        <v>1650</v>
      </c>
      <c r="D52" s="308">
        <v>48</v>
      </c>
      <c r="E52" s="299" t="s">
        <v>639</v>
      </c>
      <c r="F52" s="299">
        <f t="shared" si="1"/>
        <v>3060</v>
      </c>
      <c r="G52" s="299" t="s">
        <v>640</v>
      </c>
      <c r="H52" s="299" t="s">
        <v>640</v>
      </c>
      <c r="I52" s="310" t="str">
        <f t="shared" si="0"/>
        <v>OK</v>
      </c>
      <c r="J52" s="310" t="str">
        <f t="shared" si="2"/>
        <v>OK</v>
      </c>
      <c r="K52" s="307"/>
      <c r="L52" s="315">
        <v>1055175</v>
      </c>
      <c r="M52" s="312" t="s">
        <v>1692</v>
      </c>
      <c r="N52" s="313" t="s">
        <v>627</v>
      </c>
      <c r="O52" s="314" t="s">
        <v>573</v>
      </c>
      <c r="P52" s="314" t="s">
        <v>1419</v>
      </c>
      <c r="Q52" s="302" t="s">
        <v>1663</v>
      </c>
      <c r="R52" s="313" t="s">
        <v>627</v>
      </c>
      <c r="S52" s="314" t="s">
        <v>573</v>
      </c>
      <c r="T52" s="314" t="s">
        <v>1419</v>
      </c>
    </row>
    <row r="53" spans="2:22" ht="21.75" customHeight="1">
      <c r="B53" s="308">
        <v>49</v>
      </c>
      <c r="C53" s="309" t="s">
        <v>1559</v>
      </c>
      <c r="D53" s="308">
        <v>49</v>
      </c>
      <c r="E53" s="299" t="s">
        <v>641</v>
      </c>
      <c r="F53" s="299">
        <f t="shared" si="1"/>
        <v>3061</v>
      </c>
      <c r="G53" s="299" t="s">
        <v>642</v>
      </c>
      <c r="H53" s="299" t="s">
        <v>642</v>
      </c>
      <c r="I53" s="310" t="str">
        <f t="shared" si="0"/>
        <v>OK</v>
      </c>
      <c r="J53" s="310" t="str">
        <f t="shared" si="2"/>
        <v>OK</v>
      </c>
      <c r="K53" s="307"/>
      <c r="L53" s="315">
        <v>1053646</v>
      </c>
      <c r="M53" s="312" t="s">
        <v>643</v>
      </c>
      <c r="N53" s="313" t="s">
        <v>644</v>
      </c>
      <c r="O53" s="314" t="s">
        <v>438</v>
      </c>
      <c r="P53" s="314" t="s">
        <v>645</v>
      </c>
      <c r="Q53" s="302" t="s">
        <v>1663</v>
      </c>
      <c r="R53" s="313" t="s">
        <v>644</v>
      </c>
      <c r="S53" s="314" t="s">
        <v>438</v>
      </c>
      <c r="T53" s="314" t="s">
        <v>645</v>
      </c>
      <c r="U53" s="293">
        <v>1</v>
      </c>
    </row>
    <row r="54" spans="2:22" ht="21.75" customHeight="1">
      <c r="B54" s="308">
        <v>50</v>
      </c>
      <c r="C54" s="309" t="s">
        <v>1892</v>
      </c>
      <c r="D54" s="308">
        <v>50</v>
      </c>
      <c r="E54" s="299" t="s">
        <v>646</v>
      </c>
      <c r="F54" s="299">
        <f t="shared" si="1"/>
        <v>3062</v>
      </c>
      <c r="G54" s="299" t="s">
        <v>647</v>
      </c>
      <c r="H54" s="299" t="s">
        <v>647</v>
      </c>
      <c r="I54" s="310" t="str">
        <f t="shared" si="0"/>
        <v>OK</v>
      </c>
      <c r="J54" s="310" t="str">
        <f t="shared" si="2"/>
        <v>OK</v>
      </c>
      <c r="K54" s="307"/>
      <c r="L54" s="315">
        <v>1055122</v>
      </c>
      <c r="M54" s="312" t="s">
        <v>1697</v>
      </c>
      <c r="N54" s="313" t="s">
        <v>1698</v>
      </c>
      <c r="O54" s="314" t="s">
        <v>573</v>
      </c>
      <c r="P54" s="320" t="s">
        <v>2092</v>
      </c>
      <c r="Q54" s="302" t="s">
        <v>1663</v>
      </c>
      <c r="R54" s="313" t="s">
        <v>1698</v>
      </c>
      <c r="S54" s="314" t="s">
        <v>573</v>
      </c>
      <c r="T54" s="320" t="s">
        <v>2093</v>
      </c>
    </row>
    <row r="55" spans="2:22" ht="21.75" customHeight="1">
      <c r="B55" s="308">
        <v>51</v>
      </c>
      <c r="C55" s="309" t="s">
        <v>1560</v>
      </c>
      <c r="D55" s="308">
        <v>51</v>
      </c>
      <c r="E55" s="299" t="s">
        <v>648</v>
      </c>
      <c r="F55" s="299">
        <f t="shared" si="1"/>
        <v>3063</v>
      </c>
      <c r="G55" s="299" t="s">
        <v>649</v>
      </c>
      <c r="H55" s="299" t="s">
        <v>649</v>
      </c>
      <c r="I55" s="310" t="str">
        <f t="shared" si="0"/>
        <v>OK</v>
      </c>
      <c r="J55" s="310" t="str">
        <f t="shared" si="2"/>
        <v>OK</v>
      </c>
      <c r="K55" s="307"/>
      <c r="L55" s="315">
        <v>1055131</v>
      </c>
      <c r="M55" s="317" t="s">
        <v>541</v>
      </c>
      <c r="N55" s="318" t="s">
        <v>1882</v>
      </c>
      <c r="O55" s="319" t="s">
        <v>2077</v>
      </c>
      <c r="P55" s="319" t="s">
        <v>2094</v>
      </c>
      <c r="Q55" s="299" t="s">
        <v>2074</v>
      </c>
      <c r="R55" s="318" t="s">
        <v>650</v>
      </c>
      <c r="S55" s="319" t="s">
        <v>1665</v>
      </c>
      <c r="T55" s="314" t="s">
        <v>1699</v>
      </c>
      <c r="U55" s="293">
        <v>1</v>
      </c>
      <c r="V55" s="293" t="s">
        <v>94</v>
      </c>
    </row>
    <row r="56" spans="2:22" ht="21.75" customHeight="1">
      <c r="B56" s="308">
        <v>52</v>
      </c>
      <c r="C56" s="309" t="s">
        <v>1561</v>
      </c>
      <c r="D56" s="308">
        <v>52</v>
      </c>
      <c r="E56" s="299" t="s">
        <v>651</v>
      </c>
      <c r="F56" s="299">
        <f t="shared" si="1"/>
        <v>3064</v>
      </c>
      <c r="G56" s="299" t="s">
        <v>652</v>
      </c>
      <c r="H56" s="299" t="s">
        <v>652</v>
      </c>
      <c r="I56" s="310" t="str">
        <f t="shared" si="0"/>
        <v>OK</v>
      </c>
      <c r="J56" s="310" t="str">
        <f t="shared" si="2"/>
        <v>OK</v>
      </c>
      <c r="K56" s="307"/>
      <c r="L56" s="315">
        <v>1055105</v>
      </c>
      <c r="M56" s="312" t="s">
        <v>653</v>
      </c>
      <c r="N56" s="313" t="s">
        <v>654</v>
      </c>
      <c r="O56" s="314" t="s">
        <v>438</v>
      </c>
      <c r="P56" s="314" t="s">
        <v>655</v>
      </c>
      <c r="Q56" s="321" t="s">
        <v>1663</v>
      </c>
      <c r="R56" s="313" t="s">
        <v>654</v>
      </c>
      <c r="S56" s="314" t="s">
        <v>438</v>
      </c>
      <c r="T56" s="314" t="s">
        <v>655</v>
      </c>
    </row>
    <row r="57" spans="2:22" ht="21.75" customHeight="1">
      <c r="B57" s="308">
        <v>53</v>
      </c>
      <c r="C57" s="309" t="s">
        <v>1562</v>
      </c>
      <c r="D57" s="308">
        <v>53</v>
      </c>
      <c r="E57" s="299" t="s">
        <v>656</v>
      </c>
      <c r="F57" s="299">
        <f t="shared" si="1"/>
        <v>3065</v>
      </c>
      <c r="G57" s="299" t="s">
        <v>657</v>
      </c>
      <c r="H57" s="299" t="s">
        <v>657</v>
      </c>
      <c r="I57" s="310" t="str">
        <f t="shared" si="0"/>
        <v>OK</v>
      </c>
      <c r="J57" s="310" t="str">
        <f t="shared" si="2"/>
        <v>OK</v>
      </c>
      <c r="K57" s="307"/>
      <c r="L57" s="315">
        <v>1054572</v>
      </c>
      <c r="M57" s="317" t="s">
        <v>1700</v>
      </c>
      <c r="N57" s="318" t="s">
        <v>1893</v>
      </c>
      <c r="O57" s="319" t="s">
        <v>2095</v>
      </c>
      <c r="P57" s="319" t="s">
        <v>2096</v>
      </c>
      <c r="Q57" s="299" t="s">
        <v>2074</v>
      </c>
      <c r="R57" s="318" t="s">
        <v>658</v>
      </c>
      <c r="S57" s="319" t="s">
        <v>1701</v>
      </c>
      <c r="T57" s="314" t="s">
        <v>1702</v>
      </c>
      <c r="V57" s="293" t="s">
        <v>94</v>
      </c>
    </row>
    <row r="58" spans="2:22" ht="21.75" customHeight="1">
      <c r="B58" s="308">
        <v>54</v>
      </c>
      <c r="C58" s="309" t="s">
        <v>1563</v>
      </c>
      <c r="D58" s="308">
        <v>54</v>
      </c>
      <c r="E58" s="299" t="s">
        <v>659</v>
      </c>
      <c r="F58" s="299">
        <f t="shared" si="1"/>
        <v>3066</v>
      </c>
      <c r="G58" s="299" t="s">
        <v>660</v>
      </c>
      <c r="H58" s="299" t="s">
        <v>660</v>
      </c>
      <c r="I58" s="310" t="str">
        <f t="shared" si="0"/>
        <v>OK</v>
      </c>
      <c r="J58" s="310" t="str">
        <f t="shared" si="2"/>
        <v>OK</v>
      </c>
      <c r="K58" s="307"/>
      <c r="L58" s="315">
        <v>1057808</v>
      </c>
      <c r="M58" s="312" t="s">
        <v>1703</v>
      </c>
      <c r="N58" s="313" t="s">
        <v>661</v>
      </c>
      <c r="O58" s="314" t="s">
        <v>573</v>
      </c>
      <c r="P58" s="314" t="s">
        <v>662</v>
      </c>
      <c r="Q58" s="321" t="s">
        <v>1663</v>
      </c>
      <c r="R58" s="313" t="s">
        <v>661</v>
      </c>
      <c r="S58" s="314" t="s">
        <v>573</v>
      </c>
      <c r="T58" s="314" t="s">
        <v>662</v>
      </c>
    </row>
    <row r="59" spans="2:22" ht="21.75" customHeight="1">
      <c r="B59" s="308">
        <v>55</v>
      </c>
      <c r="C59" s="309" t="s">
        <v>353</v>
      </c>
      <c r="D59" s="308">
        <v>55</v>
      </c>
      <c r="E59" s="299" t="s">
        <v>663</v>
      </c>
      <c r="F59" s="299">
        <f t="shared" si="1"/>
        <v>3067</v>
      </c>
      <c r="G59" s="299" t="s">
        <v>664</v>
      </c>
      <c r="H59" s="299" t="s">
        <v>664</v>
      </c>
      <c r="I59" s="310" t="str">
        <f t="shared" si="0"/>
        <v>OK</v>
      </c>
      <c r="J59" s="310" t="str">
        <f t="shared" si="2"/>
        <v>OK</v>
      </c>
      <c r="K59" s="307"/>
      <c r="L59" s="315">
        <v>1056375</v>
      </c>
      <c r="M59" s="312" t="s">
        <v>2097</v>
      </c>
      <c r="N59" s="313" t="s">
        <v>2098</v>
      </c>
      <c r="O59" s="314" t="s">
        <v>573</v>
      </c>
      <c r="P59" s="314" t="s">
        <v>665</v>
      </c>
      <c r="Q59" s="302" t="s">
        <v>1663</v>
      </c>
      <c r="R59" s="313" t="s">
        <v>2098</v>
      </c>
      <c r="S59" s="314" t="s">
        <v>573</v>
      </c>
      <c r="T59" s="314" t="s">
        <v>665</v>
      </c>
    </row>
    <row r="60" spans="2:22" ht="21.75" customHeight="1">
      <c r="B60" s="308">
        <v>56</v>
      </c>
      <c r="C60" s="309" t="s">
        <v>1564</v>
      </c>
      <c r="D60" s="308">
        <v>56</v>
      </c>
      <c r="E60" s="299" t="s">
        <v>666</v>
      </c>
      <c r="F60" s="299">
        <f t="shared" si="1"/>
        <v>3068</v>
      </c>
      <c r="G60" s="299" t="s">
        <v>667</v>
      </c>
      <c r="H60" s="299" t="s">
        <v>667</v>
      </c>
      <c r="I60" s="310" t="str">
        <f t="shared" si="0"/>
        <v>OK</v>
      </c>
      <c r="J60" s="310" t="str">
        <f t="shared" si="2"/>
        <v>OK</v>
      </c>
      <c r="K60" s="307"/>
      <c r="L60" s="315">
        <v>1057770</v>
      </c>
      <c r="M60" s="312" t="s">
        <v>594</v>
      </c>
      <c r="N60" s="313" t="s">
        <v>595</v>
      </c>
      <c r="O60" s="314" t="s">
        <v>573</v>
      </c>
      <c r="P60" s="314" t="s">
        <v>2082</v>
      </c>
      <c r="Q60" s="302" t="s">
        <v>1663</v>
      </c>
      <c r="R60" s="313" t="s">
        <v>595</v>
      </c>
      <c r="S60" s="314" t="s">
        <v>573</v>
      </c>
      <c r="T60" s="314" t="s">
        <v>2082</v>
      </c>
    </row>
    <row r="61" spans="2:22" ht="21.75" customHeight="1">
      <c r="B61" s="308">
        <v>57</v>
      </c>
      <c r="C61" s="309" t="s">
        <v>1565</v>
      </c>
      <c r="D61" s="308">
        <v>57</v>
      </c>
      <c r="E61" s="299" t="s">
        <v>668</v>
      </c>
      <c r="F61" s="299">
        <f t="shared" si="1"/>
        <v>3069</v>
      </c>
      <c r="G61" s="299" t="s">
        <v>669</v>
      </c>
      <c r="H61" s="299" t="s">
        <v>669</v>
      </c>
      <c r="I61" s="310" t="str">
        <f t="shared" si="0"/>
        <v>OK</v>
      </c>
      <c r="J61" s="310" t="str">
        <f t="shared" si="2"/>
        <v>OK</v>
      </c>
      <c r="K61" s="307"/>
      <c r="L61" s="315">
        <v>1057809</v>
      </c>
      <c r="M61" s="312" t="s">
        <v>1704</v>
      </c>
      <c r="N61" s="313" t="s">
        <v>670</v>
      </c>
      <c r="O61" s="314" t="s">
        <v>438</v>
      </c>
      <c r="P61" s="314" t="s">
        <v>671</v>
      </c>
      <c r="Q61" s="302" t="s">
        <v>1663</v>
      </c>
      <c r="R61" s="313" t="s">
        <v>670</v>
      </c>
      <c r="S61" s="314" t="s">
        <v>438</v>
      </c>
      <c r="T61" s="314" t="s">
        <v>671</v>
      </c>
    </row>
    <row r="62" spans="2:22" ht="21.75" customHeight="1">
      <c r="B62" s="308">
        <v>58</v>
      </c>
      <c r="C62" s="309" t="s">
        <v>1566</v>
      </c>
      <c r="D62" s="308">
        <v>58</v>
      </c>
      <c r="E62" s="299" t="s">
        <v>672</v>
      </c>
      <c r="F62" s="299">
        <f t="shared" si="1"/>
        <v>3070</v>
      </c>
      <c r="G62" s="299" t="s">
        <v>673</v>
      </c>
      <c r="H62" s="299" t="s">
        <v>673</v>
      </c>
      <c r="I62" s="310" t="str">
        <f t="shared" si="0"/>
        <v>OK</v>
      </c>
      <c r="J62" s="310" t="str">
        <f t="shared" si="2"/>
        <v>OK</v>
      </c>
      <c r="K62" s="307"/>
      <c r="L62" s="323">
        <v>1080184</v>
      </c>
      <c r="M62" s="324" t="s">
        <v>2099</v>
      </c>
      <c r="N62" s="325" t="s">
        <v>2100</v>
      </c>
      <c r="O62" s="314" t="s">
        <v>573</v>
      </c>
      <c r="P62" s="320" t="s">
        <v>2101</v>
      </c>
      <c r="Q62" s="302" t="s">
        <v>1663</v>
      </c>
      <c r="R62" s="325" t="s">
        <v>2102</v>
      </c>
      <c r="S62" s="314" t="s">
        <v>573</v>
      </c>
      <c r="T62" s="320" t="s">
        <v>931</v>
      </c>
    </row>
    <row r="63" spans="2:22" ht="21.75" customHeight="1">
      <c r="B63" s="308">
        <v>59</v>
      </c>
      <c r="C63" s="309" t="s">
        <v>1567</v>
      </c>
      <c r="D63" s="308">
        <v>59</v>
      </c>
      <c r="E63" s="299" t="s">
        <v>674</v>
      </c>
      <c r="F63" s="299">
        <f t="shared" si="1"/>
        <v>3071</v>
      </c>
      <c r="G63" s="299" t="s">
        <v>675</v>
      </c>
      <c r="H63" s="299" t="s">
        <v>675</v>
      </c>
      <c r="I63" s="310" t="str">
        <f t="shared" si="0"/>
        <v>OK</v>
      </c>
      <c r="J63" s="310" t="str">
        <f t="shared" si="2"/>
        <v>OK</v>
      </c>
      <c r="K63" s="307"/>
      <c r="L63" s="315">
        <v>1060106</v>
      </c>
      <c r="M63" s="312" t="s">
        <v>676</v>
      </c>
      <c r="N63" s="313" t="s">
        <v>677</v>
      </c>
      <c r="O63" s="314" t="s">
        <v>438</v>
      </c>
      <c r="P63" s="314" t="s">
        <v>678</v>
      </c>
      <c r="Q63" s="302" t="s">
        <v>1663</v>
      </c>
      <c r="R63" s="313" t="s">
        <v>677</v>
      </c>
      <c r="S63" s="314" t="s">
        <v>438</v>
      </c>
      <c r="T63" s="314" t="s">
        <v>678</v>
      </c>
    </row>
    <row r="64" spans="2:22" ht="21.75" customHeight="1">
      <c r="B64" s="308">
        <v>60</v>
      </c>
      <c r="C64" s="309" t="s">
        <v>1894</v>
      </c>
      <c r="D64" s="308">
        <v>60</v>
      </c>
      <c r="E64" s="299" t="s">
        <v>679</v>
      </c>
      <c r="F64" s="299">
        <f t="shared" si="1"/>
        <v>1210012</v>
      </c>
      <c r="G64" s="299" t="s">
        <v>680</v>
      </c>
      <c r="H64" s="299" t="s">
        <v>680</v>
      </c>
      <c r="I64" s="310" t="str">
        <f t="shared" si="0"/>
        <v>OK</v>
      </c>
      <c r="J64" s="310" t="str">
        <f t="shared" si="2"/>
        <v>OK</v>
      </c>
      <c r="K64" s="307"/>
      <c r="L64" s="315">
        <v>1060100</v>
      </c>
      <c r="M64" s="312" t="s">
        <v>1692</v>
      </c>
      <c r="N64" s="313" t="s">
        <v>627</v>
      </c>
      <c r="O64" s="314" t="s">
        <v>573</v>
      </c>
      <c r="P64" s="314" t="s">
        <v>1419</v>
      </c>
      <c r="Q64" s="302" t="s">
        <v>1663</v>
      </c>
      <c r="R64" s="313" t="s">
        <v>627</v>
      </c>
      <c r="S64" s="314" t="s">
        <v>573</v>
      </c>
      <c r="T64" s="314" t="s">
        <v>1419</v>
      </c>
      <c r="U64" s="293">
        <v>1</v>
      </c>
    </row>
    <row r="65" spans="2:21" ht="21.75" customHeight="1">
      <c r="B65" s="308">
        <v>61</v>
      </c>
      <c r="C65" s="309" t="s">
        <v>1568</v>
      </c>
      <c r="D65" s="308">
        <v>61</v>
      </c>
      <c r="E65" s="299" t="s">
        <v>681</v>
      </c>
      <c r="F65" s="299">
        <f t="shared" si="1"/>
        <v>1210013</v>
      </c>
      <c r="G65" s="299" t="s">
        <v>682</v>
      </c>
      <c r="H65" s="299" t="s">
        <v>682</v>
      </c>
      <c r="I65" s="310" t="str">
        <f t="shared" si="0"/>
        <v>OK</v>
      </c>
      <c r="J65" s="310" t="str">
        <f t="shared" si="2"/>
        <v>OK</v>
      </c>
      <c r="K65" s="307"/>
      <c r="L65" s="315">
        <v>1059375</v>
      </c>
      <c r="M65" s="312" t="s">
        <v>676</v>
      </c>
      <c r="N65" s="313" t="s">
        <v>677</v>
      </c>
      <c r="O65" s="314" t="s">
        <v>438</v>
      </c>
      <c r="P65" s="314" t="s">
        <v>678</v>
      </c>
      <c r="Q65" s="302" t="s">
        <v>1663</v>
      </c>
      <c r="R65" s="313" t="s">
        <v>677</v>
      </c>
      <c r="S65" s="314" t="s">
        <v>438</v>
      </c>
      <c r="T65" s="314" t="s">
        <v>678</v>
      </c>
    </row>
    <row r="66" spans="2:21" ht="21.75" customHeight="1">
      <c r="B66" s="308">
        <v>62</v>
      </c>
      <c r="C66" s="309" t="s">
        <v>1705</v>
      </c>
      <c r="D66" s="308">
        <v>62</v>
      </c>
      <c r="E66" s="299" t="s">
        <v>683</v>
      </c>
      <c r="F66" s="299">
        <f t="shared" si="1"/>
        <v>1210014</v>
      </c>
      <c r="G66" s="299" t="s">
        <v>684</v>
      </c>
      <c r="H66" s="299" t="s">
        <v>684</v>
      </c>
      <c r="I66" s="310" t="str">
        <f t="shared" si="0"/>
        <v>OK</v>
      </c>
      <c r="J66" s="310" t="str">
        <f t="shared" si="2"/>
        <v>OK</v>
      </c>
      <c r="K66" s="307"/>
      <c r="L66" s="315">
        <v>1059626</v>
      </c>
      <c r="M66" s="312" t="s">
        <v>1706</v>
      </c>
      <c r="N66" s="313" t="s">
        <v>685</v>
      </c>
      <c r="O66" s="314" t="s">
        <v>438</v>
      </c>
      <c r="P66" s="314" t="s">
        <v>686</v>
      </c>
      <c r="Q66" s="302" t="s">
        <v>1663</v>
      </c>
      <c r="R66" s="313" t="s">
        <v>685</v>
      </c>
      <c r="S66" s="314" t="s">
        <v>438</v>
      </c>
      <c r="T66" s="314" t="s">
        <v>686</v>
      </c>
    </row>
    <row r="67" spans="2:21" ht="21.75" customHeight="1">
      <c r="B67" s="308">
        <v>63</v>
      </c>
      <c r="C67" s="309" t="s">
        <v>1569</v>
      </c>
      <c r="D67" s="308">
        <v>63</v>
      </c>
      <c r="E67" s="299" t="s">
        <v>687</v>
      </c>
      <c r="F67" s="299">
        <f t="shared" si="1"/>
        <v>1210015</v>
      </c>
      <c r="G67" s="299" t="s">
        <v>688</v>
      </c>
      <c r="H67" s="299" t="s">
        <v>688</v>
      </c>
      <c r="I67" s="310" t="str">
        <f t="shared" si="0"/>
        <v>OK</v>
      </c>
      <c r="J67" s="310" t="str">
        <f t="shared" si="2"/>
        <v>OK</v>
      </c>
      <c r="K67" s="307"/>
      <c r="L67" s="315">
        <v>1060118</v>
      </c>
      <c r="M67" s="312" t="s">
        <v>1707</v>
      </c>
      <c r="N67" s="313" t="s">
        <v>1895</v>
      </c>
      <c r="O67" s="314" t="s">
        <v>573</v>
      </c>
      <c r="P67" s="314" t="s">
        <v>689</v>
      </c>
      <c r="Q67" s="302" t="s">
        <v>1663</v>
      </c>
      <c r="R67" s="313" t="s">
        <v>1895</v>
      </c>
      <c r="S67" s="314" t="s">
        <v>573</v>
      </c>
      <c r="T67" s="314" t="s">
        <v>689</v>
      </c>
      <c r="U67" s="293">
        <v>1</v>
      </c>
    </row>
    <row r="68" spans="2:21" ht="21.75" customHeight="1">
      <c r="B68" s="308">
        <v>64</v>
      </c>
      <c r="C68" s="309" t="s">
        <v>1570</v>
      </c>
      <c r="D68" s="308">
        <v>64</v>
      </c>
      <c r="E68" s="299" t="s">
        <v>690</v>
      </c>
      <c r="F68" s="299">
        <f t="shared" si="1"/>
        <v>1210016</v>
      </c>
      <c r="G68" s="299" t="s">
        <v>691</v>
      </c>
      <c r="H68" s="299" t="s">
        <v>691</v>
      </c>
      <c r="I68" s="310" t="str">
        <f t="shared" si="0"/>
        <v>OK</v>
      </c>
      <c r="J68" s="310" t="str">
        <f t="shared" si="2"/>
        <v>OK</v>
      </c>
      <c r="K68" s="307"/>
      <c r="L68" s="315">
        <v>1060185</v>
      </c>
      <c r="M68" s="312" t="s">
        <v>692</v>
      </c>
      <c r="N68" s="313" t="s">
        <v>2103</v>
      </c>
      <c r="O68" s="314" t="s">
        <v>438</v>
      </c>
      <c r="P68" s="314" t="s">
        <v>1571</v>
      </c>
      <c r="Q68" s="302" t="s">
        <v>1663</v>
      </c>
      <c r="R68" s="313" t="s">
        <v>2103</v>
      </c>
      <c r="S68" s="314" t="s">
        <v>438</v>
      </c>
      <c r="T68" s="314" t="s">
        <v>1571</v>
      </c>
    </row>
    <row r="69" spans="2:21" ht="21.75" customHeight="1">
      <c r="B69" s="308">
        <v>65</v>
      </c>
      <c r="C69" s="309" t="s">
        <v>311</v>
      </c>
      <c r="D69" s="308">
        <v>65</v>
      </c>
      <c r="E69" s="299" t="s">
        <v>693</v>
      </c>
      <c r="F69" s="299">
        <f t="shared" si="1"/>
        <v>1210017</v>
      </c>
      <c r="G69" s="299" t="s">
        <v>694</v>
      </c>
      <c r="H69" s="299" t="s">
        <v>694</v>
      </c>
      <c r="I69" s="310" t="str">
        <f t="shared" ref="I69:I132" si="3">IF(COUNTIF($G$5:$G$341,G69)=1,"OK","重複あり！")</f>
        <v>OK</v>
      </c>
      <c r="J69" s="310" t="str">
        <f t="shared" si="2"/>
        <v>OK</v>
      </c>
      <c r="K69" s="307"/>
      <c r="L69" s="315">
        <v>1059151</v>
      </c>
      <c r="M69" s="312" t="s">
        <v>695</v>
      </c>
      <c r="N69" s="313" t="s">
        <v>696</v>
      </c>
      <c r="O69" s="314" t="s">
        <v>438</v>
      </c>
      <c r="P69" s="314" t="s">
        <v>697</v>
      </c>
      <c r="Q69" s="302" t="s">
        <v>1663</v>
      </c>
      <c r="R69" s="313" t="s">
        <v>696</v>
      </c>
      <c r="S69" s="314" t="s">
        <v>438</v>
      </c>
      <c r="T69" s="314" t="s">
        <v>697</v>
      </c>
    </row>
    <row r="70" spans="2:21" ht="21.75" customHeight="1">
      <c r="B70" s="308">
        <v>66</v>
      </c>
      <c r="C70" s="309" t="s">
        <v>1708</v>
      </c>
      <c r="D70" s="308">
        <v>66</v>
      </c>
      <c r="E70" s="299" t="s">
        <v>698</v>
      </c>
      <c r="F70" s="299">
        <f t="shared" ref="F70:F133" si="4">VALUE(E70)</f>
        <v>1210018</v>
      </c>
      <c r="G70" s="299" t="s">
        <v>699</v>
      </c>
      <c r="H70" s="299" t="s">
        <v>699</v>
      </c>
      <c r="I70" s="310" t="str">
        <f t="shared" si="3"/>
        <v>OK</v>
      </c>
      <c r="J70" s="310" t="str">
        <f t="shared" ref="J70:J133" si="5">IF(EXACT(G70,H70),"OK","変更あり！")</f>
        <v>OK</v>
      </c>
      <c r="K70" s="307"/>
      <c r="L70" s="315">
        <v>1059288</v>
      </c>
      <c r="M70" s="312" t="s">
        <v>2097</v>
      </c>
      <c r="N70" s="313" t="s">
        <v>2104</v>
      </c>
      <c r="O70" s="314" t="s">
        <v>573</v>
      </c>
      <c r="P70" s="314" t="s">
        <v>1896</v>
      </c>
      <c r="Q70" s="302" t="s">
        <v>1663</v>
      </c>
      <c r="R70" s="313" t="s">
        <v>2104</v>
      </c>
      <c r="S70" s="314" t="s">
        <v>573</v>
      </c>
      <c r="T70" s="314" t="s">
        <v>1896</v>
      </c>
    </row>
    <row r="71" spans="2:21" ht="21.75" customHeight="1">
      <c r="B71" s="308">
        <v>67</v>
      </c>
      <c r="C71" s="309" t="s">
        <v>1897</v>
      </c>
      <c r="D71" s="308">
        <v>67</v>
      </c>
      <c r="E71" s="299" t="s">
        <v>700</v>
      </c>
      <c r="F71" s="299">
        <f t="shared" si="4"/>
        <v>1210019</v>
      </c>
      <c r="G71" s="299" t="s">
        <v>701</v>
      </c>
      <c r="H71" s="299" t="s">
        <v>701</v>
      </c>
      <c r="I71" s="310" t="str">
        <f t="shared" si="3"/>
        <v>OK</v>
      </c>
      <c r="J71" s="310" t="str">
        <f t="shared" si="5"/>
        <v>OK</v>
      </c>
      <c r="K71" s="307"/>
      <c r="L71" s="315">
        <v>1053771</v>
      </c>
      <c r="M71" s="312" t="s">
        <v>1709</v>
      </c>
      <c r="N71" s="313" t="s">
        <v>702</v>
      </c>
      <c r="O71" s="314" t="s">
        <v>573</v>
      </c>
      <c r="P71" s="314" t="s">
        <v>703</v>
      </c>
      <c r="Q71" s="302" t="s">
        <v>1663</v>
      </c>
      <c r="R71" s="313" t="s">
        <v>702</v>
      </c>
      <c r="S71" s="314" t="s">
        <v>573</v>
      </c>
      <c r="T71" s="314" t="s">
        <v>703</v>
      </c>
    </row>
    <row r="72" spans="2:21" ht="21.75" customHeight="1">
      <c r="B72" s="308">
        <v>68</v>
      </c>
      <c r="C72" s="309" t="s">
        <v>1710</v>
      </c>
      <c r="D72" s="308">
        <v>68</v>
      </c>
      <c r="E72" s="299" t="s">
        <v>704</v>
      </c>
      <c r="F72" s="299">
        <f t="shared" si="4"/>
        <v>1210020</v>
      </c>
      <c r="G72" s="299" t="s">
        <v>705</v>
      </c>
      <c r="H72" s="299" t="s">
        <v>705</v>
      </c>
      <c r="I72" s="310" t="str">
        <f t="shared" si="3"/>
        <v>OK</v>
      </c>
      <c r="J72" s="310" t="str">
        <f t="shared" si="5"/>
        <v>OK</v>
      </c>
      <c r="K72" s="307"/>
      <c r="L72" s="315">
        <v>1060131</v>
      </c>
      <c r="M72" s="312" t="s">
        <v>706</v>
      </c>
      <c r="N72" s="313" t="s">
        <v>707</v>
      </c>
      <c r="O72" s="314" t="s">
        <v>438</v>
      </c>
      <c r="P72" s="314" t="s">
        <v>1898</v>
      </c>
      <c r="Q72" s="302" t="s">
        <v>1663</v>
      </c>
      <c r="R72" s="313" t="s">
        <v>707</v>
      </c>
      <c r="S72" s="314" t="s">
        <v>438</v>
      </c>
      <c r="T72" s="314" t="s">
        <v>1898</v>
      </c>
      <c r="U72" s="293">
        <v>1</v>
      </c>
    </row>
    <row r="73" spans="2:21" ht="21.75" customHeight="1">
      <c r="B73" s="308">
        <v>69</v>
      </c>
      <c r="C73" s="309" t="s">
        <v>1711</v>
      </c>
      <c r="D73" s="308">
        <v>69</v>
      </c>
      <c r="E73" s="299" t="s">
        <v>708</v>
      </c>
      <c r="F73" s="299">
        <f t="shared" si="4"/>
        <v>1210021</v>
      </c>
      <c r="G73" s="299" t="s">
        <v>709</v>
      </c>
      <c r="H73" s="299" t="s">
        <v>709</v>
      </c>
      <c r="I73" s="310" t="str">
        <f t="shared" si="3"/>
        <v>OK</v>
      </c>
      <c r="J73" s="310" t="str">
        <f t="shared" si="5"/>
        <v>OK</v>
      </c>
      <c r="K73" s="307"/>
      <c r="L73" s="315">
        <v>1058141</v>
      </c>
      <c r="M73" s="312" t="s">
        <v>1899</v>
      </c>
      <c r="N73" s="313" t="s">
        <v>710</v>
      </c>
      <c r="O73" s="314" t="s">
        <v>711</v>
      </c>
      <c r="P73" s="314" t="s">
        <v>712</v>
      </c>
      <c r="Q73" s="302" t="s">
        <v>1663</v>
      </c>
      <c r="R73" s="313" t="s">
        <v>710</v>
      </c>
      <c r="S73" s="314" t="s">
        <v>711</v>
      </c>
      <c r="T73" s="314" t="s">
        <v>712</v>
      </c>
    </row>
    <row r="74" spans="2:21" ht="21.75" customHeight="1">
      <c r="B74" s="308">
        <v>70</v>
      </c>
      <c r="C74" s="309" t="s">
        <v>1712</v>
      </c>
      <c r="D74" s="308">
        <v>70</v>
      </c>
      <c r="E74" s="299" t="s">
        <v>713</v>
      </c>
      <c r="F74" s="299">
        <f t="shared" si="4"/>
        <v>1210022</v>
      </c>
      <c r="G74" s="299" t="s">
        <v>714</v>
      </c>
      <c r="H74" s="299" t="s">
        <v>714</v>
      </c>
      <c r="I74" s="310" t="str">
        <f t="shared" si="3"/>
        <v>OK</v>
      </c>
      <c r="J74" s="310" t="str">
        <f t="shared" si="5"/>
        <v>OK</v>
      </c>
      <c r="K74" s="307"/>
      <c r="L74" s="315">
        <v>1060099</v>
      </c>
      <c r="M74" s="312" t="s">
        <v>715</v>
      </c>
      <c r="N74" s="313" t="s">
        <v>1713</v>
      </c>
      <c r="O74" s="314" t="s">
        <v>573</v>
      </c>
      <c r="P74" s="314" t="s">
        <v>1714</v>
      </c>
      <c r="Q74" s="302" t="s">
        <v>1663</v>
      </c>
      <c r="R74" s="313" t="s">
        <v>1713</v>
      </c>
      <c r="S74" s="314" t="s">
        <v>573</v>
      </c>
      <c r="T74" s="314" t="s">
        <v>1714</v>
      </c>
    </row>
    <row r="75" spans="2:21" ht="21.75" customHeight="1">
      <c r="B75" s="308">
        <v>71</v>
      </c>
      <c r="C75" s="309" t="s">
        <v>1715</v>
      </c>
      <c r="D75" s="308">
        <v>71</v>
      </c>
      <c r="E75" s="299" t="s">
        <v>716</v>
      </c>
      <c r="F75" s="299">
        <f t="shared" si="4"/>
        <v>1210031</v>
      </c>
      <c r="G75" s="299" t="s">
        <v>717</v>
      </c>
      <c r="H75" s="299" t="s">
        <v>717</v>
      </c>
      <c r="I75" s="310" t="str">
        <f t="shared" si="3"/>
        <v>OK</v>
      </c>
      <c r="J75" s="310" t="str">
        <f t="shared" si="5"/>
        <v>OK</v>
      </c>
      <c r="K75" s="307"/>
      <c r="L75" s="315">
        <v>1060115</v>
      </c>
      <c r="M75" s="312" t="s">
        <v>505</v>
      </c>
      <c r="N75" s="313" t="s">
        <v>506</v>
      </c>
      <c r="O75" s="314" t="s">
        <v>438</v>
      </c>
      <c r="P75" s="314" t="s">
        <v>507</v>
      </c>
      <c r="Q75" s="302" t="s">
        <v>1663</v>
      </c>
      <c r="R75" s="313" t="s">
        <v>506</v>
      </c>
      <c r="S75" s="314" t="s">
        <v>438</v>
      </c>
      <c r="T75" s="314" t="s">
        <v>507</v>
      </c>
    </row>
    <row r="76" spans="2:21" ht="21.75" customHeight="1">
      <c r="B76" s="308">
        <v>72</v>
      </c>
      <c r="C76" s="309" t="s">
        <v>1900</v>
      </c>
      <c r="D76" s="308">
        <v>72</v>
      </c>
      <c r="E76" s="299" t="s">
        <v>718</v>
      </c>
      <c r="F76" s="299">
        <f t="shared" si="4"/>
        <v>1210035</v>
      </c>
      <c r="G76" s="299" t="s">
        <v>719</v>
      </c>
      <c r="H76" s="299" t="s">
        <v>719</v>
      </c>
      <c r="I76" s="310" t="str">
        <f t="shared" si="3"/>
        <v>OK</v>
      </c>
      <c r="J76" s="310" t="str">
        <f t="shared" si="5"/>
        <v>OK</v>
      </c>
      <c r="K76" s="307"/>
      <c r="L76" s="315">
        <v>1060102</v>
      </c>
      <c r="M76" s="312" t="s">
        <v>1716</v>
      </c>
      <c r="N76" s="313" t="s">
        <v>720</v>
      </c>
      <c r="O76" s="314" t="s">
        <v>573</v>
      </c>
      <c r="P76" s="314" t="s">
        <v>721</v>
      </c>
      <c r="Q76" s="302" t="s">
        <v>1663</v>
      </c>
      <c r="R76" s="313" t="s">
        <v>720</v>
      </c>
      <c r="S76" s="314" t="s">
        <v>573</v>
      </c>
      <c r="T76" s="314" t="s">
        <v>721</v>
      </c>
    </row>
    <row r="77" spans="2:21" ht="21.75" customHeight="1">
      <c r="B77" s="308">
        <v>73</v>
      </c>
      <c r="C77" s="309" t="s">
        <v>1717</v>
      </c>
      <c r="D77" s="308">
        <v>73</v>
      </c>
      <c r="E77" s="299" t="s">
        <v>722</v>
      </c>
      <c r="F77" s="299">
        <f t="shared" si="4"/>
        <v>1210109</v>
      </c>
      <c r="G77" s="299" t="s">
        <v>723</v>
      </c>
      <c r="H77" s="299" t="s">
        <v>723</v>
      </c>
      <c r="I77" s="310" t="str">
        <f t="shared" si="3"/>
        <v>OK</v>
      </c>
      <c r="J77" s="310" t="str">
        <f t="shared" si="5"/>
        <v>OK</v>
      </c>
      <c r="K77" s="307"/>
      <c r="L77" s="315">
        <v>1061838</v>
      </c>
      <c r="M77" s="312" t="s">
        <v>1718</v>
      </c>
      <c r="N77" s="313" t="s">
        <v>724</v>
      </c>
      <c r="O77" s="314" t="s">
        <v>573</v>
      </c>
      <c r="P77" s="314" t="s">
        <v>725</v>
      </c>
      <c r="Q77" s="302" t="s">
        <v>1663</v>
      </c>
      <c r="R77" s="313" t="s">
        <v>724</v>
      </c>
      <c r="S77" s="314" t="s">
        <v>573</v>
      </c>
      <c r="T77" s="314" t="s">
        <v>725</v>
      </c>
      <c r="U77" s="293">
        <v>1</v>
      </c>
    </row>
    <row r="78" spans="2:21" ht="21.75" customHeight="1">
      <c r="B78" s="308">
        <v>74</v>
      </c>
      <c r="C78" s="309" t="s">
        <v>1719</v>
      </c>
      <c r="D78" s="308">
        <v>74</v>
      </c>
      <c r="E78" s="299" t="s">
        <v>726</v>
      </c>
      <c r="F78" s="299">
        <f t="shared" si="4"/>
        <v>1210110</v>
      </c>
      <c r="G78" s="299" t="s">
        <v>727</v>
      </c>
      <c r="H78" s="299" t="s">
        <v>727</v>
      </c>
      <c r="I78" s="310" t="str">
        <f t="shared" si="3"/>
        <v>OK</v>
      </c>
      <c r="J78" s="310" t="str">
        <f t="shared" si="5"/>
        <v>OK</v>
      </c>
      <c r="K78" s="307"/>
      <c r="L78" s="315">
        <v>1061839</v>
      </c>
      <c r="M78" s="312" t="s">
        <v>728</v>
      </c>
      <c r="N78" s="313" t="s">
        <v>729</v>
      </c>
      <c r="O78" s="314" t="s">
        <v>573</v>
      </c>
      <c r="P78" s="314" t="s">
        <v>730</v>
      </c>
      <c r="Q78" s="302" t="s">
        <v>1663</v>
      </c>
      <c r="R78" s="313" t="s">
        <v>729</v>
      </c>
      <c r="S78" s="314" t="s">
        <v>573</v>
      </c>
      <c r="T78" s="314" t="s">
        <v>730</v>
      </c>
      <c r="U78" s="293">
        <v>1</v>
      </c>
    </row>
    <row r="79" spans="2:21" ht="21.75" customHeight="1">
      <c r="B79" s="308">
        <v>75</v>
      </c>
      <c r="C79" s="309" t="s">
        <v>1720</v>
      </c>
      <c r="D79" s="308">
        <v>75</v>
      </c>
      <c r="E79" s="299" t="s">
        <v>731</v>
      </c>
      <c r="F79" s="299">
        <f t="shared" si="4"/>
        <v>1210111</v>
      </c>
      <c r="G79" s="299" t="s">
        <v>732</v>
      </c>
      <c r="H79" s="299" t="s">
        <v>732</v>
      </c>
      <c r="I79" s="310" t="str">
        <f t="shared" si="3"/>
        <v>OK</v>
      </c>
      <c r="J79" s="310" t="str">
        <f t="shared" si="5"/>
        <v>OK</v>
      </c>
      <c r="K79" s="307"/>
      <c r="L79" s="315">
        <v>1061821</v>
      </c>
      <c r="M79" s="312" t="s">
        <v>1901</v>
      </c>
      <c r="N79" s="313" t="s">
        <v>733</v>
      </c>
      <c r="O79" s="314" t="s">
        <v>573</v>
      </c>
      <c r="P79" s="314" t="s">
        <v>734</v>
      </c>
      <c r="Q79" s="302" t="s">
        <v>1663</v>
      </c>
      <c r="R79" s="313" t="s">
        <v>733</v>
      </c>
      <c r="S79" s="314" t="s">
        <v>573</v>
      </c>
      <c r="T79" s="314" t="s">
        <v>734</v>
      </c>
      <c r="U79" s="293">
        <v>1</v>
      </c>
    </row>
    <row r="80" spans="2:21" ht="21.75" customHeight="1">
      <c r="B80" s="308">
        <v>76</v>
      </c>
      <c r="C80" s="309" t="s">
        <v>1721</v>
      </c>
      <c r="D80" s="308">
        <v>76</v>
      </c>
      <c r="E80" s="299" t="s">
        <v>735</v>
      </c>
      <c r="F80" s="299">
        <f t="shared" si="4"/>
        <v>1210112</v>
      </c>
      <c r="G80" s="299" t="s">
        <v>736</v>
      </c>
      <c r="H80" s="299" t="s">
        <v>736</v>
      </c>
      <c r="I80" s="310" t="str">
        <f t="shared" si="3"/>
        <v>OK</v>
      </c>
      <c r="J80" s="310" t="str">
        <f t="shared" si="5"/>
        <v>OK</v>
      </c>
      <c r="K80" s="307"/>
      <c r="L80" s="315">
        <v>1061842</v>
      </c>
      <c r="M80" s="312" t="s">
        <v>1722</v>
      </c>
      <c r="N80" s="313" t="s">
        <v>737</v>
      </c>
      <c r="O80" s="314" t="s">
        <v>573</v>
      </c>
      <c r="P80" s="314" t="s">
        <v>738</v>
      </c>
      <c r="Q80" s="302" t="s">
        <v>1663</v>
      </c>
      <c r="R80" s="313" t="s">
        <v>737</v>
      </c>
      <c r="S80" s="314" t="s">
        <v>573</v>
      </c>
      <c r="T80" s="314" t="s">
        <v>738</v>
      </c>
      <c r="U80" s="293">
        <v>1</v>
      </c>
    </row>
    <row r="81" spans="2:21" ht="21.75" customHeight="1">
      <c r="B81" s="308">
        <v>77</v>
      </c>
      <c r="C81" s="309" t="s">
        <v>1723</v>
      </c>
      <c r="D81" s="308">
        <v>77</v>
      </c>
      <c r="E81" s="299" t="s">
        <v>739</v>
      </c>
      <c r="F81" s="299">
        <f t="shared" si="4"/>
        <v>1210114</v>
      </c>
      <c r="G81" s="299" t="s">
        <v>740</v>
      </c>
      <c r="H81" s="299" t="s">
        <v>740</v>
      </c>
      <c r="I81" s="310" t="str">
        <f t="shared" si="3"/>
        <v>OK</v>
      </c>
      <c r="J81" s="310" t="str">
        <f t="shared" si="5"/>
        <v>OK</v>
      </c>
      <c r="K81" s="307"/>
      <c r="L81" s="315">
        <v>1061822</v>
      </c>
      <c r="M81" s="312" t="s">
        <v>741</v>
      </c>
      <c r="N81" s="313" t="s">
        <v>742</v>
      </c>
      <c r="O81" s="314" t="s">
        <v>573</v>
      </c>
      <c r="P81" s="314" t="s">
        <v>743</v>
      </c>
      <c r="Q81" s="302" t="s">
        <v>1663</v>
      </c>
      <c r="R81" s="313" t="s">
        <v>742</v>
      </c>
      <c r="S81" s="314" t="s">
        <v>573</v>
      </c>
      <c r="T81" s="314" t="s">
        <v>743</v>
      </c>
    </row>
    <row r="82" spans="2:21" ht="21.75" customHeight="1">
      <c r="B82" s="308">
        <v>78</v>
      </c>
      <c r="C82" s="309" t="s">
        <v>1724</v>
      </c>
      <c r="D82" s="308">
        <v>78</v>
      </c>
      <c r="E82" s="299" t="s">
        <v>744</v>
      </c>
      <c r="F82" s="299">
        <f t="shared" si="4"/>
        <v>1210115</v>
      </c>
      <c r="G82" s="299" t="s">
        <v>745</v>
      </c>
      <c r="H82" s="299" t="s">
        <v>745</v>
      </c>
      <c r="I82" s="310" t="str">
        <f t="shared" si="3"/>
        <v>OK</v>
      </c>
      <c r="J82" s="310" t="str">
        <f t="shared" si="5"/>
        <v>OK</v>
      </c>
      <c r="K82" s="307"/>
      <c r="L82" s="315">
        <v>1061094</v>
      </c>
      <c r="M82" s="312" t="s">
        <v>746</v>
      </c>
      <c r="N82" s="313" t="s">
        <v>747</v>
      </c>
      <c r="O82" s="314" t="s">
        <v>573</v>
      </c>
      <c r="P82" s="314" t="s">
        <v>748</v>
      </c>
      <c r="Q82" s="302" t="s">
        <v>1663</v>
      </c>
      <c r="R82" s="313" t="s">
        <v>747</v>
      </c>
      <c r="S82" s="314" t="s">
        <v>573</v>
      </c>
      <c r="T82" s="314" t="s">
        <v>748</v>
      </c>
    </row>
    <row r="83" spans="2:21" ht="21.75" customHeight="1">
      <c r="B83" s="308">
        <v>79</v>
      </c>
      <c r="C83" s="309" t="s">
        <v>1902</v>
      </c>
      <c r="D83" s="308">
        <v>79</v>
      </c>
      <c r="E83" s="299" t="s">
        <v>749</v>
      </c>
      <c r="F83" s="299">
        <f t="shared" si="4"/>
        <v>1210120</v>
      </c>
      <c r="G83" s="299" t="s">
        <v>750</v>
      </c>
      <c r="H83" s="299" t="s">
        <v>750</v>
      </c>
      <c r="I83" s="310" t="str">
        <f t="shared" si="3"/>
        <v>OK</v>
      </c>
      <c r="J83" s="310" t="str">
        <f t="shared" si="5"/>
        <v>OK</v>
      </c>
      <c r="K83" s="307"/>
      <c r="L83" s="315">
        <v>1061849</v>
      </c>
      <c r="M83" s="312" t="s">
        <v>1709</v>
      </c>
      <c r="N83" s="313" t="s">
        <v>702</v>
      </c>
      <c r="O83" s="314" t="s">
        <v>573</v>
      </c>
      <c r="P83" s="314" t="s">
        <v>703</v>
      </c>
      <c r="Q83" s="302" t="s">
        <v>1663</v>
      </c>
      <c r="R83" s="313" t="s">
        <v>702</v>
      </c>
      <c r="S83" s="314" t="s">
        <v>573</v>
      </c>
      <c r="T83" s="314" t="s">
        <v>703</v>
      </c>
    </row>
    <row r="84" spans="2:21" ht="21.75" customHeight="1">
      <c r="B84" s="308">
        <v>80</v>
      </c>
      <c r="C84" s="309" t="s">
        <v>1725</v>
      </c>
      <c r="D84" s="308">
        <v>80</v>
      </c>
      <c r="E84" s="299" t="s">
        <v>751</v>
      </c>
      <c r="F84" s="299">
        <f t="shared" si="4"/>
        <v>1210121</v>
      </c>
      <c r="G84" s="299" t="s">
        <v>752</v>
      </c>
      <c r="H84" s="299" t="s">
        <v>752</v>
      </c>
      <c r="I84" s="310" t="str">
        <f t="shared" si="3"/>
        <v>OK</v>
      </c>
      <c r="J84" s="310" t="str">
        <f t="shared" si="5"/>
        <v>OK</v>
      </c>
      <c r="K84" s="307"/>
      <c r="L84" s="315">
        <v>1061825</v>
      </c>
      <c r="M84" s="312" t="s">
        <v>1726</v>
      </c>
      <c r="N84" s="313" t="s">
        <v>753</v>
      </c>
      <c r="O84" s="314" t="s">
        <v>573</v>
      </c>
      <c r="P84" s="314" t="s">
        <v>754</v>
      </c>
      <c r="Q84" s="302" t="s">
        <v>1663</v>
      </c>
      <c r="R84" s="313" t="s">
        <v>753</v>
      </c>
      <c r="S84" s="314" t="s">
        <v>573</v>
      </c>
      <c r="T84" s="314" t="s">
        <v>754</v>
      </c>
      <c r="U84" s="293">
        <v>1</v>
      </c>
    </row>
    <row r="85" spans="2:21" ht="21.75" customHeight="1">
      <c r="B85" s="308">
        <v>81</v>
      </c>
      <c r="C85" s="309" t="s">
        <v>1727</v>
      </c>
      <c r="D85" s="308">
        <v>81</v>
      </c>
      <c r="E85" s="299" t="s">
        <v>755</v>
      </c>
      <c r="F85" s="299">
        <f t="shared" si="4"/>
        <v>1210133</v>
      </c>
      <c r="G85" s="299" t="s">
        <v>756</v>
      </c>
      <c r="H85" s="299" t="s">
        <v>756</v>
      </c>
      <c r="I85" s="310" t="str">
        <f t="shared" si="3"/>
        <v>OK</v>
      </c>
      <c r="J85" s="310" t="str">
        <f t="shared" si="5"/>
        <v>OK</v>
      </c>
      <c r="K85" s="307"/>
      <c r="L85" s="315">
        <v>1061820</v>
      </c>
      <c r="M85" s="312" t="s">
        <v>715</v>
      </c>
      <c r="N85" s="313" t="s">
        <v>1713</v>
      </c>
      <c r="O85" s="314" t="s">
        <v>573</v>
      </c>
      <c r="P85" s="314" t="s">
        <v>1714</v>
      </c>
      <c r="Q85" s="302" t="s">
        <v>1663</v>
      </c>
      <c r="R85" s="313" t="s">
        <v>1713</v>
      </c>
      <c r="S85" s="314" t="s">
        <v>573</v>
      </c>
      <c r="T85" s="314" t="s">
        <v>1714</v>
      </c>
    </row>
    <row r="86" spans="2:21" ht="21.75" customHeight="1">
      <c r="B86" s="308">
        <v>82</v>
      </c>
      <c r="C86" s="309" t="s">
        <v>1728</v>
      </c>
      <c r="D86" s="308">
        <v>82</v>
      </c>
      <c r="E86" s="299" t="s">
        <v>757</v>
      </c>
      <c r="F86" s="299">
        <f t="shared" si="4"/>
        <v>1210136</v>
      </c>
      <c r="G86" s="299" t="s">
        <v>758</v>
      </c>
      <c r="H86" s="299" t="s">
        <v>758</v>
      </c>
      <c r="I86" s="310" t="str">
        <f t="shared" si="3"/>
        <v>OK</v>
      </c>
      <c r="J86" s="310" t="str">
        <f t="shared" si="5"/>
        <v>OK</v>
      </c>
      <c r="K86" s="307"/>
      <c r="L86" s="315">
        <v>1061840</v>
      </c>
      <c r="M86" s="312" t="s">
        <v>594</v>
      </c>
      <c r="N86" s="313" t="s">
        <v>595</v>
      </c>
      <c r="O86" s="314" t="s">
        <v>573</v>
      </c>
      <c r="P86" s="314" t="s">
        <v>2082</v>
      </c>
      <c r="Q86" s="302" t="s">
        <v>1663</v>
      </c>
      <c r="R86" s="313" t="s">
        <v>595</v>
      </c>
      <c r="S86" s="314" t="s">
        <v>573</v>
      </c>
      <c r="T86" s="314" t="s">
        <v>2082</v>
      </c>
    </row>
    <row r="87" spans="2:21" ht="21.75" customHeight="1">
      <c r="B87" s="308">
        <v>83</v>
      </c>
      <c r="C87" s="309" t="s">
        <v>1729</v>
      </c>
      <c r="D87" s="308">
        <v>83</v>
      </c>
      <c r="E87" s="299" t="s">
        <v>759</v>
      </c>
      <c r="F87" s="299">
        <f t="shared" si="4"/>
        <v>1210162</v>
      </c>
      <c r="G87" s="299" t="s">
        <v>760</v>
      </c>
      <c r="H87" s="299" t="s">
        <v>760</v>
      </c>
      <c r="I87" s="310" t="str">
        <f t="shared" si="3"/>
        <v>OK</v>
      </c>
      <c r="J87" s="310" t="str">
        <f t="shared" si="5"/>
        <v>OK</v>
      </c>
      <c r="K87" s="307"/>
      <c r="L87" s="315">
        <v>1061843</v>
      </c>
      <c r="M87" s="312" t="s">
        <v>1730</v>
      </c>
      <c r="N87" s="313" t="s">
        <v>761</v>
      </c>
      <c r="O87" s="314" t="s">
        <v>573</v>
      </c>
      <c r="P87" s="314" t="s">
        <v>762</v>
      </c>
      <c r="Q87" s="302" t="s">
        <v>1663</v>
      </c>
      <c r="R87" s="313" t="s">
        <v>761</v>
      </c>
      <c r="S87" s="314" t="s">
        <v>573</v>
      </c>
      <c r="T87" s="314" t="s">
        <v>762</v>
      </c>
    </row>
    <row r="88" spans="2:21" ht="21.75" customHeight="1">
      <c r="B88" s="308">
        <v>84</v>
      </c>
      <c r="C88" s="309" t="s">
        <v>2042</v>
      </c>
      <c r="D88" s="308">
        <v>84</v>
      </c>
      <c r="E88" s="299" t="s">
        <v>763</v>
      </c>
      <c r="F88" s="299">
        <f t="shared" si="4"/>
        <v>1210201</v>
      </c>
      <c r="G88" s="299" t="s">
        <v>764</v>
      </c>
      <c r="H88" s="299" t="s">
        <v>764</v>
      </c>
      <c r="I88" s="310" t="str">
        <f t="shared" si="3"/>
        <v>OK</v>
      </c>
      <c r="J88" s="310" t="str">
        <f t="shared" si="5"/>
        <v>OK</v>
      </c>
      <c r="K88" s="307"/>
      <c r="L88" s="315">
        <v>1063818</v>
      </c>
      <c r="M88" s="312" t="s">
        <v>765</v>
      </c>
      <c r="N88" s="313" t="s">
        <v>766</v>
      </c>
      <c r="O88" s="314" t="s">
        <v>438</v>
      </c>
      <c r="P88" s="314" t="s">
        <v>767</v>
      </c>
      <c r="Q88" s="302" t="s">
        <v>1663</v>
      </c>
      <c r="R88" s="313" t="s">
        <v>766</v>
      </c>
      <c r="S88" s="314" t="s">
        <v>438</v>
      </c>
      <c r="T88" s="314" t="s">
        <v>767</v>
      </c>
    </row>
    <row r="89" spans="2:21" ht="21.75" customHeight="1">
      <c r="B89" s="308">
        <v>85</v>
      </c>
      <c r="C89" s="309" t="s">
        <v>385</v>
      </c>
      <c r="D89" s="308">
        <v>85</v>
      </c>
      <c r="E89" s="299" t="s">
        <v>768</v>
      </c>
      <c r="F89" s="299">
        <f t="shared" si="4"/>
        <v>1210224</v>
      </c>
      <c r="G89" s="299" t="s">
        <v>769</v>
      </c>
      <c r="H89" s="299" t="s">
        <v>769</v>
      </c>
      <c r="I89" s="310" t="str">
        <f t="shared" si="3"/>
        <v>OK</v>
      </c>
      <c r="J89" s="310" t="str">
        <f t="shared" si="5"/>
        <v>OK</v>
      </c>
      <c r="K89" s="307"/>
      <c r="L89" s="315">
        <v>1063271</v>
      </c>
      <c r="M89" s="312" t="s">
        <v>469</v>
      </c>
      <c r="N89" s="313" t="s">
        <v>470</v>
      </c>
      <c r="O89" s="314" t="s">
        <v>438</v>
      </c>
      <c r="P89" s="314" t="s">
        <v>2075</v>
      </c>
      <c r="Q89" s="302" t="s">
        <v>1663</v>
      </c>
      <c r="R89" s="313" t="s">
        <v>470</v>
      </c>
      <c r="S89" s="314" t="s">
        <v>438</v>
      </c>
      <c r="T89" s="314" t="s">
        <v>2075</v>
      </c>
      <c r="U89" s="293">
        <v>1</v>
      </c>
    </row>
    <row r="90" spans="2:21" ht="21.75" customHeight="1">
      <c r="B90" s="308">
        <v>86</v>
      </c>
      <c r="C90" s="309" t="s">
        <v>390</v>
      </c>
      <c r="D90" s="308">
        <v>86</v>
      </c>
      <c r="E90" s="299" t="s">
        <v>770</v>
      </c>
      <c r="F90" s="299">
        <f t="shared" si="4"/>
        <v>1210225</v>
      </c>
      <c r="G90" s="299" t="s">
        <v>771</v>
      </c>
      <c r="H90" s="299" t="s">
        <v>771</v>
      </c>
      <c r="I90" s="310" t="str">
        <f t="shared" si="3"/>
        <v>OK</v>
      </c>
      <c r="J90" s="310" t="str">
        <f t="shared" si="5"/>
        <v>OK</v>
      </c>
      <c r="K90" s="307"/>
      <c r="L90" s="315">
        <v>1064017</v>
      </c>
      <c r="M90" s="312" t="s">
        <v>772</v>
      </c>
      <c r="N90" s="313" t="s">
        <v>773</v>
      </c>
      <c r="O90" s="314" t="s">
        <v>438</v>
      </c>
      <c r="P90" s="314" t="s">
        <v>774</v>
      </c>
      <c r="Q90" s="302" t="s">
        <v>1663</v>
      </c>
      <c r="R90" s="313" t="s">
        <v>773</v>
      </c>
      <c r="S90" s="314" t="s">
        <v>438</v>
      </c>
      <c r="T90" s="314" t="s">
        <v>774</v>
      </c>
      <c r="U90" s="293">
        <v>1</v>
      </c>
    </row>
    <row r="91" spans="2:21" ht="21.75" customHeight="1">
      <c r="B91" s="308">
        <v>87</v>
      </c>
      <c r="C91" s="309" t="s">
        <v>394</v>
      </c>
      <c r="D91" s="308">
        <v>87</v>
      </c>
      <c r="E91" s="299" t="s">
        <v>775</v>
      </c>
      <c r="F91" s="299">
        <f t="shared" si="4"/>
        <v>1210226</v>
      </c>
      <c r="G91" s="299" t="s">
        <v>776</v>
      </c>
      <c r="H91" s="299" t="s">
        <v>776</v>
      </c>
      <c r="I91" s="310" t="str">
        <f t="shared" si="3"/>
        <v>OK</v>
      </c>
      <c r="J91" s="310" t="str">
        <f t="shared" si="5"/>
        <v>OK</v>
      </c>
      <c r="K91" s="307"/>
      <c r="L91" s="315">
        <v>1064192</v>
      </c>
      <c r="M91" s="312" t="s">
        <v>777</v>
      </c>
      <c r="N91" s="313" t="s">
        <v>778</v>
      </c>
      <c r="O91" s="314" t="s">
        <v>438</v>
      </c>
      <c r="P91" s="314" t="s">
        <v>2105</v>
      </c>
      <c r="Q91" s="302" t="s">
        <v>1663</v>
      </c>
      <c r="R91" s="313" t="s">
        <v>778</v>
      </c>
      <c r="S91" s="314" t="s">
        <v>438</v>
      </c>
      <c r="T91" s="314" t="s">
        <v>2105</v>
      </c>
    </row>
    <row r="92" spans="2:21" ht="21.75" customHeight="1">
      <c r="B92" s="308">
        <v>88</v>
      </c>
      <c r="C92" s="309" t="s">
        <v>399</v>
      </c>
      <c r="D92" s="308">
        <v>88</v>
      </c>
      <c r="E92" s="299" t="s">
        <v>779</v>
      </c>
      <c r="F92" s="299">
        <f t="shared" si="4"/>
        <v>1210227</v>
      </c>
      <c r="G92" s="299" t="s">
        <v>780</v>
      </c>
      <c r="H92" s="299" t="s">
        <v>780</v>
      </c>
      <c r="I92" s="310" t="str">
        <f t="shared" si="3"/>
        <v>OK</v>
      </c>
      <c r="J92" s="310" t="str">
        <f t="shared" si="5"/>
        <v>OK</v>
      </c>
      <c r="K92" s="307"/>
      <c r="L92" s="315">
        <v>1064046</v>
      </c>
      <c r="M92" s="312" t="s">
        <v>781</v>
      </c>
      <c r="N92" s="313" t="s">
        <v>782</v>
      </c>
      <c r="O92" s="314" t="s">
        <v>573</v>
      </c>
      <c r="P92" s="314" t="s">
        <v>2106</v>
      </c>
      <c r="Q92" s="302" t="s">
        <v>1663</v>
      </c>
      <c r="R92" s="313" t="s">
        <v>782</v>
      </c>
      <c r="S92" s="314" t="s">
        <v>573</v>
      </c>
      <c r="T92" s="314" t="s">
        <v>2106</v>
      </c>
    </row>
    <row r="93" spans="2:21" ht="21.75" customHeight="1">
      <c r="B93" s="308">
        <v>89</v>
      </c>
      <c r="C93" s="309" t="s">
        <v>348</v>
      </c>
      <c r="D93" s="308">
        <v>89</v>
      </c>
      <c r="E93" s="299" t="s">
        <v>783</v>
      </c>
      <c r="F93" s="299">
        <f t="shared" si="4"/>
        <v>1210228</v>
      </c>
      <c r="G93" s="299" t="s">
        <v>784</v>
      </c>
      <c r="H93" s="299" t="s">
        <v>784</v>
      </c>
      <c r="I93" s="310" t="str">
        <f t="shared" si="3"/>
        <v>OK</v>
      </c>
      <c r="J93" s="310" t="str">
        <f t="shared" si="5"/>
        <v>OK</v>
      </c>
      <c r="K93" s="307"/>
      <c r="L93" s="315">
        <v>1064040</v>
      </c>
      <c r="M93" s="312" t="s">
        <v>785</v>
      </c>
      <c r="N93" s="313" t="s">
        <v>786</v>
      </c>
      <c r="O93" s="314" t="s">
        <v>787</v>
      </c>
      <c r="P93" s="314" t="s">
        <v>788</v>
      </c>
      <c r="Q93" s="302" t="s">
        <v>1663</v>
      </c>
      <c r="R93" s="313" t="s">
        <v>786</v>
      </c>
      <c r="S93" s="314" t="s">
        <v>787</v>
      </c>
      <c r="T93" s="314" t="s">
        <v>788</v>
      </c>
      <c r="U93" s="293">
        <v>1</v>
      </c>
    </row>
    <row r="94" spans="2:21" ht="21.75" customHeight="1">
      <c r="B94" s="308">
        <v>90</v>
      </c>
      <c r="C94" s="309" t="s">
        <v>350</v>
      </c>
      <c r="D94" s="308">
        <v>90</v>
      </c>
      <c r="E94" s="299" t="s">
        <v>789</v>
      </c>
      <c r="F94" s="299">
        <f t="shared" si="4"/>
        <v>1210229</v>
      </c>
      <c r="G94" s="299" t="s">
        <v>790</v>
      </c>
      <c r="H94" s="299" t="s">
        <v>790</v>
      </c>
      <c r="I94" s="310" t="str">
        <f t="shared" si="3"/>
        <v>OK</v>
      </c>
      <c r="J94" s="310" t="str">
        <f t="shared" si="5"/>
        <v>OK</v>
      </c>
      <c r="K94" s="307"/>
      <c r="L94" s="315">
        <v>1059288</v>
      </c>
      <c r="M94" s="312" t="s">
        <v>2097</v>
      </c>
      <c r="N94" s="313" t="s">
        <v>2104</v>
      </c>
      <c r="O94" s="314" t="s">
        <v>573</v>
      </c>
      <c r="P94" s="314" t="s">
        <v>1896</v>
      </c>
      <c r="Q94" s="302" t="s">
        <v>1663</v>
      </c>
      <c r="R94" s="313" t="s">
        <v>2104</v>
      </c>
      <c r="S94" s="314" t="s">
        <v>573</v>
      </c>
      <c r="T94" s="314" t="s">
        <v>1896</v>
      </c>
    </row>
    <row r="95" spans="2:21" ht="21.75" customHeight="1">
      <c r="B95" s="308">
        <v>91</v>
      </c>
      <c r="C95" s="309" t="s">
        <v>357</v>
      </c>
      <c r="D95" s="308">
        <v>91</v>
      </c>
      <c r="E95" s="299" t="s">
        <v>791</v>
      </c>
      <c r="F95" s="299">
        <f t="shared" si="4"/>
        <v>1210230</v>
      </c>
      <c r="G95" s="299" t="s">
        <v>792</v>
      </c>
      <c r="H95" s="299" t="s">
        <v>792</v>
      </c>
      <c r="I95" s="310" t="str">
        <f t="shared" si="3"/>
        <v>OK</v>
      </c>
      <c r="J95" s="310" t="str">
        <f t="shared" si="5"/>
        <v>OK</v>
      </c>
      <c r="K95" s="307"/>
      <c r="L95" s="315">
        <v>1063848</v>
      </c>
      <c r="M95" s="312" t="s">
        <v>793</v>
      </c>
      <c r="N95" s="313" t="s">
        <v>794</v>
      </c>
      <c r="O95" s="314" t="s">
        <v>573</v>
      </c>
      <c r="P95" s="314" t="s">
        <v>795</v>
      </c>
      <c r="Q95" s="302" t="s">
        <v>1663</v>
      </c>
      <c r="R95" s="313" t="s">
        <v>794</v>
      </c>
      <c r="S95" s="314" t="s">
        <v>573</v>
      </c>
      <c r="T95" s="314" t="s">
        <v>795</v>
      </c>
    </row>
    <row r="96" spans="2:21" ht="21.75" customHeight="1">
      <c r="B96" s="308">
        <v>92</v>
      </c>
      <c r="C96" s="309" t="s">
        <v>343</v>
      </c>
      <c r="D96" s="308">
        <v>92</v>
      </c>
      <c r="E96" s="299" t="s">
        <v>796</v>
      </c>
      <c r="F96" s="299">
        <f t="shared" si="4"/>
        <v>1210231</v>
      </c>
      <c r="G96" s="299" t="s">
        <v>797</v>
      </c>
      <c r="H96" s="299" t="s">
        <v>797</v>
      </c>
      <c r="I96" s="310" t="str">
        <f t="shared" si="3"/>
        <v>OK</v>
      </c>
      <c r="J96" s="310" t="str">
        <f t="shared" si="5"/>
        <v>OK</v>
      </c>
      <c r="K96" s="307"/>
      <c r="L96" s="315">
        <v>1064193</v>
      </c>
      <c r="M96" s="312" t="s">
        <v>798</v>
      </c>
      <c r="N96" s="313" t="s">
        <v>799</v>
      </c>
      <c r="O96" s="314" t="s">
        <v>573</v>
      </c>
      <c r="P96" s="314" t="s">
        <v>800</v>
      </c>
      <c r="Q96" s="302" t="s">
        <v>1663</v>
      </c>
      <c r="R96" s="313" t="s">
        <v>799</v>
      </c>
      <c r="S96" s="314" t="s">
        <v>573</v>
      </c>
      <c r="T96" s="314" t="s">
        <v>800</v>
      </c>
      <c r="U96" s="293">
        <v>1</v>
      </c>
    </row>
    <row r="97" spans="2:21" ht="21.75" customHeight="1">
      <c r="B97" s="308">
        <v>93</v>
      </c>
      <c r="C97" s="309" t="s">
        <v>351</v>
      </c>
      <c r="D97" s="308">
        <v>93</v>
      </c>
      <c r="E97" s="299" t="s">
        <v>801</v>
      </c>
      <c r="F97" s="299">
        <f t="shared" si="4"/>
        <v>1210232</v>
      </c>
      <c r="G97" s="299" t="s">
        <v>802</v>
      </c>
      <c r="H97" s="299" t="s">
        <v>802</v>
      </c>
      <c r="I97" s="310" t="str">
        <f t="shared" si="3"/>
        <v>OK</v>
      </c>
      <c r="J97" s="310" t="str">
        <f t="shared" si="5"/>
        <v>OK</v>
      </c>
      <c r="K97" s="307"/>
      <c r="L97" s="315">
        <v>1063669</v>
      </c>
      <c r="M97" s="312" t="s">
        <v>1730</v>
      </c>
      <c r="N97" s="313" t="s">
        <v>803</v>
      </c>
      <c r="O97" s="314" t="s">
        <v>573</v>
      </c>
      <c r="P97" s="314" t="s">
        <v>762</v>
      </c>
      <c r="Q97" s="302" t="s">
        <v>1663</v>
      </c>
      <c r="R97" s="313" t="s">
        <v>803</v>
      </c>
      <c r="S97" s="314" t="s">
        <v>573</v>
      </c>
      <c r="T97" s="314" t="s">
        <v>762</v>
      </c>
    </row>
    <row r="98" spans="2:21" ht="21.75" customHeight="1">
      <c r="B98" s="308">
        <v>94</v>
      </c>
      <c r="C98" s="309" t="s">
        <v>358</v>
      </c>
      <c r="D98" s="308">
        <v>94</v>
      </c>
      <c r="E98" s="299" t="s">
        <v>804</v>
      </c>
      <c r="F98" s="299">
        <f t="shared" si="4"/>
        <v>1210233</v>
      </c>
      <c r="G98" s="299" t="s">
        <v>805</v>
      </c>
      <c r="H98" s="299" t="s">
        <v>805</v>
      </c>
      <c r="I98" s="310" t="str">
        <f t="shared" si="3"/>
        <v>OK</v>
      </c>
      <c r="J98" s="310" t="str">
        <f t="shared" si="5"/>
        <v>OK</v>
      </c>
      <c r="K98" s="307"/>
      <c r="L98" s="315">
        <v>1064016</v>
      </c>
      <c r="M98" s="312" t="s">
        <v>598</v>
      </c>
      <c r="N98" s="313" t="s">
        <v>599</v>
      </c>
      <c r="O98" s="314" t="s">
        <v>438</v>
      </c>
      <c r="P98" s="314" t="s">
        <v>600</v>
      </c>
      <c r="Q98" s="302" t="s">
        <v>1663</v>
      </c>
      <c r="R98" s="313" t="s">
        <v>599</v>
      </c>
      <c r="S98" s="314" t="s">
        <v>438</v>
      </c>
      <c r="T98" s="314" t="s">
        <v>600</v>
      </c>
    </row>
    <row r="99" spans="2:21" ht="21.75" customHeight="1">
      <c r="B99" s="308">
        <v>95</v>
      </c>
      <c r="C99" s="309" t="s">
        <v>365</v>
      </c>
      <c r="D99" s="308">
        <v>95</v>
      </c>
      <c r="E99" s="299" t="s">
        <v>806</v>
      </c>
      <c r="F99" s="299">
        <f t="shared" si="4"/>
        <v>1210234</v>
      </c>
      <c r="G99" s="299" t="s">
        <v>807</v>
      </c>
      <c r="H99" s="299" t="s">
        <v>807</v>
      </c>
      <c r="I99" s="310" t="str">
        <f t="shared" si="3"/>
        <v>OK</v>
      </c>
      <c r="J99" s="310" t="str">
        <f t="shared" si="5"/>
        <v>OK</v>
      </c>
      <c r="K99" s="307"/>
      <c r="L99" s="315">
        <v>1064250</v>
      </c>
      <c r="M99" s="312" t="s">
        <v>808</v>
      </c>
      <c r="N99" s="313" t="s">
        <v>2107</v>
      </c>
      <c r="O99" s="314" t="s">
        <v>573</v>
      </c>
      <c r="P99" s="314" t="s">
        <v>2108</v>
      </c>
      <c r="Q99" s="302" t="s">
        <v>1663</v>
      </c>
      <c r="R99" s="313" t="s">
        <v>2107</v>
      </c>
      <c r="S99" s="314" t="s">
        <v>573</v>
      </c>
      <c r="T99" s="314" t="s">
        <v>2108</v>
      </c>
    </row>
    <row r="100" spans="2:21" ht="21.75" customHeight="1">
      <c r="B100" s="308">
        <v>96</v>
      </c>
      <c r="C100" s="309" t="s">
        <v>389</v>
      </c>
      <c r="D100" s="308">
        <v>96</v>
      </c>
      <c r="E100" s="299" t="s">
        <v>809</v>
      </c>
      <c r="F100" s="299">
        <f t="shared" si="4"/>
        <v>1210235</v>
      </c>
      <c r="G100" s="299" t="s">
        <v>810</v>
      </c>
      <c r="H100" s="299" t="s">
        <v>810</v>
      </c>
      <c r="I100" s="310" t="str">
        <f t="shared" si="3"/>
        <v>OK</v>
      </c>
      <c r="J100" s="310" t="str">
        <f t="shared" si="5"/>
        <v>OK</v>
      </c>
      <c r="K100" s="307"/>
      <c r="L100" s="315">
        <v>1074833</v>
      </c>
      <c r="M100" s="312" t="s">
        <v>2109</v>
      </c>
      <c r="N100" s="313" t="s">
        <v>1572</v>
      </c>
      <c r="O100" s="314" t="s">
        <v>573</v>
      </c>
      <c r="P100" s="314" t="s">
        <v>1573</v>
      </c>
      <c r="Q100" s="302" t="s">
        <v>1663</v>
      </c>
      <c r="R100" s="313" t="s">
        <v>1572</v>
      </c>
      <c r="S100" s="314" t="s">
        <v>573</v>
      </c>
      <c r="T100" s="314" t="s">
        <v>1573</v>
      </c>
    </row>
    <row r="101" spans="2:21" ht="21.75" customHeight="1">
      <c r="B101" s="308">
        <v>97</v>
      </c>
      <c r="C101" s="309" t="s">
        <v>345</v>
      </c>
      <c r="D101" s="308">
        <v>97</v>
      </c>
      <c r="E101" s="299" t="s">
        <v>811</v>
      </c>
      <c r="F101" s="299">
        <f t="shared" si="4"/>
        <v>1210236</v>
      </c>
      <c r="G101" s="299" t="s">
        <v>812</v>
      </c>
      <c r="H101" s="299" t="s">
        <v>812</v>
      </c>
      <c r="I101" s="310" t="str">
        <f t="shared" si="3"/>
        <v>OK</v>
      </c>
      <c r="J101" s="310" t="str">
        <f t="shared" si="5"/>
        <v>OK</v>
      </c>
      <c r="K101" s="307"/>
      <c r="L101" s="315">
        <v>1059436</v>
      </c>
      <c r="M101" s="312" t="s">
        <v>813</v>
      </c>
      <c r="N101" s="313" t="s">
        <v>814</v>
      </c>
      <c r="O101" s="314" t="s">
        <v>573</v>
      </c>
      <c r="P101" s="314" t="s">
        <v>815</v>
      </c>
      <c r="Q101" s="302" t="s">
        <v>1663</v>
      </c>
      <c r="R101" s="313" t="s">
        <v>814</v>
      </c>
      <c r="S101" s="314" t="s">
        <v>573</v>
      </c>
      <c r="T101" s="314" t="s">
        <v>815</v>
      </c>
    </row>
    <row r="102" spans="2:21" ht="21.75" customHeight="1">
      <c r="B102" s="308">
        <v>98</v>
      </c>
      <c r="C102" s="309" t="s">
        <v>1731</v>
      </c>
      <c r="D102" s="308">
        <v>98</v>
      </c>
      <c r="E102" s="299" t="s">
        <v>816</v>
      </c>
      <c r="F102" s="299">
        <f t="shared" si="4"/>
        <v>1210542</v>
      </c>
      <c r="G102" s="299" t="s">
        <v>817</v>
      </c>
      <c r="H102" s="299" t="s">
        <v>817</v>
      </c>
      <c r="I102" s="310" t="str">
        <f t="shared" si="3"/>
        <v>OK</v>
      </c>
      <c r="J102" s="310" t="str">
        <f t="shared" si="5"/>
        <v>OK</v>
      </c>
      <c r="K102" s="307"/>
      <c r="L102" s="315">
        <v>1065968</v>
      </c>
      <c r="M102" s="312" t="s">
        <v>818</v>
      </c>
      <c r="N102" s="313" t="s">
        <v>819</v>
      </c>
      <c r="O102" s="314" t="s">
        <v>711</v>
      </c>
      <c r="P102" s="314" t="s">
        <v>820</v>
      </c>
      <c r="Q102" s="302" t="s">
        <v>1663</v>
      </c>
      <c r="R102" s="313" t="s">
        <v>819</v>
      </c>
      <c r="S102" s="314" t="s">
        <v>711</v>
      </c>
      <c r="T102" s="314" t="s">
        <v>820</v>
      </c>
      <c r="U102" s="293">
        <v>1</v>
      </c>
    </row>
    <row r="103" spans="2:21" ht="21.75" customHeight="1">
      <c r="B103" s="308">
        <v>99</v>
      </c>
      <c r="C103" s="326" t="s">
        <v>1732</v>
      </c>
      <c r="D103" s="308">
        <v>99</v>
      </c>
      <c r="E103" s="299" t="s">
        <v>821</v>
      </c>
      <c r="F103" s="299">
        <f t="shared" si="4"/>
        <v>1210328</v>
      </c>
      <c r="G103" s="299" t="s">
        <v>822</v>
      </c>
      <c r="H103" s="299" t="s">
        <v>822</v>
      </c>
      <c r="I103" s="310" t="str">
        <f t="shared" si="3"/>
        <v>OK</v>
      </c>
      <c r="J103" s="310" t="str">
        <f t="shared" si="5"/>
        <v>OK</v>
      </c>
      <c r="K103" s="307"/>
      <c r="L103" s="315">
        <v>1066600</v>
      </c>
      <c r="M103" s="312" t="s">
        <v>823</v>
      </c>
      <c r="N103" s="313" t="s">
        <v>824</v>
      </c>
      <c r="O103" s="314" t="s">
        <v>438</v>
      </c>
      <c r="P103" s="314" t="s">
        <v>825</v>
      </c>
      <c r="Q103" s="302" t="s">
        <v>1663</v>
      </c>
      <c r="R103" s="313" t="s">
        <v>824</v>
      </c>
      <c r="S103" s="314" t="s">
        <v>438</v>
      </c>
      <c r="T103" s="314" t="s">
        <v>825</v>
      </c>
    </row>
    <row r="104" spans="2:21" ht="21.75" customHeight="1">
      <c r="B104" s="308">
        <v>100</v>
      </c>
      <c r="C104" s="326" t="s">
        <v>1733</v>
      </c>
      <c r="D104" s="308">
        <v>100</v>
      </c>
      <c r="E104" s="299" t="s">
        <v>826</v>
      </c>
      <c r="F104" s="299">
        <f t="shared" si="4"/>
        <v>1210332</v>
      </c>
      <c r="G104" s="299" t="s">
        <v>827</v>
      </c>
      <c r="H104" s="299" t="s">
        <v>827</v>
      </c>
      <c r="I104" s="310" t="str">
        <f t="shared" si="3"/>
        <v>OK</v>
      </c>
      <c r="J104" s="310" t="str">
        <f t="shared" si="5"/>
        <v>OK</v>
      </c>
      <c r="K104" s="307"/>
      <c r="L104" s="315">
        <v>1061825</v>
      </c>
      <c r="M104" s="312" t="s">
        <v>1726</v>
      </c>
      <c r="N104" s="313" t="s">
        <v>753</v>
      </c>
      <c r="O104" s="314" t="s">
        <v>573</v>
      </c>
      <c r="P104" s="314" t="s">
        <v>754</v>
      </c>
      <c r="Q104" s="302" t="s">
        <v>1663</v>
      </c>
      <c r="R104" s="313" t="s">
        <v>753</v>
      </c>
      <c r="S104" s="314" t="s">
        <v>573</v>
      </c>
      <c r="T104" s="314" t="s">
        <v>754</v>
      </c>
      <c r="U104" s="293">
        <v>1</v>
      </c>
    </row>
    <row r="105" spans="2:21" ht="21.75" customHeight="1">
      <c r="B105" s="308">
        <v>101</v>
      </c>
      <c r="C105" s="326" t="s">
        <v>1734</v>
      </c>
      <c r="D105" s="308">
        <v>101</v>
      </c>
      <c r="E105" s="299" t="s">
        <v>828</v>
      </c>
      <c r="F105" s="299">
        <f t="shared" si="4"/>
        <v>1210333</v>
      </c>
      <c r="G105" s="299" t="s">
        <v>829</v>
      </c>
      <c r="H105" s="299" t="s">
        <v>829</v>
      </c>
      <c r="I105" s="310" t="str">
        <f t="shared" si="3"/>
        <v>OK</v>
      </c>
      <c r="J105" s="310" t="str">
        <f t="shared" si="5"/>
        <v>OK</v>
      </c>
      <c r="K105" s="307"/>
      <c r="L105" s="315">
        <v>1065085</v>
      </c>
      <c r="M105" s="312" t="s">
        <v>830</v>
      </c>
      <c r="N105" s="313" t="s">
        <v>831</v>
      </c>
      <c r="O105" s="314" t="s">
        <v>573</v>
      </c>
      <c r="P105" s="314" t="s">
        <v>1574</v>
      </c>
      <c r="Q105" s="302" t="s">
        <v>1663</v>
      </c>
      <c r="R105" s="313" t="s">
        <v>831</v>
      </c>
      <c r="S105" s="314" t="s">
        <v>573</v>
      </c>
      <c r="T105" s="314" t="s">
        <v>1574</v>
      </c>
    </row>
    <row r="106" spans="2:21" ht="21.75" customHeight="1">
      <c r="B106" s="308">
        <v>102</v>
      </c>
      <c r="C106" s="326" t="s">
        <v>1735</v>
      </c>
      <c r="D106" s="308">
        <v>102</v>
      </c>
      <c r="E106" s="299" t="s">
        <v>832</v>
      </c>
      <c r="F106" s="299">
        <f t="shared" si="4"/>
        <v>1210334</v>
      </c>
      <c r="G106" s="299" t="s">
        <v>833</v>
      </c>
      <c r="H106" s="299" t="s">
        <v>833</v>
      </c>
      <c r="I106" s="310" t="str">
        <f t="shared" si="3"/>
        <v>OK</v>
      </c>
      <c r="J106" s="310" t="str">
        <f t="shared" si="5"/>
        <v>OK</v>
      </c>
      <c r="K106" s="307"/>
      <c r="L106" s="315">
        <v>1065085</v>
      </c>
      <c r="M106" s="312" t="s">
        <v>830</v>
      </c>
      <c r="N106" s="313" t="s">
        <v>831</v>
      </c>
      <c r="O106" s="314" t="s">
        <v>573</v>
      </c>
      <c r="P106" s="314" t="s">
        <v>1574</v>
      </c>
      <c r="Q106" s="302" t="s">
        <v>1663</v>
      </c>
      <c r="R106" s="313" t="s">
        <v>831</v>
      </c>
      <c r="S106" s="314" t="s">
        <v>573</v>
      </c>
      <c r="T106" s="314" t="s">
        <v>1574</v>
      </c>
      <c r="U106" s="293">
        <v>1</v>
      </c>
    </row>
    <row r="107" spans="2:21" ht="21.75" customHeight="1">
      <c r="B107" s="308">
        <v>103</v>
      </c>
      <c r="C107" s="326" t="s">
        <v>1736</v>
      </c>
      <c r="D107" s="308">
        <v>103</v>
      </c>
      <c r="E107" s="299" t="s">
        <v>834</v>
      </c>
      <c r="F107" s="299">
        <f t="shared" si="4"/>
        <v>1210335</v>
      </c>
      <c r="G107" s="299" t="s">
        <v>835</v>
      </c>
      <c r="H107" s="299" t="s">
        <v>835</v>
      </c>
      <c r="I107" s="310" t="str">
        <f t="shared" si="3"/>
        <v>OK</v>
      </c>
      <c r="J107" s="310" t="str">
        <f t="shared" si="5"/>
        <v>OK</v>
      </c>
      <c r="K107" s="307"/>
      <c r="L107" s="315">
        <v>1066516</v>
      </c>
      <c r="M107" s="312" t="s">
        <v>1743</v>
      </c>
      <c r="N107" s="313" t="s">
        <v>836</v>
      </c>
      <c r="O107" s="314" t="s">
        <v>573</v>
      </c>
      <c r="P107" s="314" t="s">
        <v>837</v>
      </c>
      <c r="Q107" s="302" t="s">
        <v>1663</v>
      </c>
      <c r="R107" s="313" t="s">
        <v>836</v>
      </c>
      <c r="S107" s="314" t="s">
        <v>573</v>
      </c>
      <c r="T107" s="314" t="s">
        <v>837</v>
      </c>
    </row>
    <row r="108" spans="2:21" ht="21.75" customHeight="1">
      <c r="B108" s="308">
        <v>104</v>
      </c>
      <c r="C108" s="326" t="s">
        <v>1737</v>
      </c>
      <c r="D108" s="308">
        <v>104</v>
      </c>
      <c r="E108" s="299" t="s">
        <v>838</v>
      </c>
      <c r="F108" s="299">
        <f t="shared" si="4"/>
        <v>1210336</v>
      </c>
      <c r="G108" s="299" t="s">
        <v>839</v>
      </c>
      <c r="H108" s="299" t="s">
        <v>839</v>
      </c>
      <c r="I108" s="310" t="str">
        <f t="shared" si="3"/>
        <v>OK</v>
      </c>
      <c r="J108" s="310" t="str">
        <f t="shared" si="5"/>
        <v>OK</v>
      </c>
      <c r="K108" s="307"/>
      <c r="L108" s="315">
        <v>1059654</v>
      </c>
      <c r="M108" s="312" t="s">
        <v>840</v>
      </c>
      <c r="N108" s="313" t="s">
        <v>841</v>
      </c>
      <c r="O108" s="314" t="s">
        <v>573</v>
      </c>
      <c r="P108" s="320" t="s">
        <v>2110</v>
      </c>
      <c r="Q108" s="302" t="s">
        <v>1663</v>
      </c>
      <c r="R108" s="313" t="s">
        <v>841</v>
      </c>
      <c r="S108" s="314" t="s">
        <v>573</v>
      </c>
      <c r="T108" s="320" t="s">
        <v>2111</v>
      </c>
    </row>
    <row r="109" spans="2:21" ht="21.75" customHeight="1">
      <c r="B109" s="308">
        <v>105</v>
      </c>
      <c r="C109" s="326" t="s">
        <v>1738</v>
      </c>
      <c r="D109" s="308">
        <v>105</v>
      </c>
      <c r="E109" s="299" t="s">
        <v>842</v>
      </c>
      <c r="F109" s="299">
        <f t="shared" si="4"/>
        <v>1210400</v>
      </c>
      <c r="G109" s="299" t="s">
        <v>843</v>
      </c>
      <c r="H109" s="299" t="s">
        <v>843</v>
      </c>
      <c r="I109" s="310" t="str">
        <f t="shared" si="3"/>
        <v>OK</v>
      </c>
      <c r="J109" s="310" t="str">
        <f t="shared" si="5"/>
        <v>OK</v>
      </c>
      <c r="K109" s="307"/>
      <c r="L109" s="315">
        <v>1063849</v>
      </c>
      <c r="M109" s="312" t="s">
        <v>1739</v>
      </c>
      <c r="N109" s="313" t="s">
        <v>844</v>
      </c>
      <c r="O109" s="314" t="s">
        <v>573</v>
      </c>
      <c r="P109" s="314" t="s">
        <v>2112</v>
      </c>
      <c r="Q109" s="302" t="s">
        <v>1663</v>
      </c>
      <c r="R109" s="313" t="s">
        <v>844</v>
      </c>
      <c r="S109" s="314" t="s">
        <v>573</v>
      </c>
      <c r="T109" s="314" t="s">
        <v>2112</v>
      </c>
    </row>
    <row r="110" spans="2:21" ht="21.75" customHeight="1">
      <c r="B110" s="308">
        <v>106</v>
      </c>
      <c r="C110" s="326" t="s">
        <v>1740</v>
      </c>
      <c r="D110" s="308">
        <v>106</v>
      </c>
      <c r="E110" s="299" t="s">
        <v>845</v>
      </c>
      <c r="F110" s="299">
        <f t="shared" si="4"/>
        <v>1210344</v>
      </c>
      <c r="G110" s="299" t="s">
        <v>846</v>
      </c>
      <c r="H110" s="299" t="s">
        <v>846</v>
      </c>
      <c r="I110" s="310" t="str">
        <f t="shared" si="3"/>
        <v>OK</v>
      </c>
      <c r="J110" s="310" t="str">
        <f t="shared" si="5"/>
        <v>OK</v>
      </c>
      <c r="K110" s="307"/>
      <c r="L110" s="315">
        <v>1054939</v>
      </c>
      <c r="M110" s="312" t="s">
        <v>1676</v>
      </c>
      <c r="N110" s="313" t="s">
        <v>847</v>
      </c>
      <c r="O110" s="314" t="s">
        <v>578</v>
      </c>
      <c r="P110" s="314" t="s">
        <v>579</v>
      </c>
      <c r="Q110" s="302" t="s">
        <v>1663</v>
      </c>
      <c r="R110" s="313" t="s">
        <v>847</v>
      </c>
      <c r="S110" s="314" t="s">
        <v>578</v>
      </c>
      <c r="T110" s="314" t="s">
        <v>579</v>
      </c>
    </row>
    <row r="111" spans="2:21" ht="21.75" customHeight="1">
      <c r="B111" s="308">
        <v>107</v>
      </c>
      <c r="C111" s="326" t="s">
        <v>1741</v>
      </c>
      <c r="D111" s="308">
        <v>107</v>
      </c>
      <c r="E111" s="299" t="s">
        <v>848</v>
      </c>
      <c r="F111" s="299">
        <f t="shared" si="4"/>
        <v>1210346</v>
      </c>
      <c r="G111" s="299" t="s">
        <v>849</v>
      </c>
      <c r="H111" s="299" t="s">
        <v>849</v>
      </c>
      <c r="I111" s="310" t="str">
        <f t="shared" si="3"/>
        <v>OK</v>
      </c>
      <c r="J111" s="310" t="str">
        <f t="shared" si="5"/>
        <v>OK</v>
      </c>
      <c r="K111" s="307"/>
      <c r="L111" s="315">
        <v>1061825</v>
      </c>
      <c r="M111" s="312" t="s">
        <v>1726</v>
      </c>
      <c r="N111" s="313" t="s">
        <v>753</v>
      </c>
      <c r="O111" s="314" t="s">
        <v>573</v>
      </c>
      <c r="P111" s="314" t="s">
        <v>754</v>
      </c>
      <c r="Q111" s="302" t="s">
        <v>1663</v>
      </c>
      <c r="R111" s="313" t="s">
        <v>753</v>
      </c>
      <c r="S111" s="314" t="s">
        <v>573</v>
      </c>
      <c r="T111" s="314" t="s">
        <v>754</v>
      </c>
      <c r="U111" s="293">
        <v>1</v>
      </c>
    </row>
    <row r="112" spans="2:21" ht="21.75" customHeight="1">
      <c r="B112" s="308">
        <v>108</v>
      </c>
      <c r="C112" s="326" t="s">
        <v>1742</v>
      </c>
      <c r="D112" s="308">
        <v>108</v>
      </c>
      <c r="E112" s="299" t="s">
        <v>850</v>
      </c>
      <c r="F112" s="299">
        <f t="shared" si="4"/>
        <v>1210347</v>
      </c>
      <c r="G112" s="299" t="s">
        <v>851</v>
      </c>
      <c r="H112" s="299" t="s">
        <v>851</v>
      </c>
      <c r="I112" s="310" t="str">
        <f t="shared" si="3"/>
        <v>OK</v>
      </c>
      <c r="J112" s="310" t="str">
        <f t="shared" si="5"/>
        <v>OK</v>
      </c>
      <c r="K112" s="307"/>
      <c r="L112" s="315">
        <v>1066516</v>
      </c>
      <c r="M112" s="312" t="s">
        <v>1743</v>
      </c>
      <c r="N112" s="313" t="s">
        <v>836</v>
      </c>
      <c r="O112" s="314" t="s">
        <v>573</v>
      </c>
      <c r="P112" s="314" t="s">
        <v>837</v>
      </c>
      <c r="Q112" s="302" t="s">
        <v>1663</v>
      </c>
      <c r="R112" s="313" t="s">
        <v>836</v>
      </c>
      <c r="S112" s="314" t="s">
        <v>573</v>
      </c>
      <c r="T112" s="314" t="s">
        <v>837</v>
      </c>
    </row>
    <row r="113" spans="2:22" ht="21.75" customHeight="1">
      <c r="B113" s="308">
        <v>109</v>
      </c>
      <c r="C113" s="326" t="s">
        <v>1744</v>
      </c>
      <c r="D113" s="308">
        <v>109</v>
      </c>
      <c r="E113" s="299" t="s">
        <v>852</v>
      </c>
      <c r="F113" s="299">
        <f t="shared" si="4"/>
        <v>1210348</v>
      </c>
      <c r="G113" s="299" t="s">
        <v>853</v>
      </c>
      <c r="H113" s="299" t="s">
        <v>853</v>
      </c>
      <c r="I113" s="310" t="str">
        <f t="shared" si="3"/>
        <v>OK</v>
      </c>
      <c r="J113" s="310" t="str">
        <f t="shared" si="5"/>
        <v>OK</v>
      </c>
      <c r="K113" s="307"/>
      <c r="L113" s="315">
        <v>1064019</v>
      </c>
      <c r="M113" s="312" t="s">
        <v>1745</v>
      </c>
      <c r="N113" s="313" t="s">
        <v>854</v>
      </c>
      <c r="O113" s="314" t="s">
        <v>573</v>
      </c>
      <c r="P113" s="314" t="s">
        <v>855</v>
      </c>
      <c r="Q113" s="302" t="s">
        <v>1663</v>
      </c>
      <c r="R113" s="313" t="s">
        <v>854</v>
      </c>
      <c r="S113" s="314" t="s">
        <v>573</v>
      </c>
      <c r="T113" s="314" t="s">
        <v>855</v>
      </c>
      <c r="U113" s="293">
        <v>1</v>
      </c>
    </row>
    <row r="114" spans="2:22" ht="21.75" customHeight="1">
      <c r="B114" s="308">
        <v>110</v>
      </c>
      <c r="C114" s="326" t="s">
        <v>1746</v>
      </c>
      <c r="D114" s="308">
        <v>110</v>
      </c>
      <c r="E114" s="299" t="s">
        <v>856</v>
      </c>
      <c r="F114" s="299">
        <f t="shared" si="4"/>
        <v>1210352</v>
      </c>
      <c r="G114" s="299" t="s">
        <v>857</v>
      </c>
      <c r="H114" s="299" t="s">
        <v>857</v>
      </c>
      <c r="I114" s="310" t="str">
        <f t="shared" si="3"/>
        <v>OK</v>
      </c>
      <c r="J114" s="310" t="str">
        <f t="shared" si="5"/>
        <v>OK</v>
      </c>
      <c r="K114" s="307"/>
      <c r="L114" s="315">
        <v>1049868</v>
      </c>
      <c r="M114" s="312" t="s">
        <v>858</v>
      </c>
      <c r="N114" s="313" t="s">
        <v>859</v>
      </c>
      <c r="O114" s="314" t="s">
        <v>573</v>
      </c>
      <c r="P114" s="314" t="s">
        <v>860</v>
      </c>
      <c r="Q114" s="302" t="s">
        <v>1663</v>
      </c>
      <c r="R114" s="313" t="s">
        <v>859</v>
      </c>
      <c r="S114" s="314" t="s">
        <v>573</v>
      </c>
      <c r="T114" s="314" t="s">
        <v>860</v>
      </c>
      <c r="U114" s="293">
        <v>1</v>
      </c>
    </row>
    <row r="115" spans="2:22" ht="21.75" customHeight="1">
      <c r="B115" s="308">
        <v>111</v>
      </c>
      <c r="C115" s="326" t="s">
        <v>398</v>
      </c>
      <c r="D115" s="308">
        <v>111</v>
      </c>
      <c r="E115" s="299" t="s">
        <v>861</v>
      </c>
      <c r="F115" s="299">
        <f t="shared" si="4"/>
        <v>1210353</v>
      </c>
      <c r="G115" s="299" t="s">
        <v>862</v>
      </c>
      <c r="H115" s="299" t="s">
        <v>862</v>
      </c>
      <c r="I115" s="310" t="str">
        <f t="shared" si="3"/>
        <v>OK</v>
      </c>
      <c r="J115" s="310" t="str">
        <f t="shared" si="5"/>
        <v>OK</v>
      </c>
      <c r="K115" s="307"/>
      <c r="L115" s="315">
        <v>1064766</v>
      </c>
      <c r="M115" s="312" t="s">
        <v>1747</v>
      </c>
      <c r="N115" s="313" t="s">
        <v>863</v>
      </c>
      <c r="O115" s="314" t="s">
        <v>573</v>
      </c>
      <c r="P115" s="314" t="s">
        <v>864</v>
      </c>
      <c r="Q115" s="302" t="s">
        <v>1663</v>
      </c>
      <c r="R115" s="313" t="s">
        <v>863</v>
      </c>
      <c r="S115" s="314" t="s">
        <v>573</v>
      </c>
      <c r="T115" s="314" t="s">
        <v>864</v>
      </c>
      <c r="U115" s="293">
        <v>1</v>
      </c>
    </row>
    <row r="116" spans="2:22" ht="21.75" customHeight="1">
      <c r="B116" s="308">
        <v>112</v>
      </c>
      <c r="C116" s="326" t="s">
        <v>2113</v>
      </c>
      <c r="D116" s="308">
        <v>112</v>
      </c>
      <c r="E116" s="299" t="s">
        <v>865</v>
      </c>
      <c r="F116" s="299">
        <f t="shared" si="4"/>
        <v>1210401</v>
      </c>
      <c r="G116" s="299" t="s">
        <v>866</v>
      </c>
      <c r="H116" s="299" t="s">
        <v>866</v>
      </c>
      <c r="I116" s="310" t="str">
        <f t="shared" si="3"/>
        <v>OK</v>
      </c>
      <c r="J116" s="310" t="str">
        <f t="shared" si="5"/>
        <v>OK</v>
      </c>
      <c r="K116" s="307"/>
      <c r="L116" s="315">
        <v>1075222</v>
      </c>
      <c r="M116" s="312" t="s">
        <v>2114</v>
      </c>
      <c r="N116" s="313" t="s">
        <v>2115</v>
      </c>
      <c r="O116" s="314" t="s">
        <v>573</v>
      </c>
      <c r="P116" s="314" t="s">
        <v>867</v>
      </c>
      <c r="Q116" s="302" t="s">
        <v>1663</v>
      </c>
      <c r="R116" s="313" t="s">
        <v>2115</v>
      </c>
      <c r="S116" s="314" t="s">
        <v>573</v>
      </c>
      <c r="T116" s="314" t="s">
        <v>2116</v>
      </c>
      <c r="U116" s="293">
        <v>1</v>
      </c>
    </row>
    <row r="117" spans="2:22" ht="21.75" customHeight="1">
      <c r="B117" s="308">
        <v>113</v>
      </c>
      <c r="C117" s="326" t="s">
        <v>392</v>
      </c>
      <c r="D117" s="308">
        <v>113</v>
      </c>
      <c r="E117" s="299" t="s">
        <v>868</v>
      </c>
      <c r="F117" s="299">
        <f t="shared" si="4"/>
        <v>1210355</v>
      </c>
      <c r="G117" s="299" t="s">
        <v>869</v>
      </c>
      <c r="H117" s="299" t="s">
        <v>869</v>
      </c>
      <c r="I117" s="310" t="str">
        <f t="shared" si="3"/>
        <v>OK</v>
      </c>
      <c r="J117" s="310" t="str">
        <f t="shared" si="5"/>
        <v>OK</v>
      </c>
      <c r="K117" s="307"/>
      <c r="L117" s="315">
        <v>1041410</v>
      </c>
      <c r="M117" s="312" t="s">
        <v>555</v>
      </c>
      <c r="N117" s="313" t="s">
        <v>556</v>
      </c>
      <c r="O117" s="314" t="s">
        <v>438</v>
      </c>
      <c r="P117" s="314" t="s">
        <v>557</v>
      </c>
      <c r="Q117" s="302" t="s">
        <v>1663</v>
      </c>
      <c r="R117" s="313" t="s">
        <v>556</v>
      </c>
      <c r="S117" s="314" t="s">
        <v>438</v>
      </c>
      <c r="T117" s="314" t="s">
        <v>557</v>
      </c>
    </row>
    <row r="118" spans="2:22" ht="21.75" customHeight="1">
      <c r="B118" s="308">
        <v>114</v>
      </c>
      <c r="C118" s="326" t="s">
        <v>1748</v>
      </c>
      <c r="D118" s="308">
        <v>114</v>
      </c>
      <c r="E118" s="299" t="s">
        <v>870</v>
      </c>
      <c r="F118" s="299">
        <f t="shared" si="4"/>
        <v>1210494</v>
      </c>
      <c r="G118" s="299" t="s">
        <v>871</v>
      </c>
      <c r="H118" s="299" t="s">
        <v>871</v>
      </c>
      <c r="I118" s="310" t="str">
        <f t="shared" si="3"/>
        <v>OK</v>
      </c>
      <c r="J118" s="310" t="str">
        <f t="shared" si="5"/>
        <v>OK</v>
      </c>
      <c r="K118" s="307"/>
      <c r="L118" s="315">
        <v>1017501</v>
      </c>
      <c r="M118" s="312" t="s">
        <v>528</v>
      </c>
      <c r="N118" s="313" t="s">
        <v>872</v>
      </c>
      <c r="O118" s="314" t="s">
        <v>438</v>
      </c>
      <c r="P118" s="314" t="s">
        <v>530</v>
      </c>
      <c r="Q118" s="302" t="s">
        <v>1663</v>
      </c>
      <c r="R118" s="313" t="s">
        <v>872</v>
      </c>
      <c r="S118" s="314" t="s">
        <v>438</v>
      </c>
      <c r="T118" s="314" t="s">
        <v>530</v>
      </c>
    </row>
    <row r="119" spans="2:22" ht="21.75" customHeight="1">
      <c r="B119" s="308">
        <v>115</v>
      </c>
      <c r="C119" s="326" t="s">
        <v>1749</v>
      </c>
      <c r="D119" s="308">
        <v>115</v>
      </c>
      <c r="E119" s="299" t="s">
        <v>873</v>
      </c>
      <c r="F119" s="299">
        <f t="shared" si="4"/>
        <v>1210495</v>
      </c>
      <c r="G119" s="299" t="s">
        <v>874</v>
      </c>
      <c r="H119" s="299" t="s">
        <v>874</v>
      </c>
      <c r="I119" s="310" t="str">
        <f t="shared" si="3"/>
        <v>OK</v>
      </c>
      <c r="J119" s="310" t="str">
        <f t="shared" si="5"/>
        <v>OK</v>
      </c>
      <c r="K119" s="307"/>
      <c r="L119" s="319">
        <v>1066516</v>
      </c>
      <c r="M119" s="312" t="s">
        <v>1743</v>
      </c>
      <c r="N119" s="313" t="s">
        <v>836</v>
      </c>
      <c r="O119" s="314" t="s">
        <v>573</v>
      </c>
      <c r="P119" s="314" t="s">
        <v>837</v>
      </c>
      <c r="Q119" s="302" t="s">
        <v>1663</v>
      </c>
      <c r="R119" s="313" t="s">
        <v>836</v>
      </c>
      <c r="S119" s="314" t="s">
        <v>573</v>
      </c>
      <c r="T119" s="314" t="s">
        <v>837</v>
      </c>
    </row>
    <row r="120" spans="2:22" ht="21.75" customHeight="1">
      <c r="B120" s="308">
        <v>116</v>
      </c>
      <c r="C120" s="326" t="s">
        <v>1750</v>
      </c>
      <c r="D120" s="308">
        <v>116</v>
      </c>
      <c r="E120" s="299" t="s">
        <v>875</v>
      </c>
      <c r="F120" s="299">
        <f t="shared" si="4"/>
        <v>1210496</v>
      </c>
      <c r="G120" s="299" t="s">
        <v>876</v>
      </c>
      <c r="H120" s="299" t="s">
        <v>876</v>
      </c>
      <c r="I120" s="310" t="str">
        <f t="shared" si="3"/>
        <v>OK</v>
      </c>
      <c r="J120" s="310" t="str">
        <f t="shared" si="5"/>
        <v>OK</v>
      </c>
      <c r="K120" s="307"/>
      <c r="L120" s="319">
        <v>1069378</v>
      </c>
      <c r="M120" s="317" t="s">
        <v>877</v>
      </c>
      <c r="N120" s="318" t="s">
        <v>1903</v>
      </c>
      <c r="O120" s="319" t="s">
        <v>2117</v>
      </c>
      <c r="P120" s="319" t="s">
        <v>2118</v>
      </c>
      <c r="Q120" s="299" t="s">
        <v>2074</v>
      </c>
      <c r="R120" s="318" t="s">
        <v>878</v>
      </c>
      <c r="S120" s="319" t="s">
        <v>1665</v>
      </c>
      <c r="T120" s="314" t="s">
        <v>1751</v>
      </c>
      <c r="U120" s="293">
        <v>1</v>
      </c>
      <c r="V120" s="293" t="s">
        <v>94</v>
      </c>
    </row>
    <row r="121" spans="2:22" ht="21.75" customHeight="1">
      <c r="B121" s="308">
        <v>117</v>
      </c>
      <c r="C121" s="326" t="s">
        <v>1752</v>
      </c>
      <c r="D121" s="308">
        <v>117</v>
      </c>
      <c r="E121" s="299" t="s">
        <v>879</v>
      </c>
      <c r="F121" s="299">
        <f t="shared" si="4"/>
        <v>1210497</v>
      </c>
      <c r="G121" s="299" t="s">
        <v>880</v>
      </c>
      <c r="H121" s="299" t="s">
        <v>880</v>
      </c>
      <c r="I121" s="310" t="str">
        <f t="shared" si="3"/>
        <v>OK</v>
      </c>
      <c r="J121" s="310" t="str">
        <f t="shared" si="5"/>
        <v>OK</v>
      </c>
      <c r="K121" s="307"/>
      <c r="L121" s="315">
        <v>1059654</v>
      </c>
      <c r="M121" s="312" t="s">
        <v>840</v>
      </c>
      <c r="N121" s="313" t="s">
        <v>841</v>
      </c>
      <c r="O121" s="314" t="s">
        <v>573</v>
      </c>
      <c r="P121" s="320" t="s">
        <v>2111</v>
      </c>
      <c r="Q121" s="321" t="s">
        <v>1663</v>
      </c>
      <c r="R121" s="313" t="s">
        <v>841</v>
      </c>
      <c r="S121" s="314" t="s">
        <v>573</v>
      </c>
      <c r="T121" s="320" t="s">
        <v>2111</v>
      </c>
    </row>
    <row r="122" spans="2:22" ht="21.75" customHeight="1">
      <c r="B122" s="308">
        <v>118</v>
      </c>
      <c r="C122" s="326" t="s">
        <v>1904</v>
      </c>
      <c r="D122" s="308">
        <v>118</v>
      </c>
      <c r="E122" s="299" t="s">
        <v>881</v>
      </c>
      <c r="F122" s="299">
        <f t="shared" si="4"/>
        <v>1210498</v>
      </c>
      <c r="G122" s="299" t="s">
        <v>882</v>
      </c>
      <c r="H122" s="299" t="s">
        <v>882</v>
      </c>
      <c r="I122" s="310" t="str">
        <f t="shared" si="3"/>
        <v>OK</v>
      </c>
      <c r="J122" s="310" t="str">
        <f t="shared" si="5"/>
        <v>OK</v>
      </c>
      <c r="K122" s="307"/>
      <c r="L122" s="315">
        <v>1075222</v>
      </c>
      <c r="M122" s="312" t="s">
        <v>2114</v>
      </c>
      <c r="N122" s="313" t="s">
        <v>2115</v>
      </c>
      <c r="O122" s="314" t="s">
        <v>573</v>
      </c>
      <c r="P122" s="314" t="s">
        <v>867</v>
      </c>
      <c r="Q122" s="302" t="s">
        <v>1663</v>
      </c>
      <c r="R122" s="313" t="s">
        <v>2115</v>
      </c>
      <c r="S122" s="314" t="s">
        <v>573</v>
      </c>
      <c r="T122" s="314" t="s">
        <v>2116</v>
      </c>
    </row>
    <row r="123" spans="2:22" ht="21.75" customHeight="1">
      <c r="B123" s="308">
        <v>119</v>
      </c>
      <c r="C123" s="326" t="s">
        <v>1753</v>
      </c>
      <c r="D123" s="308">
        <v>119</v>
      </c>
      <c r="E123" s="299" t="s">
        <v>883</v>
      </c>
      <c r="F123" s="299">
        <f t="shared" si="4"/>
        <v>1210499</v>
      </c>
      <c r="G123" s="299" t="s">
        <v>884</v>
      </c>
      <c r="H123" s="299" t="s">
        <v>884</v>
      </c>
      <c r="I123" s="310" t="str">
        <f t="shared" si="3"/>
        <v>OK</v>
      </c>
      <c r="J123" s="310" t="str">
        <f t="shared" si="5"/>
        <v>OK</v>
      </c>
      <c r="K123" s="307"/>
      <c r="L123" s="315">
        <v>1061258</v>
      </c>
      <c r="M123" s="312" t="s">
        <v>1754</v>
      </c>
      <c r="N123" s="313" t="s">
        <v>885</v>
      </c>
      <c r="O123" s="314" t="s">
        <v>438</v>
      </c>
      <c r="P123" s="314" t="s">
        <v>886</v>
      </c>
      <c r="Q123" s="302" t="s">
        <v>1663</v>
      </c>
      <c r="R123" s="313" t="s">
        <v>885</v>
      </c>
      <c r="S123" s="314" t="s">
        <v>438</v>
      </c>
      <c r="T123" s="314" t="s">
        <v>886</v>
      </c>
    </row>
    <row r="124" spans="2:22" ht="21.75" customHeight="1">
      <c r="B124" s="308">
        <v>120</v>
      </c>
      <c r="C124" s="326" t="s">
        <v>1755</v>
      </c>
      <c r="D124" s="308">
        <v>120</v>
      </c>
      <c r="E124" s="299" t="s">
        <v>887</v>
      </c>
      <c r="F124" s="299">
        <f t="shared" si="4"/>
        <v>1210500</v>
      </c>
      <c r="G124" s="299" t="s">
        <v>888</v>
      </c>
      <c r="H124" s="299" t="s">
        <v>888</v>
      </c>
      <c r="I124" s="310" t="str">
        <f t="shared" si="3"/>
        <v>OK</v>
      </c>
      <c r="J124" s="310" t="str">
        <f t="shared" si="5"/>
        <v>OK</v>
      </c>
      <c r="K124" s="307"/>
      <c r="L124" s="323">
        <v>1080184</v>
      </c>
      <c r="M124" s="324" t="s">
        <v>2099</v>
      </c>
      <c r="N124" s="325" t="s">
        <v>2100</v>
      </c>
      <c r="O124" s="314" t="s">
        <v>573</v>
      </c>
      <c r="P124" s="320" t="s">
        <v>2101</v>
      </c>
      <c r="Q124" s="302" t="s">
        <v>1663</v>
      </c>
      <c r="R124" s="325" t="s">
        <v>2102</v>
      </c>
      <c r="S124" s="314" t="s">
        <v>573</v>
      </c>
      <c r="T124" s="320" t="s">
        <v>931</v>
      </c>
    </row>
    <row r="125" spans="2:22" ht="21.75" customHeight="1">
      <c r="B125" s="308">
        <v>121</v>
      </c>
      <c r="C125" s="326" t="s">
        <v>1756</v>
      </c>
      <c r="D125" s="308">
        <v>121</v>
      </c>
      <c r="E125" s="299" t="s">
        <v>889</v>
      </c>
      <c r="F125" s="299">
        <f t="shared" si="4"/>
        <v>1210501</v>
      </c>
      <c r="G125" s="299" t="s">
        <v>890</v>
      </c>
      <c r="H125" s="299" t="s">
        <v>890</v>
      </c>
      <c r="I125" s="310" t="str">
        <f t="shared" si="3"/>
        <v>OK</v>
      </c>
      <c r="J125" s="310" t="str">
        <f t="shared" si="5"/>
        <v>OK</v>
      </c>
      <c r="K125" s="307"/>
      <c r="L125" s="315">
        <v>1064019</v>
      </c>
      <c r="M125" s="312" t="s">
        <v>1745</v>
      </c>
      <c r="N125" s="313" t="s">
        <v>854</v>
      </c>
      <c r="O125" s="314" t="s">
        <v>573</v>
      </c>
      <c r="P125" s="314" t="s">
        <v>855</v>
      </c>
      <c r="Q125" s="302" t="s">
        <v>1663</v>
      </c>
      <c r="R125" s="313" t="s">
        <v>854</v>
      </c>
      <c r="S125" s="314" t="s">
        <v>573</v>
      </c>
      <c r="T125" s="314" t="s">
        <v>855</v>
      </c>
      <c r="U125" s="293">
        <v>1</v>
      </c>
    </row>
    <row r="126" spans="2:22" ht="21.75" customHeight="1">
      <c r="B126" s="308">
        <v>122</v>
      </c>
      <c r="C126" s="326" t="s">
        <v>1757</v>
      </c>
      <c r="D126" s="308">
        <v>122</v>
      </c>
      <c r="E126" s="299" t="s">
        <v>891</v>
      </c>
      <c r="F126" s="299">
        <f t="shared" si="4"/>
        <v>1210502</v>
      </c>
      <c r="G126" s="299" t="s">
        <v>892</v>
      </c>
      <c r="H126" s="299" t="s">
        <v>892</v>
      </c>
      <c r="I126" s="310" t="str">
        <f t="shared" si="3"/>
        <v>OK</v>
      </c>
      <c r="J126" s="310" t="str">
        <f t="shared" si="5"/>
        <v>OK</v>
      </c>
      <c r="K126" s="307"/>
      <c r="L126" s="315">
        <v>1068745</v>
      </c>
      <c r="M126" s="312" t="s">
        <v>598</v>
      </c>
      <c r="N126" s="313" t="s">
        <v>893</v>
      </c>
      <c r="O126" s="314" t="s">
        <v>438</v>
      </c>
      <c r="P126" s="314" t="s">
        <v>600</v>
      </c>
      <c r="Q126" s="302" t="s">
        <v>1663</v>
      </c>
      <c r="R126" s="313" t="s">
        <v>893</v>
      </c>
      <c r="S126" s="314" t="s">
        <v>438</v>
      </c>
      <c r="T126" s="314" t="s">
        <v>600</v>
      </c>
    </row>
    <row r="127" spans="2:22" ht="21.75" customHeight="1">
      <c r="B127" s="308">
        <v>123</v>
      </c>
      <c r="C127" s="326" t="s">
        <v>1758</v>
      </c>
      <c r="D127" s="308">
        <v>123</v>
      </c>
      <c r="E127" s="299" t="s">
        <v>894</v>
      </c>
      <c r="F127" s="299">
        <f t="shared" si="4"/>
        <v>1210503</v>
      </c>
      <c r="G127" s="299" t="s">
        <v>895</v>
      </c>
      <c r="H127" s="299" t="s">
        <v>895</v>
      </c>
      <c r="I127" s="310" t="str">
        <f t="shared" si="3"/>
        <v>OK</v>
      </c>
      <c r="J127" s="310" t="str">
        <f t="shared" si="5"/>
        <v>OK</v>
      </c>
      <c r="K127" s="307"/>
      <c r="L127" s="315">
        <v>1061825</v>
      </c>
      <c r="M127" s="312" t="s">
        <v>1726</v>
      </c>
      <c r="N127" s="313" t="s">
        <v>896</v>
      </c>
      <c r="O127" s="314" t="s">
        <v>573</v>
      </c>
      <c r="P127" s="314" t="s">
        <v>754</v>
      </c>
      <c r="Q127" s="302" t="s">
        <v>1663</v>
      </c>
      <c r="R127" s="313" t="s">
        <v>896</v>
      </c>
      <c r="S127" s="314" t="s">
        <v>573</v>
      </c>
      <c r="T127" s="314" t="s">
        <v>754</v>
      </c>
    </row>
    <row r="128" spans="2:22" ht="21.75" customHeight="1">
      <c r="B128" s="308">
        <v>124</v>
      </c>
      <c r="C128" s="326" t="s">
        <v>1759</v>
      </c>
      <c r="D128" s="308">
        <v>124</v>
      </c>
      <c r="E128" s="299" t="s">
        <v>897</v>
      </c>
      <c r="F128" s="299">
        <f t="shared" si="4"/>
        <v>1210504</v>
      </c>
      <c r="G128" s="299" t="s">
        <v>898</v>
      </c>
      <c r="H128" s="299" t="s">
        <v>898</v>
      </c>
      <c r="I128" s="310" t="str">
        <f t="shared" si="3"/>
        <v>OK</v>
      </c>
      <c r="J128" s="310" t="str">
        <f t="shared" si="5"/>
        <v>OK</v>
      </c>
      <c r="K128" s="307"/>
      <c r="L128" s="315">
        <v>1051634</v>
      </c>
      <c r="M128" s="312" t="s">
        <v>613</v>
      </c>
      <c r="N128" s="313" t="s">
        <v>1972</v>
      </c>
      <c r="O128" s="314" t="s">
        <v>438</v>
      </c>
      <c r="P128" s="314" t="s">
        <v>614</v>
      </c>
      <c r="Q128" s="302" t="s">
        <v>1663</v>
      </c>
      <c r="R128" s="313" t="s">
        <v>1972</v>
      </c>
      <c r="S128" s="314" t="s">
        <v>438</v>
      </c>
      <c r="T128" s="314" t="s">
        <v>614</v>
      </c>
      <c r="U128" s="293">
        <v>1</v>
      </c>
    </row>
    <row r="129" spans="2:21" ht="21.75" customHeight="1">
      <c r="B129" s="308">
        <v>125</v>
      </c>
      <c r="C129" s="326" t="s">
        <v>1760</v>
      </c>
      <c r="D129" s="308">
        <v>125</v>
      </c>
      <c r="E129" s="299" t="s">
        <v>899</v>
      </c>
      <c r="F129" s="299">
        <f t="shared" si="4"/>
        <v>1210505</v>
      </c>
      <c r="G129" s="299" t="s">
        <v>900</v>
      </c>
      <c r="H129" s="299" t="s">
        <v>900</v>
      </c>
      <c r="I129" s="310" t="str">
        <f t="shared" si="3"/>
        <v>OK</v>
      </c>
      <c r="J129" s="310" t="str">
        <f t="shared" si="5"/>
        <v>OK</v>
      </c>
      <c r="K129" s="307"/>
      <c r="L129" s="315">
        <v>1063669</v>
      </c>
      <c r="M129" s="312" t="s">
        <v>1730</v>
      </c>
      <c r="N129" s="313" t="s">
        <v>901</v>
      </c>
      <c r="O129" s="314" t="s">
        <v>573</v>
      </c>
      <c r="P129" s="314" t="s">
        <v>762</v>
      </c>
      <c r="Q129" s="302" t="s">
        <v>1663</v>
      </c>
      <c r="R129" s="313" t="s">
        <v>901</v>
      </c>
      <c r="S129" s="314" t="s">
        <v>573</v>
      </c>
      <c r="T129" s="314" t="s">
        <v>762</v>
      </c>
    </row>
    <row r="130" spans="2:21" ht="21.75" customHeight="1">
      <c r="B130" s="308">
        <v>126</v>
      </c>
      <c r="C130" s="326" t="s">
        <v>1761</v>
      </c>
      <c r="D130" s="308">
        <v>126</v>
      </c>
      <c r="E130" s="299" t="s">
        <v>902</v>
      </c>
      <c r="F130" s="299">
        <f t="shared" si="4"/>
        <v>1210506</v>
      </c>
      <c r="G130" s="299" t="s">
        <v>903</v>
      </c>
      <c r="H130" s="299" t="s">
        <v>903</v>
      </c>
      <c r="I130" s="310" t="str">
        <f t="shared" si="3"/>
        <v>OK</v>
      </c>
      <c r="J130" s="310" t="str">
        <f t="shared" si="5"/>
        <v>OK</v>
      </c>
      <c r="K130" s="307"/>
      <c r="L130" s="315">
        <v>1063233</v>
      </c>
      <c r="M130" s="312" t="s">
        <v>904</v>
      </c>
      <c r="N130" s="313" t="s">
        <v>905</v>
      </c>
      <c r="O130" s="314" t="s">
        <v>573</v>
      </c>
      <c r="P130" s="314" t="s">
        <v>906</v>
      </c>
      <c r="Q130" s="302" t="s">
        <v>1663</v>
      </c>
      <c r="R130" s="313" t="s">
        <v>905</v>
      </c>
      <c r="S130" s="314" t="s">
        <v>573</v>
      </c>
      <c r="T130" s="314" t="s">
        <v>906</v>
      </c>
    </row>
    <row r="131" spans="2:21" ht="21.75" customHeight="1">
      <c r="B131" s="308">
        <v>127</v>
      </c>
      <c r="C131" s="326" t="s">
        <v>401</v>
      </c>
      <c r="D131" s="308">
        <v>127</v>
      </c>
      <c r="E131" s="299" t="s">
        <v>907</v>
      </c>
      <c r="F131" s="299">
        <f t="shared" si="4"/>
        <v>1210507</v>
      </c>
      <c r="G131" s="299" t="s">
        <v>908</v>
      </c>
      <c r="H131" s="299" t="s">
        <v>908</v>
      </c>
      <c r="I131" s="310" t="str">
        <f t="shared" si="3"/>
        <v>OK</v>
      </c>
      <c r="J131" s="310" t="str">
        <f t="shared" si="5"/>
        <v>OK</v>
      </c>
      <c r="K131" s="307"/>
      <c r="L131" s="315">
        <v>1064826</v>
      </c>
      <c r="M131" s="312" t="s">
        <v>909</v>
      </c>
      <c r="N131" s="313" t="s">
        <v>910</v>
      </c>
      <c r="O131" s="314" t="s">
        <v>573</v>
      </c>
      <c r="P131" s="314" t="s">
        <v>911</v>
      </c>
      <c r="Q131" s="302" t="s">
        <v>1663</v>
      </c>
      <c r="R131" s="313" t="s">
        <v>910</v>
      </c>
      <c r="S131" s="314" t="s">
        <v>573</v>
      </c>
      <c r="T131" s="314" t="s">
        <v>911</v>
      </c>
    </row>
    <row r="132" spans="2:21" ht="21.75" customHeight="1">
      <c r="B132" s="308">
        <v>128</v>
      </c>
      <c r="C132" s="326" t="s">
        <v>1762</v>
      </c>
      <c r="D132" s="308">
        <v>128</v>
      </c>
      <c r="E132" s="299" t="s">
        <v>912</v>
      </c>
      <c r="F132" s="299">
        <f t="shared" si="4"/>
        <v>1210508</v>
      </c>
      <c r="G132" s="299" t="s">
        <v>913</v>
      </c>
      <c r="H132" s="299" t="s">
        <v>913</v>
      </c>
      <c r="I132" s="310" t="str">
        <f t="shared" si="3"/>
        <v>OK</v>
      </c>
      <c r="J132" s="310" t="str">
        <f t="shared" si="5"/>
        <v>OK</v>
      </c>
      <c r="K132" s="307"/>
      <c r="L132" s="315">
        <v>1061825</v>
      </c>
      <c r="M132" s="312" t="s">
        <v>1726</v>
      </c>
      <c r="N132" s="313" t="s">
        <v>896</v>
      </c>
      <c r="O132" s="314" t="s">
        <v>573</v>
      </c>
      <c r="P132" s="314" t="s">
        <v>754</v>
      </c>
      <c r="Q132" s="302" t="s">
        <v>1663</v>
      </c>
      <c r="R132" s="313" t="s">
        <v>896</v>
      </c>
      <c r="S132" s="314" t="s">
        <v>573</v>
      </c>
      <c r="T132" s="314" t="s">
        <v>754</v>
      </c>
      <c r="U132" s="293">
        <v>1</v>
      </c>
    </row>
    <row r="133" spans="2:21" ht="21.75" customHeight="1">
      <c r="B133" s="308">
        <v>129</v>
      </c>
      <c r="C133" s="326" t="s">
        <v>1763</v>
      </c>
      <c r="D133" s="308">
        <v>129</v>
      </c>
      <c r="E133" s="299" t="s">
        <v>914</v>
      </c>
      <c r="F133" s="299">
        <f t="shared" si="4"/>
        <v>1210510</v>
      </c>
      <c r="G133" s="299" t="s">
        <v>915</v>
      </c>
      <c r="H133" s="299" t="s">
        <v>915</v>
      </c>
      <c r="I133" s="310" t="str">
        <f t="shared" ref="I133:I170" si="6">IF(COUNTIF($G$5:$G$341,G133)=1,"OK","重複あり！")</f>
        <v>OK</v>
      </c>
      <c r="J133" s="310" t="str">
        <f t="shared" si="5"/>
        <v>OK</v>
      </c>
      <c r="K133" s="307"/>
      <c r="L133" s="319">
        <v>1065085</v>
      </c>
      <c r="M133" s="312" t="s">
        <v>830</v>
      </c>
      <c r="N133" s="313" t="s">
        <v>831</v>
      </c>
      <c r="O133" s="314" t="s">
        <v>573</v>
      </c>
      <c r="P133" s="314" t="s">
        <v>1574</v>
      </c>
      <c r="Q133" s="302" t="s">
        <v>1663</v>
      </c>
      <c r="R133" s="313" t="s">
        <v>831</v>
      </c>
      <c r="S133" s="314" t="s">
        <v>573</v>
      </c>
      <c r="T133" s="314" t="s">
        <v>1574</v>
      </c>
      <c r="U133" s="293">
        <v>1</v>
      </c>
    </row>
    <row r="134" spans="2:21" ht="21.75" customHeight="1">
      <c r="B134" s="308">
        <v>130</v>
      </c>
      <c r="C134" s="326" t="s">
        <v>1905</v>
      </c>
      <c r="D134" s="308">
        <v>130</v>
      </c>
      <c r="E134" s="299" t="s">
        <v>916</v>
      </c>
      <c r="F134" s="299">
        <f t="shared" ref="F134:F176" si="7">VALUE(E134)</f>
        <v>1210532</v>
      </c>
      <c r="G134" s="299" t="s">
        <v>917</v>
      </c>
      <c r="H134" s="299" t="s">
        <v>917</v>
      </c>
      <c r="I134" s="310" t="str">
        <f t="shared" si="6"/>
        <v>OK</v>
      </c>
      <c r="J134" s="310" t="str">
        <f t="shared" ref="J134:J156" si="8">IF(EXACT(G134,H134),"OK","変更あり！")</f>
        <v>OK</v>
      </c>
      <c r="K134" s="307"/>
      <c r="L134" s="315">
        <v>1069075</v>
      </c>
      <c r="M134" s="312" t="s">
        <v>1709</v>
      </c>
      <c r="N134" s="313" t="s">
        <v>702</v>
      </c>
      <c r="O134" s="314" t="s">
        <v>573</v>
      </c>
      <c r="P134" s="314" t="s">
        <v>703</v>
      </c>
      <c r="Q134" s="302" t="s">
        <v>1663</v>
      </c>
      <c r="R134" s="313" t="s">
        <v>702</v>
      </c>
      <c r="S134" s="314" t="s">
        <v>573</v>
      </c>
      <c r="T134" s="314" t="s">
        <v>703</v>
      </c>
    </row>
    <row r="135" spans="2:21" ht="21.75" customHeight="1">
      <c r="B135" s="308">
        <v>131</v>
      </c>
      <c r="C135" s="326" t="s">
        <v>1764</v>
      </c>
      <c r="D135" s="308">
        <v>131</v>
      </c>
      <c r="E135" s="299" t="s">
        <v>919</v>
      </c>
      <c r="F135" s="299">
        <f t="shared" si="7"/>
        <v>1210512</v>
      </c>
      <c r="G135" s="299" t="s">
        <v>920</v>
      </c>
      <c r="H135" s="299" t="s">
        <v>920</v>
      </c>
      <c r="I135" s="310" t="str">
        <f t="shared" si="6"/>
        <v>OK</v>
      </c>
      <c r="J135" s="310" t="str">
        <f t="shared" si="8"/>
        <v>OK</v>
      </c>
      <c r="K135" s="307"/>
      <c r="L135" s="315">
        <v>1068990</v>
      </c>
      <c r="M135" s="312" t="s">
        <v>1906</v>
      </c>
      <c r="N135" s="313" t="s">
        <v>1420</v>
      </c>
      <c r="O135" s="314" t="s">
        <v>573</v>
      </c>
      <c r="P135" s="314" t="s">
        <v>918</v>
      </c>
      <c r="Q135" s="302" t="s">
        <v>1663</v>
      </c>
      <c r="R135" s="313" t="s">
        <v>1420</v>
      </c>
      <c r="S135" s="314" t="s">
        <v>573</v>
      </c>
      <c r="T135" s="314" t="s">
        <v>918</v>
      </c>
    </row>
    <row r="136" spans="2:21" ht="21.75" customHeight="1">
      <c r="B136" s="308">
        <v>132</v>
      </c>
      <c r="C136" s="326" t="s">
        <v>1765</v>
      </c>
      <c r="D136" s="308">
        <v>132</v>
      </c>
      <c r="E136" s="299" t="s">
        <v>921</v>
      </c>
      <c r="F136" s="299">
        <f t="shared" si="7"/>
        <v>1210535</v>
      </c>
      <c r="G136" s="299" t="s">
        <v>922</v>
      </c>
      <c r="H136" s="299" t="s">
        <v>922</v>
      </c>
      <c r="I136" s="310" t="str">
        <f t="shared" si="6"/>
        <v>OK</v>
      </c>
      <c r="J136" s="310" t="str">
        <f t="shared" si="8"/>
        <v>OK</v>
      </c>
      <c r="K136" s="307"/>
      <c r="L136" s="315">
        <v>1058272</v>
      </c>
      <c r="M136" s="312" t="s">
        <v>1907</v>
      </c>
      <c r="N136" s="313" t="s">
        <v>1421</v>
      </c>
      <c r="O136" s="314" t="s">
        <v>573</v>
      </c>
      <c r="P136" s="314" t="s">
        <v>923</v>
      </c>
      <c r="Q136" s="302" t="s">
        <v>1663</v>
      </c>
      <c r="R136" s="313" t="s">
        <v>1421</v>
      </c>
      <c r="S136" s="314" t="s">
        <v>573</v>
      </c>
      <c r="T136" s="314" t="s">
        <v>923</v>
      </c>
      <c r="U136" s="293">
        <v>1</v>
      </c>
    </row>
    <row r="137" spans="2:21" ht="21.75" customHeight="1">
      <c r="B137" s="308">
        <v>133</v>
      </c>
      <c r="C137" s="326" t="s">
        <v>1766</v>
      </c>
      <c r="D137" s="308">
        <v>133</v>
      </c>
      <c r="E137" s="299" t="s">
        <v>924</v>
      </c>
      <c r="F137" s="299">
        <f t="shared" si="7"/>
        <v>1210581</v>
      </c>
      <c r="G137" s="299" t="s">
        <v>925</v>
      </c>
      <c r="H137" s="299" t="s">
        <v>925</v>
      </c>
      <c r="I137" s="310" t="str">
        <f t="shared" si="6"/>
        <v>OK</v>
      </c>
      <c r="J137" s="310" t="str">
        <f t="shared" si="8"/>
        <v>OK</v>
      </c>
      <c r="K137" s="307"/>
      <c r="L137" s="315">
        <v>1060101</v>
      </c>
      <c r="M137" s="312" t="s">
        <v>1767</v>
      </c>
      <c r="N137" s="313" t="s">
        <v>926</v>
      </c>
      <c r="O137" s="314" t="s">
        <v>573</v>
      </c>
      <c r="P137" s="314" t="s">
        <v>927</v>
      </c>
      <c r="Q137" s="302" t="s">
        <v>1663</v>
      </c>
      <c r="R137" s="313" t="s">
        <v>926</v>
      </c>
      <c r="S137" s="314" t="s">
        <v>573</v>
      </c>
      <c r="T137" s="314" t="s">
        <v>927</v>
      </c>
    </row>
    <row r="138" spans="2:21" ht="21.75" customHeight="1">
      <c r="B138" s="308">
        <v>134</v>
      </c>
      <c r="C138" s="326" t="s">
        <v>1768</v>
      </c>
      <c r="D138" s="308">
        <v>134</v>
      </c>
      <c r="E138" s="299" t="s">
        <v>928</v>
      </c>
      <c r="F138" s="299">
        <f t="shared" si="7"/>
        <v>1210582</v>
      </c>
      <c r="G138" s="299" t="s">
        <v>929</v>
      </c>
      <c r="H138" s="299" t="s">
        <v>929</v>
      </c>
      <c r="I138" s="310" t="str">
        <f t="shared" si="6"/>
        <v>OK</v>
      </c>
      <c r="J138" s="310" t="str">
        <f t="shared" si="8"/>
        <v>OK</v>
      </c>
      <c r="K138" s="307"/>
      <c r="L138" s="315">
        <v>1071410</v>
      </c>
      <c r="M138" s="312" t="s">
        <v>2119</v>
      </c>
      <c r="N138" s="313" t="s">
        <v>930</v>
      </c>
      <c r="O138" s="314" t="s">
        <v>573</v>
      </c>
      <c r="P138" s="314" t="s">
        <v>931</v>
      </c>
      <c r="Q138" s="302" t="s">
        <v>1663</v>
      </c>
      <c r="R138" s="313" t="s">
        <v>930</v>
      </c>
      <c r="S138" s="314" t="s">
        <v>573</v>
      </c>
      <c r="T138" s="314" t="s">
        <v>931</v>
      </c>
    </row>
    <row r="139" spans="2:21" ht="21.75" customHeight="1">
      <c r="B139" s="308">
        <v>135</v>
      </c>
      <c r="C139" s="326" t="s">
        <v>1769</v>
      </c>
      <c r="D139" s="308">
        <v>135</v>
      </c>
      <c r="E139" s="299" t="s">
        <v>932</v>
      </c>
      <c r="F139" s="299">
        <f t="shared" si="7"/>
        <v>1210583</v>
      </c>
      <c r="G139" s="299" t="s">
        <v>933</v>
      </c>
      <c r="H139" s="299" t="s">
        <v>933</v>
      </c>
      <c r="I139" s="310" t="str">
        <f t="shared" si="6"/>
        <v>OK</v>
      </c>
      <c r="J139" s="310" t="str">
        <f t="shared" si="8"/>
        <v>OK</v>
      </c>
      <c r="K139" s="307"/>
      <c r="L139" s="315">
        <v>1074833</v>
      </c>
      <c r="M139" s="312" t="s">
        <v>2109</v>
      </c>
      <c r="N139" s="313" t="s">
        <v>1572</v>
      </c>
      <c r="O139" s="314" t="s">
        <v>573</v>
      </c>
      <c r="P139" s="314" t="s">
        <v>1573</v>
      </c>
      <c r="Q139" s="302" t="s">
        <v>1663</v>
      </c>
      <c r="R139" s="313" t="s">
        <v>1572</v>
      </c>
      <c r="S139" s="314" t="s">
        <v>573</v>
      </c>
      <c r="T139" s="314" t="s">
        <v>1573</v>
      </c>
      <c r="U139" s="293">
        <v>1</v>
      </c>
    </row>
    <row r="140" spans="2:21" ht="21.75" customHeight="1">
      <c r="B140" s="308">
        <v>136</v>
      </c>
      <c r="C140" s="326" t="s">
        <v>1770</v>
      </c>
      <c r="D140" s="308">
        <v>136</v>
      </c>
      <c r="E140" s="299" t="s">
        <v>934</v>
      </c>
      <c r="F140" s="299">
        <f t="shared" si="7"/>
        <v>1210584</v>
      </c>
      <c r="G140" s="299" t="s">
        <v>935</v>
      </c>
      <c r="H140" s="299" t="s">
        <v>935</v>
      </c>
      <c r="I140" s="310" t="str">
        <f t="shared" si="6"/>
        <v>OK</v>
      </c>
      <c r="J140" s="310" t="str">
        <f t="shared" si="8"/>
        <v>OK</v>
      </c>
      <c r="K140" s="307"/>
      <c r="L140" s="315">
        <v>1059654</v>
      </c>
      <c r="M140" s="312" t="s">
        <v>840</v>
      </c>
      <c r="N140" s="313" t="s">
        <v>936</v>
      </c>
      <c r="O140" s="314" t="s">
        <v>573</v>
      </c>
      <c r="P140" s="320" t="s">
        <v>2111</v>
      </c>
      <c r="Q140" s="302" t="s">
        <v>1663</v>
      </c>
      <c r="R140" s="313" t="s">
        <v>936</v>
      </c>
      <c r="S140" s="314" t="s">
        <v>573</v>
      </c>
      <c r="T140" s="320" t="s">
        <v>2111</v>
      </c>
    </row>
    <row r="141" spans="2:21" ht="21.75" customHeight="1">
      <c r="B141" s="308">
        <v>137</v>
      </c>
      <c r="C141" s="326" t="s">
        <v>1771</v>
      </c>
      <c r="D141" s="308">
        <v>137</v>
      </c>
      <c r="E141" s="299" t="s">
        <v>937</v>
      </c>
      <c r="F141" s="299">
        <f t="shared" si="7"/>
        <v>1210585</v>
      </c>
      <c r="G141" s="299" t="s">
        <v>938</v>
      </c>
      <c r="H141" s="299" t="s">
        <v>938</v>
      </c>
      <c r="I141" s="310" t="str">
        <f t="shared" si="6"/>
        <v>OK</v>
      </c>
      <c r="J141" s="310" t="str">
        <f t="shared" si="8"/>
        <v>OK</v>
      </c>
      <c r="K141" s="307"/>
      <c r="L141" s="315">
        <v>1059654</v>
      </c>
      <c r="M141" s="312" t="s">
        <v>840</v>
      </c>
      <c r="N141" s="313" t="s">
        <v>936</v>
      </c>
      <c r="O141" s="314" t="s">
        <v>573</v>
      </c>
      <c r="P141" s="320" t="s">
        <v>2111</v>
      </c>
      <c r="Q141" s="302" t="s">
        <v>1663</v>
      </c>
      <c r="R141" s="313" t="s">
        <v>936</v>
      </c>
      <c r="S141" s="314" t="s">
        <v>573</v>
      </c>
      <c r="T141" s="320" t="s">
        <v>2111</v>
      </c>
    </row>
    <row r="142" spans="2:21" ht="21.75" customHeight="1">
      <c r="B142" s="308">
        <v>138</v>
      </c>
      <c r="C142" s="326" t="s">
        <v>1772</v>
      </c>
      <c r="D142" s="308">
        <v>138</v>
      </c>
      <c r="E142" s="299" t="s">
        <v>939</v>
      </c>
      <c r="F142" s="299">
        <f t="shared" si="7"/>
        <v>1210586</v>
      </c>
      <c r="G142" s="299" t="s">
        <v>940</v>
      </c>
      <c r="H142" s="299" t="s">
        <v>940</v>
      </c>
      <c r="I142" s="310" t="str">
        <f t="shared" si="6"/>
        <v>OK</v>
      </c>
      <c r="J142" s="310" t="str">
        <f t="shared" si="8"/>
        <v>OK</v>
      </c>
      <c r="K142" s="307"/>
      <c r="L142" s="319">
        <v>1070766</v>
      </c>
      <c r="M142" s="312" t="s">
        <v>676</v>
      </c>
      <c r="N142" s="313" t="s">
        <v>941</v>
      </c>
      <c r="O142" s="314" t="s">
        <v>438</v>
      </c>
      <c r="P142" s="314" t="s">
        <v>678</v>
      </c>
      <c r="Q142" s="302" t="s">
        <v>1663</v>
      </c>
      <c r="R142" s="313" t="s">
        <v>941</v>
      </c>
      <c r="S142" s="314" t="s">
        <v>438</v>
      </c>
      <c r="T142" s="314" t="s">
        <v>678</v>
      </c>
    </row>
    <row r="143" spans="2:21" ht="21.75" customHeight="1">
      <c r="B143" s="308">
        <v>139</v>
      </c>
      <c r="C143" s="326" t="s">
        <v>1773</v>
      </c>
      <c r="D143" s="308">
        <v>139</v>
      </c>
      <c r="E143" s="299" t="s">
        <v>942</v>
      </c>
      <c r="F143" s="299">
        <f t="shared" si="7"/>
        <v>1210587</v>
      </c>
      <c r="G143" s="299" t="s">
        <v>943</v>
      </c>
      <c r="H143" s="299" t="s">
        <v>943</v>
      </c>
      <c r="I143" s="310" t="str">
        <f t="shared" si="6"/>
        <v>OK</v>
      </c>
      <c r="J143" s="310" t="str">
        <f t="shared" si="8"/>
        <v>OK</v>
      </c>
      <c r="K143" s="307"/>
      <c r="L143" s="315">
        <v>1061839</v>
      </c>
      <c r="M143" s="312" t="s">
        <v>728</v>
      </c>
      <c r="N143" s="313" t="s">
        <v>729</v>
      </c>
      <c r="O143" s="314" t="s">
        <v>573</v>
      </c>
      <c r="P143" s="314" t="s">
        <v>730</v>
      </c>
      <c r="Q143" s="302" t="s">
        <v>1663</v>
      </c>
      <c r="R143" s="313" t="s">
        <v>729</v>
      </c>
      <c r="S143" s="314" t="s">
        <v>573</v>
      </c>
      <c r="T143" s="314" t="s">
        <v>730</v>
      </c>
    </row>
    <row r="144" spans="2:21" ht="21.75" customHeight="1">
      <c r="B144" s="308">
        <v>140</v>
      </c>
      <c r="C144" s="326" t="s">
        <v>1774</v>
      </c>
      <c r="D144" s="308">
        <v>140</v>
      </c>
      <c r="E144" s="299" t="s">
        <v>944</v>
      </c>
      <c r="F144" s="299">
        <f t="shared" si="7"/>
        <v>1210588</v>
      </c>
      <c r="G144" s="299" t="s">
        <v>945</v>
      </c>
      <c r="H144" s="299" t="s">
        <v>945</v>
      </c>
      <c r="I144" s="310" t="str">
        <f t="shared" si="6"/>
        <v>OK</v>
      </c>
      <c r="J144" s="310" t="str">
        <f t="shared" si="8"/>
        <v>OK</v>
      </c>
      <c r="K144" s="307"/>
      <c r="L144" s="315">
        <v>1071405</v>
      </c>
      <c r="M144" s="312" t="s">
        <v>1323</v>
      </c>
      <c r="N144" s="313" t="s">
        <v>1775</v>
      </c>
      <c r="O144" s="314" t="s">
        <v>573</v>
      </c>
      <c r="P144" s="314" t="s">
        <v>2120</v>
      </c>
      <c r="Q144" s="302" t="s">
        <v>1663</v>
      </c>
      <c r="R144" s="313" t="s">
        <v>1775</v>
      </c>
      <c r="S144" s="314" t="s">
        <v>573</v>
      </c>
      <c r="T144" s="314" t="s">
        <v>2121</v>
      </c>
      <c r="U144" s="293">
        <v>1</v>
      </c>
    </row>
    <row r="145" spans="2:21" ht="21.75" customHeight="1">
      <c r="B145" s="308">
        <v>141</v>
      </c>
      <c r="C145" s="326" t="s">
        <v>1776</v>
      </c>
      <c r="D145" s="308">
        <v>141</v>
      </c>
      <c r="E145" s="299" t="s">
        <v>946</v>
      </c>
      <c r="F145" s="299">
        <f t="shared" si="7"/>
        <v>1210608</v>
      </c>
      <c r="G145" s="299" t="s">
        <v>947</v>
      </c>
      <c r="H145" s="299" t="s">
        <v>947</v>
      </c>
      <c r="I145" s="310" t="str">
        <f t="shared" si="6"/>
        <v>OK</v>
      </c>
      <c r="J145" s="310" t="str">
        <f t="shared" si="8"/>
        <v>OK</v>
      </c>
      <c r="K145" s="307"/>
      <c r="L145" s="315">
        <v>1065085</v>
      </c>
      <c r="M145" s="312" t="s">
        <v>830</v>
      </c>
      <c r="N145" s="313" t="s">
        <v>831</v>
      </c>
      <c r="O145" s="314" t="s">
        <v>573</v>
      </c>
      <c r="P145" s="314" t="s">
        <v>1574</v>
      </c>
      <c r="Q145" s="302" t="s">
        <v>1663</v>
      </c>
      <c r="R145" s="313" t="s">
        <v>831</v>
      </c>
      <c r="S145" s="314" t="s">
        <v>573</v>
      </c>
      <c r="T145" s="314" t="s">
        <v>1574</v>
      </c>
    </row>
    <row r="146" spans="2:21" ht="21.75" customHeight="1">
      <c r="B146" s="308">
        <v>142</v>
      </c>
      <c r="C146" s="326" t="s">
        <v>1777</v>
      </c>
      <c r="D146" s="308">
        <v>142</v>
      </c>
      <c r="E146" s="299" t="s">
        <v>948</v>
      </c>
      <c r="F146" s="299">
        <f t="shared" si="7"/>
        <v>1210675</v>
      </c>
      <c r="G146" s="299" t="s">
        <v>949</v>
      </c>
      <c r="H146" s="299" t="s">
        <v>949</v>
      </c>
      <c r="I146" s="310" t="str">
        <f t="shared" si="6"/>
        <v>OK</v>
      </c>
      <c r="J146" s="310" t="str">
        <f t="shared" si="8"/>
        <v>OK</v>
      </c>
      <c r="K146" s="307"/>
      <c r="L146" s="315">
        <v>1064046</v>
      </c>
      <c r="M146" s="312" t="s">
        <v>781</v>
      </c>
      <c r="N146" s="313" t="s">
        <v>950</v>
      </c>
      <c r="O146" s="314" t="s">
        <v>573</v>
      </c>
      <c r="P146" s="314" t="s">
        <v>2106</v>
      </c>
      <c r="Q146" s="302" t="s">
        <v>1663</v>
      </c>
      <c r="R146" s="313" t="s">
        <v>950</v>
      </c>
      <c r="S146" s="314" t="s">
        <v>573</v>
      </c>
      <c r="T146" s="314" t="s">
        <v>2106</v>
      </c>
    </row>
    <row r="147" spans="2:21" ht="21.75" customHeight="1">
      <c r="B147" s="308">
        <v>143</v>
      </c>
      <c r="C147" s="327" t="s">
        <v>1778</v>
      </c>
      <c r="D147" s="308">
        <v>143</v>
      </c>
      <c r="E147" s="299">
        <v>1210829</v>
      </c>
      <c r="F147" s="299">
        <f t="shared" si="7"/>
        <v>1210829</v>
      </c>
      <c r="G147" s="299" t="s">
        <v>1156</v>
      </c>
      <c r="H147" s="299" t="s">
        <v>1156</v>
      </c>
      <c r="I147" s="310" t="str">
        <f t="shared" si="6"/>
        <v>OK</v>
      </c>
      <c r="J147" s="310" t="str">
        <f t="shared" si="8"/>
        <v>OK</v>
      </c>
      <c r="K147" s="307"/>
      <c r="L147" s="328">
        <v>1067026</v>
      </c>
      <c r="M147" s="312" t="s">
        <v>2122</v>
      </c>
      <c r="N147" s="313" t="s">
        <v>1779</v>
      </c>
      <c r="O147" s="314" t="s">
        <v>438</v>
      </c>
      <c r="P147" s="314" t="s">
        <v>1157</v>
      </c>
      <c r="Q147" s="302" t="s">
        <v>1663</v>
      </c>
      <c r="R147" s="313" t="s">
        <v>1779</v>
      </c>
      <c r="S147" s="314" t="s">
        <v>438</v>
      </c>
      <c r="T147" s="314" t="s">
        <v>1157</v>
      </c>
    </row>
    <row r="148" spans="2:21" ht="21.75" customHeight="1">
      <c r="B148" s="308">
        <v>144</v>
      </c>
      <c r="C148" s="299" t="s">
        <v>2123</v>
      </c>
      <c r="D148" s="308">
        <v>144</v>
      </c>
      <c r="E148" s="299">
        <v>1220001</v>
      </c>
      <c r="F148" s="299">
        <f t="shared" si="7"/>
        <v>1220001</v>
      </c>
      <c r="G148" s="299" t="s">
        <v>1244</v>
      </c>
      <c r="H148" s="299" t="s">
        <v>1244</v>
      </c>
      <c r="I148" s="310" t="str">
        <f t="shared" si="6"/>
        <v>OK</v>
      </c>
      <c r="J148" s="310" t="str">
        <f t="shared" si="8"/>
        <v>OK</v>
      </c>
      <c r="K148" s="307"/>
      <c r="L148" s="319">
        <v>1071805</v>
      </c>
      <c r="M148" s="312" t="s">
        <v>1780</v>
      </c>
      <c r="N148" s="313" t="s">
        <v>1576</v>
      </c>
      <c r="O148" s="314" t="s">
        <v>573</v>
      </c>
      <c r="P148" s="314" t="s">
        <v>1245</v>
      </c>
      <c r="Q148" s="302" t="s">
        <v>1663</v>
      </c>
      <c r="R148" s="313" t="s">
        <v>1576</v>
      </c>
      <c r="S148" s="314" t="s">
        <v>573</v>
      </c>
      <c r="T148" s="314" t="s">
        <v>1245</v>
      </c>
    </row>
    <row r="149" spans="2:21" ht="21.75" customHeight="1">
      <c r="B149" s="308">
        <v>145</v>
      </c>
      <c r="C149" s="299" t="s">
        <v>1415</v>
      </c>
      <c r="D149" s="308">
        <v>145</v>
      </c>
      <c r="E149" s="299">
        <v>1220002</v>
      </c>
      <c r="F149" s="299">
        <f t="shared" si="7"/>
        <v>1220002</v>
      </c>
      <c r="G149" s="299" t="s">
        <v>1144</v>
      </c>
      <c r="H149" s="299" t="s">
        <v>1144</v>
      </c>
      <c r="I149" s="310" t="str">
        <f t="shared" si="6"/>
        <v>OK</v>
      </c>
      <c r="J149" s="310" t="str">
        <f t="shared" si="8"/>
        <v>OK</v>
      </c>
      <c r="K149" s="307"/>
      <c r="L149" s="319">
        <v>1061258</v>
      </c>
      <c r="M149" s="312" t="s">
        <v>1754</v>
      </c>
      <c r="N149" s="313" t="s">
        <v>885</v>
      </c>
      <c r="O149" s="314" t="s">
        <v>438</v>
      </c>
      <c r="P149" s="314" t="s">
        <v>886</v>
      </c>
      <c r="Q149" s="302" t="s">
        <v>1663</v>
      </c>
      <c r="R149" s="313" t="s">
        <v>885</v>
      </c>
      <c r="S149" s="314" t="s">
        <v>438</v>
      </c>
      <c r="T149" s="314" t="s">
        <v>886</v>
      </c>
      <c r="U149" s="293">
        <v>1</v>
      </c>
    </row>
    <row r="150" spans="2:21" ht="21.75" customHeight="1">
      <c r="B150" s="308">
        <v>146</v>
      </c>
      <c r="C150" s="299" t="s">
        <v>1411</v>
      </c>
      <c r="D150" s="308">
        <v>146</v>
      </c>
      <c r="E150" s="299">
        <v>1220003</v>
      </c>
      <c r="F150" s="299">
        <f t="shared" si="7"/>
        <v>1220003</v>
      </c>
      <c r="G150" s="299" t="s">
        <v>1216</v>
      </c>
      <c r="H150" s="299" t="s">
        <v>1216</v>
      </c>
      <c r="I150" s="310" t="str">
        <f t="shared" si="6"/>
        <v>OK</v>
      </c>
      <c r="J150" s="310" t="str">
        <f t="shared" si="8"/>
        <v>OK</v>
      </c>
      <c r="K150" s="307"/>
      <c r="L150" s="319">
        <v>1066221</v>
      </c>
      <c r="M150" s="312" t="s">
        <v>1217</v>
      </c>
      <c r="N150" s="313" t="s">
        <v>1218</v>
      </c>
      <c r="O150" s="314" t="s">
        <v>573</v>
      </c>
      <c r="P150" s="314" t="s">
        <v>1219</v>
      </c>
      <c r="Q150" s="302" t="s">
        <v>1663</v>
      </c>
      <c r="R150" s="313" t="s">
        <v>1218</v>
      </c>
      <c r="S150" s="314" t="s">
        <v>573</v>
      </c>
      <c r="T150" s="314" t="s">
        <v>1219</v>
      </c>
      <c r="U150" s="293">
        <v>1</v>
      </c>
    </row>
    <row r="151" spans="2:21" ht="21.75" customHeight="1">
      <c r="B151" s="308">
        <v>147</v>
      </c>
      <c r="C151" s="299" t="s">
        <v>1412</v>
      </c>
      <c r="D151" s="308">
        <v>147</v>
      </c>
      <c r="E151" s="299">
        <v>1220004</v>
      </c>
      <c r="F151" s="299">
        <f t="shared" si="7"/>
        <v>1220004</v>
      </c>
      <c r="G151" s="299" t="s">
        <v>1422</v>
      </c>
      <c r="H151" s="299" t="s">
        <v>1422</v>
      </c>
      <c r="I151" s="310" t="str">
        <f t="shared" si="6"/>
        <v>OK</v>
      </c>
      <c r="J151" s="310" t="str">
        <f t="shared" si="8"/>
        <v>OK</v>
      </c>
      <c r="K151" s="307"/>
      <c r="L151" s="319">
        <v>1073193</v>
      </c>
      <c r="M151" s="312" t="s">
        <v>2124</v>
      </c>
      <c r="N151" s="313" t="s">
        <v>1908</v>
      </c>
      <c r="O151" s="314" t="s">
        <v>438</v>
      </c>
      <c r="P151" s="314" t="s">
        <v>1423</v>
      </c>
      <c r="Q151" s="302" t="s">
        <v>1663</v>
      </c>
      <c r="R151" s="313" t="s">
        <v>1908</v>
      </c>
      <c r="S151" s="314" t="s">
        <v>438</v>
      </c>
      <c r="T151" s="314" t="s">
        <v>1423</v>
      </c>
      <c r="U151" s="293">
        <v>1</v>
      </c>
    </row>
    <row r="152" spans="2:21" ht="21.75" customHeight="1">
      <c r="B152" s="308">
        <v>148</v>
      </c>
      <c r="C152" s="299" t="s">
        <v>2125</v>
      </c>
      <c r="D152" s="308">
        <v>148</v>
      </c>
      <c r="E152" s="299">
        <v>1220005</v>
      </c>
      <c r="F152" s="299">
        <f t="shared" si="7"/>
        <v>1220005</v>
      </c>
      <c r="G152" s="299" t="s">
        <v>1424</v>
      </c>
      <c r="H152" s="299" t="s">
        <v>1424</v>
      </c>
      <c r="I152" s="310" t="str">
        <f t="shared" si="6"/>
        <v>OK</v>
      </c>
      <c r="J152" s="310" t="str">
        <f t="shared" si="8"/>
        <v>OK</v>
      </c>
      <c r="K152" s="307"/>
      <c r="L152" s="319">
        <v>1066464</v>
      </c>
      <c r="M152" s="312" t="s">
        <v>1781</v>
      </c>
      <c r="N152" s="313" t="s">
        <v>1909</v>
      </c>
      <c r="O152" s="314" t="s">
        <v>573</v>
      </c>
      <c r="P152" s="314" t="s">
        <v>1203</v>
      </c>
      <c r="Q152" s="302" t="s">
        <v>1663</v>
      </c>
      <c r="R152" s="313" t="s">
        <v>1909</v>
      </c>
      <c r="S152" s="314" t="s">
        <v>573</v>
      </c>
      <c r="T152" s="314" t="s">
        <v>1203</v>
      </c>
    </row>
    <row r="153" spans="2:21" ht="21.75" customHeight="1">
      <c r="B153" s="308">
        <v>149</v>
      </c>
      <c r="C153" s="299" t="s">
        <v>1407</v>
      </c>
      <c r="D153" s="308">
        <v>149</v>
      </c>
      <c r="E153" s="299">
        <v>1220006</v>
      </c>
      <c r="F153" s="299">
        <f t="shared" si="7"/>
        <v>1220006</v>
      </c>
      <c r="G153" s="299" t="s">
        <v>1425</v>
      </c>
      <c r="H153" s="299" t="s">
        <v>1425</v>
      </c>
      <c r="I153" s="310" t="str">
        <f t="shared" si="6"/>
        <v>OK</v>
      </c>
      <c r="J153" s="310" t="str">
        <f t="shared" si="8"/>
        <v>OK</v>
      </c>
      <c r="K153" s="307"/>
      <c r="L153" s="319">
        <v>1071805</v>
      </c>
      <c r="M153" s="312" t="s">
        <v>1780</v>
      </c>
      <c r="N153" s="313" t="s">
        <v>1576</v>
      </c>
      <c r="O153" s="314" t="s">
        <v>573</v>
      </c>
      <c r="P153" s="314" t="s">
        <v>1245</v>
      </c>
      <c r="Q153" s="302" t="s">
        <v>1663</v>
      </c>
      <c r="R153" s="313" t="s">
        <v>1576</v>
      </c>
      <c r="S153" s="314" t="s">
        <v>573</v>
      </c>
      <c r="T153" s="314" t="s">
        <v>1245</v>
      </c>
    </row>
    <row r="154" spans="2:21" ht="21.75" customHeight="1">
      <c r="B154" s="308">
        <v>150</v>
      </c>
      <c r="C154" s="299" t="s">
        <v>1408</v>
      </c>
      <c r="D154" s="308">
        <v>150</v>
      </c>
      <c r="E154" s="299">
        <v>1220007</v>
      </c>
      <c r="F154" s="299">
        <f t="shared" si="7"/>
        <v>1220007</v>
      </c>
      <c r="G154" s="299" t="s">
        <v>1426</v>
      </c>
      <c r="H154" s="299" t="s">
        <v>1426</v>
      </c>
      <c r="I154" s="310" t="str">
        <f t="shared" si="6"/>
        <v>OK</v>
      </c>
      <c r="J154" s="310" t="str">
        <f t="shared" si="8"/>
        <v>OK</v>
      </c>
      <c r="K154" s="307"/>
      <c r="L154" s="319">
        <v>1065085</v>
      </c>
      <c r="M154" s="312" t="s">
        <v>830</v>
      </c>
      <c r="N154" s="313" t="s">
        <v>831</v>
      </c>
      <c r="O154" s="314" t="s">
        <v>573</v>
      </c>
      <c r="P154" s="314" t="s">
        <v>1574</v>
      </c>
      <c r="Q154" s="302" t="s">
        <v>1663</v>
      </c>
      <c r="R154" s="313" t="s">
        <v>831</v>
      </c>
      <c r="S154" s="314" t="s">
        <v>573</v>
      </c>
      <c r="T154" s="314" t="s">
        <v>1574</v>
      </c>
    </row>
    <row r="155" spans="2:21" ht="21.75" customHeight="1">
      <c r="B155" s="308">
        <v>151</v>
      </c>
      <c r="C155" s="299" t="s">
        <v>2126</v>
      </c>
      <c r="D155" s="308">
        <v>151</v>
      </c>
      <c r="E155" s="299">
        <v>1220008</v>
      </c>
      <c r="F155" s="299">
        <f t="shared" si="7"/>
        <v>1220008</v>
      </c>
      <c r="G155" s="299" t="s">
        <v>1427</v>
      </c>
      <c r="H155" s="299" t="s">
        <v>1427</v>
      </c>
      <c r="I155" s="310" t="str">
        <f t="shared" si="6"/>
        <v>OK</v>
      </c>
      <c r="J155" s="310" t="str">
        <f t="shared" si="8"/>
        <v>OK</v>
      </c>
      <c r="K155" s="307"/>
      <c r="L155" s="319">
        <v>1071410</v>
      </c>
      <c r="M155" s="312" t="s">
        <v>2119</v>
      </c>
      <c r="N155" s="313" t="s">
        <v>930</v>
      </c>
      <c r="O155" s="314" t="s">
        <v>573</v>
      </c>
      <c r="P155" s="314" t="s">
        <v>931</v>
      </c>
      <c r="Q155" s="302" t="s">
        <v>1663</v>
      </c>
      <c r="R155" s="313" t="s">
        <v>930</v>
      </c>
      <c r="S155" s="314" t="s">
        <v>573</v>
      </c>
      <c r="T155" s="314" t="s">
        <v>931</v>
      </c>
    </row>
    <row r="156" spans="2:21" ht="21.75" customHeight="1">
      <c r="B156" s="308">
        <v>152</v>
      </c>
      <c r="C156" s="299" t="s">
        <v>2127</v>
      </c>
      <c r="D156" s="308">
        <v>152</v>
      </c>
      <c r="E156" s="299">
        <v>1220009</v>
      </c>
      <c r="F156" s="299">
        <f t="shared" si="7"/>
        <v>1220009</v>
      </c>
      <c r="G156" s="299" t="s">
        <v>1428</v>
      </c>
      <c r="H156" s="299" t="s">
        <v>1428</v>
      </c>
      <c r="I156" s="310" t="str">
        <f t="shared" si="6"/>
        <v>OK</v>
      </c>
      <c r="J156" s="310" t="str">
        <f t="shared" si="8"/>
        <v>OK</v>
      </c>
      <c r="K156" s="307"/>
      <c r="L156" s="319">
        <v>1066783</v>
      </c>
      <c r="M156" s="312" t="s">
        <v>1212</v>
      </c>
      <c r="N156" s="313" t="s">
        <v>1213</v>
      </c>
      <c r="O156" s="314" t="s">
        <v>565</v>
      </c>
      <c r="P156" s="314" t="s">
        <v>1910</v>
      </c>
      <c r="Q156" s="302" t="s">
        <v>1663</v>
      </c>
      <c r="R156" s="313" t="s">
        <v>1213</v>
      </c>
      <c r="S156" s="314" t="s">
        <v>565</v>
      </c>
      <c r="T156" s="314" t="s">
        <v>1910</v>
      </c>
    </row>
    <row r="157" spans="2:21" ht="21.75" customHeight="1">
      <c r="B157" s="308">
        <v>153</v>
      </c>
      <c r="C157" s="299" t="s">
        <v>1577</v>
      </c>
      <c r="D157" s="308">
        <v>153</v>
      </c>
      <c r="E157" s="299">
        <v>1220012</v>
      </c>
      <c r="F157" s="299">
        <f t="shared" si="7"/>
        <v>1220012</v>
      </c>
      <c r="G157" s="299" t="s">
        <v>1578</v>
      </c>
      <c r="H157" s="299" t="s">
        <v>1578</v>
      </c>
      <c r="I157" s="310" t="str">
        <f t="shared" si="6"/>
        <v>OK</v>
      </c>
      <c r="J157" s="310" t="str">
        <f>IF(EXACT(G157,H157),"OK","変更あり！")</f>
        <v>OK</v>
      </c>
      <c r="K157" s="307"/>
      <c r="L157" s="319">
        <v>1066516</v>
      </c>
      <c r="M157" s="312" t="s">
        <v>1743</v>
      </c>
      <c r="N157" s="313" t="s">
        <v>2128</v>
      </c>
      <c r="O157" s="314" t="s">
        <v>573</v>
      </c>
      <c r="P157" s="314" t="s">
        <v>837</v>
      </c>
      <c r="Q157" s="302" t="s">
        <v>1663</v>
      </c>
      <c r="R157" s="313" t="s">
        <v>836</v>
      </c>
      <c r="S157" s="314" t="s">
        <v>573</v>
      </c>
      <c r="T157" s="314" t="s">
        <v>837</v>
      </c>
    </row>
    <row r="158" spans="2:21" ht="21.75" customHeight="1">
      <c r="B158" s="308">
        <v>154</v>
      </c>
      <c r="C158" s="299" t="s">
        <v>1911</v>
      </c>
      <c r="D158" s="308">
        <v>154</v>
      </c>
      <c r="E158" s="299">
        <v>1220013</v>
      </c>
      <c r="F158" s="299">
        <f t="shared" si="7"/>
        <v>1220013</v>
      </c>
      <c r="G158" s="299" t="s">
        <v>1256</v>
      </c>
      <c r="H158" s="299" t="s">
        <v>1256</v>
      </c>
      <c r="I158" s="310" t="str">
        <f t="shared" si="6"/>
        <v>OK</v>
      </c>
      <c r="J158" s="310" t="str">
        <f t="shared" ref="J158:J165" si="9">IF(EXACT(G158,H158),"OK","変更あり！")</f>
        <v>OK</v>
      </c>
      <c r="K158" s="307"/>
      <c r="L158" s="319">
        <v>1066992</v>
      </c>
      <c r="M158" s="312" t="s">
        <v>1782</v>
      </c>
      <c r="N158" s="313" t="s">
        <v>1257</v>
      </c>
      <c r="O158" s="314" t="s">
        <v>573</v>
      </c>
      <c r="P158" s="314" t="s">
        <v>1223</v>
      </c>
      <c r="Q158" s="302" t="s">
        <v>1663</v>
      </c>
      <c r="R158" s="313" t="s">
        <v>1257</v>
      </c>
      <c r="S158" s="314" t="s">
        <v>573</v>
      </c>
      <c r="T158" s="314" t="s">
        <v>1223</v>
      </c>
    </row>
    <row r="159" spans="2:21" ht="21.75" customHeight="1">
      <c r="B159" s="308">
        <v>155</v>
      </c>
      <c r="C159" s="299" t="s">
        <v>1783</v>
      </c>
      <c r="D159" s="308">
        <v>155</v>
      </c>
      <c r="E159" s="299">
        <v>1220014</v>
      </c>
      <c r="F159" s="299">
        <f t="shared" si="7"/>
        <v>1220014</v>
      </c>
      <c r="G159" s="299" t="s">
        <v>1273</v>
      </c>
      <c r="H159" s="299" t="s">
        <v>1273</v>
      </c>
      <c r="I159" s="310" t="str">
        <f t="shared" si="6"/>
        <v>OK</v>
      </c>
      <c r="J159" s="310" t="str">
        <f t="shared" si="9"/>
        <v>OK</v>
      </c>
      <c r="K159" s="307"/>
      <c r="L159" s="319">
        <v>1071520</v>
      </c>
      <c r="M159" s="312" t="s">
        <v>1274</v>
      </c>
      <c r="N159" s="313" t="s">
        <v>1275</v>
      </c>
      <c r="O159" s="314" t="s">
        <v>573</v>
      </c>
      <c r="P159" s="314" t="s">
        <v>1276</v>
      </c>
      <c r="Q159" s="302" t="s">
        <v>1663</v>
      </c>
      <c r="R159" s="313" t="s">
        <v>1275</v>
      </c>
      <c r="S159" s="314" t="s">
        <v>573</v>
      </c>
      <c r="T159" s="314" t="s">
        <v>1276</v>
      </c>
    </row>
    <row r="160" spans="2:21" ht="21.75" customHeight="1">
      <c r="B160" s="308">
        <v>156</v>
      </c>
      <c r="C160" s="299" t="s">
        <v>1784</v>
      </c>
      <c r="D160" s="308">
        <v>156</v>
      </c>
      <c r="E160" s="299">
        <v>1220016</v>
      </c>
      <c r="F160" s="299">
        <f t="shared" si="7"/>
        <v>1220016</v>
      </c>
      <c r="G160" s="299" t="s">
        <v>1282</v>
      </c>
      <c r="H160" s="299" t="s">
        <v>1282</v>
      </c>
      <c r="I160" s="310" t="str">
        <f t="shared" si="6"/>
        <v>OK</v>
      </c>
      <c r="J160" s="310" t="str">
        <f t="shared" si="9"/>
        <v>OK</v>
      </c>
      <c r="K160" s="307"/>
      <c r="L160" s="319">
        <v>1071460</v>
      </c>
      <c r="M160" s="312" t="s">
        <v>1283</v>
      </c>
      <c r="N160" s="313" t="s">
        <v>1284</v>
      </c>
      <c r="O160" s="314" t="s">
        <v>573</v>
      </c>
      <c r="P160" s="314" t="s">
        <v>1285</v>
      </c>
      <c r="Q160" s="302" t="s">
        <v>1663</v>
      </c>
      <c r="R160" s="313" t="s">
        <v>1284</v>
      </c>
      <c r="S160" s="314" t="s">
        <v>573</v>
      </c>
      <c r="T160" s="314" t="s">
        <v>1285</v>
      </c>
    </row>
    <row r="161" spans="2:21" ht="21.75" customHeight="1">
      <c r="B161" s="308">
        <v>157</v>
      </c>
      <c r="C161" s="299" t="s">
        <v>1785</v>
      </c>
      <c r="D161" s="308">
        <v>157</v>
      </c>
      <c r="E161" s="299">
        <v>1220017</v>
      </c>
      <c r="F161" s="299">
        <f t="shared" si="7"/>
        <v>1220017</v>
      </c>
      <c r="G161" s="299" t="s">
        <v>1277</v>
      </c>
      <c r="H161" s="299" t="s">
        <v>1277</v>
      </c>
      <c r="I161" s="310" t="str">
        <f t="shared" si="6"/>
        <v>OK</v>
      </c>
      <c r="J161" s="310" t="str">
        <f t="shared" si="9"/>
        <v>OK</v>
      </c>
      <c r="K161" s="307"/>
      <c r="L161" s="319">
        <v>1071548</v>
      </c>
      <c r="M161" s="312" t="s">
        <v>1745</v>
      </c>
      <c r="N161" s="313" t="s">
        <v>1278</v>
      </c>
      <c r="O161" s="314" t="s">
        <v>573</v>
      </c>
      <c r="P161" s="314" t="s">
        <v>855</v>
      </c>
      <c r="Q161" s="302" t="s">
        <v>1663</v>
      </c>
      <c r="R161" s="313" t="s">
        <v>1278</v>
      </c>
      <c r="S161" s="314" t="s">
        <v>573</v>
      </c>
      <c r="T161" s="314" t="s">
        <v>855</v>
      </c>
      <c r="U161" s="293">
        <v>1</v>
      </c>
    </row>
    <row r="162" spans="2:21" ht="21.75" customHeight="1">
      <c r="B162" s="308">
        <v>158</v>
      </c>
      <c r="C162" s="329" t="s">
        <v>1786</v>
      </c>
      <c r="D162" s="308">
        <v>158</v>
      </c>
      <c r="E162" s="299">
        <v>1220019</v>
      </c>
      <c r="F162" s="299">
        <f t="shared" si="7"/>
        <v>1220019</v>
      </c>
      <c r="G162" s="299" t="s">
        <v>1787</v>
      </c>
      <c r="H162" s="299" t="s">
        <v>1787</v>
      </c>
      <c r="I162" s="310" t="str">
        <f t="shared" si="6"/>
        <v>OK</v>
      </c>
      <c r="J162" s="310" t="str">
        <f t="shared" si="9"/>
        <v>OK</v>
      </c>
      <c r="K162" s="307"/>
      <c r="L162" s="319">
        <v>1076470</v>
      </c>
      <c r="M162" s="312" t="s">
        <v>1912</v>
      </c>
      <c r="N162" s="313" t="s">
        <v>1788</v>
      </c>
      <c r="O162" s="314" t="s">
        <v>573</v>
      </c>
      <c r="P162" s="314" t="s">
        <v>1789</v>
      </c>
      <c r="Q162" s="302" t="s">
        <v>1663</v>
      </c>
      <c r="R162" s="313" t="s">
        <v>1788</v>
      </c>
      <c r="S162" s="314" t="s">
        <v>573</v>
      </c>
      <c r="T162" s="314" t="s">
        <v>1789</v>
      </c>
    </row>
    <row r="163" spans="2:21" ht="21.75" customHeight="1">
      <c r="B163" s="308">
        <v>159</v>
      </c>
      <c r="C163" s="329" t="s">
        <v>1790</v>
      </c>
      <c r="D163" s="308">
        <v>159</v>
      </c>
      <c r="E163" s="299">
        <v>1220020</v>
      </c>
      <c r="F163" s="299">
        <f t="shared" si="7"/>
        <v>1220020</v>
      </c>
      <c r="G163" s="299" t="s">
        <v>1791</v>
      </c>
      <c r="H163" s="299" t="s">
        <v>1791</v>
      </c>
      <c r="I163" s="310" t="str">
        <f t="shared" si="6"/>
        <v>OK</v>
      </c>
      <c r="J163" s="310" t="str">
        <f t="shared" si="9"/>
        <v>OK</v>
      </c>
      <c r="K163" s="307"/>
      <c r="L163" s="319">
        <v>1059654</v>
      </c>
      <c r="M163" s="312" t="s">
        <v>840</v>
      </c>
      <c r="N163" s="313" t="s">
        <v>936</v>
      </c>
      <c r="O163" s="314" t="s">
        <v>573</v>
      </c>
      <c r="P163" s="320" t="s">
        <v>2111</v>
      </c>
      <c r="Q163" s="302" t="s">
        <v>1663</v>
      </c>
      <c r="R163" s="313" t="s">
        <v>936</v>
      </c>
      <c r="S163" s="314" t="s">
        <v>573</v>
      </c>
      <c r="T163" s="320" t="s">
        <v>2111</v>
      </c>
    </row>
    <row r="164" spans="2:21" ht="21.75" customHeight="1">
      <c r="B164" s="308">
        <v>160</v>
      </c>
      <c r="C164" s="329" t="s">
        <v>1657</v>
      </c>
      <c r="D164" s="308">
        <v>160</v>
      </c>
      <c r="E164" s="299">
        <v>1220021</v>
      </c>
      <c r="F164" s="299">
        <f t="shared" si="7"/>
        <v>1220021</v>
      </c>
      <c r="G164" s="299" t="s">
        <v>1792</v>
      </c>
      <c r="H164" s="299" t="s">
        <v>1792</v>
      </c>
      <c r="I164" s="310" t="str">
        <f t="shared" si="6"/>
        <v>OK</v>
      </c>
      <c r="J164" s="310" t="str">
        <f t="shared" si="9"/>
        <v>OK</v>
      </c>
      <c r="K164" s="307"/>
      <c r="L164" s="319">
        <v>1071805</v>
      </c>
      <c r="M164" s="312" t="s">
        <v>1780</v>
      </c>
      <c r="N164" s="313" t="s">
        <v>1576</v>
      </c>
      <c r="O164" s="314" t="s">
        <v>573</v>
      </c>
      <c r="P164" s="314" t="s">
        <v>1245</v>
      </c>
      <c r="Q164" s="302" t="s">
        <v>1663</v>
      </c>
      <c r="R164" s="313" t="s">
        <v>1576</v>
      </c>
      <c r="S164" s="314" t="s">
        <v>573</v>
      </c>
      <c r="T164" s="314" t="s">
        <v>1245</v>
      </c>
    </row>
    <row r="165" spans="2:21" ht="21.75" customHeight="1">
      <c r="B165" s="308">
        <v>161</v>
      </c>
      <c r="C165" s="329" t="s">
        <v>1656</v>
      </c>
      <c r="D165" s="308">
        <v>161</v>
      </c>
      <c r="E165" s="299">
        <v>1220022</v>
      </c>
      <c r="F165" s="299">
        <f t="shared" si="7"/>
        <v>1220022</v>
      </c>
      <c r="G165" s="299" t="s">
        <v>1793</v>
      </c>
      <c r="H165" s="299" t="s">
        <v>1793</v>
      </c>
      <c r="I165" s="310" t="str">
        <f t="shared" si="6"/>
        <v>OK</v>
      </c>
      <c r="J165" s="310" t="str">
        <f t="shared" si="9"/>
        <v>OK</v>
      </c>
      <c r="K165" s="307"/>
      <c r="L165" s="319">
        <v>1075391</v>
      </c>
      <c r="M165" s="312" t="s">
        <v>1794</v>
      </c>
      <c r="N165" s="313" t="s">
        <v>1913</v>
      </c>
      <c r="O165" s="314" t="s">
        <v>438</v>
      </c>
      <c r="P165" s="314" t="s">
        <v>964</v>
      </c>
      <c r="Q165" s="302" t="s">
        <v>1663</v>
      </c>
      <c r="R165" s="313" t="s">
        <v>1913</v>
      </c>
      <c r="S165" s="314" t="s">
        <v>438</v>
      </c>
      <c r="T165" s="314" t="s">
        <v>964</v>
      </c>
    </row>
    <row r="166" spans="2:21" ht="21.75" customHeight="1">
      <c r="B166" s="308">
        <v>162</v>
      </c>
      <c r="C166" s="329" t="s">
        <v>1652</v>
      </c>
      <c r="D166" s="308">
        <v>162</v>
      </c>
      <c r="E166" s="299">
        <v>1220023</v>
      </c>
      <c r="F166" s="299">
        <f t="shared" si="7"/>
        <v>1220023</v>
      </c>
      <c r="G166" s="299" t="s">
        <v>1795</v>
      </c>
      <c r="H166" s="299" t="s">
        <v>1795</v>
      </c>
      <c r="I166" s="310" t="str">
        <f t="shared" si="6"/>
        <v>OK</v>
      </c>
      <c r="J166" s="310" t="str">
        <f>IF(EXACT(G166,H166),"OK","変更あり！")</f>
        <v>OK</v>
      </c>
      <c r="K166" s="307"/>
      <c r="L166" s="319">
        <v>1075163</v>
      </c>
      <c r="M166" s="312" t="s">
        <v>1796</v>
      </c>
      <c r="N166" s="313" t="s">
        <v>1972</v>
      </c>
      <c r="O166" s="314" t="s">
        <v>438</v>
      </c>
      <c r="P166" s="314" t="s">
        <v>614</v>
      </c>
      <c r="Q166" s="302" t="s">
        <v>1663</v>
      </c>
      <c r="R166" s="313" t="s">
        <v>1972</v>
      </c>
      <c r="S166" s="314" t="s">
        <v>438</v>
      </c>
      <c r="T166" s="314" t="s">
        <v>614</v>
      </c>
    </row>
    <row r="167" spans="2:21" ht="21.75" customHeight="1">
      <c r="B167" s="308">
        <v>163</v>
      </c>
      <c r="C167" s="329" t="s">
        <v>1402</v>
      </c>
      <c r="D167" s="308">
        <v>163</v>
      </c>
      <c r="E167" s="299">
        <v>1220024</v>
      </c>
      <c r="F167" s="299">
        <f t="shared" si="7"/>
        <v>1220024</v>
      </c>
      <c r="G167" s="299" t="s">
        <v>1448</v>
      </c>
      <c r="H167" s="299" t="s">
        <v>1448</v>
      </c>
      <c r="I167" s="310" t="str">
        <f t="shared" si="6"/>
        <v>OK</v>
      </c>
      <c r="J167" s="310" t="str">
        <f t="shared" ref="J167:J170" si="10">IF(EXACT(G167,H167),"OK","変更あり！")</f>
        <v>OK</v>
      </c>
      <c r="K167" s="307"/>
      <c r="L167" s="319">
        <v>1031259</v>
      </c>
      <c r="M167" s="312" t="s">
        <v>537</v>
      </c>
      <c r="N167" s="313" t="s">
        <v>1186</v>
      </c>
      <c r="O167" s="314" t="s">
        <v>438</v>
      </c>
      <c r="P167" s="314" t="s">
        <v>538</v>
      </c>
      <c r="Q167" s="302" t="s">
        <v>1663</v>
      </c>
      <c r="R167" s="313" t="s">
        <v>1186</v>
      </c>
      <c r="S167" s="314" t="s">
        <v>438</v>
      </c>
      <c r="T167" s="314" t="s">
        <v>538</v>
      </c>
    </row>
    <row r="168" spans="2:21" ht="21.75" customHeight="1">
      <c r="B168" s="308">
        <v>164</v>
      </c>
      <c r="C168" s="329" t="s">
        <v>1653</v>
      </c>
      <c r="D168" s="308">
        <v>164</v>
      </c>
      <c r="E168" s="299">
        <v>1220025</v>
      </c>
      <c r="F168" s="299">
        <f t="shared" si="7"/>
        <v>1220025</v>
      </c>
      <c r="G168" s="299" t="s">
        <v>1797</v>
      </c>
      <c r="H168" s="299" t="s">
        <v>1797</v>
      </c>
      <c r="I168" s="310" t="str">
        <f t="shared" si="6"/>
        <v>OK</v>
      </c>
      <c r="J168" s="310" t="str">
        <f t="shared" si="10"/>
        <v>OK</v>
      </c>
      <c r="K168" s="307"/>
      <c r="L168" s="319">
        <v>1071805</v>
      </c>
      <c r="M168" s="312" t="s">
        <v>1780</v>
      </c>
      <c r="N168" s="313" t="s">
        <v>1576</v>
      </c>
      <c r="O168" s="314" t="s">
        <v>573</v>
      </c>
      <c r="P168" s="314" t="s">
        <v>1245</v>
      </c>
      <c r="Q168" s="302" t="s">
        <v>1663</v>
      </c>
      <c r="R168" s="313" t="s">
        <v>1576</v>
      </c>
      <c r="S168" s="314" t="s">
        <v>573</v>
      </c>
      <c r="T168" s="314" t="s">
        <v>1245</v>
      </c>
    </row>
    <row r="169" spans="2:21" ht="21.75" customHeight="1">
      <c r="B169" s="308">
        <v>165</v>
      </c>
      <c r="C169" s="329" t="s">
        <v>1654</v>
      </c>
      <c r="D169" s="308">
        <v>165</v>
      </c>
      <c r="E169" s="299">
        <v>1220026</v>
      </c>
      <c r="F169" s="299">
        <f t="shared" si="7"/>
        <v>1220026</v>
      </c>
      <c r="G169" s="299" t="s">
        <v>1798</v>
      </c>
      <c r="H169" s="299" t="s">
        <v>1798</v>
      </c>
      <c r="I169" s="310" t="str">
        <f t="shared" si="6"/>
        <v>OK</v>
      </c>
      <c r="J169" s="310" t="str">
        <f t="shared" si="10"/>
        <v>OK</v>
      </c>
      <c r="K169" s="307"/>
      <c r="L169" s="319">
        <v>1066783</v>
      </c>
      <c r="M169" s="312" t="s">
        <v>1212</v>
      </c>
      <c r="N169" s="313" t="s">
        <v>1213</v>
      </c>
      <c r="O169" s="314" t="s">
        <v>565</v>
      </c>
      <c r="P169" s="314" t="s">
        <v>1910</v>
      </c>
      <c r="Q169" s="302" t="s">
        <v>1663</v>
      </c>
      <c r="R169" s="313" t="s">
        <v>1213</v>
      </c>
      <c r="S169" s="314" t="s">
        <v>565</v>
      </c>
      <c r="T169" s="314" t="s">
        <v>1910</v>
      </c>
    </row>
    <row r="170" spans="2:21" ht="21.75" customHeight="1">
      <c r="B170" s="308">
        <v>166</v>
      </c>
      <c r="C170" s="329" t="s">
        <v>1658</v>
      </c>
      <c r="D170" s="308">
        <v>166</v>
      </c>
      <c r="E170" s="299">
        <v>1220027</v>
      </c>
      <c r="F170" s="299">
        <f t="shared" si="7"/>
        <v>1220027</v>
      </c>
      <c r="G170" s="299" t="s">
        <v>1799</v>
      </c>
      <c r="H170" s="299" t="s">
        <v>1799</v>
      </c>
      <c r="I170" s="310" t="str">
        <f t="shared" si="6"/>
        <v>OK</v>
      </c>
      <c r="J170" s="310" t="str">
        <f t="shared" si="10"/>
        <v>OK</v>
      </c>
      <c r="K170" s="307"/>
      <c r="L170" s="319">
        <v>1076454</v>
      </c>
      <c r="M170" s="312" t="s">
        <v>1914</v>
      </c>
      <c r="N170" s="313" t="s">
        <v>1800</v>
      </c>
      <c r="O170" s="314" t="s">
        <v>573</v>
      </c>
      <c r="P170" s="314" t="s">
        <v>1801</v>
      </c>
      <c r="Q170" s="302" t="s">
        <v>1663</v>
      </c>
      <c r="R170" s="313" t="s">
        <v>1800</v>
      </c>
      <c r="S170" s="314" t="s">
        <v>573</v>
      </c>
      <c r="T170" s="314" t="s">
        <v>1801</v>
      </c>
    </row>
    <row r="171" spans="2:21" ht="21.75" customHeight="1">
      <c r="B171" s="308">
        <v>167</v>
      </c>
      <c r="C171" s="329" t="s">
        <v>1915</v>
      </c>
      <c r="D171" s="308">
        <v>167</v>
      </c>
      <c r="E171" s="299">
        <v>1220028</v>
      </c>
      <c r="F171" s="299">
        <v>1220028</v>
      </c>
      <c r="G171" s="299" t="s">
        <v>1916</v>
      </c>
      <c r="H171" s="299" t="s">
        <v>1916</v>
      </c>
      <c r="I171" s="310" t="s">
        <v>1418</v>
      </c>
      <c r="J171" s="310" t="s">
        <v>1418</v>
      </c>
      <c r="K171" s="307"/>
      <c r="L171" s="319">
        <v>1064017</v>
      </c>
      <c r="M171" s="312" t="s">
        <v>772</v>
      </c>
      <c r="N171" s="313" t="s">
        <v>1917</v>
      </c>
      <c r="O171" s="314" t="s">
        <v>438</v>
      </c>
      <c r="P171" s="314" t="s">
        <v>774</v>
      </c>
      <c r="Q171" s="302" t="s">
        <v>1663</v>
      </c>
      <c r="R171" s="313" t="s">
        <v>1917</v>
      </c>
      <c r="S171" s="314" t="s">
        <v>438</v>
      </c>
      <c r="T171" s="314" t="s">
        <v>774</v>
      </c>
    </row>
    <row r="172" spans="2:21" ht="21.75" customHeight="1">
      <c r="B172" s="308">
        <v>168</v>
      </c>
      <c r="C172" s="329" t="s">
        <v>1918</v>
      </c>
      <c r="D172" s="308">
        <v>168</v>
      </c>
      <c r="E172" s="299">
        <v>1220029</v>
      </c>
      <c r="F172" s="299">
        <v>1220029</v>
      </c>
      <c r="G172" s="299" t="s">
        <v>1098</v>
      </c>
      <c r="H172" s="299" t="s">
        <v>1098</v>
      </c>
      <c r="I172" s="310" t="s">
        <v>1418</v>
      </c>
      <c r="J172" s="310" t="s">
        <v>1418</v>
      </c>
      <c r="K172" s="307"/>
      <c r="L172" s="319">
        <v>1060109</v>
      </c>
      <c r="M172" s="312" t="s">
        <v>1919</v>
      </c>
      <c r="N172" s="313" t="s">
        <v>1099</v>
      </c>
      <c r="O172" s="314" t="s">
        <v>573</v>
      </c>
      <c r="P172" s="314" t="s">
        <v>1588</v>
      </c>
      <c r="Q172" s="302" t="s">
        <v>1663</v>
      </c>
      <c r="R172" s="313" t="s">
        <v>1099</v>
      </c>
      <c r="S172" s="314" t="s">
        <v>573</v>
      </c>
      <c r="T172" s="314" t="s">
        <v>1588</v>
      </c>
    </row>
    <row r="173" spans="2:21" ht="21.75" customHeight="1">
      <c r="B173" s="308">
        <v>169</v>
      </c>
      <c r="C173" s="329" t="s">
        <v>1920</v>
      </c>
      <c r="D173" s="308">
        <v>169</v>
      </c>
      <c r="E173" s="299">
        <v>1220030</v>
      </c>
      <c r="F173" s="299">
        <f t="shared" si="7"/>
        <v>1220030</v>
      </c>
      <c r="G173" s="299" t="s">
        <v>1921</v>
      </c>
      <c r="H173" s="299" t="s">
        <v>1921</v>
      </c>
      <c r="I173" s="310" t="str">
        <f t="shared" ref="I173:I187" si="11">IF(COUNTIF($G$5:$G$341,G173)=1,"OK","重複あり！")</f>
        <v>OK</v>
      </c>
      <c r="J173" s="310" t="str">
        <f t="shared" ref="J173:J228" si="12">IF(EXACT(G173,H173),"OK","変更あり！")</f>
        <v>OK</v>
      </c>
      <c r="K173" s="307"/>
      <c r="L173" s="319">
        <v>1059654</v>
      </c>
      <c r="M173" s="312" t="s">
        <v>840</v>
      </c>
      <c r="N173" s="313" t="s">
        <v>841</v>
      </c>
      <c r="O173" s="314" t="s">
        <v>573</v>
      </c>
      <c r="P173" s="320" t="s">
        <v>2111</v>
      </c>
      <c r="Q173" s="302" t="s">
        <v>1663</v>
      </c>
      <c r="R173" s="313" t="s">
        <v>841</v>
      </c>
      <c r="S173" s="314" t="s">
        <v>573</v>
      </c>
      <c r="T173" s="320" t="s">
        <v>2111</v>
      </c>
    </row>
    <row r="174" spans="2:21" ht="21.75" customHeight="1">
      <c r="B174" s="308">
        <v>170</v>
      </c>
      <c r="C174" s="329" t="s">
        <v>1922</v>
      </c>
      <c r="D174" s="308">
        <v>170</v>
      </c>
      <c r="E174" s="299">
        <v>1220031</v>
      </c>
      <c r="F174" s="299">
        <f t="shared" si="7"/>
        <v>1220031</v>
      </c>
      <c r="G174" s="299" t="s">
        <v>1923</v>
      </c>
      <c r="H174" s="299" t="s">
        <v>1923</v>
      </c>
      <c r="I174" s="310" t="str">
        <f t="shared" si="11"/>
        <v>OK</v>
      </c>
      <c r="J174" s="310" t="str">
        <f t="shared" si="12"/>
        <v>OK</v>
      </c>
      <c r="K174" s="307"/>
      <c r="L174" s="319">
        <v>1061254</v>
      </c>
      <c r="M174" s="312" t="s">
        <v>1829</v>
      </c>
      <c r="N174" s="313" t="s">
        <v>841</v>
      </c>
      <c r="O174" s="314" t="s">
        <v>573</v>
      </c>
      <c r="P174" s="314" t="s">
        <v>2111</v>
      </c>
      <c r="Q174" s="302" t="s">
        <v>1663</v>
      </c>
      <c r="R174" s="313" t="s">
        <v>841</v>
      </c>
      <c r="S174" s="314" t="s">
        <v>573</v>
      </c>
      <c r="T174" s="314" t="s">
        <v>2111</v>
      </c>
    </row>
    <row r="175" spans="2:21" ht="21.75" customHeight="1">
      <c r="B175" s="308">
        <v>171</v>
      </c>
      <c r="C175" s="329" t="s">
        <v>1924</v>
      </c>
      <c r="D175" s="308">
        <v>171</v>
      </c>
      <c r="E175" s="299">
        <v>1220032</v>
      </c>
      <c r="F175" s="299">
        <f t="shared" si="7"/>
        <v>1220032</v>
      </c>
      <c r="G175" s="299" t="s">
        <v>1925</v>
      </c>
      <c r="H175" s="299" t="s">
        <v>1925</v>
      </c>
      <c r="I175" s="310" t="str">
        <f t="shared" si="11"/>
        <v>OK</v>
      </c>
      <c r="J175" s="310" t="str">
        <f t="shared" si="12"/>
        <v>OK</v>
      </c>
      <c r="K175" s="307"/>
      <c r="L175" s="319">
        <v>1078343</v>
      </c>
      <c r="M175" s="312" t="s">
        <v>2129</v>
      </c>
      <c r="N175" s="313" t="s">
        <v>2130</v>
      </c>
      <c r="O175" s="314" t="s">
        <v>573</v>
      </c>
      <c r="P175" s="314" t="s">
        <v>1926</v>
      </c>
      <c r="Q175" s="302" t="s">
        <v>1663</v>
      </c>
      <c r="R175" s="313" t="s">
        <v>2130</v>
      </c>
      <c r="S175" s="314" t="s">
        <v>573</v>
      </c>
      <c r="T175" s="314" t="s">
        <v>1926</v>
      </c>
    </row>
    <row r="176" spans="2:21" ht="21.75" customHeight="1">
      <c r="B176" s="308">
        <v>172</v>
      </c>
      <c r="C176" s="329" t="s">
        <v>1927</v>
      </c>
      <c r="D176" s="308">
        <v>172</v>
      </c>
      <c r="E176" s="299">
        <v>1220033</v>
      </c>
      <c r="F176" s="299">
        <f t="shared" si="7"/>
        <v>1220033</v>
      </c>
      <c r="G176" s="299" t="s">
        <v>1928</v>
      </c>
      <c r="H176" s="299" t="s">
        <v>1928</v>
      </c>
      <c r="I176" s="310" t="str">
        <f t="shared" si="11"/>
        <v>OK</v>
      </c>
      <c r="J176" s="310" t="str">
        <f t="shared" si="12"/>
        <v>OK</v>
      </c>
      <c r="K176" s="307"/>
      <c r="L176" s="319">
        <v>1075222</v>
      </c>
      <c r="M176" s="312" t="s">
        <v>2114</v>
      </c>
      <c r="N176" s="313" t="s">
        <v>2115</v>
      </c>
      <c r="O176" s="314" t="s">
        <v>573</v>
      </c>
      <c r="P176" s="314" t="s">
        <v>867</v>
      </c>
      <c r="Q176" s="302" t="s">
        <v>1663</v>
      </c>
      <c r="R176" s="313" t="s">
        <v>2115</v>
      </c>
      <c r="S176" s="314" t="s">
        <v>573</v>
      </c>
      <c r="T176" s="314" t="s">
        <v>2116</v>
      </c>
    </row>
    <row r="177" spans="1:21" ht="21.75" customHeight="1">
      <c r="A177" s="316"/>
      <c r="B177" s="330">
        <v>173</v>
      </c>
      <c r="C177" s="331" t="s">
        <v>2131</v>
      </c>
      <c r="D177" s="330">
        <v>173</v>
      </c>
      <c r="E177" s="332">
        <v>1220035</v>
      </c>
      <c r="F177" s="332">
        <v>1220035</v>
      </c>
      <c r="G177" s="332" t="s">
        <v>2132</v>
      </c>
      <c r="H177" s="332" t="s">
        <v>2132</v>
      </c>
      <c r="I177" s="333" t="str">
        <f t="shared" si="11"/>
        <v>OK</v>
      </c>
      <c r="J177" s="333" t="str">
        <f t="shared" si="12"/>
        <v>OK</v>
      </c>
      <c r="K177" s="307" t="s">
        <v>2133</v>
      </c>
      <c r="L177" s="334">
        <v>1066516</v>
      </c>
      <c r="M177" s="335" t="s">
        <v>2134</v>
      </c>
      <c r="N177" s="336" t="s">
        <v>836</v>
      </c>
      <c r="O177" s="337" t="s">
        <v>573</v>
      </c>
      <c r="P177" s="337" t="s">
        <v>837</v>
      </c>
      <c r="Q177" s="302" t="s">
        <v>1663</v>
      </c>
      <c r="R177" s="336" t="s">
        <v>836</v>
      </c>
      <c r="S177" s="337" t="s">
        <v>573</v>
      </c>
      <c r="T177" s="337" t="s">
        <v>837</v>
      </c>
    </row>
    <row r="178" spans="1:21" ht="21.75" customHeight="1">
      <c r="A178" s="316"/>
      <c r="B178" s="330">
        <v>174</v>
      </c>
      <c r="C178" s="331" t="s">
        <v>2135</v>
      </c>
      <c r="D178" s="330">
        <v>174</v>
      </c>
      <c r="E178" s="332">
        <v>1220036</v>
      </c>
      <c r="F178" s="332">
        <v>1220036</v>
      </c>
      <c r="G178" s="332" t="s">
        <v>2136</v>
      </c>
      <c r="H178" s="332" t="s">
        <v>2136</v>
      </c>
      <c r="I178" s="333" t="str">
        <f t="shared" si="11"/>
        <v>OK</v>
      </c>
      <c r="J178" s="333" t="str">
        <f t="shared" si="12"/>
        <v>OK</v>
      </c>
      <c r="K178" s="307" t="s">
        <v>2133</v>
      </c>
      <c r="L178" s="334">
        <v>1061254</v>
      </c>
      <c r="M178" s="335" t="s">
        <v>2137</v>
      </c>
      <c r="N178" s="336" t="s">
        <v>936</v>
      </c>
      <c r="O178" s="337" t="s">
        <v>573</v>
      </c>
      <c r="P178" s="337" t="s">
        <v>2111</v>
      </c>
      <c r="Q178" s="302" t="s">
        <v>1663</v>
      </c>
      <c r="R178" s="336" t="s">
        <v>936</v>
      </c>
      <c r="S178" s="337" t="s">
        <v>573</v>
      </c>
      <c r="T178" s="337" t="s">
        <v>2111</v>
      </c>
    </row>
    <row r="179" spans="1:21" ht="21.75" customHeight="1">
      <c r="A179" s="316"/>
      <c r="B179" s="330">
        <v>175</v>
      </c>
      <c r="C179" s="331" t="s">
        <v>2138</v>
      </c>
      <c r="D179" s="330">
        <v>175</v>
      </c>
      <c r="E179" s="332">
        <v>1220037</v>
      </c>
      <c r="F179" s="332">
        <v>1220037</v>
      </c>
      <c r="G179" s="332" t="s">
        <v>2139</v>
      </c>
      <c r="H179" s="332" t="s">
        <v>2139</v>
      </c>
      <c r="I179" s="333" t="str">
        <f t="shared" si="11"/>
        <v>OK</v>
      </c>
      <c r="J179" s="333" t="str">
        <f t="shared" si="12"/>
        <v>OK</v>
      </c>
      <c r="K179" s="307" t="s">
        <v>2133</v>
      </c>
      <c r="L179" s="334">
        <v>1061254</v>
      </c>
      <c r="M179" s="335" t="s">
        <v>2137</v>
      </c>
      <c r="N179" s="336" t="s">
        <v>936</v>
      </c>
      <c r="O179" s="337" t="s">
        <v>573</v>
      </c>
      <c r="P179" s="337" t="s">
        <v>2111</v>
      </c>
      <c r="Q179" s="302" t="s">
        <v>1663</v>
      </c>
      <c r="R179" s="336" t="s">
        <v>936</v>
      </c>
      <c r="S179" s="337" t="s">
        <v>573</v>
      </c>
      <c r="T179" s="337" t="s">
        <v>2111</v>
      </c>
    </row>
    <row r="180" spans="1:21" ht="21.75" customHeight="1">
      <c r="A180" s="316"/>
      <c r="B180" s="330">
        <v>176</v>
      </c>
      <c r="C180" s="331" t="s">
        <v>2140</v>
      </c>
      <c r="D180" s="330">
        <v>176</v>
      </c>
      <c r="E180" s="332">
        <v>1220038</v>
      </c>
      <c r="F180" s="332">
        <v>1220038</v>
      </c>
      <c r="G180" s="332" t="s">
        <v>2141</v>
      </c>
      <c r="H180" s="332" t="s">
        <v>2141</v>
      </c>
      <c r="I180" s="333" t="str">
        <f t="shared" si="11"/>
        <v>OK</v>
      </c>
      <c r="J180" s="333" t="str">
        <f t="shared" si="12"/>
        <v>OK</v>
      </c>
      <c r="K180" s="307" t="s">
        <v>2133</v>
      </c>
      <c r="L180" s="334">
        <v>1071410</v>
      </c>
      <c r="M180" s="335" t="s">
        <v>2142</v>
      </c>
      <c r="N180" s="336" t="s">
        <v>930</v>
      </c>
      <c r="O180" s="337" t="s">
        <v>573</v>
      </c>
      <c r="P180" s="337" t="s">
        <v>931</v>
      </c>
      <c r="Q180" s="302" t="s">
        <v>1663</v>
      </c>
      <c r="R180" s="336" t="s">
        <v>930</v>
      </c>
      <c r="S180" s="337" t="s">
        <v>573</v>
      </c>
      <c r="T180" s="337" t="s">
        <v>931</v>
      </c>
    </row>
    <row r="181" spans="1:21" ht="21.75" customHeight="1">
      <c r="A181" s="316"/>
      <c r="B181" s="330">
        <v>177</v>
      </c>
      <c r="C181" s="331" t="s">
        <v>2032</v>
      </c>
      <c r="D181" s="330">
        <v>177</v>
      </c>
      <c r="E181" s="332">
        <v>1220039</v>
      </c>
      <c r="F181" s="332">
        <v>1220039</v>
      </c>
      <c r="G181" s="332" t="s">
        <v>2143</v>
      </c>
      <c r="H181" s="332" t="s">
        <v>2143</v>
      </c>
      <c r="I181" s="333" t="str">
        <f t="shared" si="11"/>
        <v>OK</v>
      </c>
      <c r="J181" s="333" t="str">
        <f t="shared" si="12"/>
        <v>OK</v>
      </c>
      <c r="K181" s="307" t="s">
        <v>2133</v>
      </c>
      <c r="L181" s="334">
        <v>1071805</v>
      </c>
      <c r="M181" s="335" t="s">
        <v>2144</v>
      </c>
      <c r="N181" s="336" t="s">
        <v>1576</v>
      </c>
      <c r="O181" s="337" t="s">
        <v>573</v>
      </c>
      <c r="P181" s="337" t="s">
        <v>1245</v>
      </c>
      <c r="Q181" s="302" t="s">
        <v>1663</v>
      </c>
      <c r="R181" s="336" t="s">
        <v>1576</v>
      </c>
      <c r="S181" s="337" t="s">
        <v>573</v>
      </c>
      <c r="T181" s="337" t="s">
        <v>1245</v>
      </c>
    </row>
    <row r="182" spans="1:21" ht="21.75" customHeight="1">
      <c r="A182" s="316"/>
      <c r="B182" s="330">
        <v>178</v>
      </c>
      <c r="C182" s="331" t="s">
        <v>2031</v>
      </c>
      <c r="D182" s="330">
        <v>178</v>
      </c>
      <c r="E182" s="332">
        <v>1220040</v>
      </c>
      <c r="F182" s="332">
        <v>1220040</v>
      </c>
      <c r="G182" s="332" t="s">
        <v>2145</v>
      </c>
      <c r="H182" s="332" t="s">
        <v>2145</v>
      </c>
      <c r="I182" s="333" t="str">
        <f t="shared" si="11"/>
        <v>OK</v>
      </c>
      <c r="J182" s="333" t="str">
        <f t="shared" si="12"/>
        <v>OK</v>
      </c>
      <c r="K182" s="307" t="s">
        <v>2133</v>
      </c>
      <c r="L182" s="334">
        <v>1053771</v>
      </c>
      <c r="M182" s="335" t="s">
        <v>2146</v>
      </c>
      <c r="N182" s="336" t="s">
        <v>2147</v>
      </c>
      <c r="O182" s="337" t="s">
        <v>2148</v>
      </c>
      <c r="P182" s="337" t="s">
        <v>703</v>
      </c>
      <c r="Q182" s="302" t="s">
        <v>1663</v>
      </c>
      <c r="R182" s="336" t="s">
        <v>2147</v>
      </c>
      <c r="S182" s="337" t="s">
        <v>573</v>
      </c>
      <c r="T182" s="337" t="s">
        <v>703</v>
      </c>
    </row>
    <row r="183" spans="1:21" ht="21.75" customHeight="1">
      <c r="A183" s="316"/>
      <c r="B183" s="330">
        <v>179</v>
      </c>
      <c r="C183" s="331" t="s">
        <v>2149</v>
      </c>
      <c r="D183" s="330">
        <v>179</v>
      </c>
      <c r="E183" s="332">
        <v>1220041</v>
      </c>
      <c r="F183" s="332">
        <v>1220041</v>
      </c>
      <c r="G183" s="332" t="s">
        <v>2150</v>
      </c>
      <c r="H183" s="332" t="s">
        <v>2150</v>
      </c>
      <c r="I183" s="333" t="str">
        <f t="shared" si="11"/>
        <v>OK</v>
      </c>
      <c r="J183" s="333" t="str">
        <f t="shared" si="12"/>
        <v>OK</v>
      </c>
      <c r="K183" s="307" t="s">
        <v>2133</v>
      </c>
      <c r="L183" s="334">
        <v>1061254</v>
      </c>
      <c r="M183" s="335" t="s">
        <v>2137</v>
      </c>
      <c r="N183" s="336" t="s">
        <v>936</v>
      </c>
      <c r="O183" s="337" t="s">
        <v>573</v>
      </c>
      <c r="P183" s="337" t="s">
        <v>2111</v>
      </c>
      <c r="Q183" s="302" t="s">
        <v>1663</v>
      </c>
      <c r="R183" s="336" t="s">
        <v>936</v>
      </c>
      <c r="S183" s="337" t="s">
        <v>573</v>
      </c>
      <c r="T183" s="337" t="s">
        <v>2111</v>
      </c>
    </row>
    <row r="184" spans="1:21" ht="21.75" customHeight="1">
      <c r="A184" s="316"/>
      <c r="B184" s="330">
        <v>180</v>
      </c>
      <c r="C184" s="331" t="s">
        <v>2151</v>
      </c>
      <c r="D184" s="330">
        <v>180</v>
      </c>
      <c r="E184" s="332">
        <v>1220042</v>
      </c>
      <c r="F184" s="332">
        <v>1220042</v>
      </c>
      <c r="G184" s="332" t="s">
        <v>2152</v>
      </c>
      <c r="H184" s="332" t="s">
        <v>2152</v>
      </c>
      <c r="I184" s="333" t="str">
        <f t="shared" si="11"/>
        <v>OK</v>
      </c>
      <c r="J184" s="333" t="str">
        <f t="shared" si="12"/>
        <v>OK</v>
      </c>
      <c r="K184" s="307" t="s">
        <v>2133</v>
      </c>
      <c r="L184" s="334">
        <v>1080139</v>
      </c>
      <c r="M184" s="335" t="s">
        <v>2153</v>
      </c>
      <c r="N184" s="336" t="s">
        <v>2154</v>
      </c>
      <c r="O184" s="337" t="s">
        <v>2077</v>
      </c>
      <c r="P184" s="337" t="s">
        <v>1910</v>
      </c>
      <c r="Q184" s="302" t="s">
        <v>1663</v>
      </c>
      <c r="R184" s="336" t="s">
        <v>2155</v>
      </c>
      <c r="S184" s="337" t="s">
        <v>438</v>
      </c>
      <c r="T184" s="337" t="s">
        <v>1910</v>
      </c>
    </row>
    <row r="185" spans="1:21" ht="21.75" customHeight="1">
      <c r="A185" s="316"/>
      <c r="B185" s="330">
        <v>181</v>
      </c>
      <c r="C185" s="331" t="s">
        <v>2156</v>
      </c>
      <c r="D185" s="330">
        <v>181</v>
      </c>
      <c r="E185" s="332">
        <v>1220043</v>
      </c>
      <c r="F185" s="332">
        <v>1220043</v>
      </c>
      <c r="G185" s="332" t="s">
        <v>2157</v>
      </c>
      <c r="H185" s="332" t="s">
        <v>2157</v>
      </c>
      <c r="I185" s="333" t="str">
        <f t="shared" si="11"/>
        <v>OK</v>
      </c>
      <c r="J185" s="333" t="str">
        <f t="shared" si="12"/>
        <v>OK</v>
      </c>
      <c r="K185" s="307" t="s">
        <v>2133</v>
      </c>
      <c r="L185" s="334">
        <v>1050139</v>
      </c>
      <c r="M185" s="335" t="s">
        <v>589</v>
      </c>
      <c r="N185" s="336" t="s">
        <v>2158</v>
      </c>
      <c r="O185" s="337" t="s">
        <v>438</v>
      </c>
      <c r="P185" s="337" t="s">
        <v>591</v>
      </c>
      <c r="Q185" s="302" t="s">
        <v>1663</v>
      </c>
      <c r="R185" s="336" t="s">
        <v>2158</v>
      </c>
      <c r="S185" s="337" t="s">
        <v>438</v>
      </c>
      <c r="T185" s="337" t="s">
        <v>591</v>
      </c>
    </row>
    <row r="186" spans="1:21" ht="21.75" customHeight="1">
      <c r="A186" s="316"/>
      <c r="B186" s="330">
        <v>182</v>
      </c>
      <c r="C186" s="331" t="s">
        <v>2159</v>
      </c>
      <c r="D186" s="330">
        <v>182</v>
      </c>
      <c r="E186" s="332">
        <v>1220044</v>
      </c>
      <c r="F186" s="332">
        <v>1220044</v>
      </c>
      <c r="G186" s="332" t="s">
        <v>2160</v>
      </c>
      <c r="H186" s="332" t="s">
        <v>2160</v>
      </c>
      <c r="I186" s="333" t="str">
        <f t="shared" si="11"/>
        <v>OK</v>
      </c>
      <c r="J186" s="333" t="str">
        <f t="shared" si="12"/>
        <v>OK</v>
      </c>
      <c r="K186" s="307" t="s">
        <v>2133</v>
      </c>
      <c r="L186" s="334">
        <v>1007834</v>
      </c>
      <c r="M186" s="335" t="s">
        <v>2161</v>
      </c>
      <c r="N186" s="336" t="s">
        <v>2162</v>
      </c>
      <c r="O186" s="337" t="s">
        <v>438</v>
      </c>
      <c r="P186" s="337" t="s">
        <v>960</v>
      </c>
      <c r="Q186" s="302" t="s">
        <v>1663</v>
      </c>
      <c r="R186" s="336" t="s">
        <v>2162</v>
      </c>
      <c r="S186" s="337" t="s">
        <v>438</v>
      </c>
      <c r="T186" s="337" t="s">
        <v>960</v>
      </c>
    </row>
    <row r="187" spans="1:21" ht="21.75" customHeight="1">
      <c r="A187" s="316"/>
      <c r="B187" s="330">
        <v>183</v>
      </c>
      <c r="C187" s="331" t="s">
        <v>2163</v>
      </c>
      <c r="D187" s="330">
        <v>183</v>
      </c>
      <c r="E187" s="332">
        <v>1220045</v>
      </c>
      <c r="F187" s="332">
        <v>1220045</v>
      </c>
      <c r="G187" s="332" t="s">
        <v>2164</v>
      </c>
      <c r="H187" s="332" t="s">
        <v>2164</v>
      </c>
      <c r="I187" s="333" t="str">
        <f t="shared" si="11"/>
        <v>OK</v>
      </c>
      <c r="J187" s="333" t="str">
        <f t="shared" si="12"/>
        <v>OK</v>
      </c>
      <c r="K187" s="307" t="s">
        <v>2133</v>
      </c>
      <c r="L187" s="334">
        <v>1041410</v>
      </c>
      <c r="M187" s="335" t="s">
        <v>555</v>
      </c>
      <c r="N187" s="336" t="s">
        <v>2165</v>
      </c>
      <c r="O187" s="337" t="s">
        <v>438</v>
      </c>
      <c r="P187" s="337" t="s">
        <v>557</v>
      </c>
      <c r="Q187" s="302" t="s">
        <v>1663</v>
      </c>
      <c r="R187" s="336" t="s">
        <v>2165</v>
      </c>
      <c r="S187" s="337" t="s">
        <v>438</v>
      </c>
      <c r="T187" s="337" t="s">
        <v>557</v>
      </c>
    </row>
    <row r="188" spans="1:21" ht="21.75" customHeight="1" thickBot="1">
      <c r="A188" s="338" t="s">
        <v>1581</v>
      </c>
      <c r="B188" s="308">
        <v>1</v>
      </c>
      <c r="C188" s="309" t="s">
        <v>1929</v>
      </c>
      <c r="D188" s="310">
        <v>201</v>
      </c>
      <c r="E188" s="299" t="s">
        <v>951</v>
      </c>
      <c r="F188" s="299">
        <f t="shared" ref="F188:F230" si="13">VALUE(E188)</f>
        <v>3013</v>
      </c>
      <c r="G188" s="299" t="s">
        <v>952</v>
      </c>
      <c r="H188" s="299" t="s">
        <v>952</v>
      </c>
      <c r="I188" s="310" t="str">
        <f t="shared" ref="I188:I241" si="14">IF(COUNTIF($G$5:$G$340,G188)=1,"OK","重複あり！")</f>
        <v>OK</v>
      </c>
      <c r="J188" s="310" t="str">
        <f t="shared" si="12"/>
        <v>OK</v>
      </c>
      <c r="K188" s="307"/>
      <c r="L188" s="311">
        <v>1004363</v>
      </c>
      <c r="M188" s="312" t="s">
        <v>1802</v>
      </c>
      <c r="N188" s="339" t="s">
        <v>1582</v>
      </c>
      <c r="O188" s="314" t="s">
        <v>438</v>
      </c>
      <c r="P188" s="314" t="s">
        <v>655</v>
      </c>
      <c r="Q188" s="302" t="s">
        <v>1663</v>
      </c>
      <c r="R188" s="339" t="s">
        <v>1582</v>
      </c>
      <c r="S188" s="314" t="s">
        <v>438</v>
      </c>
      <c r="T188" s="314" t="s">
        <v>655</v>
      </c>
    </row>
    <row r="189" spans="1:21" ht="21.75" customHeight="1">
      <c r="B189" s="308">
        <v>2</v>
      </c>
      <c r="C189" s="309" t="s">
        <v>1930</v>
      </c>
      <c r="D189" s="310">
        <v>202</v>
      </c>
      <c r="E189" s="299" t="s">
        <v>953</v>
      </c>
      <c r="F189" s="299">
        <f t="shared" si="13"/>
        <v>3026</v>
      </c>
      <c r="G189" s="299" t="s">
        <v>954</v>
      </c>
      <c r="H189" s="299" t="s">
        <v>954</v>
      </c>
      <c r="I189" s="310" t="str">
        <f t="shared" si="14"/>
        <v>OK</v>
      </c>
      <c r="J189" s="310" t="str">
        <f t="shared" si="12"/>
        <v>OK</v>
      </c>
      <c r="K189" s="307"/>
      <c r="L189" s="315">
        <v>1030451</v>
      </c>
      <c r="M189" s="312" t="s">
        <v>1803</v>
      </c>
      <c r="N189" s="339" t="s">
        <v>955</v>
      </c>
      <c r="O189" s="314" t="s">
        <v>438</v>
      </c>
      <c r="P189" s="314" t="s">
        <v>956</v>
      </c>
      <c r="Q189" s="302" t="s">
        <v>1663</v>
      </c>
      <c r="R189" s="339" t="s">
        <v>955</v>
      </c>
      <c r="S189" s="314" t="s">
        <v>438</v>
      </c>
      <c r="T189" s="314" t="s">
        <v>956</v>
      </c>
    </row>
    <row r="190" spans="1:21" ht="21.75" customHeight="1">
      <c r="B190" s="308">
        <v>3</v>
      </c>
      <c r="C190" s="309" t="s">
        <v>1931</v>
      </c>
      <c r="D190" s="310">
        <v>203</v>
      </c>
      <c r="E190" s="299" t="s">
        <v>957</v>
      </c>
      <c r="F190" s="299">
        <f t="shared" si="13"/>
        <v>3057</v>
      </c>
      <c r="G190" s="299" t="s">
        <v>958</v>
      </c>
      <c r="H190" s="299" t="s">
        <v>958</v>
      </c>
      <c r="I190" s="310" t="str">
        <f t="shared" si="14"/>
        <v>OK</v>
      </c>
      <c r="J190" s="310" t="str">
        <f t="shared" si="12"/>
        <v>OK</v>
      </c>
      <c r="K190" s="307"/>
      <c r="L190" s="315">
        <v>1060169</v>
      </c>
      <c r="M190" s="312" t="s">
        <v>1804</v>
      </c>
      <c r="N190" s="339" t="s">
        <v>959</v>
      </c>
      <c r="O190" s="314" t="s">
        <v>438</v>
      </c>
      <c r="P190" s="314" t="s">
        <v>960</v>
      </c>
      <c r="Q190" s="302" t="s">
        <v>1663</v>
      </c>
      <c r="R190" s="339" t="s">
        <v>959</v>
      </c>
      <c r="S190" s="314" t="s">
        <v>438</v>
      </c>
      <c r="T190" s="314" t="s">
        <v>960</v>
      </c>
    </row>
    <row r="191" spans="1:21" ht="21.75" customHeight="1">
      <c r="B191" s="308">
        <v>4</v>
      </c>
      <c r="C191" s="309" t="s">
        <v>1932</v>
      </c>
      <c r="D191" s="310">
        <v>204</v>
      </c>
      <c r="E191" s="299" t="s">
        <v>961</v>
      </c>
      <c r="F191" s="299">
        <f t="shared" si="13"/>
        <v>3072</v>
      </c>
      <c r="G191" s="299" t="s">
        <v>962</v>
      </c>
      <c r="H191" s="299" t="s">
        <v>962</v>
      </c>
      <c r="I191" s="310" t="str">
        <f t="shared" si="14"/>
        <v>OK</v>
      </c>
      <c r="J191" s="310" t="str">
        <f t="shared" si="12"/>
        <v>OK</v>
      </c>
      <c r="K191" s="307"/>
      <c r="L191" s="315">
        <v>1056056</v>
      </c>
      <c r="M191" s="312" t="s">
        <v>1805</v>
      </c>
      <c r="N191" s="339" t="s">
        <v>2166</v>
      </c>
      <c r="O191" s="314" t="s">
        <v>438</v>
      </c>
      <c r="P191" s="314" t="s">
        <v>964</v>
      </c>
      <c r="Q191" s="302" t="s">
        <v>1663</v>
      </c>
      <c r="R191" s="339" t="s">
        <v>2167</v>
      </c>
      <c r="S191" s="314" t="s">
        <v>438</v>
      </c>
      <c r="T191" s="314" t="s">
        <v>964</v>
      </c>
      <c r="U191" s="293">
        <v>1</v>
      </c>
    </row>
    <row r="192" spans="1:21" ht="21.75" customHeight="1">
      <c r="B192" s="308">
        <v>5</v>
      </c>
      <c r="C192" s="309" t="s">
        <v>1933</v>
      </c>
      <c r="D192" s="310">
        <v>205</v>
      </c>
      <c r="E192" s="299" t="s">
        <v>965</v>
      </c>
      <c r="F192" s="299">
        <f t="shared" si="13"/>
        <v>3210006</v>
      </c>
      <c r="G192" s="299" t="s">
        <v>1429</v>
      </c>
      <c r="H192" s="299" t="s">
        <v>1429</v>
      </c>
      <c r="I192" s="310" t="str">
        <f t="shared" si="14"/>
        <v>OK</v>
      </c>
      <c r="J192" s="310" t="str">
        <f t="shared" si="12"/>
        <v>OK</v>
      </c>
      <c r="K192" s="307"/>
      <c r="L192" s="315">
        <v>1053305</v>
      </c>
      <c r="M192" s="312" t="s">
        <v>1806</v>
      </c>
      <c r="N192" s="339" t="s">
        <v>966</v>
      </c>
      <c r="O192" s="314" t="s">
        <v>565</v>
      </c>
      <c r="P192" s="314" t="s">
        <v>2168</v>
      </c>
      <c r="Q192" s="302" t="s">
        <v>1663</v>
      </c>
      <c r="R192" s="339" t="s">
        <v>966</v>
      </c>
      <c r="S192" s="314" t="s">
        <v>565</v>
      </c>
      <c r="T192" s="314" t="s">
        <v>2168</v>
      </c>
      <c r="U192" s="293">
        <v>1</v>
      </c>
    </row>
    <row r="193" spans="2:21" ht="21.75" customHeight="1">
      <c r="B193" s="308">
        <v>6</v>
      </c>
      <c r="C193" s="309" t="s">
        <v>2293</v>
      </c>
      <c r="D193" s="310">
        <v>206</v>
      </c>
      <c r="E193" s="299" t="s">
        <v>967</v>
      </c>
      <c r="F193" s="299">
        <f t="shared" si="13"/>
        <v>3210118</v>
      </c>
      <c r="G193" s="299" t="s">
        <v>968</v>
      </c>
      <c r="H193" s="299" t="s">
        <v>968</v>
      </c>
      <c r="I193" s="310" t="str">
        <f t="shared" si="14"/>
        <v>OK</v>
      </c>
      <c r="J193" s="310" t="str">
        <f t="shared" si="12"/>
        <v>OK</v>
      </c>
      <c r="K193" s="307"/>
      <c r="L193" s="315">
        <v>1061824</v>
      </c>
      <c r="M193" s="312" t="s">
        <v>1807</v>
      </c>
      <c r="N193" s="339" t="s">
        <v>969</v>
      </c>
      <c r="O193" s="314" t="s">
        <v>438</v>
      </c>
      <c r="P193" s="314" t="s">
        <v>557</v>
      </c>
      <c r="Q193" s="302" t="s">
        <v>1663</v>
      </c>
      <c r="R193" s="339" t="s">
        <v>969</v>
      </c>
      <c r="S193" s="314" t="s">
        <v>438</v>
      </c>
      <c r="T193" s="314" t="s">
        <v>557</v>
      </c>
    </row>
    <row r="194" spans="2:21" ht="21.75" customHeight="1">
      <c r="B194" s="308">
        <v>7</v>
      </c>
      <c r="C194" s="309" t="s">
        <v>2294</v>
      </c>
      <c r="D194" s="310">
        <v>207</v>
      </c>
      <c r="E194" s="299" t="s">
        <v>970</v>
      </c>
      <c r="F194" s="299">
        <f t="shared" si="13"/>
        <v>3210134</v>
      </c>
      <c r="G194" s="299" t="s">
        <v>971</v>
      </c>
      <c r="H194" s="299" t="s">
        <v>971</v>
      </c>
      <c r="I194" s="310" t="str">
        <f t="shared" si="14"/>
        <v>OK</v>
      </c>
      <c r="J194" s="310" t="str">
        <f t="shared" si="12"/>
        <v>OK</v>
      </c>
      <c r="K194" s="307"/>
      <c r="L194" s="315">
        <v>1061863</v>
      </c>
      <c r="M194" s="312" t="s">
        <v>972</v>
      </c>
      <c r="N194" s="339" t="s">
        <v>973</v>
      </c>
      <c r="O194" s="314" t="s">
        <v>438</v>
      </c>
      <c r="P194" s="314" t="s">
        <v>974</v>
      </c>
      <c r="Q194" s="302" t="s">
        <v>1663</v>
      </c>
      <c r="R194" s="339" t="s">
        <v>973</v>
      </c>
      <c r="S194" s="314" t="s">
        <v>438</v>
      </c>
      <c r="T194" s="314" t="s">
        <v>974</v>
      </c>
    </row>
    <row r="195" spans="2:21" ht="21.75" customHeight="1">
      <c r="B195" s="308">
        <v>8</v>
      </c>
      <c r="C195" s="309" t="s">
        <v>2295</v>
      </c>
      <c r="D195" s="310">
        <v>208</v>
      </c>
      <c r="E195" s="299" t="s">
        <v>975</v>
      </c>
      <c r="F195" s="299">
        <f t="shared" si="13"/>
        <v>3210135</v>
      </c>
      <c r="G195" s="299" t="s">
        <v>1430</v>
      </c>
      <c r="H195" s="299" t="s">
        <v>1430</v>
      </c>
      <c r="I195" s="310" t="str">
        <f t="shared" si="14"/>
        <v>OK</v>
      </c>
      <c r="J195" s="310" t="str">
        <f t="shared" si="12"/>
        <v>OK</v>
      </c>
      <c r="K195" s="307"/>
      <c r="L195" s="315">
        <v>1061841</v>
      </c>
      <c r="M195" s="312" t="s">
        <v>823</v>
      </c>
      <c r="N195" s="339" t="s">
        <v>976</v>
      </c>
      <c r="O195" s="314" t="s">
        <v>438</v>
      </c>
      <c r="P195" s="314" t="s">
        <v>825</v>
      </c>
      <c r="Q195" s="302" t="s">
        <v>1663</v>
      </c>
      <c r="R195" s="339" t="s">
        <v>976</v>
      </c>
      <c r="S195" s="314" t="s">
        <v>438</v>
      </c>
      <c r="T195" s="314" t="s">
        <v>825</v>
      </c>
      <c r="U195" s="293">
        <v>1</v>
      </c>
    </row>
    <row r="196" spans="2:21" ht="21.75" customHeight="1">
      <c r="B196" s="308">
        <v>9</v>
      </c>
      <c r="C196" s="309" t="s">
        <v>183</v>
      </c>
      <c r="D196" s="310">
        <v>209</v>
      </c>
      <c r="E196" s="299" t="s">
        <v>977</v>
      </c>
      <c r="F196" s="299">
        <f t="shared" si="13"/>
        <v>3210202</v>
      </c>
      <c r="G196" s="299" t="s">
        <v>1431</v>
      </c>
      <c r="H196" s="299" t="s">
        <v>1431</v>
      </c>
      <c r="I196" s="310" t="str">
        <f t="shared" si="14"/>
        <v>OK</v>
      </c>
      <c r="J196" s="310" t="str">
        <f t="shared" si="12"/>
        <v>OK</v>
      </c>
      <c r="K196" s="307"/>
      <c r="L196" s="315">
        <v>1045871</v>
      </c>
      <c r="M196" s="312" t="s">
        <v>978</v>
      </c>
      <c r="N196" s="339" t="s">
        <v>979</v>
      </c>
      <c r="O196" s="314" t="s">
        <v>438</v>
      </c>
      <c r="P196" s="314" t="s">
        <v>980</v>
      </c>
      <c r="Q196" s="302" t="s">
        <v>1663</v>
      </c>
      <c r="R196" s="339" t="s">
        <v>979</v>
      </c>
      <c r="S196" s="314" t="s">
        <v>438</v>
      </c>
      <c r="T196" s="314" t="s">
        <v>980</v>
      </c>
    </row>
    <row r="197" spans="2:21" ht="21.75" customHeight="1">
      <c r="B197" s="308">
        <v>10</v>
      </c>
      <c r="C197" s="309" t="s">
        <v>216</v>
      </c>
      <c r="D197" s="310">
        <v>210</v>
      </c>
      <c r="E197" s="299" t="s">
        <v>981</v>
      </c>
      <c r="F197" s="299">
        <f t="shared" si="13"/>
        <v>3210204</v>
      </c>
      <c r="G197" s="299" t="s">
        <v>982</v>
      </c>
      <c r="H197" s="299" t="s">
        <v>982</v>
      </c>
      <c r="I197" s="310" t="str">
        <f t="shared" si="14"/>
        <v>OK</v>
      </c>
      <c r="J197" s="310" t="str">
        <f t="shared" si="12"/>
        <v>OK</v>
      </c>
      <c r="K197" s="307"/>
      <c r="L197" s="315">
        <v>1064003</v>
      </c>
      <c r="M197" s="312" t="s">
        <v>983</v>
      </c>
      <c r="N197" s="339" t="s">
        <v>984</v>
      </c>
      <c r="O197" s="314" t="s">
        <v>438</v>
      </c>
      <c r="P197" s="314" t="s">
        <v>985</v>
      </c>
      <c r="Q197" s="302" t="s">
        <v>1663</v>
      </c>
      <c r="R197" s="339" t="s">
        <v>984</v>
      </c>
      <c r="S197" s="314" t="s">
        <v>438</v>
      </c>
      <c r="T197" s="314" t="s">
        <v>985</v>
      </c>
    </row>
    <row r="198" spans="2:21" ht="21.75" customHeight="1">
      <c r="B198" s="308">
        <v>11</v>
      </c>
      <c r="C198" s="309" t="s">
        <v>215</v>
      </c>
      <c r="D198" s="310">
        <v>211</v>
      </c>
      <c r="E198" s="299" t="s">
        <v>986</v>
      </c>
      <c r="F198" s="299">
        <f t="shared" si="13"/>
        <v>3210206</v>
      </c>
      <c r="G198" s="299" t="s">
        <v>987</v>
      </c>
      <c r="H198" s="299" t="s">
        <v>987</v>
      </c>
      <c r="I198" s="310" t="str">
        <f t="shared" si="14"/>
        <v>OK</v>
      </c>
      <c r="J198" s="310" t="str">
        <f t="shared" si="12"/>
        <v>OK</v>
      </c>
      <c r="K198" s="307"/>
      <c r="L198" s="315">
        <v>1053378</v>
      </c>
      <c r="M198" s="312" t="s">
        <v>972</v>
      </c>
      <c r="N198" s="339" t="s">
        <v>973</v>
      </c>
      <c r="O198" s="314" t="s">
        <v>438</v>
      </c>
      <c r="P198" s="314" t="s">
        <v>974</v>
      </c>
      <c r="Q198" s="302" t="s">
        <v>1663</v>
      </c>
      <c r="R198" s="339" t="s">
        <v>973</v>
      </c>
      <c r="S198" s="314" t="s">
        <v>438</v>
      </c>
      <c r="T198" s="314" t="s">
        <v>974</v>
      </c>
    </row>
    <row r="199" spans="2:21" ht="21.75" customHeight="1">
      <c r="B199" s="308">
        <v>12</v>
      </c>
      <c r="C199" s="309" t="s">
        <v>239</v>
      </c>
      <c r="D199" s="310">
        <v>212</v>
      </c>
      <c r="E199" s="299" t="s">
        <v>988</v>
      </c>
      <c r="F199" s="299">
        <f t="shared" si="13"/>
        <v>3210207</v>
      </c>
      <c r="G199" s="299" t="s">
        <v>989</v>
      </c>
      <c r="H199" s="299" t="s">
        <v>989</v>
      </c>
      <c r="I199" s="310" t="str">
        <f t="shared" si="14"/>
        <v>OK</v>
      </c>
      <c r="J199" s="310" t="str">
        <f t="shared" si="12"/>
        <v>OK</v>
      </c>
      <c r="K199" s="307"/>
      <c r="L199" s="315">
        <v>1064066</v>
      </c>
      <c r="M199" s="312" t="s">
        <v>990</v>
      </c>
      <c r="N199" s="339" t="s">
        <v>991</v>
      </c>
      <c r="O199" s="314" t="s">
        <v>438</v>
      </c>
      <c r="P199" s="314" t="s">
        <v>992</v>
      </c>
      <c r="Q199" s="302" t="s">
        <v>1663</v>
      </c>
      <c r="R199" s="339" t="s">
        <v>991</v>
      </c>
      <c r="S199" s="314" t="s">
        <v>438</v>
      </c>
      <c r="T199" s="314" t="s">
        <v>992</v>
      </c>
    </row>
    <row r="200" spans="2:21" ht="21.75" customHeight="1">
      <c r="B200" s="308">
        <v>13</v>
      </c>
      <c r="C200" s="309" t="s">
        <v>199</v>
      </c>
      <c r="D200" s="310">
        <v>213</v>
      </c>
      <c r="E200" s="299" t="s">
        <v>993</v>
      </c>
      <c r="F200" s="299">
        <f t="shared" si="13"/>
        <v>3210208</v>
      </c>
      <c r="G200" s="299" t="s">
        <v>994</v>
      </c>
      <c r="H200" s="299" t="s">
        <v>994</v>
      </c>
      <c r="I200" s="310" t="str">
        <f t="shared" si="14"/>
        <v>OK</v>
      </c>
      <c r="J200" s="310" t="str">
        <f t="shared" si="12"/>
        <v>OK</v>
      </c>
      <c r="K200" s="307"/>
      <c r="L200" s="315">
        <v>1063856</v>
      </c>
      <c r="M200" s="312" t="s">
        <v>995</v>
      </c>
      <c r="N200" s="339" t="s">
        <v>996</v>
      </c>
      <c r="O200" s="314" t="s">
        <v>438</v>
      </c>
      <c r="P200" s="314" t="s">
        <v>997</v>
      </c>
      <c r="Q200" s="302" t="s">
        <v>1663</v>
      </c>
      <c r="R200" s="339" t="s">
        <v>996</v>
      </c>
      <c r="S200" s="314" t="s">
        <v>438</v>
      </c>
      <c r="T200" s="314" t="s">
        <v>997</v>
      </c>
      <c r="U200" s="293">
        <v>1</v>
      </c>
    </row>
    <row r="201" spans="2:21" ht="21.75" customHeight="1">
      <c r="B201" s="308">
        <v>14</v>
      </c>
      <c r="C201" s="309" t="s">
        <v>230</v>
      </c>
      <c r="D201" s="310">
        <v>214</v>
      </c>
      <c r="E201" s="299" t="s">
        <v>998</v>
      </c>
      <c r="F201" s="299">
        <f t="shared" si="13"/>
        <v>3210210</v>
      </c>
      <c r="G201" s="299" t="s">
        <v>999</v>
      </c>
      <c r="H201" s="299" t="s">
        <v>999</v>
      </c>
      <c r="I201" s="310" t="str">
        <f t="shared" si="14"/>
        <v>OK</v>
      </c>
      <c r="J201" s="310" t="str">
        <f t="shared" si="12"/>
        <v>OK</v>
      </c>
      <c r="K201" s="307"/>
      <c r="L201" s="315">
        <v>1050199</v>
      </c>
      <c r="M201" s="312" t="s">
        <v>1808</v>
      </c>
      <c r="N201" s="339" t="s">
        <v>1583</v>
      </c>
      <c r="O201" s="314" t="s">
        <v>438</v>
      </c>
      <c r="P201" s="314" t="s">
        <v>1000</v>
      </c>
      <c r="Q201" s="302" t="s">
        <v>1663</v>
      </c>
      <c r="R201" s="339" t="s">
        <v>1583</v>
      </c>
      <c r="S201" s="314" t="s">
        <v>438</v>
      </c>
      <c r="T201" s="314" t="s">
        <v>1000</v>
      </c>
      <c r="U201" s="293">
        <v>1</v>
      </c>
    </row>
    <row r="202" spans="2:21" ht="21.75" customHeight="1">
      <c r="B202" s="308">
        <v>15</v>
      </c>
      <c r="C202" s="309" t="s">
        <v>203</v>
      </c>
      <c r="D202" s="310">
        <v>215</v>
      </c>
      <c r="E202" s="299" t="s">
        <v>1001</v>
      </c>
      <c r="F202" s="299">
        <f t="shared" si="13"/>
        <v>3210211</v>
      </c>
      <c r="G202" s="299" t="s">
        <v>1002</v>
      </c>
      <c r="H202" s="299" t="s">
        <v>1002</v>
      </c>
      <c r="I202" s="310" t="str">
        <f t="shared" si="14"/>
        <v>OK</v>
      </c>
      <c r="J202" s="310" t="str">
        <f t="shared" si="12"/>
        <v>OK</v>
      </c>
      <c r="K202" s="307"/>
      <c r="L202" s="315">
        <v>1064068</v>
      </c>
      <c r="M202" s="312" t="s">
        <v>1003</v>
      </c>
      <c r="N202" s="339" t="s">
        <v>1004</v>
      </c>
      <c r="O202" s="314" t="s">
        <v>438</v>
      </c>
      <c r="P202" s="314" t="s">
        <v>1005</v>
      </c>
      <c r="Q202" s="302" t="s">
        <v>1663</v>
      </c>
      <c r="R202" s="339" t="s">
        <v>1004</v>
      </c>
      <c r="S202" s="314" t="s">
        <v>438</v>
      </c>
      <c r="T202" s="314" t="s">
        <v>1005</v>
      </c>
    </row>
    <row r="203" spans="2:21" ht="21.75" customHeight="1">
      <c r="B203" s="308">
        <v>16</v>
      </c>
      <c r="C203" s="309" t="s">
        <v>210</v>
      </c>
      <c r="D203" s="310">
        <v>216</v>
      </c>
      <c r="E203" s="299" t="s">
        <v>1006</v>
      </c>
      <c r="F203" s="299">
        <f t="shared" si="13"/>
        <v>3210212</v>
      </c>
      <c r="G203" s="299" t="s">
        <v>1007</v>
      </c>
      <c r="H203" s="299" t="s">
        <v>1007</v>
      </c>
      <c r="I203" s="310" t="str">
        <f t="shared" si="14"/>
        <v>OK</v>
      </c>
      <c r="J203" s="310" t="str">
        <f t="shared" si="12"/>
        <v>OK</v>
      </c>
      <c r="K203" s="307"/>
      <c r="L203" s="315">
        <v>1061390</v>
      </c>
      <c r="M203" s="312" t="s">
        <v>1008</v>
      </c>
      <c r="N203" s="339" t="s">
        <v>1009</v>
      </c>
      <c r="O203" s="314" t="s">
        <v>438</v>
      </c>
      <c r="P203" s="314" t="s">
        <v>1010</v>
      </c>
      <c r="Q203" s="302" t="s">
        <v>1663</v>
      </c>
      <c r="R203" s="339" t="s">
        <v>1009</v>
      </c>
      <c r="S203" s="314" t="s">
        <v>438</v>
      </c>
      <c r="T203" s="314" t="s">
        <v>1010</v>
      </c>
    </row>
    <row r="204" spans="2:21" ht="21.75" customHeight="1">
      <c r="B204" s="308">
        <v>17</v>
      </c>
      <c r="C204" s="309" t="s">
        <v>235</v>
      </c>
      <c r="D204" s="310">
        <v>217</v>
      </c>
      <c r="E204" s="299" t="s">
        <v>1011</v>
      </c>
      <c r="F204" s="299">
        <f t="shared" si="13"/>
        <v>3210213</v>
      </c>
      <c r="G204" s="299" t="s">
        <v>1012</v>
      </c>
      <c r="H204" s="299" t="s">
        <v>1012</v>
      </c>
      <c r="I204" s="310" t="str">
        <f t="shared" si="14"/>
        <v>OK</v>
      </c>
      <c r="J204" s="310" t="str">
        <f t="shared" si="12"/>
        <v>OK</v>
      </c>
      <c r="K204" s="307"/>
      <c r="L204" s="315">
        <v>1050202</v>
      </c>
      <c r="M204" s="312" t="s">
        <v>1052</v>
      </c>
      <c r="N204" s="339" t="s">
        <v>1013</v>
      </c>
      <c r="O204" s="314" t="s">
        <v>438</v>
      </c>
      <c r="P204" s="314" t="s">
        <v>1014</v>
      </c>
      <c r="Q204" s="302" t="s">
        <v>1663</v>
      </c>
      <c r="R204" s="339" t="s">
        <v>1013</v>
      </c>
      <c r="S204" s="314" t="s">
        <v>438</v>
      </c>
      <c r="T204" s="314" t="s">
        <v>1014</v>
      </c>
    </row>
    <row r="205" spans="2:21" ht="21.75" customHeight="1">
      <c r="B205" s="308">
        <v>18</v>
      </c>
      <c r="C205" s="309" t="s">
        <v>258</v>
      </c>
      <c r="D205" s="310">
        <v>218</v>
      </c>
      <c r="E205" s="299" t="s">
        <v>1015</v>
      </c>
      <c r="F205" s="299">
        <f t="shared" si="13"/>
        <v>3210214</v>
      </c>
      <c r="G205" s="299" t="s">
        <v>1016</v>
      </c>
      <c r="H205" s="299" t="s">
        <v>1016</v>
      </c>
      <c r="I205" s="310" t="str">
        <f t="shared" si="14"/>
        <v>OK</v>
      </c>
      <c r="J205" s="310" t="str">
        <f t="shared" si="12"/>
        <v>OK</v>
      </c>
      <c r="K205" s="307"/>
      <c r="L205" s="315">
        <v>1064001</v>
      </c>
      <c r="M205" s="312" t="s">
        <v>1017</v>
      </c>
      <c r="N205" s="339" t="s">
        <v>1018</v>
      </c>
      <c r="O205" s="314" t="s">
        <v>438</v>
      </c>
      <c r="P205" s="314" t="s">
        <v>1019</v>
      </c>
      <c r="Q205" s="302" t="s">
        <v>1663</v>
      </c>
      <c r="R205" s="339" t="s">
        <v>1018</v>
      </c>
      <c r="S205" s="314" t="s">
        <v>438</v>
      </c>
      <c r="T205" s="314" t="s">
        <v>1019</v>
      </c>
    </row>
    <row r="206" spans="2:21" ht="21.75" customHeight="1">
      <c r="B206" s="308">
        <v>19</v>
      </c>
      <c r="C206" s="309" t="s">
        <v>275</v>
      </c>
      <c r="D206" s="310">
        <v>219</v>
      </c>
      <c r="E206" s="299" t="s">
        <v>1020</v>
      </c>
      <c r="F206" s="299">
        <f t="shared" si="13"/>
        <v>3210215</v>
      </c>
      <c r="G206" s="299" t="s">
        <v>1021</v>
      </c>
      <c r="H206" s="299" t="s">
        <v>1021</v>
      </c>
      <c r="I206" s="310" t="str">
        <f t="shared" si="14"/>
        <v>OK</v>
      </c>
      <c r="J206" s="310" t="str">
        <f t="shared" si="12"/>
        <v>OK</v>
      </c>
      <c r="K206" s="307"/>
      <c r="L206" s="315">
        <v>1064064</v>
      </c>
      <c r="M206" s="312" t="s">
        <v>1022</v>
      </c>
      <c r="N206" s="339" t="s">
        <v>2169</v>
      </c>
      <c r="O206" s="314" t="s">
        <v>438</v>
      </c>
      <c r="P206" s="314" t="s">
        <v>1023</v>
      </c>
      <c r="Q206" s="302" t="s">
        <v>1663</v>
      </c>
      <c r="R206" s="339" t="s">
        <v>2170</v>
      </c>
      <c r="S206" s="314" t="s">
        <v>438</v>
      </c>
      <c r="T206" s="314" t="s">
        <v>1023</v>
      </c>
    </row>
    <row r="207" spans="2:21" ht="21.75" customHeight="1">
      <c r="B207" s="308">
        <v>20</v>
      </c>
      <c r="C207" s="309" t="s">
        <v>289</v>
      </c>
      <c r="D207" s="310">
        <v>220</v>
      </c>
      <c r="E207" s="299" t="s">
        <v>1024</v>
      </c>
      <c r="F207" s="299">
        <f t="shared" si="13"/>
        <v>3210216</v>
      </c>
      <c r="G207" s="299" t="s">
        <v>1025</v>
      </c>
      <c r="H207" s="299" t="s">
        <v>1025</v>
      </c>
      <c r="I207" s="310" t="str">
        <f t="shared" si="14"/>
        <v>OK</v>
      </c>
      <c r="J207" s="310" t="str">
        <f t="shared" si="12"/>
        <v>OK</v>
      </c>
      <c r="K207" s="307"/>
      <c r="L207" s="315">
        <v>1063857</v>
      </c>
      <c r="M207" s="312" t="s">
        <v>1026</v>
      </c>
      <c r="N207" s="339" t="s">
        <v>1027</v>
      </c>
      <c r="O207" s="314" t="s">
        <v>438</v>
      </c>
      <c r="P207" s="314" t="s">
        <v>1028</v>
      </c>
      <c r="Q207" s="302" t="s">
        <v>1663</v>
      </c>
      <c r="R207" s="339" t="s">
        <v>1027</v>
      </c>
      <c r="S207" s="314" t="s">
        <v>438</v>
      </c>
      <c r="T207" s="314" t="s">
        <v>1028</v>
      </c>
    </row>
    <row r="208" spans="2:21" ht="21.75" customHeight="1">
      <c r="B208" s="308">
        <v>21</v>
      </c>
      <c r="C208" s="326" t="s">
        <v>1934</v>
      </c>
      <c r="D208" s="310">
        <v>221</v>
      </c>
      <c r="E208" s="299" t="s">
        <v>1029</v>
      </c>
      <c r="F208" s="299">
        <f t="shared" si="13"/>
        <v>3210322</v>
      </c>
      <c r="G208" s="299" t="s">
        <v>1030</v>
      </c>
      <c r="H208" s="299" t="s">
        <v>1030</v>
      </c>
      <c r="I208" s="310" t="str">
        <f t="shared" si="14"/>
        <v>OK</v>
      </c>
      <c r="J208" s="310" t="str">
        <f t="shared" si="12"/>
        <v>OK</v>
      </c>
      <c r="K208" s="307"/>
      <c r="L208" s="315">
        <v>1007838</v>
      </c>
      <c r="M208" s="312" t="s">
        <v>584</v>
      </c>
      <c r="N208" s="339" t="s">
        <v>585</v>
      </c>
      <c r="O208" s="314" t="s">
        <v>438</v>
      </c>
      <c r="P208" s="314" t="s">
        <v>586</v>
      </c>
      <c r="Q208" s="302" t="s">
        <v>1663</v>
      </c>
      <c r="R208" s="339" t="s">
        <v>585</v>
      </c>
      <c r="S208" s="314" t="s">
        <v>438</v>
      </c>
      <c r="T208" s="314" t="s">
        <v>586</v>
      </c>
    </row>
    <row r="209" spans="1:23" ht="21.75" customHeight="1">
      <c r="B209" s="308">
        <v>22</v>
      </c>
      <c r="C209" s="326" t="s">
        <v>1935</v>
      </c>
      <c r="D209" s="310">
        <v>222</v>
      </c>
      <c r="E209" s="299" t="s">
        <v>1031</v>
      </c>
      <c r="F209" s="299">
        <f t="shared" si="13"/>
        <v>3210323</v>
      </c>
      <c r="G209" s="299" t="s">
        <v>1032</v>
      </c>
      <c r="H209" s="299" t="s">
        <v>1032</v>
      </c>
      <c r="I209" s="310" t="str">
        <f t="shared" si="14"/>
        <v>OK</v>
      </c>
      <c r="J209" s="310" t="str">
        <f t="shared" si="12"/>
        <v>OK</v>
      </c>
      <c r="K209" s="307"/>
      <c r="L209" s="315">
        <v>1066405</v>
      </c>
      <c r="M209" s="312" t="s">
        <v>1033</v>
      </c>
      <c r="N209" s="339" t="s">
        <v>1034</v>
      </c>
      <c r="O209" s="314" t="s">
        <v>438</v>
      </c>
      <c r="P209" s="314" t="s">
        <v>1035</v>
      </c>
      <c r="Q209" s="302" t="s">
        <v>1663</v>
      </c>
      <c r="R209" s="339" t="s">
        <v>1034</v>
      </c>
      <c r="S209" s="314" t="s">
        <v>438</v>
      </c>
      <c r="T209" s="314" t="s">
        <v>1035</v>
      </c>
    </row>
    <row r="210" spans="1:23" ht="21.75" customHeight="1">
      <c r="B210" s="308">
        <v>23</v>
      </c>
      <c r="C210" s="326" t="s">
        <v>1936</v>
      </c>
      <c r="D210" s="310">
        <v>223</v>
      </c>
      <c r="E210" s="299" t="s">
        <v>1036</v>
      </c>
      <c r="F210" s="299">
        <f t="shared" si="13"/>
        <v>3210324</v>
      </c>
      <c r="G210" s="299" t="s">
        <v>1937</v>
      </c>
      <c r="H210" s="299" t="s">
        <v>1937</v>
      </c>
      <c r="I210" s="310" t="str">
        <f t="shared" si="14"/>
        <v>OK</v>
      </c>
      <c r="J210" s="310" t="str">
        <f t="shared" si="12"/>
        <v>OK</v>
      </c>
      <c r="K210" s="307"/>
      <c r="L210" s="315">
        <v>1066784</v>
      </c>
      <c r="M210" s="312" t="s">
        <v>1037</v>
      </c>
      <c r="N210" s="339" t="s">
        <v>1038</v>
      </c>
      <c r="O210" s="314" t="s">
        <v>438</v>
      </c>
      <c r="P210" s="314" t="s">
        <v>1039</v>
      </c>
      <c r="Q210" s="302" t="s">
        <v>1663</v>
      </c>
      <c r="R210" s="339" t="s">
        <v>1038</v>
      </c>
      <c r="S210" s="314" t="s">
        <v>438</v>
      </c>
      <c r="T210" s="314" t="s">
        <v>1039</v>
      </c>
    </row>
    <row r="211" spans="1:23" ht="21.75" customHeight="1">
      <c r="B211" s="308">
        <v>24</v>
      </c>
      <c r="C211" s="326" t="s">
        <v>1938</v>
      </c>
      <c r="D211" s="310">
        <v>224</v>
      </c>
      <c r="E211" s="299" t="s">
        <v>1040</v>
      </c>
      <c r="F211" s="299">
        <f t="shared" si="13"/>
        <v>3210325</v>
      </c>
      <c r="G211" s="299" t="s">
        <v>1041</v>
      </c>
      <c r="H211" s="299" t="s">
        <v>1041</v>
      </c>
      <c r="I211" s="310" t="str">
        <f t="shared" si="14"/>
        <v>OK</v>
      </c>
      <c r="J211" s="310" t="str">
        <f t="shared" si="12"/>
        <v>OK</v>
      </c>
      <c r="K211" s="307"/>
      <c r="L211" s="315">
        <v>1039860</v>
      </c>
      <c r="M211" s="312" t="s">
        <v>1042</v>
      </c>
      <c r="N211" s="339" t="s">
        <v>2171</v>
      </c>
      <c r="O211" s="314" t="s">
        <v>438</v>
      </c>
      <c r="P211" s="314" t="s">
        <v>1043</v>
      </c>
      <c r="Q211" s="302" t="s">
        <v>1663</v>
      </c>
      <c r="R211" s="339" t="s">
        <v>2172</v>
      </c>
      <c r="S211" s="314" t="s">
        <v>438</v>
      </c>
      <c r="T211" s="314" t="s">
        <v>1043</v>
      </c>
    </row>
    <row r="212" spans="1:23" ht="21.75" customHeight="1">
      <c r="B212" s="308">
        <v>25</v>
      </c>
      <c r="C212" s="326" t="s">
        <v>1939</v>
      </c>
      <c r="D212" s="310">
        <v>225</v>
      </c>
      <c r="E212" s="299" t="s">
        <v>1044</v>
      </c>
      <c r="F212" s="299">
        <f t="shared" si="13"/>
        <v>3210326</v>
      </c>
      <c r="G212" s="299" t="s">
        <v>1045</v>
      </c>
      <c r="H212" s="299" t="s">
        <v>1045</v>
      </c>
      <c r="I212" s="310" t="str">
        <f t="shared" si="14"/>
        <v>OK</v>
      </c>
      <c r="J212" s="310" t="str">
        <f t="shared" si="12"/>
        <v>OK</v>
      </c>
      <c r="K212" s="307"/>
      <c r="L212" s="315">
        <v>1066994</v>
      </c>
      <c r="M212" s="312" t="s">
        <v>1046</v>
      </c>
      <c r="N212" s="339" t="s">
        <v>1047</v>
      </c>
      <c r="O212" s="314" t="s">
        <v>438</v>
      </c>
      <c r="P212" s="314" t="s">
        <v>1048</v>
      </c>
      <c r="Q212" s="302" t="s">
        <v>1663</v>
      </c>
      <c r="R212" s="339" t="s">
        <v>1047</v>
      </c>
      <c r="S212" s="314" t="s">
        <v>438</v>
      </c>
      <c r="T212" s="314" t="s">
        <v>1048</v>
      </c>
    </row>
    <row r="213" spans="1:23" ht="21.75" customHeight="1">
      <c r="B213" s="308">
        <v>26</v>
      </c>
      <c r="C213" s="326" t="s">
        <v>1940</v>
      </c>
      <c r="D213" s="310">
        <v>226</v>
      </c>
      <c r="E213" s="299" t="s">
        <v>1049</v>
      </c>
      <c r="F213" s="299">
        <f t="shared" si="13"/>
        <v>3210327</v>
      </c>
      <c r="G213" s="299" t="s">
        <v>1432</v>
      </c>
      <c r="H213" s="299" t="s">
        <v>1432</v>
      </c>
      <c r="I213" s="310" t="str">
        <f t="shared" si="14"/>
        <v>OK</v>
      </c>
      <c r="J213" s="310" t="str">
        <f t="shared" si="12"/>
        <v>OK</v>
      </c>
      <c r="K213" s="307"/>
      <c r="L213" s="315">
        <v>1053305</v>
      </c>
      <c r="M213" s="312" t="s">
        <v>1806</v>
      </c>
      <c r="N213" s="339" t="s">
        <v>966</v>
      </c>
      <c r="O213" s="314" t="s">
        <v>565</v>
      </c>
      <c r="P213" s="314" t="s">
        <v>2168</v>
      </c>
      <c r="Q213" s="302" t="s">
        <v>1663</v>
      </c>
      <c r="R213" s="339" t="s">
        <v>966</v>
      </c>
      <c r="S213" s="314" t="s">
        <v>565</v>
      </c>
      <c r="T213" s="314" t="s">
        <v>2168</v>
      </c>
    </row>
    <row r="214" spans="1:23" ht="21.75" customHeight="1">
      <c r="B214" s="308">
        <v>27</v>
      </c>
      <c r="C214" s="326" t="s">
        <v>1941</v>
      </c>
      <c r="D214" s="310">
        <v>227</v>
      </c>
      <c r="E214" s="299" t="s">
        <v>1050</v>
      </c>
      <c r="F214" s="299">
        <f t="shared" si="13"/>
        <v>3210476</v>
      </c>
      <c r="G214" s="299" t="s">
        <v>1051</v>
      </c>
      <c r="H214" s="299" t="s">
        <v>1051</v>
      </c>
      <c r="I214" s="310" t="str">
        <f t="shared" si="14"/>
        <v>OK</v>
      </c>
      <c r="J214" s="310" t="str">
        <f t="shared" si="12"/>
        <v>OK</v>
      </c>
      <c r="K214" s="307"/>
      <c r="L214" s="315">
        <v>1050202</v>
      </c>
      <c r="M214" s="312" t="s">
        <v>1052</v>
      </c>
      <c r="N214" s="339" t="s">
        <v>1013</v>
      </c>
      <c r="O214" s="314" t="s">
        <v>438</v>
      </c>
      <c r="P214" s="314" t="s">
        <v>1014</v>
      </c>
      <c r="Q214" s="302" t="s">
        <v>1663</v>
      </c>
      <c r="R214" s="339" t="s">
        <v>1013</v>
      </c>
      <c r="S214" s="314" t="s">
        <v>438</v>
      </c>
      <c r="T214" s="314" t="s">
        <v>1014</v>
      </c>
    </row>
    <row r="215" spans="1:23" ht="21.75" customHeight="1">
      <c r="B215" s="308">
        <v>28</v>
      </c>
      <c r="C215" s="326" t="s">
        <v>302</v>
      </c>
      <c r="D215" s="310">
        <v>228</v>
      </c>
      <c r="E215" s="299" t="s">
        <v>1053</v>
      </c>
      <c r="F215" s="299">
        <f t="shared" si="13"/>
        <v>3210477</v>
      </c>
      <c r="G215" s="299" t="s">
        <v>1054</v>
      </c>
      <c r="H215" s="299" t="s">
        <v>1054</v>
      </c>
      <c r="I215" s="310" t="str">
        <f t="shared" si="14"/>
        <v>OK</v>
      </c>
      <c r="J215" s="310" t="str">
        <f t="shared" si="12"/>
        <v>OK</v>
      </c>
      <c r="K215" s="307"/>
      <c r="L215" s="315">
        <v>1065785</v>
      </c>
      <c r="M215" s="312" t="s">
        <v>1055</v>
      </c>
      <c r="N215" s="339" t="s">
        <v>1056</v>
      </c>
      <c r="O215" s="314" t="s">
        <v>438</v>
      </c>
      <c r="P215" s="314" t="s">
        <v>1057</v>
      </c>
      <c r="Q215" s="302" t="s">
        <v>1663</v>
      </c>
      <c r="R215" s="339" t="s">
        <v>1056</v>
      </c>
      <c r="S215" s="314" t="s">
        <v>438</v>
      </c>
      <c r="T215" s="314" t="s">
        <v>1057</v>
      </c>
    </row>
    <row r="216" spans="1:23" ht="21.75" customHeight="1">
      <c r="B216" s="308">
        <v>29</v>
      </c>
      <c r="C216" s="326" t="s">
        <v>1942</v>
      </c>
      <c r="D216" s="310">
        <v>229</v>
      </c>
      <c r="E216" s="299" t="s">
        <v>1058</v>
      </c>
      <c r="F216" s="299">
        <f t="shared" si="13"/>
        <v>3210478</v>
      </c>
      <c r="G216" s="299" t="s">
        <v>1059</v>
      </c>
      <c r="H216" s="299" t="s">
        <v>1059</v>
      </c>
      <c r="I216" s="310" t="str">
        <f t="shared" si="14"/>
        <v>OK</v>
      </c>
      <c r="J216" s="310" t="str">
        <f t="shared" si="12"/>
        <v>OK</v>
      </c>
      <c r="K216" s="307"/>
      <c r="L216" s="315">
        <v>1054263</v>
      </c>
      <c r="M216" s="312" t="s">
        <v>1060</v>
      </c>
      <c r="N216" s="339" t="s">
        <v>1061</v>
      </c>
      <c r="O216" s="314" t="s">
        <v>438</v>
      </c>
      <c r="P216" s="314" t="s">
        <v>1062</v>
      </c>
      <c r="Q216" s="302" t="s">
        <v>1663</v>
      </c>
      <c r="R216" s="339" t="s">
        <v>1061</v>
      </c>
      <c r="S216" s="314" t="s">
        <v>438</v>
      </c>
      <c r="T216" s="314" t="s">
        <v>1062</v>
      </c>
    </row>
    <row r="217" spans="1:23" ht="21.75" customHeight="1">
      <c r="B217" s="308">
        <v>30</v>
      </c>
      <c r="C217" s="326" t="s">
        <v>1943</v>
      </c>
      <c r="D217" s="310">
        <v>230</v>
      </c>
      <c r="E217" s="299" t="s">
        <v>1063</v>
      </c>
      <c r="F217" s="299">
        <f t="shared" si="13"/>
        <v>3210479</v>
      </c>
      <c r="G217" s="299" t="s">
        <v>1064</v>
      </c>
      <c r="H217" s="299" t="s">
        <v>1064</v>
      </c>
      <c r="I217" s="310" t="str">
        <f t="shared" si="14"/>
        <v>OK</v>
      </c>
      <c r="J217" s="310" t="str">
        <f t="shared" si="12"/>
        <v>OK</v>
      </c>
      <c r="K217" s="307"/>
      <c r="L217" s="315">
        <v>1007849</v>
      </c>
      <c r="M217" s="312" t="s">
        <v>1065</v>
      </c>
      <c r="N217" s="339" t="s">
        <v>1066</v>
      </c>
      <c r="O217" s="314" t="s">
        <v>438</v>
      </c>
      <c r="P217" s="314" t="s">
        <v>1067</v>
      </c>
      <c r="Q217" s="302" t="s">
        <v>1663</v>
      </c>
      <c r="R217" s="339" t="s">
        <v>1066</v>
      </c>
      <c r="S217" s="314" t="s">
        <v>438</v>
      </c>
      <c r="T217" s="314" t="s">
        <v>1067</v>
      </c>
    </row>
    <row r="218" spans="1:23" s="340" customFormat="1" ht="21.75" customHeight="1">
      <c r="A218" s="293"/>
      <c r="B218" s="308">
        <v>31</v>
      </c>
      <c r="C218" s="326" t="s">
        <v>1944</v>
      </c>
      <c r="D218" s="310">
        <v>231</v>
      </c>
      <c r="E218" s="299" t="s">
        <v>1068</v>
      </c>
      <c r="F218" s="299">
        <f t="shared" si="13"/>
        <v>3210480</v>
      </c>
      <c r="G218" s="299" t="s">
        <v>1069</v>
      </c>
      <c r="H218" s="299" t="s">
        <v>1069</v>
      </c>
      <c r="I218" s="310" t="str">
        <f t="shared" si="14"/>
        <v>OK</v>
      </c>
      <c r="J218" s="310" t="str">
        <f t="shared" si="12"/>
        <v>OK</v>
      </c>
      <c r="K218" s="307"/>
      <c r="L218" s="315">
        <v>1851380</v>
      </c>
      <c r="M218" s="312" t="s">
        <v>1070</v>
      </c>
      <c r="N218" s="339" t="s">
        <v>1071</v>
      </c>
      <c r="O218" s="314" t="s">
        <v>438</v>
      </c>
      <c r="P218" s="314" t="s">
        <v>1072</v>
      </c>
      <c r="Q218" s="302" t="s">
        <v>1663</v>
      </c>
      <c r="R218" s="339" t="s">
        <v>1071</v>
      </c>
      <c r="S218" s="314" t="s">
        <v>438</v>
      </c>
      <c r="T218" s="314" t="s">
        <v>1072</v>
      </c>
      <c r="W218" s="293"/>
    </row>
    <row r="219" spans="1:23" s="340" customFormat="1" ht="21.75" customHeight="1">
      <c r="A219" s="293"/>
      <c r="B219" s="308">
        <v>32</v>
      </c>
      <c r="C219" s="309" t="s">
        <v>1945</v>
      </c>
      <c r="D219" s="310">
        <v>232</v>
      </c>
      <c r="E219" s="299" t="s">
        <v>1074</v>
      </c>
      <c r="F219" s="299">
        <f t="shared" si="13"/>
        <v>3210493</v>
      </c>
      <c r="G219" s="299" t="s">
        <v>1075</v>
      </c>
      <c r="H219" s="299" t="s">
        <v>1075</v>
      </c>
      <c r="I219" s="310" t="str">
        <f t="shared" si="14"/>
        <v>OK</v>
      </c>
      <c r="J219" s="310" t="str">
        <f t="shared" si="12"/>
        <v>OK</v>
      </c>
      <c r="K219" s="307"/>
      <c r="L219" s="315">
        <v>1007837</v>
      </c>
      <c r="M219" s="312" t="s">
        <v>1076</v>
      </c>
      <c r="N219" s="339" t="s">
        <v>1077</v>
      </c>
      <c r="O219" s="314" t="s">
        <v>438</v>
      </c>
      <c r="P219" s="314" t="s">
        <v>1078</v>
      </c>
      <c r="Q219" s="302" t="s">
        <v>1663</v>
      </c>
      <c r="R219" s="339" t="s">
        <v>1077</v>
      </c>
      <c r="S219" s="314" t="s">
        <v>438</v>
      </c>
      <c r="T219" s="314" t="s">
        <v>1078</v>
      </c>
      <c r="W219" s="293"/>
    </row>
    <row r="220" spans="1:23" s="340" customFormat="1" ht="21.75" customHeight="1">
      <c r="A220" s="293"/>
      <c r="B220" s="308">
        <v>33</v>
      </c>
      <c r="C220" s="326" t="s">
        <v>1946</v>
      </c>
      <c r="D220" s="310">
        <v>233</v>
      </c>
      <c r="E220" s="299" t="s">
        <v>1079</v>
      </c>
      <c r="F220" s="299">
        <f t="shared" si="13"/>
        <v>3210592</v>
      </c>
      <c r="G220" s="299" t="s">
        <v>1433</v>
      </c>
      <c r="H220" s="299" t="s">
        <v>1433</v>
      </c>
      <c r="I220" s="310" t="str">
        <f t="shared" si="14"/>
        <v>OK</v>
      </c>
      <c r="J220" s="310" t="str">
        <f t="shared" si="12"/>
        <v>OK</v>
      </c>
      <c r="K220" s="307"/>
      <c r="L220" s="315">
        <v>1039860</v>
      </c>
      <c r="M220" s="312" t="s">
        <v>1042</v>
      </c>
      <c r="N220" s="339" t="s">
        <v>1080</v>
      </c>
      <c r="O220" s="314" t="s">
        <v>438</v>
      </c>
      <c r="P220" s="314" t="s">
        <v>1043</v>
      </c>
      <c r="Q220" s="302" t="s">
        <v>1663</v>
      </c>
      <c r="R220" s="339" t="s">
        <v>1080</v>
      </c>
      <c r="S220" s="314" t="s">
        <v>438</v>
      </c>
      <c r="T220" s="314" t="s">
        <v>1043</v>
      </c>
      <c r="W220" s="293"/>
    </row>
    <row r="221" spans="1:23" s="340" customFormat="1" ht="21.75" customHeight="1">
      <c r="A221" s="293"/>
      <c r="B221" s="308">
        <v>34</v>
      </c>
      <c r="C221" s="326" t="s">
        <v>1947</v>
      </c>
      <c r="D221" s="310">
        <v>234</v>
      </c>
      <c r="E221" s="299" t="s">
        <v>1081</v>
      </c>
      <c r="F221" s="299">
        <f t="shared" si="13"/>
        <v>3210593</v>
      </c>
      <c r="G221" s="299" t="s">
        <v>1082</v>
      </c>
      <c r="H221" s="299" t="s">
        <v>1082</v>
      </c>
      <c r="I221" s="310" t="str">
        <f t="shared" si="14"/>
        <v>OK</v>
      </c>
      <c r="J221" s="310" t="str">
        <f t="shared" si="12"/>
        <v>OK</v>
      </c>
      <c r="K221" s="307"/>
      <c r="L221" s="315">
        <v>1039847</v>
      </c>
      <c r="M221" s="312" t="s">
        <v>1083</v>
      </c>
      <c r="N221" s="339" t="s">
        <v>1084</v>
      </c>
      <c r="O221" s="314" t="s">
        <v>438</v>
      </c>
      <c r="P221" s="314" t="s">
        <v>1085</v>
      </c>
      <c r="Q221" s="302" t="s">
        <v>1663</v>
      </c>
      <c r="R221" s="339" t="s">
        <v>1084</v>
      </c>
      <c r="S221" s="314" t="s">
        <v>438</v>
      </c>
      <c r="T221" s="314" t="s">
        <v>1085</v>
      </c>
      <c r="W221" s="293"/>
    </row>
    <row r="222" spans="1:23" s="340" customFormat="1" ht="21.75" customHeight="1">
      <c r="A222" s="293"/>
      <c r="B222" s="308">
        <v>35</v>
      </c>
      <c r="C222" s="309" t="s">
        <v>1948</v>
      </c>
      <c r="D222" s="310">
        <v>235</v>
      </c>
      <c r="E222" s="299" t="s">
        <v>1086</v>
      </c>
      <c r="F222" s="299">
        <f t="shared" si="13"/>
        <v>3210594</v>
      </c>
      <c r="G222" s="299" t="s">
        <v>1087</v>
      </c>
      <c r="H222" s="299" t="s">
        <v>1087</v>
      </c>
      <c r="I222" s="310" t="str">
        <f t="shared" si="14"/>
        <v>OK</v>
      </c>
      <c r="J222" s="310" t="str">
        <f t="shared" si="12"/>
        <v>OK</v>
      </c>
      <c r="K222" s="307"/>
      <c r="L222" s="315">
        <v>1039550</v>
      </c>
      <c r="M222" s="312" t="s">
        <v>1088</v>
      </c>
      <c r="N222" s="339" t="s">
        <v>1089</v>
      </c>
      <c r="O222" s="314" t="s">
        <v>438</v>
      </c>
      <c r="P222" s="314" t="s">
        <v>586</v>
      </c>
      <c r="Q222" s="302" t="s">
        <v>1663</v>
      </c>
      <c r="R222" s="339" t="s">
        <v>1089</v>
      </c>
      <c r="S222" s="314" t="s">
        <v>438</v>
      </c>
      <c r="T222" s="314" t="s">
        <v>586</v>
      </c>
      <c r="W222" s="293"/>
    </row>
    <row r="223" spans="1:23" ht="21.75" customHeight="1">
      <c r="B223" s="308">
        <v>36</v>
      </c>
      <c r="C223" s="309" t="s">
        <v>1400</v>
      </c>
      <c r="D223" s="310">
        <v>236</v>
      </c>
      <c r="E223" s="299">
        <v>3220001</v>
      </c>
      <c r="F223" s="299">
        <f t="shared" si="13"/>
        <v>3220001</v>
      </c>
      <c r="G223" s="299" t="s">
        <v>1434</v>
      </c>
      <c r="H223" s="299" t="s">
        <v>1434</v>
      </c>
      <c r="I223" s="310" t="str">
        <f t="shared" si="14"/>
        <v>OK</v>
      </c>
      <c r="J223" s="310" t="str">
        <f t="shared" si="12"/>
        <v>OK</v>
      </c>
      <c r="K223" s="307"/>
      <c r="L223" s="315">
        <v>1073158</v>
      </c>
      <c r="M223" s="312" t="s">
        <v>1809</v>
      </c>
      <c r="N223" s="339" t="s">
        <v>1810</v>
      </c>
      <c r="O223" s="314" t="s">
        <v>438</v>
      </c>
      <c r="P223" s="314" t="s">
        <v>1435</v>
      </c>
      <c r="Q223" s="302" t="s">
        <v>1663</v>
      </c>
      <c r="R223" s="339" t="s">
        <v>1810</v>
      </c>
      <c r="S223" s="314" t="s">
        <v>438</v>
      </c>
      <c r="T223" s="314" t="s">
        <v>1435</v>
      </c>
    </row>
    <row r="224" spans="1:23" ht="21.75" customHeight="1">
      <c r="B224" s="308">
        <v>37</v>
      </c>
      <c r="C224" s="309" t="s">
        <v>1401</v>
      </c>
      <c r="D224" s="310">
        <v>237</v>
      </c>
      <c r="E224" s="299">
        <v>3220002</v>
      </c>
      <c r="F224" s="299">
        <f t="shared" si="13"/>
        <v>3220002</v>
      </c>
      <c r="G224" s="299" t="s">
        <v>1436</v>
      </c>
      <c r="H224" s="299" t="s">
        <v>1436</v>
      </c>
      <c r="I224" s="310" t="str">
        <f t="shared" si="14"/>
        <v>OK</v>
      </c>
      <c r="J224" s="310" t="str">
        <f t="shared" si="12"/>
        <v>OK</v>
      </c>
      <c r="K224" s="307"/>
      <c r="L224" s="315">
        <v>1073158</v>
      </c>
      <c r="M224" s="312" t="s">
        <v>1809</v>
      </c>
      <c r="N224" s="339" t="s">
        <v>1810</v>
      </c>
      <c r="O224" s="314" t="s">
        <v>438</v>
      </c>
      <c r="P224" s="314" t="s">
        <v>1435</v>
      </c>
      <c r="Q224" s="302" t="s">
        <v>1663</v>
      </c>
      <c r="R224" s="339" t="s">
        <v>1810</v>
      </c>
      <c r="S224" s="314" t="s">
        <v>438</v>
      </c>
      <c r="T224" s="314" t="s">
        <v>1435</v>
      </c>
    </row>
    <row r="225" spans="1:23" ht="21.75" customHeight="1">
      <c r="B225" s="308">
        <v>38</v>
      </c>
      <c r="C225" s="326" t="s">
        <v>1949</v>
      </c>
      <c r="D225" s="310">
        <v>238</v>
      </c>
      <c r="E225" s="299" t="s">
        <v>1811</v>
      </c>
      <c r="F225" s="299">
        <f t="shared" si="13"/>
        <v>3220003</v>
      </c>
      <c r="G225" s="299" t="s">
        <v>1090</v>
      </c>
      <c r="H225" s="299" t="s">
        <v>1090</v>
      </c>
      <c r="I225" s="310" t="str">
        <f t="shared" si="14"/>
        <v>OK</v>
      </c>
      <c r="J225" s="310" t="str">
        <f t="shared" si="12"/>
        <v>OK</v>
      </c>
      <c r="K225" s="307"/>
      <c r="L225" s="315">
        <v>1064191</v>
      </c>
      <c r="M225" s="312" t="s">
        <v>1812</v>
      </c>
      <c r="N225" s="339" t="s">
        <v>1437</v>
      </c>
      <c r="O225" s="314" t="s">
        <v>1438</v>
      </c>
      <c r="P225" s="314" t="s">
        <v>1439</v>
      </c>
      <c r="Q225" s="302" t="s">
        <v>1663</v>
      </c>
      <c r="R225" s="339" t="s">
        <v>1437</v>
      </c>
      <c r="S225" s="314" t="s">
        <v>1438</v>
      </c>
      <c r="T225" s="314" t="s">
        <v>1439</v>
      </c>
    </row>
    <row r="226" spans="1:23" ht="21.75" customHeight="1">
      <c r="B226" s="308">
        <v>39</v>
      </c>
      <c r="C226" s="309" t="s">
        <v>1950</v>
      </c>
      <c r="D226" s="310">
        <v>239</v>
      </c>
      <c r="E226" s="299" t="s">
        <v>1813</v>
      </c>
      <c r="F226" s="299">
        <f t="shared" si="13"/>
        <v>3220004</v>
      </c>
      <c r="G226" s="299" t="s">
        <v>1814</v>
      </c>
      <c r="H226" s="299" t="s">
        <v>1814</v>
      </c>
      <c r="I226" s="310" t="str">
        <f t="shared" si="14"/>
        <v>OK</v>
      </c>
      <c r="J226" s="310" t="str">
        <f t="shared" si="12"/>
        <v>OK</v>
      </c>
      <c r="K226" s="307"/>
      <c r="L226" s="315">
        <v>1076480</v>
      </c>
      <c r="M226" s="312" t="s">
        <v>1815</v>
      </c>
      <c r="N226" s="339" t="s">
        <v>1816</v>
      </c>
      <c r="O226" s="314" t="s">
        <v>438</v>
      </c>
      <c r="P226" s="314" t="s">
        <v>1817</v>
      </c>
      <c r="Q226" s="302" t="s">
        <v>1663</v>
      </c>
      <c r="R226" s="339" t="s">
        <v>1816</v>
      </c>
      <c r="S226" s="314" t="s">
        <v>438</v>
      </c>
      <c r="T226" s="314" t="s">
        <v>1817</v>
      </c>
    </row>
    <row r="227" spans="1:23" ht="21.75" customHeight="1">
      <c r="B227" s="308">
        <v>40</v>
      </c>
      <c r="C227" s="309" t="s">
        <v>1951</v>
      </c>
      <c r="D227" s="310">
        <v>240</v>
      </c>
      <c r="E227" s="299" t="s">
        <v>1818</v>
      </c>
      <c r="F227" s="299">
        <f t="shared" si="13"/>
        <v>3220005</v>
      </c>
      <c r="G227" s="299" t="s">
        <v>536</v>
      </c>
      <c r="H227" s="299" t="s">
        <v>536</v>
      </c>
      <c r="I227" s="310" t="str">
        <f t="shared" si="14"/>
        <v>OK</v>
      </c>
      <c r="J227" s="310" t="str">
        <f t="shared" si="12"/>
        <v>OK</v>
      </c>
      <c r="K227" s="307"/>
      <c r="L227" s="315">
        <v>1033497</v>
      </c>
      <c r="M227" s="312" t="s">
        <v>537</v>
      </c>
      <c r="N227" s="339" t="s">
        <v>1186</v>
      </c>
      <c r="O227" s="314" t="s">
        <v>438</v>
      </c>
      <c r="P227" s="314" t="s">
        <v>538</v>
      </c>
      <c r="Q227" s="302" t="s">
        <v>1663</v>
      </c>
      <c r="R227" s="339" t="s">
        <v>1186</v>
      </c>
      <c r="S227" s="314" t="s">
        <v>438</v>
      </c>
      <c r="T227" s="314" t="s">
        <v>538</v>
      </c>
    </row>
    <row r="228" spans="1:23" ht="21.75" customHeight="1">
      <c r="B228" s="308">
        <v>41</v>
      </c>
      <c r="C228" s="309" t="s">
        <v>1952</v>
      </c>
      <c r="D228" s="310">
        <v>241</v>
      </c>
      <c r="E228" s="299" t="s">
        <v>1819</v>
      </c>
      <c r="F228" s="299">
        <f t="shared" si="13"/>
        <v>3220006</v>
      </c>
      <c r="G228" s="299" t="s">
        <v>1187</v>
      </c>
      <c r="H228" s="299" t="s">
        <v>1187</v>
      </c>
      <c r="I228" s="310" t="str">
        <f t="shared" si="14"/>
        <v>OK</v>
      </c>
      <c r="J228" s="310" t="str">
        <f t="shared" si="12"/>
        <v>OK</v>
      </c>
      <c r="K228" s="307"/>
      <c r="L228" s="341">
        <v>1044800</v>
      </c>
      <c r="M228" s="312" t="s">
        <v>1188</v>
      </c>
      <c r="N228" s="339" t="s">
        <v>1820</v>
      </c>
      <c r="O228" s="314" t="s">
        <v>438</v>
      </c>
      <c r="P228" s="314" t="s">
        <v>1590</v>
      </c>
      <c r="Q228" s="302" t="s">
        <v>1663</v>
      </c>
      <c r="R228" s="339" t="s">
        <v>1820</v>
      </c>
      <c r="S228" s="314" t="s">
        <v>438</v>
      </c>
      <c r="T228" s="314" t="s">
        <v>1590</v>
      </c>
      <c r="U228" s="293">
        <v>1</v>
      </c>
    </row>
    <row r="229" spans="1:23" ht="21.75" customHeight="1">
      <c r="A229" s="342"/>
      <c r="B229" s="308">
        <v>42</v>
      </c>
      <c r="C229" s="309" t="s">
        <v>1953</v>
      </c>
      <c r="D229" s="310">
        <v>242</v>
      </c>
      <c r="E229" s="299">
        <v>3220008</v>
      </c>
      <c r="F229" s="299">
        <f t="shared" si="13"/>
        <v>3220008</v>
      </c>
      <c r="G229" s="299" t="s">
        <v>1954</v>
      </c>
      <c r="H229" s="299" t="s">
        <v>1954</v>
      </c>
      <c r="I229" s="310" t="str">
        <f t="shared" si="14"/>
        <v>OK</v>
      </c>
      <c r="J229" s="310" t="str">
        <f>IF(EXACT(G229,H229),"OK","変更あり！")</f>
        <v>OK</v>
      </c>
      <c r="K229" s="307"/>
      <c r="L229" s="315">
        <v>1039089</v>
      </c>
      <c r="M229" s="312" t="s">
        <v>1955</v>
      </c>
      <c r="N229" s="339" t="s">
        <v>1956</v>
      </c>
      <c r="O229" s="314" t="s">
        <v>438</v>
      </c>
      <c r="P229" s="314" t="s">
        <v>1957</v>
      </c>
      <c r="Q229" s="302" t="s">
        <v>1663</v>
      </c>
      <c r="R229" s="339" t="s">
        <v>1956</v>
      </c>
      <c r="S229" s="314" t="s">
        <v>438</v>
      </c>
      <c r="T229" s="314" t="s">
        <v>1957</v>
      </c>
    </row>
    <row r="230" spans="1:23" ht="21.75" customHeight="1">
      <c r="A230" s="342"/>
      <c r="B230" s="308">
        <v>43</v>
      </c>
      <c r="C230" s="309" t="s">
        <v>1958</v>
      </c>
      <c r="D230" s="310">
        <v>243</v>
      </c>
      <c r="E230" s="299">
        <v>3220007</v>
      </c>
      <c r="F230" s="299">
        <f t="shared" si="13"/>
        <v>3220007</v>
      </c>
      <c r="G230" s="299" t="s">
        <v>1959</v>
      </c>
      <c r="H230" s="299" t="s">
        <v>1959</v>
      </c>
      <c r="I230" s="310" t="str">
        <f t="shared" si="14"/>
        <v>OK</v>
      </c>
      <c r="J230" s="310" t="str">
        <f>IF(EXACT(G230,H230),"OK","変更あり！")</f>
        <v>OK</v>
      </c>
      <c r="K230" s="307"/>
      <c r="L230" s="315">
        <v>1039089</v>
      </c>
      <c r="M230" s="317" t="s">
        <v>1955</v>
      </c>
      <c r="N230" s="329" t="s">
        <v>1956</v>
      </c>
      <c r="O230" s="319" t="s">
        <v>438</v>
      </c>
      <c r="P230" s="319" t="s">
        <v>1957</v>
      </c>
      <c r="Q230" s="302" t="s">
        <v>1663</v>
      </c>
      <c r="R230" s="329" t="s">
        <v>1956</v>
      </c>
      <c r="S230" s="319" t="s">
        <v>438</v>
      </c>
      <c r="T230" s="319" t="s">
        <v>1957</v>
      </c>
    </row>
    <row r="231" spans="1:23" ht="21.75" customHeight="1">
      <c r="A231" s="343"/>
      <c r="B231" s="330">
        <v>44</v>
      </c>
      <c r="C231" s="344" t="s">
        <v>2173</v>
      </c>
      <c r="D231" s="333">
        <v>244</v>
      </c>
      <c r="E231" s="332">
        <v>3220009</v>
      </c>
      <c r="F231" s="332">
        <v>3220009</v>
      </c>
      <c r="G231" s="332" t="s">
        <v>2174</v>
      </c>
      <c r="H231" s="332" t="s">
        <v>2174</v>
      </c>
      <c r="I231" s="333" t="str">
        <f t="shared" si="14"/>
        <v>OK</v>
      </c>
      <c r="J231" s="333" t="str">
        <f t="shared" ref="J231:J245" si="15">IF(EXACT(G231,H231),"OK","変更あり！")</f>
        <v>OK</v>
      </c>
      <c r="K231" s="307" t="s">
        <v>2133</v>
      </c>
      <c r="L231" s="345">
        <v>1079797</v>
      </c>
      <c r="M231" s="346" t="s">
        <v>2175</v>
      </c>
      <c r="N231" s="335" t="s">
        <v>2176</v>
      </c>
      <c r="O231" s="334" t="s">
        <v>438</v>
      </c>
      <c r="P231" s="334" t="s">
        <v>2177</v>
      </c>
      <c r="Q231" s="302" t="s">
        <v>1663</v>
      </c>
      <c r="R231" s="335" t="s">
        <v>2176</v>
      </c>
      <c r="S231" s="334" t="s">
        <v>438</v>
      </c>
      <c r="T231" s="334" t="s">
        <v>2177</v>
      </c>
    </row>
    <row r="232" spans="1:23" s="348" customFormat="1" ht="21.75" customHeight="1">
      <c r="A232" s="343"/>
      <c r="B232" s="330">
        <v>45</v>
      </c>
      <c r="C232" s="344" t="s">
        <v>2057</v>
      </c>
      <c r="D232" s="333">
        <v>245</v>
      </c>
      <c r="E232" s="332">
        <v>3220010</v>
      </c>
      <c r="F232" s="332">
        <v>3220010</v>
      </c>
      <c r="G232" s="332" t="s">
        <v>2178</v>
      </c>
      <c r="H232" s="332" t="s">
        <v>2178</v>
      </c>
      <c r="I232" s="333" t="str">
        <f t="shared" si="14"/>
        <v>OK</v>
      </c>
      <c r="J232" s="333" t="str">
        <f t="shared" si="15"/>
        <v>OK</v>
      </c>
      <c r="K232" s="307" t="s">
        <v>2133</v>
      </c>
      <c r="L232" s="345">
        <v>1058489</v>
      </c>
      <c r="M232" s="347" t="s">
        <v>1150</v>
      </c>
      <c r="N232" s="335" t="s">
        <v>2179</v>
      </c>
      <c r="O232" s="334" t="s">
        <v>438</v>
      </c>
      <c r="P232" s="334" t="s">
        <v>1151</v>
      </c>
      <c r="Q232" s="302" t="s">
        <v>1663</v>
      </c>
      <c r="R232" s="335" t="s">
        <v>2179</v>
      </c>
      <c r="S232" s="334" t="s">
        <v>438</v>
      </c>
      <c r="T232" s="334" t="s">
        <v>1151</v>
      </c>
      <c r="W232" s="293"/>
    </row>
    <row r="233" spans="1:23" s="348" customFormat="1" ht="21.75" customHeight="1">
      <c r="A233" s="343"/>
      <c r="B233" s="330">
        <v>46</v>
      </c>
      <c r="C233" s="344" t="s">
        <v>2180</v>
      </c>
      <c r="D233" s="333">
        <v>246</v>
      </c>
      <c r="E233" s="332">
        <v>3220011</v>
      </c>
      <c r="F233" s="332">
        <v>3220011</v>
      </c>
      <c r="G233" s="332" t="s">
        <v>2181</v>
      </c>
      <c r="H233" s="332" t="s">
        <v>2181</v>
      </c>
      <c r="I233" s="333" t="str">
        <f t="shared" si="14"/>
        <v>OK</v>
      </c>
      <c r="J233" s="333" t="str">
        <f t="shared" si="15"/>
        <v>OK</v>
      </c>
      <c r="K233" s="307" t="s">
        <v>2133</v>
      </c>
      <c r="L233" s="345">
        <v>1080058</v>
      </c>
      <c r="M233" s="347" t="s">
        <v>475</v>
      </c>
      <c r="N233" s="335" t="s">
        <v>2182</v>
      </c>
      <c r="O233" s="334" t="s">
        <v>438</v>
      </c>
      <c r="P233" s="334" t="s">
        <v>476</v>
      </c>
      <c r="Q233" s="302" t="s">
        <v>1663</v>
      </c>
      <c r="R233" s="335" t="s">
        <v>2182</v>
      </c>
      <c r="S233" s="334" t="s">
        <v>438</v>
      </c>
      <c r="T233" s="334" t="s">
        <v>476</v>
      </c>
      <c r="W233" s="293"/>
    </row>
    <row r="234" spans="1:23" s="348" customFormat="1" ht="21.75" customHeight="1">
      <c r="A234" s="343"/>
      <c r="B234" s="330">
        <v>47</v>
      </c>
      <c r="C234" s="344" t="s">
        <v>2183</v>
      </c>
      <c r="D234" s="333">
        <v>247</v>
      </c>
      <c r="E234" s="332">
        <v>3220012</v>
      </c>
      <c r="F234" s="332">
        <v>3220012</v>
      </c>
      <c r="G234" s="332" t="s">
        <v>2184</v>
      </c>
      <c r="H234" s="332" t="s">
        <v>2184</v>
      </c>
      <c r="I234" s="333" t="str">
        <f t="shared" si="14"/>
        <v>OK</v>
      </c>
      <c r="J234" s="333" t="str">
        <f t="shared" si="15"/>
        <v>OK</v>
      </c>
      <c r="K234" s="307" t="s">
        <v>2133</v>
      </c>
      <c r="L234" s="345">
        <v>1066666</v>
      </c>
      <c r="M234" s="347" t="s">
        <v>1191</v>
      </c>
      <c r="N234" s="335" t="s">
        <v>2185</v>
      </c>
      <c r="O234" s="334" t="s">
        <v>438</v>
      </c>
      <c r="P234" s="334" t="s">
        <v>1831</v>
      </c>
      <c r="Q234" s="302" t="s">
        <v>1663</v>
      </c>
      <c r="R234" s="335" t="s">
        <v>2185</v>
      </c>
      <c r="S234" s="334" t="s">
        <v>438</v>
      </c>
      <c r="T234" s="334" t="s">
        <v>1831</v>
      </c>
      <c r="W234" s="293"/>
    </row>
    <row r="235" spans="1:23" s="348" customFormat="1" ht="21.75" customHeight="1">
      <c r="A235" s="343"/>
      <c r="B235" s="330">
        <v>48</v>
      </c>
      <c r="C235" s="344" t="s">
        <v>2186</v>
      </c>
      <c r="D235" s="333">
        <v>248</v>
      </c>
      <c r="E235" s="332">
        <v>3220013</v>
      </c>
      <c r="F235" s="332">
        <v>3220013</v>
      </c>
      <c r="G235" s="332" t="s">
        <v>2187</v>
      </c>
      <c r="H235" s="332" t="s">
        <v>2187</v>
      </c>
      <c r="I235" s="333" t="str">
        <f t="shared" si="14"/>
        <v>OK</v>
      </c>
      <c r="J235" s="333" t="str">
        <f t="shared" si="15"/>
        <v>OK</v>
      </c>
      <c r="K235" s="307" t="s">
        <v>2133</v>
      </c>
      <c r="L235" s="345">
        <v>1051635</v>
      </c>
      <c r="M235" s="347" t="s">
        <v>2188</v>
      </c>
      <c r="N235" s="349" t="s">
        <v>2189</v>
      </c>
      <c r="O235" s="334" t="s">
        <v>438</v>
      </c>
      <c r="P235" s="334" t="s">
        <v>619</v>
      </c>
      <c r="Q235" s="302" t="s">
        <v>1663</v>
      </c>
      <c r="R235" s="349" t="s">
        <v>2190</v>
      </c>
      <c r="S235" s="334" t="s">
        <v>438</v>
      </c>
      <c r="T235" s="334" t="s">
        <v>619</v>
      </c>
      <c r="W235" s="293"/>
    </row>
    <row r="236" spans="1:23" s="348" customFormat="1" ht="21.75" customHeight="1">
      <c r="A236" s="343"/>
      <c r="B236" s="330">
        <v>49</v>
      </c>
      <c r="C236" s="344" t="s">
        <v>2191</v>
      </c>
      <c r="D236" s="333">
        <v>249</v>
      </c>
      <c r="E236" s="332">
        <v>3220014</v>
      </c>
      <c r="F236" s="332">
        <v>3220014</v>
      </c>
      <c r="G236" s="332" t="s">
        <v>2192</v>
      </c>
      <c r="H236" s="332" t="s">
        <v>2192</v>
      </c>
      <c r="I236" s="333" t="str">
        <f t="shared" si="14"/>
        <v>OK</v>
      </c>
      <c r="J236" s="333" t="str">
        <f t="shared" si="15"/>
        <v>OK</v>
      </c>
      <c r="K236" s="307" t="s">
        <v>2133</v>
      </c>
      <c r="L236" s="345">
        <v>1069852</v>
      </c>
      <c r="M236" s="347" t="s">
        <v>2193</v>
      </c>
      <c r="N236" s="335" t="s">
        <v>2194</v>
      </c>
      <c r="O236" s="334" t="s">
        <v>2195</v>
      </c>
      <c r="P236" s="334" t="s">
        <v>2196</v>
      </c>
      <c r="Q236" s="302" t="s">
        <v>1663</v>
      </c>
      <c r="R236" s="335" t="s">
        <v>2194</v>
      </c>
      <c r="S236" s="334" t="s">
        <v>2195</v>
      </c>
      <c r="T236" s="334" t="s">
        <v>2196</v>
      </c>
      <c r="W236" s="293"/>
    </row>
    <row r="237" spans="1:23" s="348" customFormat="1" ht="21.75" customHeight="1">
      <c r="A237" s="343"/>
      <c r="B237" s="330">
        <v>50</v>
      </c>
      <c r="C237" s="344" t="s">
        <v>2197</v>
      </c>
      <c r="D237" s="333">
        <v>250</v>
      </c>
      <c r="E237" s="332">
        <v>3220015</v>
      </c>
      <c r="F237" s="332">
        <v>3220015</v>
      </c>
      <c r="G237" s="332" t="s">
        <v>2198</v>
      </c>
      <c r="H237" s="332" t="s">
        <v>2198</v>
      </c>
      <c r="I237" s="333" t="str">
        <f t="shared" si="14"/>
        <v>OK</v>
      </c>
      <c r="J237" s="333" t="str">
        <f t="shared" si="15"/>
        <v>OK</v>
      </c>
      <c r="K237" s="307" t="s">
        <v>2133</v>
      </c>
      <c r="L237" s="345">
        <v>1058488</v>
      </c>
      <c r="M237" s="347" t="s">
        <v>2199</v>
      </c>
      <c r="N237" s="335" t="s">
        <v>2200</v>
      </c>
      <c r="O237" s="334" t="s">
        <v>438</v>
      </c>
      <c r="P237" s="334" t="s">
        <v>2201</v>
      </c>
      <c r="Q237" s="302" t="s">
        <v>1663</v>
      </c>
      <c r="R237" s="335" t="s">
        <v>2200</v>
      </c>
      <c r="S237" s="334" t="s">
        <v>438</v>
      </c>
      <c r="T237" s="334" t="s">
        <v>2201</v>
      </c>
      <c r="W237" s="293"/>
    </row>
    <row r="238" spans="1:23" s="348" customFormat="1" ht="21.75" customHeight="1">
      <c r="A238" s="343"/>
      <c r="B238" s="330">
        <v>51</v>
      </c>
      <c r="C238" s="344" t="s">
        <v>2047</v>
      </c>
      <c r="D238" s="333">
        <v>251</v>
      </c>
      <c r="E238" s="332">
        <v>3220016</v>
      </c>
      <c r="F238" s="332">
        <v>3220016</v>
      </c>
      <c r="G238" s="332" t="s">
        <v>2202</v>
      </c>
      <c r="H238" s="332" t="s">
        <v>2202</v>
      </c>
      <c r="I238" s="333" t="str">
        <f t="shared" si="14"/>
        <v>OK</v>
      </c>
      <c r="J238" s="333" t="str">
        <f t="shared" si="15"/>
        <v>OK</v>
      </c>
      <c r="K238" s="307" t="s">
        <v>2133</v>
      </c>
      <c r="L238" s="345">
        <v>1080360</v>
      </c>
      <c r="M238" s="347" t="s">
        <v>477</v>
      </c>
      <c r="N238" s="335" t="s">
        <v>2203</v>
      </c>
      <c r="O238" s="334" t="s">
        <v>438</v>
      </c>
      <c r="P238" s="334" t="s">
        <v>2204</v>
      </c>
      <c r="Q238" s="302" t="s">
        <v>1663</v>
      </c>
      <c r="R238" s="335" t="s">
        <v>2203</v>
      </c>
      <c r="S238" s="334" t="s">
        <v>438</v>
      </c>
      <c r="T238" s="334" t="s">
        <v>2204</v>
      </c>
      <c r="U238" s="348">
        <v>1</v>
      </c>
      <c r="W238" s="293"/>
    </row>
    <row r="239" spans="1:23" s="348" customFormat="1" ht="21.75" customHeight="1">
      <c r="A239" s="343"/>
      <c r="B239" s="330">
        <v>52</v>
      </c>
      <c r="C239" s="344" t="s">
        <v>2205</v>
      </c>
      <c r="D239" s="333">
        <v>252</v>
      </c>
      <c r="E239" s="332">
        <v>3220017</v>
      </c>
      <c r="F239" s="332">
        <v>3220017</v>
      </c>
      <c r="G239" s="332" t="s">
        <v>2206</v>
      </c>
      <c r="H239" s="332" t="s">
        <v>2206</v>
      </c>
      <c r="I239" s="333" t="str">
        <f t="shared" si="14"/>
        <v>OK</v>
      </c>
      <c r="J239" s="333" t="str">
        <f t="shared" si="15"/>
        <v>OK</v>
      </c>
      <c r="K239" s="307" t="s">
        <v>2133</v>
      </c>
      <c r="L239" s="345">
        <v>1080053</v>
      </c>
      <c r="M239" s="347" t="s">
        <v>2207</v>
      </c>
      <c r="N239" s="335" t="s">
        <v>2208</v>
      </c>
      <c r="O239" s="334" t="s">
        <v>438</v>
      </c>
      <c r="P239" s="334" t="s">
        <v>2209</v>
      </c>
      <c r="Q239" s="302" t="s">
        <v>1663</v>
      </c>
      <c r="R239" s="335" t="s">
        <v>2208</v>
      </c>
      <c r="S239" s="334" t="s">
        <v>438</v>
      </c>
      <c r="T239" s="334" t="s">
        <v>2209</v>
      </c>
      <c r="W239" s="293"/>
    </row>
    <row r="240" spans="1:23" s="348" customFormat="1" ht="21.75" customHeight="1">
      <c r="A240" s="343"/>
      <c r="B240" s="330">
        <v>53</v>
      </c>
      <c r="C240" s="344" t="s">
        <v>2210</v>
      </c>
      <c r="D240" s="333">
        <v>253</v>
      </c>
      <c r="E240" s="332">
        <v>3220018</v>
      </c>
      <c r="F240" s="332">
        <v>3220018</v>
      </c>
      <c r="G240" s="332" t="s">
        <v>2211</v>
      </c>
      <c r="H240" s="332" t="s">
        <v>2211</v>
      </c>
      <c r="I240" s="333" t="str">
        <f t="shared" si="14"/>
        <v>OK</v>
      </c>
      <c r="J240" s="333" t="str">
        <f t="shared" si="15"/>
        <v>OK</v>
      </c>
      <c r="K240" s="307" t="s">
        <v>2133</v>
      </c>
      <c r="L240" s="345">
        <v>1080057</v>
      </c>
      <c r="M240" s="347" t="s">
        <v>2212</v>
      </c>
      <c r="N240" s="335" t="s">
        <v>2213</v>
      </c>
      <c r="O240" s="334" t="s">
        <v>438</v>
      </c>
      <c r="P240" s="334" t="s">
        <v>2214</v>
      </c>
      <c r="Q240" s="302" t="s">
        <v>1663</v>
      </c>
      <c r="R240" s="335" t="s">
        <v>2213</v>
      </c>
      <c r="S240" s="334" t="s">
        <v>438</v>
      </c>
      <c r="T240" s="334" t="s">
        <v>2214</v>
      </c>
      <c r="W240" s="293"/>
    </row>
    <row r="241" spans="1:23" s="348" customFormat="1" ht="21.75" customHeight="1" thickBot="1">
      <c r="A241" s="343"/>
      <c r="B241" s="330">
        <v>54</v>
      </c>
      <c r="C241" s="344" t="s">
        <v>2215</v>
      </c>
      <c r="D241" s="333">
        <v>254</v>
      </c>
      <c r="E241" s="332">
        <v>3220019</v>
      </c>
      <c r="F241" s="332">
        <v>3220019</v>
      </c>
      <c r="G241" s="332" t="s">
        <v>2216</v>
      </c>
      <c r="H241" s="332" t="s">
        <v>2216</v>
      </c>
      <c r="I241" s="333" t="str">
        <f t="shared" si="14"/>
        <v>OK</v>
      </c>
      <c r="J241" s="333" t="str">
        <f t="shared" si="15"/>
        <v>OK</v>
      </c>
      <c r="K241" s="307" t="s">
        <v>2133</v>
      </c>
      <c r="L241" s="350">
        <v>1059472</v>
      </c>
      <c r="M241" s="351" t="s">
        <v>2217</v>
      </c>
      <c r="N241" s="352" t="s">
        <v>2218</v>
      </c>
      <c r="O241" s="353" t="s">
        <v>438</v>
      </c>
      <c r="P241" s="353" t="s">
        <v>1293</v>
      </c>
      <c r="Q241" s="302" t="s">
        <v>1663</v>
      </c>
      <c r="R241" s="352" t="s">
        <v>2218</v>
      </c>
      <c r="S241" s="353" t="s">
        <v>438</v>
      </c>
      <c r="T241" s="353" t="s">
        <v>1293</v>
      </c>
      <c r="W241" s="293"/>
    </row>
    <row r="242" spans="1:23" ht="21.75" customHeight="1" thickBot="1">
      <c r="A242" s="354" t="s">
        <v>1584</v>
      </c>
      <c r="B242" s="308">
        <v>1</v>
      </c>
      <c r="C242" s="309" t="s">
        <v>190</v>
      </c>
      <c r="D242" s="310">
        <v>301</v>
      </c>
      <c r="E242" s="355" t="s">
        <v>1091</v>
      </c>
      <c r="F242" s="299">
        <f t="shared" ref="F242:F246" si="16">VALUE(E242)</f>
        <v>2210595</v>
      </c>
      <c r="G242" s="299" t="s">
        <v>1092</v>
      </c>
      <c r="H242" s="299" t="s">
        <v>1092</v>
      </c>
      <c r="I242" s="310" t="str">
        <f t="shared" ref="I242:I249" si="17">IF(COUNTIF($G$5:$G$337,G242)=1,"OK","重複あり！")</f>
        <v>OK</v>
      </c>
      <c r="J242" s="310" t="str">
        <f t="shared" si="15"/>
        <v>OK</v>
      </c>
      <c r="K242" s="307"/>
      <c r="L242" s="356">
        <v>1062690</v>
      </c>
      <c r="M242" s="312" t="s">
        <v>1821</v>
      </c>
      <c r="N242" s="339" t="s">
        <v>1440</v>
      </c>
      <c r="O242" s="314" t="s">
        <v>438</v>
      </c>
      <c r="P242" s="314" t="s">
        <v>1441</v>
      </c>
      <c r="Q242" s="302" t="s">
        <v>1663</v>
      </c>
      <c r="R242" s="339" t="s">
        <v>1440</v>
      </c>
      <c r="S242" s="314" t="s">
        <v>438</v>
      </c>
      <c r="T242" s="314" t="s">
        <v>1441</v>
      </c>
    </row>
    <row r="243" spans="1:23" ht="21.75" customHeight="1">
      <c r="A243" s="340"/>
      <c r="B243" s="308">
        <v>2</v>
      </c>
      <c r="C243" s="309" t="s">
        <v>1960</v>
      </c>
      <c r="D243" s="310">
        <v>302</v>
      </c>
      <c r="E243" s="355">
        <v>2220001</v>
      </c>
      <c r="F243" s="299">
        <f t="shared" si="16"/>
        <v>2220001</v>
      </c>
      <c r="G243" s="299" t="s">
        <v>1442</v>
      </c>
      <c r="H243" s="299" t="s">
        <v>1442</v>
      </c>
      <c r="I243" s="310" t="str">
        <f t="shared" si="17"/>
        <v>OK</v>
      </c>
      <c r="J243" s="310" t="str">
        <f t="shared" si="15"/>
        <v>OK</v>
      </c>
      <c r="K243" s="307"/>
      <c r="L243" s="315">
        <v>1065930</v>
      </c>
      <c r="M243" s="312" t="s">
        <v>1443</v>
      </c>
      <c r="N243" s="339" t="s">
        <v>1822</v>
      </c>
      <c r="O243" s="314" t="s">
        <v>438</v>
      </c>
      <c r="P243" s="314" t="s">
        <v>1444</v>
      </c>
      <c r="Q243" s="302" t="s">
        <v>1663</v>
      </c>
      <c r="R243" s="339" t="s">
        <v>1822</v>
      </c>
      <c r="S243" s="314" t="s">
        <v>438</v>
      </c>
      <c r="T243" s="314" t="s">
        <v>1444</v>
      </c>
    </row>
    <row r="244" spans="1:23" ht="21.75" customHeight="1">
      <c r="A244" s="340"/>
      <c r="B244" s="308">
        <v>3</v>
      </c>
      <c r="C244" s="309" t="s">
        <v>1961</v>
      </c>
      <c r="D244" s="310">
        <v>303</v>
      </c>
      <c r="E244" s="355">
        <v>2220002</v>
      </c>
      <c r="F244" s="299">
        <f t="shared" si="16"/>
        <v>2220002</v>
      </c>
      <c r="G244" s="299" t="s">
        <v>1445</v>
      </c>
      <c r="H244" s="299" t="s">
        <v>1445</v>
      </c>
      <c r="I244" s="310" t="str">
        <f t="shared" si="17"/>
        <v>OK</v>
      </c>
      <c r="J244" s="310" t="str">
        <f t="shared" si="15"/>
        <v>OK</v>
      </c>
      <c r="K244" s="307"/>
      <c r="L244" s="315">
        <v>1073165</v>
      </c>
      <c r="M244" s="312" t="s">
        <v>1823</v>
      </c>
      <c r="N244" s="339" t="s">
        <v>1824</v>
      </c>
      <c r="O244" s="314" t="s">
        <v>438</v>
      </c>
      <c r="P244" s="314" t="s">
        <v>1446</v>
      </c>
      <c r="Q244" s="302" t="s">
        <v>1663</v>
      </c>
      <c r="R244" s="339" t="s">
        <v>1824</v>
      </c>
      <c r="S244" s="314" t="s">
        <v>438</v>
      </c>
      <c r="T244" s="314" t="s">
        <v>1446</v>
      </c>
    </row>
    <row r="245" spans="1:23" ht="21.75" customHeight="1">
      <c r="A245" s="340"/>
      <c r="B245" s="308">
        <v>4</v>
      </c>
      <c r="C245" s="309" t="s">
        <v>1962</v>
      </c>
      <c r="D245" s="310">
        <v>304</v>
      </c>
      <c r="E245" s="355">
        <v>2220003</v>
      </c>
      <c r="F245" s="299">
        <f t="shared" si="16"/>
        <v>2220003</v>
      </c>
      <c r="G245" s="299" t="s">
        <v>1585</v>
      </c>
      <c r="H245" s="299" t="s">
        <v>1585</v>
      </c>
      <c r="I245" s="310" t="str">
        <f t="shared" si="17"/>
        <v>OK</v>
      </c>
      <c r="J245" s="310" t="str">
        <f t="shared" si="15"/>
        <v>OK</v>
      </c>
      <c r="K245" s="307"/>
      <c r="L245" s="315">
        <v>1074906</v>
      </c>
      <c r="M245" s="312" t="s">
        <v>1825</v>
      </c>
      <c r="N245" s="339" t="s">
        <v>1963</v>
      </c>
      <c r="O245" s="314" t="s">
        <v>438</v>
      </c>
      <c r="P245" s="314" t="s">
        <v>1586</v>
      </c>
      <c r="Q245" s="302" t="s">
        <v>1663</v>
      </c>
      <c r="R245" s="339" t="s">
        <v>1963</v>
      </c>
      <c r="S245" s="314" t="s">
        <v>438</v>
      </c>
      <c r="T245" s="314" t="s">
        <v>1586</v>
      </c>
    </row>
    <row r="246" spans="1:23" ht="21.75" customHeight="1">
      <c r="A246" s="340"/>
      <c r="B246" s="308">
        <v>5</v>
      </c>
      <c r="C246" s="357" t="s">
        <v>1964</v>
      </c>
      <c r="D246" s="310">
        <f>B246+300</f>
        <v>305</v>
      </c>
      <c r="E246" s="355">
        <v>2220004</v>
      </c>
      <c r="F246" s="299">
        <f t="shared" si="16"/>
        <v>2220004</v>
      </c>
      <c r="G246" s="299" t="s">
        <v>1965</v>
      </c>
      <c r="H246" s="299" t="s">
        <v>1965</v>
      </c>
      <c r="I246" s="310" t="str">
        <f t="shared" si="17"/>
        <v>OK</v>
      </c>
      <c r="J246" s="310" t="str">
        <f>IF(EXACT(G246,H246),"OK","変更あり！")</f>
        <v>OK</v>
      </c>
      <c r="K246" s="307"/>
      <c r="L246" s="319">
        <v>1061813</v>
      </c>
      <c r="M246" s="312" t="s">
        <v>1966</v>
      </c>
      <c r="N246" s="339" t="s">
        <v>1967</v>
      </c>
      <c r="O246" s="314" t="s">
        <v>438</v>
      </c>
      <c r="P246" s="314" t="s">
        <v>1968</v>
      </c>
      <c r="Q246" s="302" t="s">
        <v>1663</v>
      </c>
      <c r="R246" s="339" t="s">
        <v>1967</v>
      </c>
      <c r="S246" s="314" t="s">
        <v>438</v>
      </c>
      <c r="T246" s="314" t="s">
        <v>1968</v>
      </c>
    </row>
    <row r="247" spans="1:23" ht="21.75" customHeight="1">
      <c r="A247" s="358"/>
      <c r="B247" s="330">
        <v>6</v>
      </c>
      <c r="C247" s="344" t="s">
        <v>2219</v>
      </c>
      <c r="D247" s="333">
        <f t="shared" ref="D247:D249" si="18">B247+300</f>
        <v>306</v>
      </c>
      <c r="E247" s="359">
        <v>2220005</v>
      </c>
      <c r="F247" s="332">
        <v>2220005</v>
      </c>
      <c r="G247" s="332" t="s">
        <v>2220</v>
      </c>
      <c r="H247" s="332" t="s">
        <v>2220</v>
      </c>
      <c r="I247" s="333" t="str">
        <f t="shared" si="17"/>
        <v>OK</v>
      </c>
      <c r="J247" s="333" t="str">
        <f t="shared" ref="J247:J310" si="19">IF(EXACT(G247,H247),"OK","変更あり！")</f>
        <v>OK</v>
      </c>
      <c r="K247" s="307" t="s">
        <v>2133</v>
      </c>
      <c r="L247" s="334">
        <v>1074424</v>
      </c>
      <c r="M247" s="360" t="s">
        <v>2221</v>
      </c>
      <c r="N247" s="361" t="s">
        <v>2222</v>
      </c>
      <c r="O247" s="337" t="s">
        <v>438</v>
      </c>
      <c r="P247" s="337" t="s">
        <v>2223</v>
      </c>
      <c r="Q247" s="302" t="s">
        <v>1663</v>
      </c>
      <c r="R247" s="361" t="s">
        <v>2222</v>
      </c>
      <c r="S247" s="337" t="s">
        <v>438</v>
      </c>
      <c r="T247" s="337" t="s">
        <v>2223</v>
      </c>
    </row>
    <row r="248" spans="1:23" ht="21.75" customHeight="1">
      <c r="A248" s="358"/>
      <c r="B248" s="330">
        <v>7</v>
      </c>
      <c r="C248" s="344" t="s">
        <v>2224</v>
      </c>
      <c r="D248" s="333">
        <f t="shared" si="18"/>
        <v>307</v>
      </c>
      <c r="E248" s="359">
        <v>2220006</v>
      </c>
      <c r="F248" s="332">
        <v>2220006</v>
      </c>
      <c r="G248" s="332" t="s">
        <v>2225</v>
      </c>
      <c r="H248" s="332" t="s">
        <v>2225</v>
      </c>
      <c r="I248" s="333" t="str">
        <f t="shared" si="17"/>
        <v>OK</v>
      </c>
      <c r="J248" s="333" t="str">
        <f t="shared" si="19"/>
        <v>OK</v>
      </c>
      <c r="K248" s="307" t="s">
        <v>2133</v>
      </c>
      <c r="L248" s="334">
        <v>1080055</v>
      </c>
      <c r="M248" s="360" t="s">
        <v>2226</v>
      </c>
      <c r="N248" s="361" t="s">
        <v>2227</v>
      </c>
      <c r="O248" s="337" t="s">
        <v>2228</v>
      </c>
      <c r="P248" s="337" t="s">
        <v>2229</v>
      </c>
      <c r="Q248" s="302" t="s">
        <v>1663</v>
      </c>
      <c r="R248" s="361" t="s">
        <v>2230</v>
      </c>
      <c r="S248" s="337" t="s">
        <v>438</v>
      </c>
      <c r="T248" s="337" t="s">
        <v>2231</v>
      </c>
    </row>
    <row r="249" spans="1:23" ht="21.75" customHeight="1">
      <c r="A249" s="358"/>
      <c r="B249" s="330">
        <v>8</v>
      </c>
      <c r="C249" s="344" t="s">
        <v>2232</v>
      </c>
      <c r="D249" s="333">
        <f t="shared" si="18"/>
        <v>308</v>
      </c>
      <c r="E249" s="359">
        <v>2220007</v>
      </c>
      <c r="F249" s="332">
        <v>2220007</v>
      </c>
      <c r="G249" s="332" t="s">
        <v>2233</v>
      </c>
      <c r="H249" s="332" t="s">
        <v>2233</v>
      </c>
      <c r="I249" s="333" t="str">
        <f t="shared" si="17"/>
        <v>OK</v>
      </c>
      <c r="J249" s="333" t="str">
        <f t="shared" si="19"/>
        <v>OK</v>
      </c>
      <c r="K249" s="307" t="s">
        <v>2133</v>
      </c>
      <c r="L249" s="334">
        <v>1080054</v>
      </c>
      <c r="M249" s="360" t="s">
        <v>2234</v>
      </c>
      <c r="N249" s="361" t="s">
        <v>2235</v>
      </c>
      <c r="O249" s="337" t="s">
        <v>438</v>
      </c>
      <c r="P249" s="337" t="s">
        <v>2236</v>
      </c>
      <c r="Q249" s="302" t="s">
        <v>1663</v>
      </c>
      <c r="R249" s="361" t="s">
        <v>2235</v>
      </c>
      <c r="S249" s="337" t="s">
        <v>438</v>
      </c>
      <c r="T249" s="337" t="s">
        <v>2236</v>
      </c>
    </row>
    <row r="250" spans="1:23" ht="21.75" customHeight="1">
      <c r="A250" s="303" t="s">
        <v>1587</v>
      </c>
      <c r="B250" s="308">
        <v>1</v>
      </c>
      <c r="C250" s="309" t="s">
        <v>1969</v>
      </c>
      <c r="D250" s="310">
        <v>401</v>
      </c>
      <c r="E250" s="299" t="s">
        <v>1093</v>
      </c>
      <c r="F250" s="299">
        <f t="shared" ref="F250:F313" si="20">VALUE(E250)</f>
        <v>4210007</v>
      </c>
      <c r="G250" s="299" t="s">
        <v>1094</v>
      </c>
      <c r="H250" s="299" t="s">
        <v>1094</v>
      </c>
      <c r="I250" s="310" t="str">
        <f t="shared" ref="I250:I306" si="21">IF(COUNTIF($G$5:$G$340,G250)=1,"OK","重複あり！")</f>
        <v>OK</v>
      </c>
      <c r="J250" s="310" t="str">
        <f t="shared" si="19"/>
        <v>OK</v>
      </c>
      <c r="K250" s="307"/>
      <c r="L250" s="362">
        <v>1059658</v>
      </c>
      <c r="M250" s="312" t="s">
        <v>1095</v>
      </c>
      <c r="N250" s="313" t="s">
        <v>1096</v>
      </c>
      <c r="O250" s="363" t="s">
        <v>573</v>
      </c>
      <c r="P250" s="363" t="s">
        <v>1097</v>
      </c>
      <c r="Q250" s="302" t="s">
        <v>1663</v>
      </c>
      <c r="R250" s="313" t="s">
        <v>1096</v>
      </c>
      <c r="S250" s="363" t="s">
        <v>573</v>
      </c>
      <c r="T250" s="363" t="s">
        <v>1097</v>
      </c>
      <c r="U250" s="293">
        <v>1</v>
      </c>
    </row>
    <row r="251" spans="1:23" ht="21.75" customHeight="1">
      <c r="B251" s="308">
        <v>2</v>
      </c>
      <c r="C251" s="309" t="s">
        <v>2237</v>
      </c>
      <c r="D251" s="310">
        <v>402</v>
      </c>
      <c r="E251" s="299" t="s">
        <v>1100</v>
      </c>
      <c r="F251" s="299">
        <f t="shared" si="20"/>
        <v>4210009</v>
      </c>
      <c r="G251" s="299" t="s">
        <v>1101</v>
      </c>
      <c r="H251" s="299" t="s">
        <v>1101</v>
      </c>
      <c r="I251" s="310" t="str">
        <f t="shared" si="21"/>
        <v>OK</v>
      </c>
      <c r="J251" s="310" t="str">
        <f t="shared" si="19"/>
        <v>OK</v>
      </c>
      <c r="K251" s="307"/>
      <c r="L251" s="328">
        <v>1055570</v>
      </c>
      <c r="M251" s="312" t="s">
        <v>1919</v>
      </c>
      <c r="N251" s="313" t="s">
        <v>1099</v>
      </c>
      <c r="O251" s="363" t="s">
        <v>573</v>
      </c>
      <c r="P251" s="363" t="s">
        <v>1588</v>
      </c>
      <c r="Q251" s="302" t="s">
        <v>1663</v>
      </c>
      <c r="R251" s="313" t="s">
        <v>1099</v>
      </c>
      <c r="S251" s="363" t="s">
        <v>573</v>
      </c>
      <c r="T251" s="363" t="s">
        <v>1588</v>
      </c>
    </row>
    <row r="252" spans="1:23" ht="21.75" customHeight="1">
      <c r="B252" s="308">
        <v>3</v>
      </c>
      <c r="C252" s="309" t="s">
        <v>2238</v>
      </c>
      <c r="D252" s="310">
        <v>403</v>
      </c>
      <c r="E252" s="299" t="s">
        <v>1102</v>
      </c>
      <c r="F252" s="299">
        <f t="shared" si="20"/>
        <v>4210010</v>
      </c>
      <c r="G252" s="299" t="s">
        <v>1103</v>
      </c>
      <c r="H252" s="299" t="s">
        <v>1103</v>
      </c>
      <c r="I252" s="310" t="str">
        <f t="shared" si="21"/>
        <v>OK</v>
      </c>
      <c r="J252" s="310" t="str">
        <f t="shared" si="19"/>
        <v>OK</v>
      </c>
      <c r="K252" s="307"/>
      <c r="L252" s="328">
        <v>1059676</v>
      </c>
      <c r="M252" s="312" t="s">
        <v>1726</v>
      </c>
      <c r="N252" s="313" t="s">
        <v>1104</v>
      </c>
      <c r="O252" s="363" t="s">
        <v>573</v>
      </c>
      <c r="P252" s="363" t="s">
        <v>754</v>
      </c>
      <c r="Q252" s="302" t="s">
        <v>1663</v>
      </c>
      <c r="R252" s="313" t="s">
        <v>1104</v>
      </c>
      <c r="S252" s="363" t="s">
        <v>573</v>
      </c>
      <c r="T252" s="363" t="s">
        <v>754</v>
      </c>
      <c r="U252" s="293">
        <v>1</v>
      </c>
    </row>
    <row r="253" spans="1:23" ht="21.75" customHeight="1">
      <c r="B253" s="308">
        <v>4</v>
      </c>
      <c r="C253" s="309" t="s">
        <v>1970</v>
      </c>
      <c r="D253" s="310">
        <v>404</v>
      </c>
      <c r="E253" s="299" t="s">
        <v>1105</v>
      </c>
      <c r="F253" s="299">
        <f t="shared" si="20"/>
        <v>4210011</v>
      </c>
      <c r="G253" s="299" t="s">
        <v>1106</v>
      </c>
      <c r="H253" s="299" t="s">
        <v>1106</v>
      </c>
      <c r="I253" s="310" t="str">
        <f t="shared" si="21"/>
        <v>OK</v>
      </c>
      <c r="J253" s="310" t="str">
        <f t="shared" si="19"/>
        <v>OK</v>
      </c>
      <c r="K253" s="307"/>
      <c r="L253" s="328">
        <v>1059827</v>
      </c>
      <c r="M253" s="312" t="s">
        <v>1826</v>
      </c>
      <c r="N253" s="313" t="s">
        <v>1107</v>
      </c>
      <c r="O253" s="363" t="s">
        <v>573</v>
      </c>
      <c r="P253" s="363" t="s">
        <v>1108</v>
      </c>
      <c r="Q253" s="302" t="s">
        <v>1663</v>
      </c>
      <c r="R253" s="313" t="s">
        <v>1107</v>
      </c>
      <c r="S253" s="363" t="s">
        <v>573</v>
      </c>
      <c r="T253" s="363" t="s">
        <v>1108</v>
      </c>
      <c r="U253" s="293">
        <v>1</v>
      </c>
    </row>
    <row r="254" spans="1:23" ht="21.75" customHeight="1">
      <c r="B254" s="308">
        <v>5</v>
      </c>
      <c r="C254" s="309" t="s">
        <v>1971</v>
      </c>
      <c r="D254" s="310">
        <v>405</v>
      </c>
      <c r="E254" s="299" t="s">
        <v>1109</v>
      </c>
      <c r="F254" s="299">
        <f t="shared" si="20"/>
        <v>4210023</v>
      </c>
      <c r="G254" s="299" t="s">
        <v>1110</v>
      </c>
      <c r="H254" s="299" t="s">
        <v>1110</v>
      </c>
      <c r="I254" s="310" t="str">
        <f t="shared" si="21"/>
        <v>OK</v>
      </c>
      <c r="J254" s="310" t="str">
        <f t="shared" si="19"/>
        <v>OK</v>
      </c>
      <c r="K254" s="307"/>
      <c r="L254" s="328">
        <v>1059654</v>
      </c>
      <c r="M254" s="312" t="s">
        <v>840</v>
      </c>
      <c r="N254" s="313" t="s">
        <v>1111</v>
      </c>
      <c r="O254" s="363" t="s">
        <v>573</v>
      </c>
      <c r="P254" s="364" t="s">
        <v>2239</v>
      </c>
      <c r="Q254" s="302" t="s">
        <v>1663</v>
      </c>
      <c r="R254" s="313" t="s">
        <v>1111</v>
      </c>
      <c r="S254" s="363" t="s">
        <v>573</v>
      </c>
      <c r="T254" s="364" t="s">
        <v>2240</v>
      </c>
      <c r="U254" s="293">
        <v>1</v>
      </c>
    </row>
    <row r="255" spans="1:23" ht="21.75" customHeight="1">
      <c r="B255" s="308">
        <v>6</v>
      </c>
      <c r="C255" s="309" t="s">
        <v>262</v>
      </c>
      <c r="D255" s="310">
        <v>406</v>
      </c>
      <c r="E255" s="299" t="s">
        <v>1114</v>
      </c>
      <c r="F255" s="299">
        <f t="shared" si="20"/>
        <v>4210025</v>
      </c>
      <c r="G255" s="299" t="s">
        <v>1115</v>
      </c>
      <c r="H255" s="299" t="s">
        <v>1115</v>
      </c>
      <c r="I255" s="310" t="str">
        <f t="shared" si="21"/>
        <v>OK</v>
      </c>
      <c r="J255" s="310" t="str">
        <f t="shared" si="19"/>
        <v>OK</v>
      </c>
      <c r="K255" s="307"/>
      <c r="L255" s="328">
        <v>1055985</v>
      </c>
      <c r="M255" s="312" t="s">
        <v>613</v>
      </c>
      <c r="N255" s="313" t="s">
        <v>1972</v>
      </c>
      <c r="O255" s="363" t="s">
        <v>438</v>
      </c>
      <c r="P255" s="363" t="s">
        <v>614</v>
      </c>
      <c r="Q255" s="302" t="s">
        <v>1663</v>
      </c>
      <c r="R255" s="313" t="s">
        <v>1972</v>
      </c>
      <c r="S255" s="363" t="s">
        <v>438</v>
      </c>
      <c r="T255" s="363" t="s">
        <v>614</v>
      </c>
    </row>
    <row r="256" spans="1:23" ht="21.75" customHeight="1">
      <c r="B256" s="308">
        <v>7</v>
      </c>
      <c r="C256" s="309" t="s">
        <v>1973</v>
      </c>
      <c r="D256" s="310">
        <v>407</v>
      </c>
      <c r="E256" s="299" t="s">
        <v>1116</v>
      </c>
      <c r="F256" s="299">
        <f t="shared" si="20"/>
        <v>4210026</v>
      </c>
      <c r="G256" s="299" t="s">
        <v>1117</v>
      </c>
      <c r="H256" s="299" t="s">
        <v>1117</v>
      </c>
      <c r="I256" s="310" t="str">
        <f t="shared" si="21"/>
        <v>OK</v>
      </c>
      <c r="J256" s="310" t="str">
        <f t="shared" si="19"/>
        <v>OK</v>
      </c>
      <c r="K256" s="307"/>
      <c r="L256" s="328">
        <v>1060108</v>
      </c>
      <c r="M256" s="312" t="s">
        <v>2241</v>
      </c>
      <c r="N256" s="313" t="s">
        <v>1118</v>
      </c>
      <c r="O256" s="363" t="s">
        <v>573</v>
      </c>
      <c r="P256" s="363" t="s">
        <v>1119</v>
      </c>
      <c r="Q256" s="302" t="s">
        <v>1663</v>
      </c>
      <c r="R256" s="313" t="s">
        <v>1118</v>
      </c>
      <c r="S256" s="363" t="s">
        <v>573</v>
      </c>
      <c r="T256" s="363" t="s">
        <v>1119</v>
      </c>
      <c r="U256" s="293">
        <v>1</v>
      </c>
    </row>
    <row r="257" spans="2:21" ht="21.75" customHeight="1">
      <c r="B257" s="308">
        <v>8</v>
      </c>
      <c r="C257" s="309" t="s">
        <v>1974</v>
      </c>
      <c r="D257" s="310">
        <v>408</v>
      </c>
      <c r="E257" s="299" t="s">
        <v>1120</v>
      </c>
      <c r="F257" s="299">
        <f t="shared" si="20"/>
        <v>4210027</v>
      </c>
      <c r="G257" s="299" t="s">
        <v>1121</v>
      </c>
      <c r="H257" s="299" t="s">
        <v>1121</v>
      </c>
      <c r="I257" s="310" t="str">
        <f t="shared" si="21"/>
        <v>OK</v>
      </c>
      <c r="J257" s="310" t="str">
        <f t="shared" si="19"/>
        <v>OK</v>
      </c>
      <c r="K257" s="307"/>
      <c r="L257" s="328">
        <v>1060107</v>
      </c>
      <c r="M257" s="312" t="s">
        <v>2241</v>
      </c>
      <c r="N257" s="313" t="s">
        <v>1118</v>
      </c>
      <c r="O257" s="363" t="s">
        <v>573</v>
      </c>
      <c r="P257" s="363" t="s">
        <v>1119</v>
      </c>
      <c r="Q257" s="302" t="s">
        <v>1663</v>
      </c>
      <c r="R257" s="313" t="s">
        <v>1118</v>
      </c>
      <c r="S257" s="363" t="s">
        <v>573</v>
      </c>
      <c r="T257" s="363" t="s">
        <v>1119</v>
      </c>
    </row>
    <row r="258" spans="2:21" ht="21.75" customHeight="1">
      <c r="B258" s="308">
        <v>9</v>
      </c>
      <c r="C258" s="309" t="s">
        <v>227</v>
      </c>
      <c r="D258" s="310">
        <v>409</v>
      </c>
      <c r="E258" s="299" t="s">
        <v>1122</v>
      </c>
      <c r="F258" s="299">
        <f t="shared" si="20"/>
        <v>4210028</v>
      </c>
      <c r="G258" s="299" t="s">
        <v>1123</v>
      </c>
      <c r="H258" s="299" t="s">
        <v>1123</v>
      </c>
      <c r="I258" s="310" t="str">
        <f t="shared" si="21"/>
        <v>OK</v>
      </c>
      <c r="J258" s="310" t="str">
        <f t="shared" si="19"/>
        <v>OK</v>
      </c>
      <c r="K258" s="307"/>
      <c r="L258" s="328">
        <v>1054939</v>
      </c>
      <c r="M258" s="312" t="s">
        <v>1676</v>
      </c>
      <c r="N258" s="313" t="s">
        <v>577</v>
      </c>
      <c r="O258" s="363" t="s">
        <v>578</v>
      </c>
      <c r="P258" s="363" t="s">
        <v>579</v>
      </c>
      <c r="Q258" s="302" t="s">
        <v>1663</v>
      </c>
      <c r="R258" s="313" t="s">
        <v>577</v>
      </c>
      <c r="S258" s="363" t="s">
        <v>578</v>
      </c>
      <c r="T258" s="363" t="s">
        <v>579</v>
      </c>
    </row>
    <row r="259" spans="2:21" ht="21.75" customHeight="1">
      <c r="B259" s="308">
        <v>10</v>
      </c>
      <c r="C259" s="309" t="s">
        <v>1975</v>
      </c>
      <c r="D259" s="310">
        <v>410</v>
      </c>
      <c r="E259" s="299" t="s">
        <v>1124</v>
      </c>
      <c r="F259" s="299">
        <f t="shared" si="20"/>
        <v>4210029</v>
      </c>
      <c r="G259" s="299" t="s">
        <v>1125</v>
      </c>
      <c r="H259" s="299" t="s">
        <v>1125</v>
      </c>
      <c r="I259" s="310" t="str">
        <f t="shared" si="21"/>
        <v>OK</v>
      </c>
      <c r="J259" s="310" t="str">
        <f t="shared" si="19"/>
        <v>OK</v>
      </c>
      <c r="K259" s="307"/>
      <c r="L259" s="328">
        <v>1056385</v>
      </c>
      <c r="M259" s="312" t="s">
        <v>1827</v>
      </c>
      <c r="N259" s="313" t="s">
        <v>1126</v>
      </c>
      <c r="O259" s="363" t="s">
        <v>573</v>
      </c>
      <c r="P259" s="363" t="s">
        <v>678</v>
      </c>
      <c r="Q259" s="302" t="s">
        <v>1663</v>
      </c>
      <c r="R259" s="313" t="s">
        <v>1126</v>
      </c>
      <c r="S259" s="363" t="s">
        <v>573</v>
      </c>
      <c r="T259" s="363" t="s">
        <v>678</v>
      </c>
    </row>
    <row r="260" spans="2:21" ht="21.75" customHeight="1">
      <c r="B260" s="308">
        <v>11</v>
      </c>
      <c r="C260" s="309" t="s">
        <v>232</v>
      </c>
      <c r="D260" s="310">
        <v>411</v>
      </c>
      <c r="E260" s="299" t="s">
        <v>1127</v>
      </c>
      <c r="F260" s="299">
        <f t="shared" si="20"/>
        <v>4210030</v>
      </c>
      <c r="G260" s="299" t="s">
        <v>1128</v>
      </c>
      <c r="H260" s="299" t="s">
        <v>1128</v>
      </c>
      <c r="I260" s="310" t="str">
        <f t="shared" si="21"/>
        <v>OK</v>
      </c>
      <c r="J260" s="310" t="str">
        <f t="shared" si="19"/>
        <v>OK</v>
      </c>
      <c r="K260" s="307"/>
      <c r="L260" s="328">
        <v>1060104</v>
      </c>
      <c r="M260" s="312" t="s">
        <v>1976</v>
      </c>
      <c r="N260" s="313" t="s">
        <v>1112</v>
      </c>
      <c r="O260" s="363" t="s">
        <v>565</v>
      </c>
      <c r="P260" s="363" t="s">
        <v>1113</v>
      </c>
      <c r="Q260" s="302" t="s">
        <v>1663</v>
      </c>
      <c r="R260" s="313" t="s">
        <v>1112</v>
      </c>
      <c r="S260" s="363" t="s">
        <v>565</v>
      </c>
      <c r="T260" s="363" t="s">
        <v>1113</v>
      </c>
    </row>
    <row r="261" spans="2:21" ht="21.75" customHeight="1">
      <c r="B261" s="308">
        <v>12</v>
      </c>
      <c r="C261" s="309" t="s">
        <v>1977</v>
      </c>
      <c r="D261" s="310">
        <v>412</v>
      </c>
      <c r="E261" s="299" t="s">
        <v>1129</v>
      </c>
      <c r="F261" s="299">
        <f t="shared" si="20"/>
        <v>4210036</v>
      </c>
      <c r="G261" s="299" t="s">
        <v>1130</v>
      </c>
      <c r="H261" s="299" t="s">
        <v>1130</v>
      </c>
      <c r="I261" s="310" t="str">
        <f t="shared" si="21"/>
        <v>OK</v>
      </c>
      <c r="J261" s="310" t="str">
        <f t="shared" si="19"/>
        <v>OK</v>
      </c>
      <c r="K261" s="307"/>
      <c r="L261" s="328">
        <v>1055572</v>
      </c>
      <c r="M261" s="312" t="s">
        <v>1716</v>
      </c>
      <c r="N261" s="313" t="s">
        <v>1131</v>
      </c>
      <c r="O261" s="363" t="s">
        <v>573</v>
      </c>
      <c r="P261" s="363" t="s">
        <v>721</v>
      </c>
      <c r="Q261" s="302" t="s">
        <v>1663</v>
      </c>
      <c r="R261" s="313" t="s">
        <v>1131</v>
      </c>
      <c r="S261" s="363" t="s">
        <v>573</v>
      </c>
      <c r="T261" s="363" t="s">
        <v>721</v>
      </c>
    </row>
    <row r="262" spans="2:21" ht="21.75" customHeight="1">
      <c r="B262" s="308">
        <v>13</v>
      </c>
      <c r="C262" s="309" t="s">
        <v>1978</v>
      </c>
      <c r="D262" s="310">
        <v>413</v>
      </c>
      <c r="E262" s="299" t="s">
        <v>1132</v>
      </c>
      <c r="F262" s="299">
        <f t="shared" si="20"/>
        <v>4210541</v>
      </c>
      <c r="G262" s="299" t="s">
        <v>1133</v>
      </c>
      <c r="H262" s="299" t="s">
        <v>1133</v>
      </c>
      <c r="I262" s="310" t="str">
        <f t="shared" si="21"/>
        <v>OK</v>
      </c>
      <c r="J262" s="310" t="str">
        <f t="shared" si="19"/>
        <v>OK</v>
      </c>
      <c r="K262" s="307"/>
      <c r="L262" s="328">
        <v>1059427</v>
      </c>
      <c r="M262" s="312" t="s">
        <v>818</v>
      </c>
      <c r="N262" s="313" t="s">
        <v>1134</v>
      </c>
      <c r="O262" s="363" t="s">
        <v>711</v>
      </c>
      <c r="P262" s="363" t="s">
        <v>820</v>
      </c>
      <c r="Q262" s="302" t="s">
        <v>1663</v>
      </c>
      <c r="R262" s="313" t="s">
        <v>1134</v>
      </c>
      <c r="S262" s="363" t="s">
        <v>711</v>
      </c>
      <c r="T262" s="363" t="s">
        <v>820</v>
      </c>
      <c r="U262" s="293">
        <v>1</v>
      </c>
    </row>
    <row r="263" spans="2:21" ht="21.75" customHeight="1">
      <c r="B263" s="308">
        <v>14</v>
      </c>
      <c r="C263" s="309" t="s">
        <v>2242</v>
      </c>
      <c r="D263" s="310">
        <v>414</v>
      </c>
      <c r="E263" s="299" t="s">
        <v>1135</v>
      </c>
      <c r="F263" s="299">
        <f t="shared" si="20"/>
        <v>4210038</v>
      </c>
      <c r="G263" s="299" t="s">
        <v>1136</v>
      </c>
      <c r="H263" s="299" t="s">
        <v>1136</v>
      </c>
      <c r="I263" s="310" t="str">
        <f t="shared" si="21"/>
        <v>OK</v>
      </c>
      <c r="J263" s="310" t="str">
        <f t="shared" si="19"/>
        <v>OK</v>
      </c>
      <c r="K263" s="307"/>
      <c r="L263" s="328">
        <v>1060119</v>
      </c>
      <c r="M263" s="312" t="s">
        <v>1697</v>
      </c>
      <c r="N263" s="313" t="s">
        <v>1698</v>
      </c>
      <c r="O263" s="363" t="s">
        <v>573</v>
      </c>
      <c r="P263" s="320" t="s">
        <v>2092</v>
      </c>
      <c r="Q263" s="302" t="s">
        <v>1663</v>
      </c>
      <c r="R263" s="313" t="s">
        <v>1698</v>
      </c>
      <c r="S263" s="363" t="s">
        <v>573</v>
      </c>
      <c r="T263" s="320" t="s">
        <v>2093</v>
      </c>
    </row>
    <row r="264" spans="2:21" ht="21.75" customHeight="1">
      <c r="B264" s="308">
        <v>15</v>
      </c>
      <c r="C264" s="309" t="s">
        <v>323</v>
      </c>
      <c r="D264" s="310">
        <v>415</v>
      </c>
      <c r="E264" s="299" t="s">
        <v>1137</v>
      </c>
      <c r="F264" s="299">
        <f t="shared" si="20"/>
        <v>4210040</v>
      </c>
      <c r="G264" s="299" t="s">
        <v>1138</v>
      </c>
      <c r="H264" s="299" t="s">
        <v>1138</v>
      </c>
      <c r="I264" s="310" t="str">
        <f t="shared" si="21"/>
        <v>OK</v>
      </c>
      <c r="J264" s="310" t="str">
        <f t="shared" si="19"/>
        <v>OK</v>
      </c>
      <c r="K264" s="307"/>
      <c r="L264" s="328">
        <v>1060101</v>
      </c>
      <c r="M264" s="312" t="s">
        <v>1767</v>
      </c>
      <c r="N264" s="313" t="s">
        <v>1139</v>
      </c>
      <c r="O264" s="363" t="s">
        <v>573</v>
      </c>
      <c r="P264" s="363" t="s">
        <v>927</v>
      </c>
      <c r="Q264" s="302" t="s">
        <v>1663</v>
      </c>
      <c r="R264" s="313" t="s">
        <v>1139</v>
      </c>
      <c r="S264" s="363" t="s">
        <v>573</v>
      </c>
      <c r="T264" s="363" t="s">
        <v>927</v>
      </c>
      <c r="U264" s="293">
        <v>1</v>
      </c>
    </row>
    <row r="265" spans="2:21" ht="21.75" customHeight="1">
      <c r="B265" s="308">
        <v>16</v>
      </c>
      <c r="C265" s="309" t="s">
        <v>1979</v>
      </c>
      <c r="D265" s="310">
        <v>416</v>
      </c>
      <c r="E265" s="299" t="s">
        <v>1140</v>
      </c>
      <c r="F265" s="299">
        <f t="shared" si="20"/>
        <v>4210122</v>
      </c>
      <c r="G265" s="299" t="s">
        <v>1141</v>
      </c>
      <c r="H265" s="299" t="s">
        <v>1141</v>
      </c>
      <c r="I265" s="310" t="str">
        <f t="shared" si="21"/>
        <v>OK</v>
      </c>
      <c r="J265" s="310" t="str">
        <f t="shared" si="19"/>
        <v>OK</v>
      </c>
      <c r="K265" s="307"/>
      <c r="L265" s="328">
        <v>1061253</v>
      </c>
      <c r="M265" s="312" t="s">
        <v>1828</v>
      </c>
      <c r="N265" s="313" t="s">
        <v>1142</v>
      </c>
      <c r="O265" s="363" t="s">
        <v>573</v>
      </c>
      <c r="P265" s="363" t="s">
        <v>1143</v>
      </c>
      <c r="Q265" s="302" t="s">
        <v>1663</v>
      </c>
      <c r="R265" s="313" t="s">
        <v>1142</v>
      </c>
      <c r="S265" s="363" t="s">
        <v>573</v>
      </c>
      <c r="T265" s="363" t="s">
        <v>1143</v>
      </c>
      <c r="U265" s="293">
        <v>1</v>
      </c>
    </row>
    <row r="266" spans="2:21" ht="21.75" customHeight="1">
      <c r="B266" s="308">
        <v>17</v>
      </c>
      <c r="C266" s="309" t="s">
        <v>1980</v>
      </c>
      <c r="D266" s="310">
        <v>417</v>
      </c>
      <c r="E266" s="299" t="s">
        <v>1145</v>
      </c>
      <c r="F266" s="299">
        <f t="shared" si="20"/>
        <v>4210124</v>
      </c>
      <c r="G266" s="299" t="s">
        <v>1146</v>
      </c>
      <c r="H266" s="299" t="s">
        <v>1146</v>
      </c>
      <c r="I266" s="310" t="str">
        <f t="shared" si="21"/>
        <v>OK</v>
      </c>
      <c r="J266" s="310" t="str">
        <f t="shared" si="19"/>
        <v>OK</v>
      </c>
      <c r="K266" s="307"/>
      <c r="L266" s="328">
        <v>1061371</v>
      </c>
      <c r="M266" s="312" t="s">
        <v>1147</v>
      </c>
      <c r="N266" s="313" t="s">
        <v>1148</v>
      </c>
      <c r="O266" s="363" t="s">
        <v>573</v>
      </c>
      <c r="P266" s="363" t="s">
        <v>1149</v>
      </c>
      <c r="Q266" s="302" t="s">
        <v>1663</v>
      </c>
      <c r="R266" s="313" t="s">
        <v>1148</v>
      </c>
      <c r="S266" s="363" t="s">
        <v>573</v>
      </c>
      <c r="T266" s="363" t="s">
        <v>1149</v>
      </c>
    </row>
    <row r="267" spans="2:21" ht="21.75" customHeight="1">
      <c r="B267" s="308">
        <v>18</v>
      </c>
      <c r="C267" s="309" t="s">
        <v>1981</v>
      </c>
      <c r="D267" s="310">
        <v>420</v>
      </c>
      <c r="E267" s="299" t="s">
        <v>1152</v>
      </c>
      <c r="F267" s="299">
        <f t="shared" si="20"/>
        <v>4210203</v>
      </c>
      <c r="G267" s="299" t="s">
        <v>1153</v>
      </c>
      <c r="H267" s="299" t="s">
        <v>1153</v>
      </c>
      <c r="I267" s="310" t="str">
        <f t="shared" si="21"/>
        <v>OK</v>
      </c>
      <c r="J267" s="310" t="str">
        <f t="shared" si="19"/>
        <v>OK</v>
      </c>
      <c r="K267" s="307"/>
      <c r="L267" s="328">
        <v>1063396</v>
      </c>
      <c r="M267" s="312" t="s">
        <v>1982</v>
      </c>
      <c r="N267" s="313" t="s">
        <v>1154</v>
      </c>
      <c r="O267" s="363" t="s">
        <v>573</v>
      </c>
      <c r="P267" s="363" t="s">
        <v>1155</v>
      </c>
      <c r="Q267" s="302" t="s">
        <v>1663</v>
      </c>
      <c r="R267" s="313" t="s">
        <v>1154</v>
      </c>
      <c r="S267" s="363" t="s">
        <v>573</v>
      </c>
      <c r="T267" s="363" t="s">
        <v>1155</v>
      </c>
      <c r="U267" s="293">
        <v>1</v>
      </c>
    </row>
    <row r="268" spans="2:21" ht="21.75" customHeight="1">
      <c r="B268" s="308">
        <v>19</v>
      </c>
      <c r="C268" s="327" t="s">
        <v>266</v>
      </c>
      <c r="D268" s="310">
        <v>421</v>
      </c>
      <c r="E268" s="299" t="s">
        <v>1158</v>
      </c>
      <c r="F268" s="299">
        <f t="shared" si="20"/>
        <v>4210217</v>
      </c>
      <c r="G268" s="299" t="s">
        <v>1159</v>
      </c>
      <c r="H268" s="299" t="s">
        <v>1159</v>
      </c>
      <c r="I268" s="310" t="str">
        <f t="shared" si="21"/>
        <v>OK</v>
      </c>
      <c r="J268" s="310" t="str">
        <f t="shared" si="19"/>
        <v>OK</v>
      </c>
      <c r="K268" s="307"/>
      <c r="L268" s="328">
        <v>1063849</v>
      </c>
      <c r="M268" s="312" t="s">
        <v>1739</v>
      </c>
      <c r="N268" s="313" t="s">
        <v>1160</v>
      </c>
      <c r="O268" s="363" t="s">
        <v>573</v>
      </c>
      <c r="P268" s="363" t="s">
        <v>2112</v>
      </c>
      <c r="Q268" s="302" t="s">
        <v>1663</v>
      </c>
      <c r="R268" s="313" t="s">
        <v>1160</v>
      </c>
      <c r="S268" s="363" t="s">
        <v>573</v>
      </c>
      <c r="T268" s="363" t="s">
        <v>2112</v>
      </c>
    </row>
    <row r="269" spans="2:21" ht="21.75" customHeight="1">
      <c r="B269" s="308">
        <v>20</v>
      </c>
      <c r="C269" s="327" t="s">
        <v>281</v>
      </c>
      <c r="D269" s="310">
        <v>422</v>
      </c>
      <c r="E269" s="299" t="s">
        <v>1161</v>
      </c>
      <c r="F269" s="299">
        <f t="shared" si="20"/>
        <v>4210218</v>
      </c>
      <c r="G269" s="299" t="s">
        <v>1162</v>
      </c>
      <c r="H269" s="299" t="s">
        <v>1162</v>
      </c>
      <c r="I269" s="310" t="str">
        <f t="shared" si="21"/>
        <v>OK</v>
      </c>
      <c r="J269" s="310" t="str">
        <f t="shared" si="19"/>
        <v>OK</v>
      </c>
      <c r="K269" s="307"/>
      <c r="L269" s="328">
        <v>1063680</v>
      </c>
      <c r="M269" s="312" t="s">
        <v>715</v>
      </c>
      <c r="N269" s="313" t="s">
        <v>1713</v>
      </c>
      <c r="O269" s="363" t="s">
        <v>573</v>
      </c>
      <c r="P269" s="363" t="s">
        <v>1714</v>
      </c>
      <c r="Q269" s="302" t="s">
        <v>1663</v>
      </c>
      <c r="R269" s="313" t="s">
        <v>1713</v>
      </c>
      <c r="S269" s="363" t="s">
        <v>573</v>
      </c>
      <c r="T269" s="363" t="s">
        <v>1714</v>
      </c>
    </row>
    <row r="270" spans="2:21" ht="21.75" customHeight="1">
      <c r="B270" s="308">
        <v>21</v>
      </c>
      <c r="C270" s="327" t="s">
        <v>250</v>
      </c>
      <c r="D270" s="310">
        <v>423</v>
      </c>
      <c r="E270" s="299" t="s">
        <v>1163</v>
      </c>
      <c r="F270" s="299">
        <f t="shared" si="20"/>
        <v>4210219</v>
      </c>
      <c r="G270" s="299" t="s">
        <v>1164</v>
      </c>
      <c r="H270" s="299" t="s">
        <v>1164</v>
      </c>
      <c r="I270" s="310" t="str">
        <f t="shared" si="21"/>
        <v>OK</v>
      </c>
      <c r="J270" s="310" t="str">
        <f t="shared" si="19"/>
        <v>OK</v>
      </c>
      <c r="K270" s="307"/>
      <c r="L270" s="328">
        <v>1063635</v>
      </c>
      <c r="M270" s="312" t="s">
        <v>1165</v>
      </c>
      <c r="N270" s="313" t="s">
        <v>1166</v>
      </c>
      <c r="O270" s="363" t="s">
        <v>711</v>
      </c>
      <c r="P270" s="363" t="s">
        <v>1167</v>
      </c>
      <c r="Q270" s="302" t="s">
        <v>1663</v>
      </c>
      <c r="R270" s="313" t="s">
        <v>1166</v>
      </c>
      <c r="S270" s="363" t="s">
        <v>711</v>
      </c>
      <c r="T270" s="363" t="s">
        <v>1167</v>
      </c>
    </row>
    <row r="271" spans="2:21" ht="21.75" customHeight="1">
      <c r="B271" s="308">
        <v>22</v>
      </c>
      <c r="C271" s="327" t="s">
        <v>272</v>
      </c>
      <c r="D271" s="310">
        <v>424</v>
      </c>
      <c r="E271" s="299" t="s">
        <v>1168</v>
      </c>
      <c r="F271" s="299">
        <f t="shared" si="20"/>
        <v>4210220</v>
      </c>
      <c r="G271" s="299" t="s">
        <v>1169</v>
      </c>
      <c r="H271" s="299" t="s">
        <v>1169</v>
      </c>
      <c r="I271" s="310" t="str">
        <f t="shared" si="21"/>
        <v>OK</v>
      </c>
      <c r="J271" s="310" t="str">
        <f t="shared" si="19"/>
        <v>OK</v>
      </c>
      <c r="K271" s="307"/>
      <c r="L271" s="328">
        <v>1063233</v>
      </c>
      <c r="M271" s="312" t="s">
        <v>904</v>
      </c>
      <c r="N271" s="313" t="s">
        <v>1170</v>
      </c>
      <c r="O271" s="363" t="s">
        <v>573</v>
      </c>
      <c r="P271" s="363" t="s">
        <v>906</v>
      </c>
      <c r="Q271" s="302" t="s">
        <v>1663</v>
      </c>
      <c r="R271" s="313" t="s">
        <v>1170</v>
      </c>
      <c r="S271" s="363" t="s">
        <v>573</v>
      </c>
      <c r="T271" s="363" t="s">
        <v>906</v>
      </c>
    </row>
    <row r="272" spans="2:21" ht="21.75" customHeight="1">
      <c r="B272" s="308">
        <v>23</v>
      </c>
      <c r="C272" s="327" t="s">
        <v>347</v>
      </c>
      <c r="D272" s="310">
        <v>425</v>
      </c>
      <c r="E272" s="299" t="s">
        <v>1171</v>
      </c>
      <c r="F272" s="299">
        <f t="shared" si="20"/>
        <v>4210221</v>
      </c>
      <c r="G272" s="299" t="s">
        <v>1172</v>
      </c>
      <c r="H272" s="299" t="s">
        <v>1172</v>
      </c>
      <c r="I272" s="310" t="str">
        <f t="shared" si="21"/>
        <v>OK</v>
      </c>
      <c r="J272" s="310" t="str">
        <f t="shared" si="19"/>
        <v>OK</v>
      </c>
      <c r="K272" s="307"/>
      <c r="L272" s="328">
        <v>1063127</v>
      </c>
      <c r="M272" s="312" t="s">
        <v>1173</v>
      </c>
      <c r="N272" s="313" t="s">
        <v>1589</v>
      </c>
      <c r="O272" s="363" t="s">
        <v>573</v>
      </c>
      <c r="P272" s="363" t="s">
        <v>1983</v>
      </c>
      <c r="Q272" s="302" t="s">
        <v>1663</v>
      </c>
      <c r="R272" s="313" t="s">
        <v>1589</v>
      </c>
      <c r="S272" s="363" t="s">
        <v>573</v>
      </c>
      <c r="T272" s="363" t="s">
        <v>1983</v>
      </c>
    </row>
    <row r="273" spans="2:21" ht="21.75" customHeight="1">
      <c r="B273" s="308">
        <v>24</v>
      </c>
      <c r="C273" s="327" t="s">
        <v>269</v>
      </c>
      <c r="D273" s="310">
        <v>426</v>
      </c>
      <c r="E273" s="299" t="s">
        <v>1174</v>
      </c>
      <c r="F273" s="299">
        <f t="shared" si="20"/>
        <v>4210222</v>
      </c>
      <c r="G273" s="299" t="s">
        <v>1175</v>
      </c>
      <c r="H273" s="299" t="s">
        <v>1175</v>
      </c>
      <c r="I273" s="310" t="str">
        <f t="shared" si="21"/>
        <v>OK</v>
      </c>
      <c r="J273" s="310" t="str">
        <f t="shared" si="19"/>
        <v>OK</v>
      </c>
      <c r="K273" s="307"/>
      <c r="L273" s="328">
        <v>1059288</v>
      </c>
      <c r="M273" s="312" t="s">
        <v>2097</v>
      </c>
      <c r="N273" s="313" t="s">
        <v>2104</v>
      </c>
      <c r="O273" s="363" t="s">
        <v>573</v>
      </c>
      <c r="P273" s="363" t="s">
        <v>1896</v>
      </c>
      <c r="Q273" s="302" t="s">
        <v>1663</v>
      </c>
      <c r="R273" s="313" t="s">
        <v>2104</v>
      </c>
      <c r="S273" s="363" t="s">
        <v>573</v>
      </c>
      <c r="T273" s="363" t="s">
        <v>1896</v>
      </c>
      <c r="U273" s="293">
        <v>1</v>
      </c>
    </row>
    <row r="274" spans="2:21" ht="21.75" customHeight="1">
      <c r="B274" s="308">
        <v>25</v>
      </c>
      <c r="C274" s="327" t="s">
        <v>236</v>
      </c>
      <c r="D274" s="310">
        <v>427</v>
      </c>
      <c r="E274" s="299" t="s">
        <v>1176</v>
      </c>
      <c r="F274" s="299">
        <f t="shared" si="20"/>
        <v>4210237</v>
      </c>
      <c r="G274" s="299" t="s">
        <v>1177</v>
      </c>
      <c r="H274" s="299" t="s">
        <v>1177</v>
      </c>
      <c r="I274" s="310" t="str">
        <f t="shared" si="21"/>
        <v>OK</v>
      </c>
      <c r="J274" s="310" t="str">
        <f t="shared" si="19"/>
        <v>OK</v>
      </c>
      <c r="K274" s="307"/>
      <c r="L274" s="328">
        <v>1063362</v>
      </c>
      <c r="M274" s="312" t="s">
        <v>1830</v>
      </c>
      <c r="N274" s="313" t="s">
        <v>1178</v>
      </c>
      <c r="O274" s="363" t="s">
        <v>573</v>
      </c>
      <c r="P274" s="363" t="s">
        <v>1179</v>
      </c>
      <c r="Q274" s="302" t="s">
        <v>1663</v>
      </c>
      <c r="R274" s="313" t="s">
        <v>1178</v>
      </c>
      <c r="S274" s="363" t="s">
        <v>573</v>
      </c>
      <c r="T274" s="363" t="s">
        <v>1179</v>
      </c>
    </row>
    <row r="275" spans="2:21" ht="21.75" customHeight="1">
      <c r="B275" s="308">
        <v>26</v>
      </c>
      <c r="C275" s="327" t="s">
        <v>1984</v>
      </c>
      <c r="D275" s="310">
        <v>428</v>
      </c>
      <c r="E275" s="299" t="s">
        <v>1180</v>
      </c>
      <c r="F275" s="299">
        <f t="shared" si="20"/>
        <v>4210258</v>
      </c>
      <c r="G275" s="299" t="s">
        <v>1181</v>
      </c>
      <c r="H275" s="299" t="s">
        <v>1181</v>
      </c>
      <c r="I275" s="310" t="str">
        <f t="shared" si="21"/>
        <v>OK</v>
      </c>
      <c r="J275" s="310" t="str">
        <f t="shared" si="19"/>
        <v>OK</v>
      </c>
      <c r="K275" s="307"/>
      <c r="L275" s="328">
        <v>1064013</v>
      </c>
      <c r="M275" s="312" t="s">
        <v>1726</v>
      </c>
      <c r="N275" s="313" t="s">
        <v>1104</v>
      </c>
      <c r="O275" s="363" t="s">
        <v>573</v>
      </c>
      <c r="P275" s="363" t="s">
        <v>754</v>
      </c>
      <c r="Q275" s="302" t="s">
        <v>1663</v>
      </c>
      <c r="R275" s="313" t="s">
        <v>1104</v>
      </c>
      <c r="S275" s="363" t="s">
        <v>573</v>
      </c>
      <c r="T275" s="363" t="s">
        <v>754</v>
      </c>
    </row>
    <row r="276" spans="2:21" ht="21.75" customHeight="1">
      <c r="B276" s="308">
        <v>27</v>
      </c>
      <c r="C276" s="327" t="s">
        <v>1985</v>
      </c>
      <c r="D276" s="310">
        <v>429</v>
      </c>
      <c r="E276" s="299" t="s">
        <v>1182</v>
      </c>
      <c r="F276" s="299">
        <f t="shared" si="20"/>
        <v>4210260</v>
      </c>
      <c r="G276" s="299" t="s">
        <v>1183</v>
      </c>
      <c r="H276" s="299" t="s">
        <v>1183</v>
      </c>
      <c r="I276" s="310" t="str">
        <f t="shared" si="21"/>
        <v>OK</v>
      </c>
      <c r="J276" s="310" t="str">
        <f t="shared" si="19"/>
        <v>OK</v>
      </c>
      <c r="K276" s="307"/>
      <c r="L276" s="328">
        <v>1063852</v>
      </c>
      <c r="M276" s="312" t="s">
        <v>1828</v>
      </c>
      <c r="N276" s="313" t="s">
        <v>1142</v>
      </c>
      <c r="O276" s="363" t="s">
        <v>573</v>
      </c>
      <c r="P276" s="363" t="s">
        <v>1143</v>
      </c>
      <c r="Q276" s="302" t="s">
        <v>1663</v>
      </c>
      <c r="R276" s="313" t="s">
        <v>1142</v>
      </c>
      <c r="S276" s="363" t="s">
        <v>573</v>
      </c>
      <c r="T276" s="363" t="s">
        <v>1143</v>
      </c>
      <c r="U276" s="293">
        <v>1</v>
      </c>
    </row>
    <row r="277" spans="2:21" ht="21.75" customHeight="1">
      <c r="B277" s="308">
        <v>28</v>
      </c>
      <c r="C277" s="327" t="s">
        <v>254</v>
      </c>
      <c r="D277" s="310">
        <v>430</v>
      </c>
      <c r="E277" s="299" t="s">
        <v>1184</v>
      </c>
      <c r="F277" s="299">
        <f t="shared" si="20"/>
        <v>4210261</v>
      </c>
      <c r="G277" s="299" t="s">
        <v>1185</v>
      </c>
      <c r="H277" s="299" t="s">
        <v>1185</v>
      </c>
      <c r="I277" s="310" t="str">
        <f t="shared" si="21"/>
        <v>OK</v>
      </c>
      <c r="J277" s="310" t="str">
        <f t="shared" si="19"/>
        <v>OK</v>
      </c>
      <c r="K277" s="307"/>
      <c r="L277" s="328">
        <v>1031259</v>
      </c>
      <c r="M277" s="312" t="s">
        <v>537</v>
      </c>
      <c r="N277" s="313" t="s">
        <v>1186</v>
      </c>
      <c r="O277" s="363" t="s">
        <v>438</v>
      </c>
      <c r="P277" s="363" t="s">
        <v>538</v>
      </c>
      <c r="Q277" s="302" t="s">
        <v>1663</v>
      </c>
      <c r="R277" s="313" t="s">
        <v>1186</v>
      </c>
      <c r="S277" s="363" t="s">
        <v>438</v>
      </c>
      <c r="T277" s="363" t="s">
        <v>538</v>
      </c>
      <c r="U277" s="293">
        <v>1</v>
      </c>
    </row>
    <row r="278" spans="2:21" ht="21.75" customHeight="1">
      <c r="B278" s="308">
        <v>29</v>
      </c>
      <c r="C278" s="365" t="s">
        <v>362</v>
      </c>
      <c r="D278" s="310">
        <v>431</v>
      </c>
      <c r="E278" s="299" t="s">
        <v>1189</v>
      </c>
      <c r="F278" s="299">
        <f t="shared" si="20"/>
        <v>4210329</v>
      </c>
      <c r="G278" s="299" t="s">
        <v>1190</v>
      </c>
      <c r="H278" s="299" t="s">
        <v>1190</v>
      </c>
      <c r="I278" s="310" t="str">
        <f t="shared" si="21"/>
        <v>OK</v>
      </c>
      <c r="J278" s="310" t="str">
        <f t="shared" si="19"/>
        <v>OK</v>
      </c>
      <c r="K278" s="307"/>
      <c r="L278" s="328">
        <v>1066666</v>
      </c>
      <c r="M278" s="312" t="s">
        <v>1191</v>
      </c>
      <c r="N278" s="313" t="s">
        <v>1192</v>
      </c>
      <c r="O278" s="363" t="s">
        <v>438</v>
      </c>
      <c r="P278" s="363" t="s">
        <v>1831</v>
      </c>
      <c r="Q278" s="302" t="s">
        <v>1663</v>
      </c>
      <c r="R278" s="313" t="s">
        <v>1192</v>
      </c>
      <c r="S278" s="363" t="s">
        <v>438</v>
      </c>
      <c r="T278" s="363" t="s">
        <v>1831</v>
      </c>
    </row>
    <row r="279" spans="2:21" ht="21.75" customHeight="1">
      <c r="B279" s="308">
        <v>30</v>
      </c>
      <c r="C279" s="365" t="s">
        <v>368</v>
      </c>
      <c r="D279" s="310">
        <v>432</v>
      </c>
      <c r="E279" s="299" t="s">
        <v>1193</v>
      </c>
      <c r="F279" s="299">
        <f t="shared" si="20"/>
        <v>4210330</v>
      </c>
      <c r="G279" s="299" t="s">
        <v>1194</v>
      </c>
      <c r="H279" s="299" t="s">
        <v>1194</v>
      </c>
      <c r="I279" s="310" t="str">
        <f t="shared" si="21"/>
        <v>OK</v>
      </c>
      <c r="J279" s="310" t="str">
        <f t="shared" si="19"/>
        <v>OK</v>
      </c>
      <c r="K279" s="307"/>
      <c r="L279" s="328">
        <v>1063127</v>
      </c>
      <c r="M279" s="312" t="s">
        <v>1173</v>
      </c>
      <c r="N279" s="313" t="s">
        <v>1589</v>
      </c>
      <c r="O279" s="363" t="s">
        <v>573</v>
      </c>
      <c r="P279" s="363" t="s">
        <v>1983</v>
      </c>
      <c r="Q279" s="302" t="s">
        <v>1663</v>
      </c>
      <c r="R279" s="313" t="s">
        <v>1589</v>
      </c>
      <c r="S279" s="363" t="s">
        <v>573</v>
      </c>
      <c r="T279" s="363" t="s">
        <v>1983</v>
      </c>
    </row>
    <row r="280" spans="2:21" ht="21.75" customHeight="1">
      <c r="B280" s="308">
        <v>31</v>
      </c>
      <c r="C280" s="365" t="s">
        <v>375</v>
      </c>
      <c r="D280" s="310">
        <v>433</v>
      </c>
      <c r="E280" s="299" t="s">
        <v>1195</v>
      </c>
      <c r="F280" s="299">
        <f t="shared" si="20"/>
        <v>4210331</v>
      </c>
      <c r="G280" s="299" t="s">
        <v>1196</v>
      </c>
      <c r="H280" s="299" t="s">
        <v>1196</v>
      </c>
      <c r="I280" s="310" t="str">
        <f t="shared" si="21"/>
        <v>OK</v>
      </c>
      <c r="J280" s="310" t="str">
        <f t="shared" si="19"/>
        <v>OK</v>
      </c>
      <c r="K280" s="307"/>
      <c r="L280" s="328">
        <v>1063852</v>
      </c>
      <c r="M280" s="312" t="s">
        <v>1828</v>
      </c>
      <c r="N280" s="313" t="s">
        <v>1142</v>
      </c>
      <c r="O280" s="363" t="s">
        <v>573</v>
      </c>
      <c r="P280" s="363" t="s">
        <v>1143</v>
      </c>
      <c r="Q280" s="302" t="s">
        <v>1663</v>
      </c>
      <c r="R280" s="313" t="s">
        <v>1142</v>
      </c>
      <c r="S280" s="363" t="s">
        <v>573</v>
      </c>
      <c r="T280" s="363" t="s">
        <v>1143</v>
      </c>
    </row>
    <row r="281" spans="2:21" ht="21.75" customHeight="1">
      <c r="B281" s="308">
        <v>32</v>
      </c>
      <c r="C281" s="365" t="s">
        <v>294</v>
      </c>
      <c r="D281" s="310">
        <v>434</v>
      </c>
      <c r="E281" s="299" t="s">
        <v>1197</v>
      </c>
      <c r="F281" s="299">
        <f t="shared" si="20"/>
        <v>4210338</v>
      </c>
      <c r="G281" s="299" t="s">
        <v>1198</v>
      </c>
      <c r="H281" s="299" t="s">
        <v>1198</v>
      </c>
      <c r="I281" s="310" t="str">
        <f t="shared" si="21"/>
        <v>OK</v>
      </c>
      <c r="J281" s="310" t="str">
        <f t="shared" si="19"/>
        <v>OK</v>
      </c>
      <c r="K281" s="307"/>
      <c r="L281" s="328">
        <v>1066335</v>
      </c>
      <c r="M281" s="312" t="s">
        <v>1986</v>
      </c>
      <c r="N281" s="313" t="s">
        <v>1199</v>
      </c>
      <c r="O281" s="363" t="s">
        <v>573</v>
      </c>
      <c r="P281" s="363" t="s">
        <v>1200</v>
      </c>
      <c r="Q281" s="302" t="s">
        <v>1663</v>
      </c>
      <c r="R281" s="313" t="s">
        <v>1199</v>
      </c>
      <c r="S281" s="363" t="s">
        <v>573</v>
      </c>
      <c r="T281" s="363" t="s">
        <v>1200</v>
      </c>
    </row>
    <row r="282" spans="2:21" ht="21.75" customHeight="1">
      <c r="B282" s="308">
        <v>33</v>
      </c>
      <c r="C282" s="365" t="s">
        <v>305</v>
      </c>
      <c r="D282" s="310">
        <v>435</v>
      </c>
      <c r="E282" s="299" t="s">
        <v>1201</v>
      </c>
      <c r="F282" s="299">
        <f t="shared" si="20"/>
        <v>4210339</v>
      </c>
      <c r="G282" s="299" t="s">
        <v>1202</v>
      </c>
      <c r="H282" s="299" t="s">
        <v>1202</v>
      </c>
      <c r="I282" s="310" t="str">
        <f t="shared" si="21"/>
        <v>OK</v>
      </c>
      <c r="J282" s="310" t="str">
        <f t="shared" si="19"/>
        <v>OK</v>
      </c>
      <c r="K282" s="307"/>
      <c r="L282" s="328">
        <v>1066464</v>
      </c>
      <c r="M282" s="312" t="s">
        <v>1781</v>
      </c>
      <c r="N282" s="313" t="s">
        <v>1909</v>
      </c>
      <c r="O282" s="363" t="s">
        <v>573</v>
      </c>
      <c r="P282" s="363" t="s">
        <v>1203</v>
      </c>
      <c r="Q282" s="302" t="s">
        <v>1663</v>
      </c>
      <c r="R282" s="313" t="s">
        <v>1909</v>
      </c>
      <c r="S282" s="363" t="s">
        <v>573</v>
      </c>
      <c r="T282" s="363" t="s">
        <v>1203</v>
      </c>
      <c r="U282" s="293">
        <v>1</v>
      </c>
    </row>
    <row r="283" spans="2:21" ht="21.75" customHeight="1">
      <c r="B283" s="308">
        <v>34</v>
      </c>
      <c r="C283" s="365" t="s">
        <v>1987</v>
      </c>
      <c r="D283" s="310">
        <v>436</v>
      </c>
      <c r="E283" s="299" t="s">
        <v>1204</v>
      </c>
      <c r="F283" s="299">
        <f t="shared" si="20"/>
        <v>4210340</v>
      </c>
      <c r="G283" s="299" t="s">
        <v>1205</v>
      </c>
      <c r="H283" s="299" t="s">
        <v>1205</v>
      </c>
      <c r="I283" s="310" t="str">
        <f t="shared" si="21"/>
        <v>OK</v>
      </c>
      <c r="J283" s="310" t="str">
        <f t="shared" si="19"/>
        <v>OK</v>
      </c>
      <c r="K283" s="307"/>
      <c r="L283" s="328">
        <v>1066218</v>
      </c>
      <c r="M283" s="312" t="s">
        <v>2241</v>
      </c>
      <c r="N283" s="313" t="s">
        <v>1118</v>
      </c>
      <c r="O283" s="363" t="s">
        <v>573</v>
      </c>
      <c r="P283" s="363" t="s">
        <v>1119</v>
      </c>
      <c r="Q283" s="302" t="s">
        <v>1663</v>
      </c>
      <c r="R283" s="313" t="s">
        <v>1118</v>
      </c>
      <c r="S283" s="363" t="s">
        <v>573</v>
      </c>
      <c r="T283" s="363" t="s">
        <v>1119</v>
      </c>
    </row>
    <row r="284" spans="2:21" ht="21.75" customHeight="1">
      <c r="B284" s="308">
        <v>35</v>
      </c>
      <c r="C284" s="365" t="s">
        <v>318</v>
      </c>
      <c r="D284" s="310">
        <v>437</v>
      </c>
      <c r="E284" s="299" t="s">
        <v>1206</v>
      </c>
      <c r="F284" s="299">
        <f t="shared" si="20"/>
        <v>4210341</v>
      </c>
      <c r="G284" s="299" t="s">
        <v>1207</v>
      </c>
      <c r="H284" s="299" t="s">
        <v>1207</v>
      </c>
      <c r="I284" s="310" t="str">
        <f t="shared" si="21"/>
        <v>OK</v>
      </c>
      <c r="J284" s="310" t="str">
        <f t="shared" si="19"/>
        <v>OK</v>
      </c>
      <c r="K284" s="307"/>
      <c r="L284" s="328">
        <v>1063852</v>
      </c>
      <c r="M284" s="312" t="s">
        <v>1828</v>
      </c>
      <c r="N284" s="313" t="s">
        <v>1142</v>
      </c>
      <c r="O284" s="363" t="s">
        <v>573</v>
      </c>
      <c r="P284" s="363" t="s">
        <v>1143</v>
      </c>
      <c r="Q284" s="302" t="s">
        <v>1663</v>
      </c>
      <c r="R284" s="313" t="s">
        <v>1142</v>
      </c>
      <c r="S284" s="363" t="s">
        <v>573</v>
      </c>
      <c r="T284" s="363" t="s">
        <v>1143</v>
      </c>
    </row>
    <row r="285" spans="2:21" ht="21.75" customHeight="1">
      <c r="B285" s="308">
        <v>36</v>
      </c>
      <c r="C285" s="365" t="s">
        <v>324</v>
      </c>
      <c r="D285" s="310">
        <v>438</v>
      </c>
      <c r="E285" s="299" t="s">
        <v>1208</v>
      </c>
      <c r="F285" s="299">
        <f t="shared" si="20"/>
        <v>4210342</v>
      </c>
      <c r="G285" s="299" t="s">
        <v>1209</v>
      </c>
      <c r="H285" s="299" t="s">
        <v>1209</v>
      </c>
      <c r="I285" s="310" t="str">
        <f t="shared" si="21"/>
        <v>OK</v>
      </c>
      <c r="J285" s="310" t="str">
        <f t="shared" si="19"/>
        <v>OK</v>
      </c>
      <c r="K285" s="307"/>
      <c r="L285" s="328">
        <v>1066753</v>
      </c>
      <c r="M285" s="312" t="s">
        <v>1988</v>
      </c>
      <c r="N285" s="313" t="s">
        <v>1210</v>
      </c>
      <c r="O285" s="363" t="s">
        <v>573</v>
      </c>
      <c r="P285" s="363" t="s">
        <v>1211</v>
      </c>
      <c r="Q285" s="302" t="s">
        <v>1663</v>
      </c>
      <c r="R285" s="313" t="s">
        <v>1210</v>
      </c>
      <c r="S285" s="363" t="s">
        <v>573</v>
      </c>
      <c r="T285" s="363" t="s">
        <v>1211</v>
      </c>
      <c r="U285" s="293">
        <v>1</v>
      </c>
    </row>
    <row r="286" spans="2:21" ht="21.75" customHeight="1">
      <c r="B286" s="308">
        <v>37</v>
      </c>
      <c r="C286" s="365" t="s">
        <v>295</v>
      </c>
      <c r="D286" s="310">
        <v>440</v>
      </c>
      <c r="E286" s="299" t="s">
        <v>1214</v>
      </c>
      <c r="F286" s="299">
        <f t="shared" si="20"/>
        <v>4210349</v>
      </c>
      <c r="G286" s="299" t="s">
        <v>1215</v>
      </c>
      <c r="H286" s="299" t="s">
        <v>1215</v>
      </c>
      <c r="I286" s="310" t="str">
        <f t="shared" si="21"/>
        <v>OK</v>
      </c>
      <c r="J286" s="310" t="str">
        <f t="shared" si="19"/>
        <v>OK</v>
      </c>
      <c r="K286" s="307"/>
      <c r="L286" s="328">
        <v>1066651</v>
      </c>
      <c r="M286" s="312" t="s">
        <v>1989</v>
      </c>
      <c r="N286" s="313" t="s">
        <v>963</v>
      </c>
      <c r="O286" s="363" t="s">
        <v>438</v>
      </c>
      <c r="P286" s="363" t="s">
        <v>964</v>
      </c>
      <c r="Q286" s="302" t="s">
        <v>1663</v>
      </c>
      <c r="R286" s="313" t="s">
        <v>963</v>
      </c>
      <c r="S286" s="363" t="s">
        <v>438</v>
      </c>
      <c r="T286" s="363" t="s">
        <v>964</v>
      </c>
    </row>
    <row r="287" spans="2:21" ht="21.75" customHeight="1">
      <c r="B287" s="308">
        <v>38</v>
      </c>
      <c r="C287" s="365" t="s">
        <v>259</v>
      </c>
      <c r="D287" s="310">
        <v>441</v>
      </c>
      <c r="E287" s="299" t="s">
        <v>1220</v>
      </c>
      <c r="F287" s="299">
        <f t="shared" si="20"/>
        <v>4210354</v>
      </c>
      <c r="G287" s="299" t="s">
        <v>1221</v>
      </c>
      <c r="H287" s="299" t="s">
        <v>1221</v>
      </c>
      <c r="I287" s="310" t="str">
        <f t="shared" si="21"/>
        <v>OK</v>
      </c>
      <c r="J287" s="310" t="str">
        <f t="shared" si="19"/>
        <v>OK</v>
      </c>
      <c r="K287" s="307"/>
      <c r="L287" s="328">
        <v>1066992</v>
      </c>
      <c r="M287" s="312" t="s">
        <v>1782</v>
      </c>
      <c r="N287" s="313" t="s">
        <v>1222</v>
      </c>
      <c r="O287" s="363" t="s">
        <v>573</v>
      </c>
      <c r="P287" s="363" t="s">
        <v>1223</v>
      </c>
      <c r="Q287" s="302" t="s">
        <v>1663</v>
      </c>
      <c r="R287" s="313" t="s">
        <v>1222</v>
      </c>
      <c r="S287" s="363" t="s">
        <v>573</v>
      </c>
      <c r="T287" s="363" t="s">
        <v>1223</v>
      </c>
    </row>
    <row r="288" spans="2:21" ht="21.75" customHeight="1">
      <c r="B288" s="308">
        <v>39</v>
      </c>
      <c r="C288" s="365" t="s">
        <v>381</v>
      </c>
      <c r="D288" s="310">
        <v>442</v>
      </c>
      <c r="E288" s="299" t="s">
        <v>1224</v>
      </c>
      <c r="F288" s="299">
        <f t="shared" si="20"/>
        <v>4210393</v>
      </c>
      <c r="G288" s="299" t="s">
        <v>1225</v>
      </c>
      <c r="H288" s="299" t="s">
        <v>1225</v>
      </c>
      <c r="I288" s="310" t="str">
        <f t="shared" si="21"/>
        <v>OK</v>
      </c>
      <c r="J288" s="310" t="str">
        <f t="shared" si="19"/>
        <v>OK</v>
      </c>
      <c r="K288" s="307"/>
      <c r="L288" s="328">
        <v>1061839</v>
      </c>
      <c r="M288" s="312" t="s">
        <v>728</v>
      </c>
      <c r="N288" s="313" t="s">
        <v>1226</v>
      </c>
      <c r="O288" s="363" t="s">
        <v>573</v>
      </c>
      <c r="P288" s="363" t="s">
        <v>730</v>
      </c>
      <c r="Q288" s="302" t="s">
        <v>1663</v>
      </c>
      <c r="R288" s="313" t="s">
        <v>1226</v>
      </c>
      <c r="S288" s="363" t="s">
        <v>573</v>
      </c>
      <c r="T288" s="363" t="s">
        <v>730</v>
      </c>
    </row>
    <row r="289" spans="2:21" ht="21.75" customHeight="1">
      <c r="B289" s="308">
        <v>40</v>
      </c>
      <c r="C289" s="365" t="s">
        <v>336</v>
      </c>
      <c r="D289" s="310">
        <v>443</v>
      </c>
      <c r="E289" s="299" t="s">
        <v>1227</v>
      </c>
      <c r="F289" s="299">
        <f t="shared" si="20"/>
        <v>4210394</v>
      </c>
      <c r="G289" s="299" t="s">
        <v>1228</v>
      </c>
      <c r="H289" s="299" t="s">
        <v>1228</v>
      </c>
      <c r="I289" s="310" t="str">
        <f t="shared" si="21"/>
        <v>OK</v>
      </c>
      <c r="J289" s="310" t="str">
        <f t="shared" si="19"/>
        <v>OK</v>
      </c>
      <c r="K289" s="307"/>
      <c r="L289" s="328">
        <v>1061371</v>
      </c>
      <c r="M289" s="312" t="s">
        <v>1147</v>
      </c>
      <c r="N289" s="313" t="s">
        <v>1148</v>
      </c>
      <c r="O289" s="363" t="s">
        <v>573</v>
      </c>
      <c r="P289" s="363" t="s">
        <v>1149</v>
      </c>
      <c r="Q289" s="302" t="s">
        <v>1663</v>
      </c>
      <c r="R289" s="313" t="s">
        <v>1148</v>
      </c>
      <c r="S289" s="363" t="s">
        <v>573</v>
      </c>
      <c r="T289" s="363" t="s">
        <v>1149</v>
      </c>
    </row>
    <row r="290" spans="2:21" ht="21.75" customHeight="1">
      <c r="B290" s="308">
        <v>41</v>
      </c>
      <c r="C290" s="365" t="s">
        <v>341</v>
      </c>
      <c r="D290" s="310">
        <v>444</v>
      </c>
      <c r="E290" s="299" t="s">
        <v>1229</v>
      </c>
      <c r="F290" s="299">
        <f t="shared" si="20"/>
        <v>4210395</v>
      </c>
      <c r="G290" s="299" t="s">
        <v>1230</v>
      </c>
      <c r="H290" s="299" t="s">
        <v>1230</v>
      </c>
      <c r="I290" s="310" t="str">
        <f t="shared" si="21"/>
        <v>OK</v>
      </c>
      <c r="J290" s="310" t="str">
        <f t="shared" si="19"/>
        <v>OK</v>
      </c>
      <c r="K290" s="307"/>
      <c r="L290" s="328">
        <v>1059151</v>
      </c>
      <c r="M290" s="312" t="s">
        <v>695</v>
      </c>
      <c r="N290" s="313" t="s">
        <v>696</v>
      </c>
      <c r="O290" s="363" t="s">
        <v>438</v>
      </c>
      <c r="P290" s="363" t="s">
        <v>697</v>
      </c>
      <c r="Q290" s="302" t="s">
        <v>1663</v>
      </c>
      <c r="R290" s="313" t="s">
        <v>696</v>
      </c>
      <c r="S290" s="363" t="s">
        <v>438</v>
      </c>
      <c r="T290" s="363" t="s">
        <v>697</v>
      </c>
    </row>
    <row r="291" spans="2:21" ht="21.75" customHeight="1">
      <c r="B291" s="308">
        <v>42</v>
      </c>
      <c r="C291" s="365" t="s">
        <v>349</v>
      </c>
      <c r="D291" s="310">
        <v>445</v>
      </c>
      <c r="E291" s="299" t="s">
        <v>1231</v>
      </c>
      <c r="F291" s="299">
        <f t="shared" si="20"/>
        <v>4210396</v>
      </c>
      <c r="G291" s="299" t="s">
        <v>1232</v>
      </c>
      <c r="H291" s="299" t="s">
        <v>1232</v>
      </c>
      <c r="I291" s="310" t="str">
        <f t="shared" si="21"/>
        <v>OK</v>
      </c>
      <c r="J291" s="310" t="str">
        <f t="shared" si="19"/>
        <v>OK</v>
      </c>
      <c r="K291" s="307"/>
      <c r="L291" s="328">
        <v>1066679</v>
      </c>
      <c r="M291" s="312" t="s">
        <v>1233</v>
      </c>
      <c r="N291" s="313" t="s">
        <v>1234</v>
      </c>
      <c r="O291" s="363" t="s">
        <v>573</v>
      </c>
      <c r="P291" s="363" t="s">
        <v>1235</v>
      </c>
      <c r="Q291" s="302" t="s">
        <v>1663</v>
      </c>
      <c r="R291" s="313" t="s">
        <v>1234</v>
      </c>
      <c r="S291" s="363" t="s">
        <v>573</v>
      </c>
      <c r="T291" s="363" t="s">
        <v>1235</v>
      </c>
      <c r="U291" s="293">
        <v>1</v>
      </c>
    </row>
    <row r="292" spans="2:21" ht="21.75" customHeight="1">
      <c r="B292" s="308">
        <v>43</v>
      </c>
      <c r="C292" s="365" t="s">
        <v>287</v>
      </c>
      <c r="D292" s="310">
        <v>446</v>
      </c>
      <c r="E292" s="299" t="s">
        <v>1236</v>
      </c>
      <c r="F292" s="299">
        <f t="shared" si="20"/>
        <v>4210398</v>
      </c>
      <c r="G292" s="299" t="s">
        <v>1237</v>
      </c>
      <c r="H292" s="299" t="s">
        <v>1237</v>
      </c>
      <c r="I292" s="310" t="str">
        <f t="shared" si="21"/>
        <v>OK</v>
      </c>
      <c r="J292" s="310" t="str">
        <f t="shared" si="19"/>
        <v>OK</v>
      </c>
      <c r="K292" s="307"/>
      <c r="L292" s="315">
        <v>1075222</v>
      </c>
      <c r="M292" s="312" t="s">
        <v>2114</v>
      </c>
      <c r="N292" s="313" t="s">
        <v>2115</v>
      </c>
      <c r="O292" s="363" t="s">
        <v>573</v>
      </c>
      <c r="P292" s="363" t="s">
        <v>867</v>
      </c>
      <c r="Q292" s="302" t="s">
        <v>1663</v>
      </c>
      <c r="R292" s="313" t="s">
        <v>2115</v>
      </c>
      <c r="S292" s="363" t="s">
        <v>573</v>
      </c>
      <c r="T292" s="363" t="s">
        <v>2116</v>
      </c>
    </row>
    <row r="293" spans="2:21" ht="21.75" customHeight="1">
      <c r="B293" s="308">
        <v>44</v>
      </c>
      <c r="C293" s="365" t="s">
        <v>1990</v>
      </c>
      <c r="D293" s="310">
        <v>447</v>
      </c>
      <c r="E293" s="299" t="s">
        <v>1238</v>
      </c>
      <c r="F293" s="299">
        <f t="shared" si="20"/>
        <v>4210481</v>
      </c>
      <c r="G293" s="299" t="s">
        <v>1239</v>
      </c>
      <c r="H293" s="299" t="s">
        <v>1239</v>
      </c>
      <c r="I293" s="310" t="str">
        <f t="shared" si="21"/>
        <v>OK</v>
      </c>
      <c r="J293" s="310" t="str">
        <f t="shared" si="19"/>
        <v>OK</v>
      </c>
      <c r="K293" s="307"/>
      <c r="L293" s="328">
        <v>1069003</v>
      </c>
      <c r="M293" s="312" t="s">
        <v>823</v>
      </c>
      <c r="N293" s="313" t="s">
        <v>1073</v>
      </c>
      <c r="O293" s="363" t="s">
        <v>438</v>
      </c>
      <c r="P293" s="363" t="s">
        <v>825</v>
      </c>
      <c r="Q293" s="302" t="s">
        <v>1663</v>
      </c>
      <c r="R293" s="313" t="s">
        <v>1073</v>
      </c>
      <c r="S293" s="363" t="s">
        <v>438</v>
      </c>
      <c r="T293" s="363" t="s">
        <v>825</v>
      </c>
      <c r="U293" s="293">
        <v>1</v>
      </c>
    </row>
    <row r="294" spans="2:21" ht="21.75" customHeight="1">
      <c r="B294" s="308">
        <v>45</v>
      </c>
      <c r="C294" s="365" t="s">
        <v>1991</v>
      </c>
      <c r="D294" s="310">
        <v>448</v>
      </c>
      <c r="E294" s="299" t="s">
        <v>1240</v>
      </c>
      <c r="F294" s="299">
        <f t="shared" si="20"/>
        <v>4210483</v>
      </c>
      <c r="G294" s="299" t="s">
        <v>1241</v>
      </c>
      <c r="H294" s="299" t="s">
        <v>1241</v>
      </c>
      <c r="I294" s="310" t="str">
        <f t="shared" si="21"/>
        <v>OK</v>
      </c>
      <c r="J294" s="310" t="str">
        <f t="shared" si="19"/>
        <v>OK</v>
      </c>
      <c r="K294" s="307"/>
      <c r="L294" s="328">
        <v>1068718</v>
      </c>
      <c r="M294" s="312" t="s">
        <v>1992</v>
      </c>
      <c r="N294" s="313" t="s">
        <v>1242</v>
      </c>
      <c r="O294" s="363" t="s">
        <v>573</v>
      </c>
      <c r="P294" s="363" t="s">
        <v>1243</v>
      </c>
      <c r="Q294" s="302" t="s">
        <v>1663</v>
      </c>
      <c r="R294" s="313" t="s">
        <v>1242</v>
      </c>
      <c r="S294" s="363" t="s">
        <v>573</v>
      </c>
      <c r="T294" s="363" t="s">
        <v>1243</v>
      </c>
      <c r="U294" s="293">
        <v>1</v>
      </c>
    </row>
    <row r="295" spans="2:21" ht="21.75" customHeight="1">
      <c r="B295" s="308">
        <v>46</v>
      </c>
      <c r="C295" s="365" t="s">
        <v>356</v>
      </c>
      <c r="D295" s="310">
        <v>449</v>
      </c>
      <c r="E295" s="299" t="s">
        <v>1246</v>
      </c>
      <c r="F295" s="299">
        <f t="shared" si="20"/>
        <v>4210487</v>
      </c>
      <c r="G295" s="299" t="s">
        <v>1247</v>
      </c>
      <c r="H295" s="299" t="s">
        <v>1247</v>
      </c>
      <c r="I295" s="310" t="str">
        <f t="shared" si="21"/>
        <v>OK</v>
      </c>
      <c r="J295" s="310" t="str">
        <f t="shared" si="19"/>
        <v>OK</v>
      </c>
      <c r="K295" s="307"/>
      <c r="L295" s="319">
        <v>1051446</v>
      </c>
      <c r="M295" s="312" t="s">
        <v>1832</v>
      </c>
      <c r="N295" s="313" t="s">
        <v>1248</v>
      </c>
      <c r="O295" s="363" t="s">
        <v>438</v>
      </c>
      <c r="P295" s="363" t="s">
        <v>1249</v>
      </c>
      <c r="Q295" s="302" t="s">
        <v>1663</v>
      </c>
      <c r="R295" s="313" t="s">
        <v>1248</v>
      </c>
      <c r="S295" s="363" t="s">
        <v>438</v>
      </c>
      <c r="T295" s="363" t="s">
        <v>1249</v>
      </c>
    </row>
    <row r="296" spans="2:21" ht="21.75" customHeight="1">
      <c r="B296" s="308">
        <v>47</v>
      </c>
      <c r="C296" s="365" t="s">
        <v>1993</v>
      </c>
      <c r="D296" s="310">
        <v>450</v>
      </c>
      <c r="E296" s="299" t="s">
        <v>1250</v>
      </c>
      <c r="F296" s="299">
        <f t="shared" si="20"/>
        <v>4210488</v>
      </c>
      <c r="G296" s="299" t="s">
        <v>1251</v>
      </c>
      <c r="H296" s="299" t="s">
        <v>1251</v>
      </c>
      <c r="I296" s="310" t="str">
        <f t="shared" si="21"/>
        <v>OK</v>
      </c>
      <c r="J296" s="310" t="str">
        <f t="shared" si="19"/>
        <v>OK</v>
      </c>
      <c r="K296" s="307"/>
      <c r="L296" s="328">
        <v>1069202</v>
      </c>
      <c r="M296" s="312" t="s">
        <v>1833</v>
      </c>
      <c r="N296" s="313" t="s">
        <v>1994</v>
      </c>
      <c r="O296" s="363" t="s">
        <v>573</v>
      </c>
      <c r="P296" s="363" t="s">
        <v>1252</v>
      </c>
      <c r="Q296" s="302" t="s">
        <v>1663</v>
      </c>
      <c r="R296" s="313" t="s">
        <v>1994</v>
      </c>
      <c r="S296" s="363" t="s">
        <v>573</v>
      </c>
      <c r="T296" s="363" t="s">
        <v>1252</v>
      </c>
    </row>
    <row r="297" spans="2:21" ht="21.75" customHeight="1">
      <c r="B297" s="308">
        <v>48</v>
      </c>
      <c r="C297" s="365" t="s">
        <v>1995</v>
      </c>
      <c r="D297" s="310">
        <v>451</v>
      </c>
      <c r="E297" s="299" t="s">
        <v>1253</v>
      </c>
      <c r="F297" s="299">
        <f t="shared" si="20"/>
        <v>4210489</v>
      </c>
      <c r="G297" s="299" t="s">
        <v>1254</v>
      </c>
      <c r="H297" s="299" t="s">
        <v>1254</v>
      </c>
      <c r="I297" s="310" t="str">
        <f t="shared" si="21"/>
        <v>OK</v>
      </c>
      <c r="J297" s="310" t="str">
        <f t="shared" si="19"/>
        <v>OK</v>
      </c>
      <c r="K297" s="307"/>
      <c r="L297" s="328">
        <v>1068987</v>
      </c>
      <c r="M297" s="312" t="s">
        <v>1834</v>
      </c>
      <c r="N297" s="313" t="s">
        <v>1996</v>
      </c>
      <c r="O297" s="363" t="s">
        <v>573</v>
      </c>
      <c r="P297" s="363" t="s">
        <v>1255</v>
      </c>
      <c r="Q297" s="302" t="s">
        <v>1663</v>
      </c>
      <c r="R297" s="313" t="s">
        <v>1996</v>
      </c>
      <c r="S297" s="363" t="s">
        <v>573</v>
      </c>
      <c r="T297" s="363" t="s">
        <v>1255</v>
      </c>
    </row>
    <row r="298" spans="2:21" ht="21.75" customHeight="1">
      <c r="B298" s="308">
        <v>49</v>
      </c>
      <c r="C298" s="365" t="s">
        <v>1997</v>
      </c>
      <c r="D298" s="310">
        <v>452</v>
      </c>
      <c r="E298" s="299" t="s">
        <v>1258</v>
      </c>
      <c r="F298" s="299">
        <f t="shared" si="20"/>
        <v>4210536</v>
      </c>
      <c r="G298" s="299" t="s">
        <v>1259</v>
      </c>
      <c r="H298" s="299" t="s">
        <v>1259</v>
      </c>
      <c r="I298" s="310" t="str">
        <f t="shared" si="21"/>
        <v>OK</v>
      </c>
      <c r="J298" s="310" t="str">
        <f t="shared" si="19"/>
        <v>OK</v>
      </c>
      <c r="K298" s="307"/>
      <c r="L298" s="328">
        <v>1069108</v>
      </c>
      <c r="M298" s="312" t="s">
        <v>1847</v>
      </c>
      <c r="N298" s="313" t="s">
        <v>1260</v>
      </c>
      <c r="O298" s="363" t="s">
        <v>573</v>
      </c>
      <c r="P298" s="363" t="s">
        <v>1835</v>
      </c>
      <c r="Q298" s="302" t="s">
        <v>1663</v>
      </c>
      <c r="R298" s="313" t="s">
        <v>1260</v>
      </c>
      <c r="S298" s="363" t="s">
        <v>573</v>
      </c>
      <c r="T298" s="363" t="s">
        <v>1835</v>
      </c>
      <c r="U298" s="293">
        <v>1</v>
      </c>
    </row>
    <row r="299" spans="2:21" ht="21.75" customHeight="1">
      <c r="B299" s="308">
        <v>50</v>
      </c>
      <c r="C299" s="365" t="s">
        <v>1998</v>
      </c>
      <c r="D299" s="310">
        <v>453</v>
      </c>
      <c r="E299" s="299" t="s">
        <v>1262</v>
      </c>
      <c r="F299" s="299">
        <f t="shared" si="20"/>
        <v>4210590</v>
      </c>
      <c r="G299" s="299" t="s">
        <v>1263</v>
      </c>
      <c r="H299" s="299" t="s">
        <v>1263</v>
      </c>
      <c r="I299" s="310" t="str">
        <f t="shared" si="21"/>
        <v>OK</v>
      </c>
      <c r="J299" s="310" t="str">
        <f t="shared" si="19"/>
        <v>OK</v>
      </c>
      <c r="K299" s="307"/>
      <c r="L299" s="328">
        <v>1066679</v>
      </c>
      <c r="M299" s="312" t="s">
        <v>1233</v>
      </c>
      <c r="N299" s="313" t="s">
        <v>1264</v>
      </c>
      <c r="O299" s="363" t="s">
        <v>573</v>
      </c>
      <c r="P299" s="363" t="s">
        <v>1235</v>
      </c>
      <c r="Q299" s="302" t="s">
        <v>1663</v>
      </c>
      <c r="R299" s="313" t="s">
        <v>1264</v>
      </c>
      <c r="S299" s="363" t="s">
        <v>573</v>
      </c>
      <c r="T299" s="363" t="s">
        <v>1235</v>
      </c>
      <c r="U299" s="293">
        <v>1</v>
      </c>
    </row>
    <row r="300" spans="2:21" ht="21.75" customHeight="1">
      <c r="B300" s="308">
        <v>51</v>
      </c>
      <c r="C300" s="365" t="s">
        <v>1999</v>
      </c>
      <c r="D300" s="310">
        <v>454</v>
      </c>
      <c r="E300" s="299" t="s">
        <v>1265</v>
      </c>
      <c r="F300" s="299">
        <f t="shared" si="20"/>
        <v>4210596</v>
      </c>
      <c r="G300" s="299" t="s">
        <v>1266</v>
      </c>
      <c r="H300" s="299" t="s">
        <v>1266</v>
      </c>
      <c r="I300" s="310" t="str">
        <f t="shared" si="21"/>
        <v>OK</v>
      </c>
      <c r="J300" s="310" t="str">
        <f t="shared" si="19"/>
        <v>OK</v>
      </c>
      <c r="K300" s="307"/>
      <c r="L300" s="328">
        <v>1071476</v>
      </c>
      <c r="M300" s="312" t="s">
        <v>1267</v>
      </c>
      <c r="N300" s="313" t="s">
        <v>1268</v>
      </c>
      <c r="O300" s="363" t="s">
        <v>573</v>
      </c>
      <c r="P300" s="363" t="s">
        <v>1269</v>
      </c>
      <c r="Q300" s="302" t="s">
        <v>1663</v>
      </c>
      <c r="R300" s="313" t="s">
        <v>1268</v>
      </c>
      <c r="S300" s="363" t="s">
        <v>573</v>
      </c>
      <c r="T300" s="363" t="s">
        <v>1269</v>
      </c>
    </row>
    <row r="301" spans="2:21" ht="21.75" customHeight="1">
      <c r="B301" s="308">
        <v>52</v>
      </c>
      <c r="C301" s="365" t="s">
        <v>300</v>
      </c>
      <c r="D301" s="310">
        <v>455</v>
      </c>
      <c r="E301" s="299" t="s">
        <v>1270</v>
      </c>
      <c r="F301" s="299">
        <f t="shared" si="20"/>
        <v>4210597</v>
      </c>
      <c r="G301" s="299" t="s">
        <v>1271</v>
      </c>
      <c r="H301" s="299" t="s">
        <v>1271</v>
      </c>
      <c r="I301" s="310" t="str">
        <f t="shared" si="21"/>
        <v>OK</v>
      </c>
      <c r="J301" s="310" t="str">
        <f t="shared" si="19"/>
        <v>OK</v>
      </c>
      <c r="K301" s="307"/>
      <c r="L301" s="319">
        <v>1071406</v>
      </c>
      <c r="M301" s="312" t="s">
        <v>477</v>
      </c>
      <c r="N301" s="313" t="s">
        <v>1272</v>
      </c>
      <c r="O301" s="363" t="s">
        <v>438</v>
      </c>
      <c r="P301" s="363" t="s">
        <v>478</v>
      </c>
      <c r="Q301" s="302" t="s">
        <v>1663</v>
      </c>
      <c r="R301" s="313" t="s">
        <v>1272</v>
      </c>
      <c r="S301" s="363" t="s">
        <v>438</v>
      </c>
      <c r="T301" s="363" t="s">
        <v>478</v>
      </c>
    </row>
    <row r="302" spans="2:21" ht="21.75" customHeight="1">
      <c r="B302" s="308">
        <v>53</v>
      </c>
      <c r="C302" s="365" t="s">
        <v>2000</v>
      </c>
      <c r="D302" s="310">
        <v>456</v>
      </c>
      <c r="E302" s="299" t="s">
        <v>1279</v>
      </c>
      <c r="F302" s="299">
        <f t="shared" si="20"/>
        <v>4210600</v>
      </c>
      <c r="G302" s="299" t="s">
        <v>1280</v>
      </c>
      <c r="H302" s="299" t="s">
        <v>1280</v>
      </c>
      <c r="I302" s="310" t="str">
        <f t="shared" si="21"/>
        <v>OK</v>
      </c>
      <c r="J302" s="310" t="str">
        <f t="shared" si="19"/>
        <v>OK</v>
      </c>
      <c r="K302" s="307"/>
      <c r="L302" s="328">
        <v>1066783</v>
      </c>
      <c r="M302" s="312" t="s">
        <v>1212</v>
      </c>
      <c r="N302" s="313" t="s">
        <v>1281</v>
      </c>
      <c r="O302" s="363" t="s">
        <v>565</v>
      </c>
      <c r="P302" s="363" t="s">
        <v>1910</v>
      </c>
      <c r="Q302" s="302" t="s">
        <v>1663</v>
      </c>
      <c r="R302" s="313" t="s">
        <v>1281</v>
      </c>
      <c r="S302" s="363" t="s">
        <v>565</v>
      </c>
      <c r="T302" s="363" t="s">
        <v>1910</v>
      </c>
    </row>
    <row r="303" spans="2:21" ht="21.75" customHeight="1">
      <c r="B303" s="308">
        <v>54</v>
      </c>
      <c r="C303" s="365" t="s">
        <v>1404</v>
      </c>
      <c r="D303" s="310">
        <v>457</v>
      </c>
      <c r="E303" s="299">
        <v>4220001</v>
      </c>
      <c r="F303" s="299">
        <f t="shared" si="20"/>
        <v>4220001</v>
      </c>
      <c r="G303" s="299" t="s">
        <v>1447</v>
      </c>
      <c r="H303" s="299" t="s">
        <v>1447</v>
      </c>
      <c r="I303" s="310" t="str">
        <f t="shared" si="21"/>
        <v>OK</v>
      </c>
      <c r="J303" s="310" t="str">
        <f t="shared" si="19"/>
        <v>OK</v>
      </c>
      <c r="K303" s="307"/>
      <c r="L303" s="328">
        <v>1063127</v>
      </c>
      <c r="M303" s="312" t="s">
        <v>1173</v>
      </c>
      <c r="N303" s="313" t="s">
        <v>1589</v>
      </c>
      <c r="O303" s="363" t="s">
        <v>573</v>
      </c>
      <c r="P303" s="363" t="s">
        <v>1983</v>
      </c>
      <c r="Q303" s="302" t="s">
        <v>1663</v>
      </c>
      <c r="R303" s="313" t="s">
        <v>1589</v>
      </c>
      <c r="S303" s="363" t="s">
        <v>573</v>
      </c>
      <c r="T303" s="363" t="s">
        <v>1983</v>
      </c>
    </row>
    <row r="304" spans="2:21" ht="21.75" customHeight="1">
      <c r="B304" s="308">
        <v>55</v>
      </c>
      <c r="C304" s="365" t="s">
        <v>2001</v>
      </c>
      <c r="D304" s="310">
        <v>458</v>
      </c>
      <c r="E304" s="299">
        <v>4220002</v>
      </c>
      <c r="F304" s="299">
        <f t="shared" si="20"/>
        <v>4220002</v>
      </c>
      <c r="G304" s="299" t="s">
        <v>2002</v>
      </c>
      <c r="H304" s="299" t="s">
        <v>2002</v>
      </c>
      <c r="I304" s="310" t="str">
        <f t="shared" si="21"/>
        <v>OK</v>
      </c>
      <c r="J304" s="310" t="str">
        <f t="shared" si="19"/>
        <v>OK</v>
      </c>
      <c r="K304" s="307"/>
      <c r="L304" s="315">
        <v>1078366</v>
      </c>
      <c r="M304" s="312" t="s">
        <v>1716</v>
      </c>
      <c r="N304" s="313" t="s">
        <v>2003</v>
      </c>
      <c r="O304" s="363" t="s">
        <v>573</v>
      </c>
      <c r="P304" s="363" t="s">
        <v>721</v>
      </c>
      <c r="Q304" s="302" t="s">
        <v>1663</v>
      </c>
      <c r="R304" s="313" t="s">
        <v>2003</v>
      </c>
      <c r="S304" s="363" t="s">
        <v>573</v>
      </c>
      <c r="T304" s="363" t="s">
        <v>721</v>
      </c>
    </row>
    <row r="305" spans="1:22" ht="21.75" customHeight="1">
      <c r="B305" s="308">
        <v>56</v>
      </c>
      <c r="C305" s="365" t="s">
        <v>2004</v>
      </c>
      <c r="D305" s="310">
        <v>459</v>
      </c>
      <c r="E305" s="299">
        <v>4220003</v>
      </c>
      <c r="F305" s="299">
        <f t="shared" si="20"/>
        <v>4220003</v>
      </c>
      <c r="G305" s="299" t="s">
        <v>2005</v>
      </c>
      <c r="H305" s="299" t="s">
        <v>2005</v>
      </c>
      <c r="I305" s="310" t="str">
        <f t="shared" si="21"/>
        <v>OK</v>
      </c>
      <c r="J305" s="310" t="str">
        <f t="shared" si="19"/>
        <v>OK</v>
      </c>
      <c r="K305" s="307"/>
      <c r="L305" s="319">
        <v>1063669</v>
      </c>
      <c r="M305" s="312" t="s">
        <v>1730</v>
      </c>
      <c r="N305" s="313" t="s">
        <v>2006</v>
      </c>
      <c r="O305" s="363" t="s">
        <v>573</v>
      </c>
      <c r="P305" s="363" t="s">
        <v>762</v>
      </c>
      <c r="Q305" s="302" t="s">
        <v>1663</v>
      </c>
      <c r="R305" s="313" t="s">
        <v>2006</v>
      </c>
      <c r="S305" s="363" t="s">
        <v>573</v>
      </c>
      <c r="T305" s="363" t="s">
        <v>762</v>
      </c>
    </row>
    <row r="306" spans="1:22" ht="21.75" customHeight="1">
      <c r="B306" s="308">
        <v>57</v>
      </c>
      <c r="C306" s="366" t="s">
        <v>2007</v>
      </c>
      <c r="D306" s="310">
        <v>460</v>
      </c>
      <c r="E306" s="299">
        <v>4220004</v>
      </c>
      <c r="F306" s="299">
        <f t="shared" si="20"/>
        <v>4220004</v>
      </c>
      <c r="G306" s="299" t="s">
        <v>2008</v>
      </c>
      <c r="H306" s="299" t="s">
        <v>2008</v>
      </c>
      <c r="I306" s="310" t="str">
        <f t="shared" si="21"/>
        <v>OK</v>
      </c>
      <c r="J306" s="310" t="str">
        <f t="shared" si="19"/>
        <v>OK</v>
      </c>
      <c r="K306" s="307"/>
      <c r="L306" s="319">
        <v>1068987</v>
      </c>
      <c r="M306" s="312" t="s">
        <v>1834</v>
      </c>
      <c r="N306" s="313" t="s">
        <v>2009</v>
      </c>
      <c r="O306" s="363" t="s">
        <v>573</v>
      </c>
      <c r="P306" s="363" t="s">
        <v>1255</v>
      </c>
      <c r="Q306" s="302" t="s">
        <v>1663</v>
      </c>
      <c r="R306" s="313" t="s">
        <v>2009</v>
      </c>
      <c r="S306" s="363" t="s">
        <v>573</v>
      </c>
      <c r="T306" s="363" t="s">
        <v>1255</v>
      </c>
    </row>
    <row r="307" spans="1:22" ht="21.75" customHeight="1" thickBot="1">
      <c r="A307" s="338" t="s">
        <v>1592</v>
      </c>
      <c r="B307" s="367">
        <v>1</v>
      </c>
      <c r="C307" s="355" t="s">
        <v>2010</v>
      </c>
      <c r="D307" s="310">
        <f>B307+500</f>
        <v>501</v>
      </c>
      <c r="E307" s="299" t="s">
        <v>1286</v>
      </c>
      <c r="F307" s="299">
        <f t="shared" si="20"/>
        <v>7210041</v>
      </c>
      <c r="G307" s="299" t="s">
        <v>1287</v>
      </c>
      <c r="H307" s="299" t="s">
        <v>1287</v>
      </c>
      <c r="I307" s="310" t="str">
        <f t="shared" ref="I307:I325" si="22">IF(COUNTIF($G$5:$G$338,G307)=1,"OK","重複あり！")</f>
        <v>OK</v>
      </c>
      <c r="J307" s="310" t="str">
        <f t="shared" si="19"/>
        <v>OK</v>
      </c>
      <c r="K307" s="307"/>
      <c r="L307" s="368">
        <v>1060121</v>
      </c>
      <c r="M307" s="312" t="s">
        <v>2243</v>
      </c>
      <c r="N307" s="339" t="s">
        <v>1288</v>
      </c>
      <c r="O307" s="314" t="s">
        <v>1289</v>
      </c>
      <c r="P307" s="314" t="s">
        <v>2244</v>
      </c>
      <c r="Q307" s="302" t="s">
        <v>1663</v>
      </c>
      <c r="R307" s="339" t="s">
        <v>1288</v>
      </c>
      <c r="S307" s="314" t="s">
        <v>1289</v>
      </c>
      <c r="T307" s="314" t="s">
        <v>2244</v>
      </c>
    </row>
    <row r="308" spans="1:22" ht="21.75" customHeight="1">
      <c r="B308" s="367">
        <f>B307+1</f>
        <v>2</v>
      </c>
      <c r="C308" s="355" t="s">
        <v>2011</v>
      </c>
      <c r="D308" s="310">
        <f t="shared" ref="D308:D320" si="23">B308+500</f>
        <v>502</v>
      </c>
      <c r="E308" s="299" t="s">
        <v>1290</v>
      </c>
      <c r="F308" s="299">
        <f t="shared" si="20"/>
        <v>7210042</v>
      </c>
      <c r="G308" s="299" t="s">
        <v>1291</v>
      </c>
      <c r="H308" s="299" t="s">
        <v>1291</v>
      </c>
      <c r="I308" s="310" t="str">
        <f t="shared" si="22"/>
        <v>OK</v>
      </c>
      <c r="J308" s="310" t="str">
        <f t="shared" si="19"/>
        <v>OK</v>
      </c>
      <c r="K308" s="307"/>
      <c r="L308" s="367">
        <v>1060103</v>
      </c>
      <c r="M308" s="312" t="s">
        <v>2217</v>
      </c>
      <c r="N308" s="339" t="s">
        <v>1292</v>
      </c>
      <c r="O308" s="314" t="s">
        <v>438</v>
      </c>
      <c r="P308" s="314" t="s">
        <v>1293</v>
      </c>
      <c r="Q308" s="302" t="s">
        <v>1663</v>
      </c>
      <c r="R308" s="339" t="s">
        <v>1292</v>
      </c>
      <c r="S308" s="314" t="s">
        <v>438</v>
      </c>
      <c r="T308" s="314" t="s">
        <v>1293</v>
      </c>
    </row>
    <row r="309" spans="1:22" ht="21.75" customHeight="1">
      <c r="B309" s="367">
        <f t="shared" ref="B309:B325" si="24">B308+1</f>
        <v>3</v>
      </c>
      <c r="C309" s="355" t="s">
        <v>2012</v>
      </c>
      <c r="D309" s="310">
        <f t="shared" si="23"/>
        <v>503</v>
      </c>
      <c r="E309" s="299" t="s">
        <v>1294</v>
      </c>
      <c r="F309" s="299">
        <f t="shared" si="20"/>
        <v>7210043</v>
      </c>
      <c r="G309" s="299" t="s">
        <v>1295</v>
      </c>
      <c r="H309" s="299" t="s">
        <v>1295</v>
      </c>
      <c r="I309" s="310" t="str">
        <f t="shared" si="22"/>
        <v>OK</v>
      </c>
      <c r="J309" s="310" t="str">
        <f t="shared" si="19"/>
        <v>OK</v>
      </c>
      <c r="K309" s="307"/>
      <c r="L309" s="367">
        <v>1060117</v>
      </c>
      <c r="M309" s="312" t="s">
        <v>2245</v>
      </c>
      <c r="N309" s="339" t="s">
        <v>1296</v>
      </c>
      <c r="O309" s="314" t="s">
        <v>573</v>
      </c>
      <c r="P309" s="314" t="s">
        <v>1297</v>
      </c>
      <c r="Q309" s="302" t="s">
        <v>1663</v>
      </c>
      <c r="R309" s="339" t="s">
        <v>1296</v>
      </c>
      <c r="S309" s="314" t="s">
        <v>573</v>
      </c>
      <c r="T309" s="314" t="s">
        <v>1297</v>
      </c>
    </row>
    <row r="310" spans="1:22" ht="24" customHeight="1">
      <c r="B310" s="367">
        <f t="shared" si="24"/>
        <v>4</v>
      </c>
      <c r="C310" s="355" t="s">
        <v>2013</v>
      </c>
      <c r="D310" s="310">
        <f t="shared" si="23"/>
        <v>504</v>
      </c>
      <c r="E310" s="299" t="s">
        <v>1298</v>
      </c>
      <c r="F310" s="299">
        <f t="shared" si="20"/>
        <v>7210044</v>
      </c>
      <c r="G310" s="299" t="s">
        <v>1299</v>
      </c>
      <c r="H310" s="299" t="s">
        <v>1299</v>
      </c>
      <c r="I310" s="310" t="str">
        <f t="shared" si="22"/>
        <v>OK</v>
      </c>
      <c r="J310" s="310" t="str">
        <f t="shared" si="19"/>
        <v>OK</v>
      </c>
      <c r="K310" s="307"/>
      <c r="L310" s="367">
        <v>1060116</v>
      </c>
      <c r="M310" s="312" t="s">
        <v>2246</v>
      </c>
      <c r="N310" s="339" t="s">
        <v>1300</v>
      </c>
      <c r="O310" s="314" t="s">
        <v>438</v>
      </c>
      <c r="P310" s="314" t="s">
        <v>1301</v>
      </c>
      <c r="Q310" s="302" t="s">
        <v>1663</v>
      </c>
      <c r="R310" s="339" t="s">
        <v>1300</v>
      </c>
      <c r="S310" s="314" t="s">
        <v>438</v>
      </c>
      <c r="T310" s="314" t="s">
        <v>1301</v>
      </c>
    </row>
    <row r="311" spans="1:22" ht="21.75" customHeight="1">
      <c r="B311" s="367">
        <f t="shared" si="24"/>
        <v>5</v>
      </c>
      <c r="C311" s="355" t="s">
        <v>2247</v>
      </c>
      <c r="D311" s="310">
        <f t="shared" si="23"/>
        <v>505</v>
      </c>
      <c r="E311" s="299" t="s">
        <v>1302</v>
      </c>
      <c r="F311" s="299">
        <f t="shared" si="20"/>
        <v>7210045</v>
      </c>
      <c r="G311" s="299" t="s">
        <v>1303</v>
      </c>
      <c r="H311" s="299" t="s">
        <v>1303</v>
      </c>
      <c r="I311" s="310" t="str">
        <f t="shared" si="22"/>
        <v>OK</v>
      </c>
      <c r="J311" s="310" t="str">
        <f t="shared" ref="J311:J334" si="25">IF(EXACT(G311,H311),"OK","変更あり！")</f>
        <v>OK</v>
      </c>
      <c r="K311" s="307"/>
      <c r="L311" s="367">
        <v>1061862</v>
      </c>
      <c r="M311" s="312" t="s">
        <v>2248</v>
      </c>
      <c r="N311" s="339" t="s">
        <v>1304</v>
      </c>
      <c r="O311" s="314" t="s">
        <v>438</v>
      </c>
      <c r="P311" s="314" t="s">
        <v>1305</v>
      </c>
      <c r="Q311" s="302" t="s">
        <v>1663</v>
      </c>
      <c r="R311" s="339" t="s">
        <v>1304</v>
      </c>
      <c r="S311" s="314" t="s">
        <v>438</v>
      </c>
      <c r="T311" s="314" t="s">
        <v>1305</v>
      </c>
    </row>
    <row r="312" spans="1:22" ht="21.75" customHeight="1">
      <c r="B312" s="367">
        <f t="shared" si="24"/>
        <v>6</v>
      </c>
      <c r="C312" s="355" t="s">
        <v>2249</v>
      </c>
      <c r="D312" s="310">
        <f t="shared" si="23"/>
        <v>506</v>
      </c>
      <c r="E312" s="299" t="s">
        <v>1306</v>
      </c>
      <c r="F312" s="299">
        <f t="shared" si="20"/>
        <v>7210097</v>
      </c>
      <c r="G312" s="299" t="s">
        <v>1307</v>
      </c>
      <c r="H312" s="299" t="s">
        <v>1307</v>
      </c>
      <c r="I312" s="310" t="str">
        <f t="shared" si="22"/>
        <v>OK</v>
      </c>
      <c r="J312" s="310" t="str">
        <f t="shared" si="25"/>
        <v>OK</v>
      </c>
      <c r="K312" s="307"/>
      <c r="L312" s="367">
        <v>1061019</v>
      </c>
      <c r="M312" s="312" t="s">
        <v>2250</v>
      </c>
      <c r="N312" s="339" t="s">
        <v>1308</v>
      </c>
      <c r="O312" s="314" t="s">
        <v>578</v>
      </c>
      <c r="P312" s="314" t="s">
        <v>2251</v>
      </c>
      <c r="Q312" s="302" t="s">
        <v>1663</v>
      </c>
      <c r="R312" s="339" t="s">
        <v>1308</v>
      </c>
      <c r="S312" s="314" t="s">
        <v>578</v>
      </c>
      <c r="T312" s="314" t="s">
        <v>2251</v>
      </c>
    </row>
    <row r="313" spans="1:22" ht="21.75" customHeight="1">
      <c r="B313" s="367">
        <f t="shared" si="24"/>
        <v>7</v>
      </c>
      <c r="C313" s="369" t="s">
        <v>217</v>
      </c>
      <c r="D313" s="310">
        <f t="shared" si="23"/>
        <v>507</v>
      </c>
      <c r="E313" s="299" t="s">
        <v>1309</v>
      </c>
      <c r="F313" s="299">
        <f t="shared" si="20"/>
        <v>7210238</v>
      </c>
      <c r="G313" s="299" t="s">
        <v>1310</v>
      </c>
      <c r="H313" s="299" t="s">
        <v>1310</v>
      </c>
      <c r="I313" s="310" t="str">
        <f t="shared" si="22"/>
        <v>OK</v>
      </c>
      <c r="J313" s="310" t="str">
        <f t="shared" si="25"/>
        <v>OK</v>
      </c>
      <c r="K313" s="307"/>
      <c r="L313" s="367">
        <v>1064018</v>
      </c>
      <c r="M313" s="312" t="s">
        <v>2014</v>
      </c>
      <c r="N313" s="339" t="s">
        <v>1311</v>
      </c>
      <c r="O313" s="314" t="s">
        <v>573</v>
      </c>
      <c r="P313" s="314" t="s">
        <v>2252</v>
      </c>
      <c r="Q313" s="302" t="s">
        <v>1663</v>
      </c>
      <c r="R313" s="339" t="s">
        <v>1311</v>
      </c>
      <c r="S313" s="314" t="s">
        <v>573</v>
      </c>
      <c r="T313" s="314" t="s">
        <v>2252</v>
      </c>
      <c r="U313" s="293">
        <v>1</v>
      </c>
    </row>
    <row r="314" spans="1:22" ht="21.75" customHeight="1">
      <c r="B314" s="367">
        <f t="shared" si="24"/>
        <v>8</v>
      </c>
      <c r="C314" s="369" t="s">
        <v>2253</v>
      </c>
      <c r="D314" s="310">
        <f t="shared" si="23"/>
        <v>508</v>
      </c>
      <c r="E314" s="299" t="s">
        <v>1312</v>
      </c>
      <c r="F314" s="299">
        <f t="shared" ref="F314:F323" si="26">VALUE(E314)</f>
        <v>7210239</v>
      </c>
      <c r="G314" s="299" t="s">
        <v>1313</v>
      </c>
      <c r="H314" s="299" t="s">
        <v>1313</v>
      </c>
      <c r="I314" s="310" t="str">
        <f t="shared" si="22"/>
        <v>OK</v>
      </c>
      <c r="J314" s="310" t="str">
        <f t="shared" si="25"/>
        <v>OK</v>
      </c>
      <c r="K314" s="307"/>
      <c r="L314" s="367">
        <v>1063853</v>
      </c>
      <c r="M314" s="312" t="s">
        <v>1745</v>
      </c>
      <c r="N314" s="339" t="s">
        <v>854</v>
      </c>
      <c r="O314" s="314" t="s">
        <v>573</v>
      </c>
      <c r="P314" s="314" t="s">
        <v>855</v>
      </c>
      <c r="Q314" s="302" t="s">
        <v>1663</v>
      </c>
      <c r="R314" s="339" t="s">
        <v>854</v>
      </c>
      <c r="S314" s="314" t="s">
        <v>573</v>
      </c>
      <c r="T314" s="314" t="s">
        <v>855</v>
      </c>
      <c r="U314" s="293">
        <v>1</v>
      </c>
    </row>
    <row r="315" spans="1:22" ht="21.75" customHeight="1">
      <c r="B315" s="367">
        <f t="shared" si="24"/>
        <v>9</v>
      </c>
      <c r="C315" s="369" t="s">
        <v>2254</v>
      </c>
      <c r="D315" s="310">
        <f t="shared" si="23"/>
        <v>509</v>
      </c>
      <c r="E315" s="299" t="s">
        <v>1314</v>
      </c>
      <c r="F315" s="299">
        <f t="shared" si="26"/>
        <v>7210240</v>
      </c>
      <c r="G315" s="299" t="s">
        <v>1315</v>
      </c>
      <c r="H315" s="299" t="s">
        <v>1315</v>
      </c>
      <c r="I315" s="310" t="str">
        <f t="shared" si="22"/>
        <v>OK</v>
      </c>
      <c r="J315" s="310" t="str">
        <f t="shared" si="25"/>
        <v>OK</v>
      </c>
      <c r="K315" s="307"/>
      <c r="L315" s="367">
        <v>1063854</v>
      </c>
      <c r="M315" s="312" t="s">
        <v>1745</v>
      </c>
      <c r="N315" s="339" t="s">
        <v>854</v>
      </c>
      <c r="O315" s="314" t="s">
        <v>573</v>
      </c>
      <c r="P315" s="314" t="s">
        <v>855</v>
      </c>
      <c r="Q315" s="302" t="s">
        <v>1663</v>
      </c>
      <c r="R315" s="339" t="s">
        <v>854</v>
      </c>
      <c r="S315" s="314" t="s">
        <v>573</v>
      </c>
      <c r="T315" s="314" t="s">
        <v>855</v>
      </c>
      <c r="U315" s="293">
        <v>1</v>
      </c>
    </row>
    <row r="316" spans="1:22" ht="21.75" customHeight="1">
      <c r="B316" s="367">
        <f t="shared" si="24"/>
        <v>10</v>
      </c>
      <c r="C316" s="370" t="s">
        <v>270</v>
      </c>
      <c r="D316" s="310">
        <f t="shared" si="23"/>
        <v>510</v>
      </c>
      <c r="E316" s="299" t="s">
        <v>1316</v>
      </c>
      <c r="F316" s="299">
        <f t="shared" si="26"/>
        <v>7210351</v>
      </c>
      <c r="G316" s="299" t="s">
        <v>1317</v>
      </c>
      <c r="H316" s="299" t="s">
        <v>1317</v>
      </c>
      <c r="I316" s="310" t="str">
        <f t="shared" si="22"/>
        <v>OK</v>
      </c>
      <c r="J316" s="310" t="str">
        <f t="shared" si="25"/>
        <v>OK</v>
      </c>
      <c r="K316" s="307"/>
      <c r="L316" s="367">
        <v>1066661</v>
      </c>
      <c r="M316" s="312" t="s">
        <v>2255</v>
      </c>
      <c r="N316" s="371" t="s">
        <v>1318</v>
      </c>
      <c r="O316" s="372" t="s">
        <v>438</v>
      </c>
      <c r="P316" s="372" t="s">
        <v>1593</v>
      </c>
      <c r="Q316" s="302" t="s">
        <v>1663</v>
      </c>
      <c r="R316" s="339" t="s">
        <v>1318</v>
      </c>
      <c r="S316" s="314" t="s">
        <v>438</v>
      </c>
      <c r="T316" s="314" t="s">
        <v>1593</v>
      </c>
    </row>
    <row r="317" spans="1:22" ht="21.75" customHeight="1">
      <c r="A317" s="307"/>
      <c r="B317" s="367">
        <f t="shared" si="24"/>
        <v>11</v>
      </c>
      <c r="C317" s="373" t="s">
        <v>240</v>
      </c>
      <c r="D317" s="310">
        <f t="shared" si="23"/>
        <v>511</v>
      </c>
      <c r="E317" s="299" t="s">
        <v>1319</v>
      </c>
      <c r="F317" s="299">
        <f t="shared" si="26"/>
        <v>7210399</v>
      </c>
      <c r="G317" s="299" t="s">
        <v>1320</v>
      </c>
      <c r="H317" s="299" t="s">
        <v>1320</v>
      </c>
      <c r="I317" s="310" t="str">
        <f t="shared" si="22"/>
        <v>OK</v>
      </c>
      <c r="J317" s="310" t="str">
        <f t="shared" si="25"/>
        <v>OK</v>
      </c>
      <c r="K317" s="307"/>
      <c r="L317" s="367">
        <v>1066668</v>
      </c>
      <c r="M317" s="312" t="s">
        <v>2256</v>
      </c>
      <c r="N317" s="318" t="s">
        <v>2257</v>
      </c>
      <c r="O317" s="319" t="s">
        <v>2258</v>
      </c>
      <c r="P317" s="374" t="s">
        <v>2259</v>
      </c>
      <c r="Q317" s="302" t="s">
        <v>145</v>
      </c>
      <c r="R317" s="339" t="s">
        <v>2015</v>
      </c>
      <c r="S317" s="314" t="s">
        <v>1665</v>
      </c>
      <c r="T317" s="314" t="s">
        <v>1836</v>
      </c>
      <c r="U317" s="293">
        <v>1</v>
      </c>
      <c r="V317" s="293" t="s">
        <v>94</v>
      </c>
    </row>
    <row r="318" spans="1:22" ht="21.75" customHeight="1">
      <c r="B318" s="367">
        <f t="shared" si="24"/>
        <v>12</v>
      </c>
      <c r="C318" s="373" t="s">
        <v>2016</v>
      </c>
      <c r="D318" s="310">
        <f t="shared" si="23"/>
        <v>512</v>
      </c>
      <c r="E318" s="299" t="s">
        <v>1321</v>
      </c>
      <c r="F318" s="299">
        <f t="shared" si="26"/>
        <v>7210602</v>
      </c>
      <c r="G318" s="299" t="s">
        <v>1322</v>
      </c>
      <c r="H318" s="299" t="s">
        <v>1322</v>
      </c>
      <c r="I318" s="310" t="str">
        <f t="shared" si="22"/>
        <v>OK</v>
      </c>
      <c r="J318" s="310" t="str">
        <f t="shared" si="25"/>
        <v>OK</v>
      </c>
      <c r="K318" s="307"/>
      <c r="L318" s="367">
        <v>1071405</v>
      </c>
      <c r="M318" s="312" t="s">
        <v>1323</v>
      </c>
      <c r="N318" s="339" t="s">
        <v>1775</v>
      </c>
      <c r="O318" s="314" t="s">
        <v>573</v>
      </c>
      <c r="P318" s="314" t="s">
        <v>2260</v>
      </c>
      <c r="Q318" s="302" t="s">
        <v>1663</v>
      </c>
      <c r="R318" s="339" t="s">
        <v>1775</v>
      </c>
      <c r="S318" s="314" t="s">
        <v>573</v>
      </c>
      <c r="T318" s="314" t="s">
        <v>2121</v>
      </c>
      <c r="U318" s="293">
        <v>1</v>
      </c>
    </row>
    <row r="319" spans="1:22" ht="21.75" customHeight="1">
      <c r="B319" s="367">
        <f t="shared" si="24"/>
        <v>13</v>
      </c>
      <c r="C319" s="373" t="s">
        <v>2017</v>
      </c>
      <c r="D319" s="310">
        <f t="shared" si="23"/>
        <v>513</v>
      </c>
      <c r="E319" s="299">
        <v>7220002</v>
      </c>
      <c r="F319" s="299">
        <f t="shared" si="26"/>
        <v>7220002</v>
      </c>
      <c r="G319" s="299" t="s">
        <v>1449</v>
      </c>
      <c r="H319" s="299" t="s">
        <v>1449</v>
      </c>
      <c r="I319" s="310" t="str">
        <f t="shared" si="22"/>
        <v>OK</v>
      </c>
      <c r="J319" s="310" t="str">
        <f t="shared" si="25"/>
        <v>OK</v>
      </c>
      <c r="K319" s="307"/>
      <c r="L319" s="367">
        <v>1064040</v>
      </c>
      <c r="M319" s="312" t="s">
        <v>785</v>
      </c>
      <c r="N319" s="339" t="s">
        <v>786</v>
      </c>
      <c r="O319" s="314" t="s">
        <v>787</v>
      </c>
      <c r="P319" s="314" t="s">
        <v>788</v>
      </c>
      <c r="Q319" s="302" t="s">
        <v>1663</v>
      </c>
      <c r="R319" s="339" t="s">
        <v>786</v>
      </c>
      <c r="S319" s="314" t="s">
        <v>787</v>
      </c>
      <c r="T319" s="314" t="s">
        <v>788</v>
      </c>
      <c r="U319" s="293">
        <v>1</v>
      </c>
    </row>
    <row r="320" spans="1:22" ht="21.75" customHeight="1">
      <c r="B320" s="367">
        <f t="shared" si="24"/>
        <v>14</v>
      </c>
      <c r="C320" s="373" t="s">
        <v>2018</v>
      </c>
      <c r="D320" s="310">
        <f t="shared" si="23"/>
        <v>514</v>
      </c>
      <c r="E320" s="299">
        <v>7220003</v>
      </c>
      <c r="F320" s="299">
        <f t="shared" si="26"/>
        <v>7220003</v>
      </c>
      <c r="G320" s="299" t="s">
        <v>1837</v>
      </c>
      <c r="H320" s="299" t="s">
        <v>1837</v>
      </c>
      <c r="I320" s="310" t="str">
        <f t="shared" si="22"/>
        <v>OK</v>
      </c>
      <c r="J320" s="310" t="str">
        <f t="shared" si="25"/>
        <v>OK</v>
      </c>
      <c r="K320" s="307"/>
      <c r="L320" s="367">
        <v>1076471</v>
      </c>
      <c r="M320" s="312" t="s">
        <v>1838</v>
      </c>
      <c r="N320" s="339" t="s">
        <v>1839</v>
      </c>
      <c r="O320" s="314" t="s">
        <v>438</v>
      </c>
      <c r="P320" s="314" t="s">
        <v>1840</v>
      </c>
      <c r="Q320" s="302" t="s">
        <v>1663</v>
      </c>
      <c r="R320" s="339" t="s">
        <v>1839</v>
      </c>
      <c r="S320" s="314" t="s">
        <v>438</v>
      </c>
      <c r="T320" s="314" t="s">
        <v>1840</v>
      </c>
    </row>
    <row r="321" spans="1:23" ht="21.75" customHeight="1">
      <c r="B321" s="367">
        <f t="shared" si="24"/>
        <v>15</v>
      </c>
      <c r="C321" s="373" t="s">
        <v>2019</v>
      </c>
      <c r="D321" s="310">
        <f>B321+500</f>
        <v>515</v>
      </c>
      <c r="E321" s="299">
        <v>7220004</v>
      </c>
      <c r="F321" s="299">
        <f t="shared" si="26"/>
        <v>7220004</v>
      </c>
      <c r="G321" s="299" t="s">
        <v>1841</v>
      </c>
      <c r="H321" s="299" t="s">
        <v>1841</v>
      </c>
      <c r="I321" s="310" t="str">
        <f t="shared" si="22"/>
        <v>OK</v>
      </c>
      <c r="J321" s="310" t="str">
        <f t="shared" si="25"/>
        <v>OK</v>
      </c>
      <c r="K321" s="307"/>
      <c r="L321" s="367">
        <v>1076618</v>
      </c>
      <c r="M321" s="312" t="s">
        <v>1842</v>
      </c>
      <c r="N321" s="339" t="s">
        <v>1843</v>
      </c>
      <c r="O321" s="314" t="s">
        <v>438</v>
      </c>
      <c r="P321" s="314" t="s">
        <v>1844</v>
      </c>
      <c r="Q321" s="302" t="s">
        <v>1663</v>
      </c>
      <c r="R321" s="339" t="s">
        <v>1843</v>
      </c>
      <c r="S321" s="314" t="s">
        <v>438</v>
      </c>
      <c r="T321" s="314" t="s">
        <v>1844</v>
      </c>
    </row>
    <row r="322" spans="1:23" ht="21.75" customHeight="1">
      <c r="B322" s="367">
        <f t="shared" si="24"/>
        <v>16</v>
      </c>
      <c r="C322" s="373" t="s">
        <v>2020</v>
      </c>
      <c r="D322" s="310">
        <f>B322+500</f>
        <v>516</v>
      </c>
      <c r="E322" s="299">
        <v>7220005</v>
      </c>
      <c r="F322" s="299">
        <f t="shared" si="26"/>
        <v>7220005</v>
      </c>
      <c r="G322" s="299" t="s">
        <v>2021</v>
      </c>
      <c r="H322" s="299" t="s">
        <v>2021</v>
      </c>
      <c r="I322" s="310" t="str">
        <f t="shared" si="22"/>
        <v>OK</v>
      </c>
      <c r="J322" s="310" t="str">
        <f t="shared" si="25"/>
        <v>OK</v>
      </c>
      <c r="K322" s="307"/>
      <c r="L322" s="367">
        <v>1064019</v>
      </c>
      <c r="M322" s="312" t="s">
        <v>1745</v>
      </c>
      <c r="N322" s="339" t="s">
        <v>1278</v>
      </c>
      <c r="O322" s="314" t="s">
        <v>573</v>
      </c>
      <c r="P322" s="314" t="s">
        <v>855</v>
      </c>
      <c r="Q322" s="302" t="s">
        <v>1663</v>
      </c>
      <c r="R322" s="339" t="s">
        <v>1278</v>
      </c>
      <c r="S322" s="314" t="s">
        <v>573</v>
      </c>
      <c r="T322" s="314" t="s">
        <v>855</v>
      </c>
      <c r="U322" s="316">
        <v>1</v>
      </c>
    </row>
    <row r="323" spans="1:23" ht="21.75" customHeight="1">
      <c r="B323" s="367">
        <f t="shared" si="24"/>
        <v>17</v>
      </c>
      <c r="C323" s="373" t="s">
        <v>2261</v>
      </c>
      <c r="D323" s="310">
        <f t="shared" ref="D323:D325" si="27">B323+500</f>
        <v>517</v>
      </c>
      <c r="E323" s="299">
        <v>7220006</v>
      </c>
      <c r="F323" s="299">
        <f t="shared" si="26"/>
        <v>7220006</v>
      </c>
      <c r="G323" s="299" t="s">
        <v>2022</v>
      </c>
      <c r="H323" s="299" t="s">
        <v>2022</v>
      </c>
      <c r="I323" s="310" t="str">
        <f t="shared" si="22"/>
        <v>OK</v>
      </c>
      <c r="J323" s="310" t="str">
        <f t="shared" si="25"/>
        <v>OK</v>
      </c>
      <c r="K323" s="307"/>
      <c r="L323" s="367">
        <v>1078345</v>
      </c>
      <c r="M323" s="312" t="s">
        <v>2262</v>
      </c>
      <c r="N323" s="339" t="s">
        <v>2023</v>
      </c>
      <c r="O323" s="314" t="s">
        <v>438</v>
      </c>
      <c r="P323" s="314" t="s">
        <v>2024</v>
      </c>
      <c r="Q323" s="302" t="s">
        <v>1663</v>
      </c>
      <c r="R323" s="339" t="s">
        <v>2023</v>
      </c>
      <c r="S323" s="314" t="s">
        <v>438</v>
      </c>
      <c r="T323" s="314" t="s">
        <v>2024</v>
      </c>
    </row>
    <row r="324" spans="1:23" ht="21.75" customHeight="1">
      <c r="A324" s="316"/>
      <c r="B324" s="375">
        <f t="shared" si="24"/>
        <v>18</v>
      </c>
      <c r="C324" s="376" t="s">
        <v>2263</v>
      </c>
      <c r="D324" s="333">
        <f t="shared" si="27"/>
        <v>518</v>
      </c>
      <c r="E324" s="332">
        <v>7220007</v>
      </c>
      <c r="F324" s="332">
        <v>7220007</v>
      </c>
      <c r="G324" s="332" t="s">
        <v>2264</v>
      </c>
      <c r="H324" s="332" t="s">
        <v>2264</v>
      </c>
      <c r="I324" s="333" t="str">
        <f t="shared" si="22"/>
        <v>OK</v>
      </c>
      <c r="J324" s="333" t="str">
        <f t="shared" si="25"/>
        <v>OK</v>
      </c>
      <c r="K324" s="307" t="s">
        <v>2133</v>
      </c>
      <c r="L324" s="377">
        <v>1080023</v>
      </c>
      <c r="M324" s="360" t="s">
        <v>2265</v>
      </c>
      <c r="N324" s="361" t="s">
        <v>2266</v>
      </c>
      <c r="O324" s="337" t="s">
        <v>438</v>
      </c>
      <c r="P324" s="337" t="s">
        <v>2267</v>
      </c>
      <c r="Q324" s="302"/>
      <c r="R324" s="361" t="s">
        <v>2266</v>
      </c>
      <c r="S324" s="337" t="s">
        <v>438</v>
      </c>
      <c r="T324" s="337" t="s">
        <v>2267</v>
      </c>
    </row>
    <row r="325" spans="1:23" ht="21.75" customHeight="1">
      <c r="A325" s="316"/>
      <c r="B325" s="375">
        <f t="shared" si="24"/>
        <v>19</v>
      </c>
      <c r="C325" s="376" t="s">
        <v>2268</v>
      </c>
      <c r="D325" s="333">
        <f t="shared" si="27"/>
        <v>519</v>
      </c>
      <c r="E325" s="332">
        <v>7220008</v>
      </c>
      <c r="F325" s="332">
        <v>7220008</v>
      </c>
      <c r="G325" s="332" t="s">
        <v>2269</v>
      </c>
      <c r="H325" s="332" t="s">
        <v>2269</v>
      </c>
      <c r="I325" s="333" t="str">
        <f t="shared" si="22"/>
        <v>OK</v>
      </c>
      <c r="J325" s="333" t="str">
        <f t="shared" si="25"/>
        <v>OK</v>
      </c>
      <c r="K325" s="307" t="s">
        <v>2133</v>
      </c>
      <c r="L325" s="377">
        <v>1071622</v>
      </c>
      <c r="M325" s="360" t="s">
        <v>2270</v>
      </c>
      <c r="N325" s="361" t="s">
        <v>1820</v>
      </c>
      <c r="O325" s="337" t="s">
        <v>438</v>
      </c>
      <c r="P325" s="337" t="s">
        <v>1590</v>
      </c>
      <c r="Q325" s="302"/>
      <c r="R325" s="361" t="s">
        <v>1820</v>
      </c>
      <c r="S325" s="337" t="s">
        <v>438</v>
      </c>
      <c r="T325" s="337" t="s">
        <v>1590</v>
      </c>
    </row>
    <row r="326" spans="1:23" ht="21.75" customHeight="1">
      <c r="A326" s="303" t="s">
        <v>1595</v>
      </c>
      <c r="B326" s="308">
        <v>1</v>
      </c>
      <c r="C326" s="309" t="s">
        <v>2271</v>
      </c>
      <c r="D326" s="310">
        <v>601</v>
      </c>
      <c r="E326" s="299" t="s">
        <v>1324</v>
      </c>
      <c r="F326" s="299">
        <f t="shared" ref="F326:F334" si="28">VALUE(E326)</f>
        <v>5210001</v>
      </c>
      <c r="G326" s="299" t="s">
        <v>1325</v>
      </c>
      <c r="H326" s="299" t="s">
        <v>1325</v>
      </c>
      <c r="I326" s="310" t="str">
        <f t="shared" ref="I326:I332" si="29">IF(COUNTIF($G$5:$G$337,G326)=1,"OK","重複あり！")</f>
        <v>OK</v>
      </c>
      <c r="J326" s="310" t="str">
        <f t="shared" si="25"/>
        <v>OK</v>
      </c>
      <c r="K326" s="307"/>
      <c r="L326" s="315">
        <v>1039953</v>
      </c>
      <c r="M326" s="314"/>
      <c r="N326" s="329" t="s">
        <v>2272</v>
      </c>
      <c r="O326" s="302"/>
      <c r="P326" s="302" t="s">
        <v>1326</v>
      </c>
      <c r="Q326" s="302" t="s">
        <v>1663</v>
      </c>
      <c r="R326" s="329" t="s">
        <v>2272</v>
      </c>
      <c r="S326" s="302"/>
      <c r="T326" s="302" t="s">
        <v>1326</v>
      </c>
    </row>
    <row r="327" spans="1:23" ht="21.75" customHeight="1">
      <c r="B327" s="308">
        <v>2</v>
      </c>
      <c r="C327" s="309" t="s">
        <v>200</v>
      </c>
      <c r="D327" s="310">
        <v>602</v>
      </c>
      <c r="E327" s="299" t="s">
        <v>1327</v>
      </c>
      <c r="F327" s="299">
        <f t="shared" si="28"/>
        <v>5210002</v>
      </c>
      <c r="G327" s="299" t="s">
        <v>1328</v>
      </c>
      <c r="H327" s="299" t="s">
        <v>1328</v>
      </c>
      <c r="I327" s="310" t="str">
        <f t="shared" si="29"/>
        <v>OK</v>
      </c>
      <c r="J327" s="310" t="str">
        <f t="shared" si="25"/>
        <v>OK</v>
      </c>
      <c r="K327" s="307"/>
      <c r="L327" s="315">
        <v>1060122</v>
      </c>
      <c r="M327" s="314"/>
      <c r="N327" s="329" t="s">
        <v>2273</v>
      </c>
      <c r="O327" s="302"/>
      <c r="P327" s="302" t="s">
        <v>1329</v>
      </c>
      <c r="Q327" s="302" t="s">
        <v>1663</v>
      </c>
      <c r="R327" s="329" t="s">
        <v>2273</v>
      </c>
      <c r="S327" s="302"/>
      <c r="T327" s="302" t="s">
        <v>1329</v>
      </c>
    </row>
    <row r="328" spans="1:23" ht="21.75" customHeight="1">
      <c r="B328" s="308">
        <v>3</v>
      </c>
      <c r="C328" s="309" t="s">
        <v>228</v>
      </c>
      <c r="D328" s="310">
        <v>605</v>
      </c>
      <c r="E328" s="299" t="s">
        <v>1330</v>
      </c>
      <c r="F328" s="299">
        <f t="shared" si="28"/>
        <v>5210524</v>
      </c>
      <c r="G328" s="299" t="s">
        <v>1450</v>
      </c>
      <c r="H328" s="299" t="s">
        <v>1450</v>
      </c>
      <c r="I328" s="310" t="str">
        <f t="shared" si="29"/>
        <v>OK</v>
      </c>
      <c r="J328" s="310" t="str">
        <f t="shared" si="25"/>
        <v>OK</v>
      </c>
      <c r="K328" s="307"/>
      <c r="L328" s="315">
        <v>1050669</v>
      </c>
      <c r="M328" s="314" t="s">
        <v>2274</v>
      </c>
      <c r="N328" s="329" t="s">
        <v>2275</v>
      </c>
      <c r="O328" s="302" t="s">
        <v>2276</v>
      </c>
      <c r="P328" s="302" t="s">
        <v>2277</v>
      </c>
      <c r="Q328" s="302" t="s">
        <v>1663</v>
      </c>
      <c r="R328" s="329" t="s">
        <v>2275</v>
      </c>
      <c r="S328" s="302" t="s">
        <v>2276</v>
      </c>
      <c r="T328" s="302" t="s">
        <v>2277</v>
      </c>
    </row>
    <row r="329" spans="1:23" ht="21.75" customHeight="1">
      <c r="B329" s="308">
        <v>4</v>
      </c>
      <c r="C329" s="309" t="s">
        <v>251</v>
      </c>
      <c r="D329" s="310">
        <v>603</v>
      </c>
      <c r="E329" s="299" t="s">
        <v>1331</v>
      </c>
      <c r="F329" s="299">
        <f t="shared" si="28"/>
        <v>5210004</v>
      </c>
      <c r="G329" s="299" t="s">
        <v>1332</v>
      </c>
      <c r="H329" s="299" t="s">
        <v>1332</v>
      </c>
      <c r="I329" s="310" t="str">
        <f t="shared" si="29"/>
        <v>OK</v>
      </c>
      <c r="J329" s="310" t="str">
        <f t="shared" si="25"/>
        <v>OK</v>
      </c>
      <c r="K329" s="307"/>
      <c r="L329" s="315">
        <v>1060127</v>
      </c>
      <c r="M329" s="314"/>
      <c r="N329" s="329" t="s">
        <v>1333</v>
      </c>
      <c r="O329" s="302"/>
      <c r="P329" s="302" t="s">
        <v>1334</v>
      </c>
      <c r="Q329" s="302" t="s">
        <v>1663</v>
      </c>
      <c r="R329" s="329" t="s">
        <v>1333</v>
      </c>
      <c r="S329" s="302"/>
      <c r="T329" s="302" t="s">
        <v>1334</v>
      </c>
    </row>
    <row r="330" spans="1:23" ht="21.75" customHeight="1">
      <c r="B330" s="308">
        <v>5</v>
      </c>
      <c r="C330" s="326" t="s">
        <v>237</v>
      </c>
      <c r="D330" s="310">
        <v>604</v>
      </c>
      <c r="E330" s="299" t="s">
        <v>1335</v>
      </c>
      <c r="F330" s="299">
        <f t="shared" si="28"/>
        <v>5210417</v>
      </c>
      <c r="G330" s="299" t="s">
        <v>1336</v>
      </c>
      <c r="H330" s="299" t="s">
        <v>1336</v>
      </c>
      <c r="I330" s="310" t="str">
        <f t="shared" si="29"/>
        <v>OK</v>
      </c>
      <c r="J330" s="310" t="str">
        <f t="shared" si="25"/>
        <v>OK</v>
      </c>
      <c r="L330" s="315">
        <v>1063362</v>
      </c>
      <c r="M330" s="314" t="s">
        <v>1830</v>
      </c>
      <c r="N330" s="329" t="s">
        <v>1178</v>
      </c>
      <c r="O330" s="302" t="s">
        <v>2278</v>
      </c>
      <c r="P330" s="302" t="s">
        <v>2279</v>
      </c>
      <c r="Q330" s="302" t="s">
        <v>1663</v>
      </c>
      <c r="R330" s="329" t="s">
        <v>1178</v>
      </c>
      <c r="S330" s="302" t="s">
        <v>2278</v>
      </c>
      <c r="T330" s="302" t="s">
        <v>2279</v>
      </c>
    </row>
    <row r="331" spans="1:23" ht="21.75" customHeight="1">
      <c r="B331" s="308">
        <v>6</v>
      </c>
      <c r="C331" s="326" t="s">
        <v>2280</v>
      </c>
      <c r="D331" s="310">
        <v>607</v>
      </c>
      <c r="E331" s="299" t="s">
        <v>1337</v>
      </c>
      <c r="F331" s="299">
        <f t="shared" si="28"/>
        <v>5210418</v>
      </c>
      <c r="G331" s="299" t="s">
        <v>1338</v>
      </c>
      <c r="H331" s="299" t="s">
        <v>1338</v>
      </c>
      <c r="I331" s="310" t="str">
        <f t="shared" si="29"/>
        <v>OK</v>
      </c>
      <c r="J331" s="310" t="str">
        <f t="shared" si="25"/>
        <v>OK</v>
      </c>
      <c r="L331" s="328">
        <v>1076825</v>
      </c>
      <c r="M331" s="314" t="s">
        <v>2281</v>
      </c>
      <c r="N331" s="329" t="s">
        <v>1339</v>
      </c>
      <c r="O331" s="302" t="s">
        <v>1845</v>
      </c>
      <c r="P331" s="302" t="s">
        <v>1846</v>
      </c>
      <c r="Q331" s="302" t="s">
        <v>1663</v>
      </c>
      <c r="R331" s="329" t="s">
        <v>1339</v>
      </c>
      <c r="S331" s="302" t="s">
        <v>1845</v>
      </c>
      <c r="T331" s="302" t="s">
        <v>1846</v>
      </c>
    </row>
    <row r="332" spans="1:23" ht="21.75" customHeight="1">
      <c r="B332" s="308">
        <v>7</v>
      </c>
      <c r="C332" s="326" t="s">
        <v>273</v>
      </c>
      <c r="D332" s="310">
        <v>606</v>
      </c>
      <c r="E332" s="299" t="s">
        <v>1340</v>
      </c>
      <c r="F332" s="299">
        <f t="shared" si="28"/>
        <v>5210537</v>
      </c>
      <c r="G332" s="299" t="s">
        <v>1341</v>
      </c>
      <c r="H332" s="299" t="s">
        <v>1341</v>
      </c>
      <c r="I332" s="310" t="str">
        <f t="shared" si="29"/>
        <v>OK</v>
      </c>
      <c r="J332" s="310" t="str">
        <f t="shared" si="25"/>
        <v>OK</v>
      </c>
      <c r="L332" s="319">
        <v>1069375</v>
      </c>
      <c r="M332" s="314"/>
      <c r="N332" s="329" t="s">
        <v>2282</v>
      </c>
      <c r="O332" s="302"/>
      <c r="P332" s="302" t="s">
        <v>1343</v>
      </c>
      <c r="Q332" s="302" t="s">
        <v>1663</v>
      </c>
      <c r="R332" s="329" t="s">
        <v>2282</v>
      </c>
      <c r="S332" s="302"/>
      <c r="T332" s="302" t="s">
        <v>1343</v>
      </c>
    </row>
    <row r="333" spans="1:23" s="294" customFormat="1" ht="23.25" customHeight="1">
      <c r="A333" s="303" t="s">
        <v>1596</v>
      </c>
      <c r="B333" s="308">
        <v>1</v>
      </c>
      <c r="C333" s="378" t="s">
        <v>1396</v>
      </c>
      <c r="D333" s="310">
        <v>701</v>
      </c>
      <c r="E333" s="299">
        <v>8220001</v>
      </c>
      <c r="F333" s="299">
        <f t="shared" si="28"/>
        <v>8220001</v>
      </c>
      <c r="G333" s="299" t="s">
        <v>1451</v>
      </c>
      <c r="H333" s="299" t="s">
        <v>1451</v>
      </c>
      <c r="I333" s="310" t="str">
        <f t="shared" ref="I333:I334" si="30">IF(COUNTIF($G$5:$G$338,G333)=1,"OK","重複あり！")</f>
        <v>OK</v>
      </c>
      <c r="J333" s="310" t="str">
        <f t="shared" si="25"/>
        <v>OK</v>
      </c>
      <c r="K333" s="293"/>
      <c r="L333" s="299">
        <v>1069375</v>
      </c>
      <c r="M333" s="302"/>
      <c r="N333" s="302" t="s">
        <v>1342</v>
      </c>
      <c r="O333" s="302"/>
      <c r="P333" s="302" t="s">
        <v>1343</v>
      </c>
      <c r="Q333" s="302" t="s">
        <v>1663</v>
      </c>
      <c r="R333" s="302" t="s">
        <v>1342</v>
      </c>
      <c r="S333" s="299"/>
      <c r="T333" s="302" t="s">
        <v>1343</v>
      </c>
      <c r="W333" s="293"/>
    </row>
    <row r="334" spans="1:23" s="294" customFormat="1">
      <c r="A334" s="293"/>
      <c r="B334" s="308">
        <v>2</v>
      </c>
      <c r="C334" s="378" t="s">
        <v>1397</v>
      </c>
      <c r="D334" s="310">
        <v>702</v>
      </c>
      <c r="E334" s="299">
        <v>8220002</v>
      </c>
      <c r="F334" s="299">
        <f t="shared" si="28"/>
        <v>8220002</v>
      </c>
      <c r="G334" s="299" t="s">
        <v>1452</v>
      </c>
      <c r="H334" s="299" t="s">
        <v>1452</v>
      </c>
      <c r="I334" s="310" t="str">
        <f t="shared" si="30"/>
        <v>OK</v>
      </c>
      <c r="J334" s="310" t="str">
        <f t="shared" si="25"/>
        <v>OK</v>
      </c>
      <c r="K334" s="293"/>
      <c r="L334" s="299">
        <v>1069108</v>
      </c>
      <c r="M334" s="302" t="s">
        <v>1847</v>
      </c>
      <c r="N334" s="302" t="s">
        <v>1260</v>
      </c>
      <c r="O334" s="302" t="s">
        <v>573</v>
      </c>
      <c r="P334" s="302" t="s">
        <v>1261</v>
      </c>
      <c r="Q334" s="302" t="s">
        <v>1663</v>
      </c>
      <c r="R334" s="302" t="s">
        <v>1260</v>
      </c>
      <c r="S334" s="299" t="s">
        <v>573</v>
      </c>
      <c r="T334" s="302" t="s">
        <v>1261</v>
      </c>
      <c r="W334" s="293"/>
    </row>
    <row r="343" spans="3:4" ht="13.5" customHeight="1"/>
    <row r="346" spans="3:4">
      <c r="C346" s="293"/>
      <c r="D346" s="293"/>
    </row>
    <row r="347" spans="3:4">
      <c r="C347" s="293"/>
      <c r="D347" s="293"/>
    </row>
    <row r="348" spans="3:4">
      <c r="C348" s="293"/>
      <c r="D348" s="293"/>
    </row>
    <row r="349" spans="3:4">
      <c r="C349" s="293"/>
      <c r="D349" s="293"/>
    </row>
    <row r="350" spans="3:4">
      <c r="C350" s="293"/>
      <c r="D350" s="293"/>
    </row>
    <row r="351" spans="3:4">
      <c r="C351" s="293"/>
      <c r="D351" s="293"/>
    </row>
    <row r="352" spans="3:4">
      <c r="C352" s="293"/>
      <c r="D352" s="293"/>
    </row>
    <row r="353" s="293" customFormat="1"/>
    <row r="354" s="293" customFormat="1"/>
    <row r="355" s="293" customFormat="1"/>
    <row r="356" s="293" customFormat="1"/>
    <row r="357" s="293" customFormat="1"/>
    <row r="358" s="293" customFormat="1"/>
    <row r="359" s="293" customFormat="1"/>
    <row r="360" s="293" customFormat="1"/>
    <row r="361" s="293" customFormat="1"/>
    <row r="362" s="293" customFormat="1"/>
    <row r="363" s="293" customFormat="1"/>
    <row r="364" s="293" customFormat="1"/>
    <row r="365" s="293" customFormat="1"/>
    <row r="366" s="293" customFormat="1"/>
    <row r="367" s="293" customFormat="1"/>
  </sheetData>
  <sheetProtection algorithmName="SHA-512" hashValue="2YE+nRHf9re+u6va/iOYvF/3ZyouSdqfpmH6rv7e7kig35mVtuh9gbG4A7g+5F47esHeme3maSvhGjKn+68/iw==" saltValue="HXWtudmOA2Du1rD+3amHjA==" spinCount="100000" sheet="1" selectLockedCells="1" selectUnlockedCells="1"/>
  <autoFilter ref="A4:AB300" xr:uid="{C6602216-4369-4437-BEB3-F16B1A9A5D85}"/>
  <phoneticPr fontId="16"/>
  <conditionalFormatting sqref="J3:K3">
    <cfRule type="containsText" dxfId="12" priority="2" operator="containsText" text="↓問題あり">
      <formula>NOT(ISERROR(SEARCH("↓問題あり",J3)))</formula>
    </cfRule>
  </conditionalFormatting>
  <conditionalFormatting sqref="R333:T334">
    <cfRule type="cellIs" dxfId="11" priority="1" operator="notEqual">
      <formula>N333</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FDD7-7181-4455-9A6C-0D463FD66E35}">
  <sheetPr>
    <tabColor rgb="FFFF0000"/>
  </sheetPr>
  <dimension ref="A1:N44"/>
  <sheetViews>
    <sheetView view="pageBreakPreview" zoomScale="110" zoomScaleNormal="100" zoomScaleSheetLayoutView="110" workbookViewId="0">
      <selection activeCell="B43" sqref="B43"/>
    </sheetView>
  </sheetViews>
  <sheetFormatPr defaultColWidth="9" defaultRowHeight="13"/>
  <cols>
    <col min="1" max="16384" width="9" style="99"/>
  </cols>
  <sheetData>
    <row r="1" spans="1:14">
      <c r="A1" s="99" t="s">
        <v>1540</v>
      </c>
    </row>
    <row r="3" spans="1:14">
      <c r="A3" s="99" t="s">
        <v>1539</v>
      </c>
    </row>
    <row r="4" spans="1:14">
      <c r="A4" s="117" t="s">
        <v>1538</v>
      </c>
      <c r="B4" s="114"/>
      <c r="C4" s="114"/>
      <c r="D4" s="114"/>
      <c r="E4" s="114"/>
      <c r="F4" s="114" t="s">
        <v>1537</v>
      </c>
      <c r="G4" s="114"/>
      <c r="H4" s="114"/>
      <c r="I4" s="114"/>
      <c r="J4" s="114"/>
      <c r="K4" s="114"/>
      <c r="L4" s="114"/>
      <c r="M4" s="114"/>
      <c r="N4" s="113"/>
    </row>
    <row r="5" spans="1:14">
      <c r="A5" s="116" t="s">
        <v>1536</v>
      </c>
      <c r="F5" s="99" t="s">
        <v>1535</v>
      </c>
      <c r="N5" s="112"/>
    </row>
    <row r="6" spans="1:14">
      <c r="A6" s="116"/>
      <c r="F6" s="99" t="s">
        <v>1534</v>
      </c>
      <c r="N6" s="112"/>
    </row>
    <row r="7" spans="1:14">
      <c r="A7" s="126" t="s">
        <v>1533</v>
      </c>
      <c r="B7" s="125"/>
      <c r="C7" s="125"/>
      <c r="D7" s="125"/>
      <c r="E7" s="125"/>
      <c r="F7" s="125"/>
      <c r="G7" s="125"/>
      <c r="H7" s="125"/>
      <c r="I7" s="125"/>
      <c r="J7" s="125"/>
      <c r="K7" s="125"/>
      <c r="L7" s="125"/>
      <c r="M7" s="125"/>
      <c r="N7" s="124"/>
    </row>
    <row r="8" spans="1:14">
      <c r="A8" s="123"/>
      <c r="B8" s="122"/>
      <c r="C8" s="122"/>
      <c r="D8" s="122"/>
      <c r="E8" s="122"/>
      <c r="F8" s="122"/>
      <c r="G8" s="122"/>
      <c r="H8" s="122"/>
      <c r="I8" s="122"/>
      <c r="J8" s="122"/>
      <c r="K8" s="122"/>
      <c r="L8" s="122"/>
      <c r="M8" s="122"/>
      <c r="N8" s="122"/>
    </row>
    <row r="9" spans="1:14">
      <c r="B9" s="115"/>
      <c r="C9" s="395" t="s">
        <v>1532</v>
      </c>
      <c r="D9" s="395"/>
      <c r="E9" s="395"/>
      <c r="F9" s="120"/>
      <c r="G9" s="115"/>
      <c r="H9" s="121"/>
      <c r="I9" s="396" t="s">
        <v>1531</v>
      </c>
      <c r="J9" s="121"/>
      <c r="K9" s="121"/>
      <c r="L9" s="121"/>
      <c r="M9" s="121"/>
      <c r="N9" s="120"/>
    </row>
    <row r="10" spans="1:14">
      <c r="B10" s="398" t="s">
        <v>1527</v>
      </c>
      <c r="C10" s="398"/>
      <c r="D10" s="399"/>
      <c r="E10" s="400" t="s">
        <v>1530</v>
      </c>
      <c r="F10" s="401"/>
      <c r="G10" s="111"/>
      <c r="H10" s="119"/>
      <c r="I10" s="397"/>
      <c r="J10" s="119"/>
      <c r="K10" s="119"/>
      <c r="L10" s="119"/>
      <c r="M10" s="119"/>
      <c r="N10" s="118"/>
    </row>
    <row r="11" spans="1:14">
      <c r="A11" s="115"/>
      <c r="B11" s="402"/>
      <c r="C11" s="403"/>
      <c r="D11" s="404"/>
      <c r="E11" s="117"/>
      <c r="F11" s="114"/>
      <c r="G11" s="117"/>
      <c r="H11" s="114"/>
      <c r="I11" s="114"/>
      <c r="J11" s="114"/>
      <c r="K11" s="114"/>
      <c r="L11" s="114"/>
      <c r="M11" s="114"/>
      <c r="N11" s="114"/>
    </row>
    <row r="12" spans="1:14">
      <c r="A12" s="394" t="s">
        <v>1529</v>
      </c>
      <c r="B12" s="391"/>
      <c r="C12" s="392"/>
      <c r="D12" s="393"/>
      <c r="E12" s="116"/>
      <c r="G12" s="116"/>
    </row>
    <row r="13" spans="1:14">
      <c r="A13" s="394"/>
      <c r="B13" s="391"/>
      <c r="C13" s="392"/>
      <c r="D13" s="393"/>
      <c r="E13" s="116"/>
      <c r="G13" s="116"/>
    </row>
    <row r="14" spans="1:14">
      <c r="A14" s="394"/>
      <c r="B14" s="391"/>
      <c r="C14" s="392"/>
      <c r="D14" s="393"/>
      <c r="F14" s="112"/>
      <c r="N14" s="112"/>
    </row>
    <row r="15" spans="1:14">
      <c r="A15" s="394"/>
      <c r="B15" s="391"/>
      <c r="C15" s="392"/>
      <c r="D15" s="393"/>
      <c r="F15" s="112"/>
      <c r="N15" s="112"/>
    </row>
    <row r="16" spans="1:14">
      <c r="A16" s="394"/>
      <c r="B16" s="391"/>
      <c r="C16" s="392"/>
      <c r="D16" s="393"/>
      <c r="F16" s="112"/>
      <c r="N16" s="112"/>
    </row>
    <row r="17" spans="1:14">
      <c r="A17" s="394"/>
      <c r="B17" s="391"/>
      <c r="C17" s="392"/>
      <c r="D17" s="393"/>
      <c r="F17" s="112"/>
      <c r="N17" s="112"/>
    </row>
    <row r="18" spans="1:14">
      <c r="A18" s="394"/>
      <c r="B18" s="391"/>
      <c r="C18" s="392"/>
      <c r="D18" s="393"/>
      <c r="F18" s="112"/>
      <c r="N18" s="112"/>
    </row>
    <row r="19" spans="1:14">
      <c r="A19" s="394"/>
      <c r="B19" s="391"/>
      <c r="C19" s="392"/>
      <c r="D19" s="393"/>
      <c r="F19" s="112"/>
      <c r="N19" s="112"/>
    </row>
    <row r="20" spans="1:14">
      <c r="A20" s="394"/>
      <c r="B20" s="391"/>
      <c r="C20" s="392"/>
      <c r="D20" s="393"/>
      <c r="F20" s="112"/>
      <c r="N20" s="112"/>
    </row>
    <row r="21" spans="1:14">
      <c r="A21" s="111"/>
      <c r="B21" s="388"/>
      <c r="C21" s="389"/>
      <c r="D21" s="390"/>
      <c r="E21" s="110"/>
      <c r="F21" s="109"/>
      <c r="G21" s="110"/>
      <c r="H21" s="110"/>
      <c r="I21" s="110"/>
      <c r="J21" s="110"/>
      <c r="K21" s="110"/>
      <c r="L21" s="110"/>
      <c r="M21" s="110"/>
      <c r="N21" s="109"/>
    </row>
    <row r="22" spans="1:14">
      <c r="A22" s="115"/>
      <c r="B22" s="391"/>
      <c r="C22" s="392"/>
      <c r="D22" s="393"/>
      <c r="E22" s="114"/>
      <c r="F22" s="113"/>
      <c r="N22" s="112"/>
    </row>
    <row r="23" spans="1:14">
      <c r="A23" s="394" t="s">
        <v>1528</v>
      </c>
      <c r="B23" s="391"/>
      <c r="C23" s="392"/>
      <c r="D23" s="393"/>
      <c r="F23" s="112"/>
      <c r="N23" s="112"/>
    </row>
    <row r="24" spans="1:14">
      <c r="A24" s="394"/>
      <c r="B24" s="391"/>
      <c r="C24" s="392"/>
      <c r="D24" s="393"/>
      <c r="F24" s="112"/>
      <c r="N24" s="112"/>
    </row>
    <row r="25" spans="1:14">
      <c r="A25" s="394"/>
      <c r="B25" s="391"/>
      <c r="C25" s="392"/>
      <c r="D25" s="393"/>
      <c r="F25" s="112"/>
      <c r="N25" s="112"/>
    </row>
    <row r="26" spans="1:14">
      <c r="A26" s="394"/>
      <c r="B26" s="391"/>
      <c r="C26" s="392"/>
      <c r="D26" s="393"/>
      <c r="F26" s="112"/>
      <c r="N26" s="112"/>
    </row>
    <row r="27" spans="1:14">
      <c r="A27" s="394"/>
      <c r="B27" s="391"/>
      <c r="C27" s="392"/>
      <c r="D27" s="393"/>
      <c r="F27" s="112"/>
      <c r="N27" s="112"/>
    </row>
    <row r="28" spans="1:14">
      <c r="A28" s="394"/>
      <c r="B28" s="391"/>
      <c r="C28" s="392"/>
      <c r="D28" s="393"/>
      <c r="F28" s="112"/>
      <c r="N28" s="112"/>
    </row>
    <row r="29" spans="1:14">
      <c r="A29" s="394"/>
      <c r="B29" s="391"/>
      <c r="C29" s="392"/>
      <c r="D29" s="393"/>
      <c r="F29" s="112"/>
      <c r="N29" s="112"/>
    </row>
    <row r="30" spans="1:14">
      <c r="A30" s="394"/>
      <c r="B30" s="391"/>
      <c r="C30" s="392"/>
      <c r="D30" s="393"/>
      <c r="F30" s="112"/>
      <c r="N30" s="112"/>
    </row>
    <row r="31" spans="1:14">
      <c r="A31" s="394"/>
      <c r="B31" s="391"/>
      <c r="C31" s="392"/>
      <c r="D31" s="393"/>
      <c r="F31" s="112"/>
      <c r="N31" s="112"/>
    </row>
    <row r="32" spans="1:14">
      <c r="A32" s="111"/>
      <c r="B32" s="388"/>
      <c r="C32" s="389"/>
      <c r="D32" s="390"/>
      <c r="E32" s="110"/>
      <c r="F32" s="109"/>
      <c r="G32" s="110"/>
      <c r="H32" s="110"/>
      <c r="I32" s="110"/>
      <c r="J32" s="110"/>
      <c r="K32" s="110"/>
      <c r="L32" s="110"/>
      <c r="M32" s="110"/>
      <c r="N32" s="109"/>
    </row>
    <row r="39" spans="2:2">
      <c r="B39" s="99" t="s">
        <v>1527</v>
      </c>
    </row>
    <row r="40" spans="2:2">
      <c r="B40" s="99" t="s">
        <v>1526</v>
      </c>
    </row>
    <row r="41" spans="2:2">
      <c r="B41" s="99" t="s">
        <v>1525</v>
      </c>
    </row>
    <row r="42" spans="2:2">
      <c r="B42" s="99" t="s">
        <v>1524</v>
      </c>
    </row>
    <row r="43" spans="2:2">
      <c r="B43" s="99" t="s">
        <v>1523</v>
      </c>
    </row>
    <row r="44" spans="2:2">
      <c r="B44" s="99" t="s">
        <v>1522</v>
      </c>
    </row>
  </sheetData>
  <mergeCells count="28">
    <mergeCell ref="B21:D21"/>
    <mergeCell ref="B17:D17"/>
    <mergeCell ref="B18:D18"/>
    <mergeCell ref="B19:D19"/>
    <mergeCell ref="B20:D20"/>
    <mergeCell ref="B16:D16"/>
    <mergeCell ref="A12:A20"/>
    <mergeCell ref="B12:D12"/>
    <mergeCell ref="B13:D13"/>
    <mergeCell ref="B14:D14"/>
    <mergeCell ref="B15:D15"/>
    <mergeCell ref="C9:E9"/>
    <mergeCell ref="I9:I10"/>
    <mergeCell ref="B10:D10"/>
    <mergeCell ref="E10:F10"/>
    <mergeCell ref="B11:D11"/>
    <mergeCell ref="B32:D32"/>
    <mergeCell ref="B22:D22"/>
    <mergeCell ref="A23:A31"/>
    <mergeCell ref="B23:D23"/>
    <mergeCell ref="B24:D24"/>
    <mergeCell ref="B25:D25"/>
    <mergeCell ref="B26:D26"/>
    <mergeCell ref="B27:D27"/>
    <mergeCell ref="B28:D28"/>
    <mergeCell ref="B29:D29"/>
    <mergeCell ref="B30:D30"/>
    <mergeCell ref="B31:D31"/>
  </mergeCells>
  <phoneticPr fontId="16"/>
  <dataValidations count="1">
    <dataValidation type="list" allowBlank="1" showInputMessage="1" showErrorMessage="1" sqref="B11:D32" xr:uid="{8899A1F3-5F14-4205-96B4-2D8D7DF5B9E2}">
      <formula1>$B$40:$B$44</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0A87-C702-4059-B448-EDA1B40F696E}">
  <sheetPr>
    <pageSetUpPr fitToPage="1"/>
  </sheetPr>
  <dimension ref="B2:F18"/>
  <sheetViews>
    <sheetView workbookViewId="0">
      <selection activeCell="C10" sqref="C10"/>
    </sheetView>
  </sheetViews>
  <sheetFormatPr defaultColWidth="9" defaultRowHeight="13"/>
  <cols>
    <col min="1" max="1" width="9" style="99"/>
    <col min="2" max="2" width="4.6328125" style="99" customWidth="1"/>
    <col min="3" max="3" width="18.7265625" style="99" customWidth="1"/>
    <col min="4" max="4" width="62.26953125" style="99" customWidth="1"/>
    <col min="5" max="5" width="15.36328125" style="99" customWidth="1"/>
    <col min="6" max="6" width="35.453125" style="99" customWidth="1"/>
    <col min="7" max="16384" width="9" style="99"/>
  </cols>
  <sheetData>
    <row r="2" spans="2:6">
      <c r="B2" s="100"/>
      <c r="C2" s="101" t="s">
        <v>1469</v>
      </c>
      <c r="D2" s="101" t="s">
        <v>1470</v>
      </c>
      <c r="E2" s="101" t="s">
        <v>1471</v>
      </c>
      <c r="F2" s="101" t="s">
        <v>1472</v>
      </c>
    </row>
    <row r="3" spans="2:6" ht="126" customHeight="1">
      <c r="B3" s="102" t="s">
        <v>1473</v>
      </c>
      <c r="C3" s="103" t="s">
        <v>1474</v>
      </c>
      <c r="D3" s="104" t="s">
        <v>1508</v>
      </c>
      <c r="E3" s="103" t="s">
        <v>1475</v>
      </c>
      <c r="F3" s="104" t="s">
        <v>1509</v>
      </c>
    </row>
    <row r="4" spans="2:6">
      <c r="B4" s="102" t="s">
        <v>1476</v>
      </c>
      <c r="C4" s="103" t="s">
        <v>1516</v>
      </c>
      <c r="D4" s="103" t="s">
        <v>1517</v>
      </c>
      <c r="E4" s="103" t="s">
        <v>1475</v>
      </c>
      <c r="F4" s="405" t="s">
        <v>1477</v>
      </c>
    </row>
    <row r="5" spans="2:6" ht="33.75" customHeight="1">
      <c r="B5" s="102" t="s">
        <v>1478</v>
      </c>
      <c r="C5" s="106" t="s">
        <v>1518</v>
      </c>
      <c r="D5" s="106" t="s">
        <v>1519</v>
      </c>
      <c r="E5" s="107" t="s">
        <v>1520</v>
      </c>
      <c r="F5" s="406"/>
    </row>
    <row r="6" spans="2:6" ht="39">
      <c r="B6" s="102" t="s">
        <v>1481</v>
      </c>
      <c r="C6" s="103" t="s">
        <v>1479</v>
      </c>
      <c r="D6" s="104" t="s">
        <v>1480</v>
      </c>
      <c r="E6" s="103" t="s">
        <v>1475</v>
      </c>
      <c r="F6" s="407"/>
    </row>
    <row r="7" spans="2:6" s="21" customFormat="1" ht="45.75" hidden="1" customHeight="1">
      <c r="B7" s="136" t="s">
        <v>1615</v>
      </c>
      <c r="C7" s="106" t="s">
        <v>1616</v>
      </c>
      <c r="D7" s="106" t="s">
        <v>1617</v>
      </c>
      <c r="E7" s="106" t="s">
        <v>1475</v>
      </c>
      <c r="F7" s="137" t="s">
        <v>1618</v>
      </c>
    </row>
    <row r="8" spans="2:6" ht="12.75" customHeight="1">
      <c r="B8" s="136" t="s">
        <v>1615</v>
      </c>
      <c r="C8" s="103" t="s">
        <v>1482</v>
      </c>
      <c r="D8" s="103" t="s">
        <v>1483</v>
      </c>
      <c r="E8" s="103" t="s">
        <v>1484</v>
      </c>
      <c r="F8" s="103"/>
    </row>
    <row r="9" spans="2:6">
      <c r="B9" s="102" t="s">
        <v>1487</v>
      </c>
      <c r="C9" s="103" t="s">
        <v>1485</v>
      </c>
      <c r="D9" s="103" t="s">
        <v>1486</v>
      </c>
      <c r="E9" s="103" t="s">
        <v>1475</v>
      </c>
      <c r="F9" s="103"/>
    </row>
    <row r="10" spans="2:6">
      <c r="B10" s="102" t="s">
        <v>1490</v>
      </c>
      <c r="C10" s="103" t="s">
        <v>1488</v>
      </c>
      <c r="D10" s="103" t="s">
        <v>1489</v>
      </c>
      <c r="E10" s="103" t="s">
        <v>1484</v>
      </c>
      <c r="F10" s="103"/>
    </row>
    <row r="11" spans="2:6">
      <c r="B11" s="102" t="s">
        <v>1510</v>
      </c>
      <c r="C11" s="103" t="s">
        <v>1491</v>
      </c>
      <c r="D11" s="103" t="s">
        <v>1492</v>
      </c>
      <c r="E11" s="103" t="s">
        <v>1475</v>
      </c>
      <c r="F11" s="103"/>
    </row>
    <row r="12" spans="2:6">
      <c r="B12" s="102" t="s">
        <v>1495</v>
      </c>
      <c r="C12" s="103" t="s">
        <v>1511</v>
      </c>
      <c r="D12" s="103" t="s">
        <v>1492</v>
      </c>
      <c r="E12" s="103" t="s">
        <v>1475</v>
      </c>
      <c r="F12" s="103"/>
    </row>
    <row r="13" spans="2:6" ht="26">
      <c r="B13" s="102" t="s">
        <v>1498</v>
      </c>
      <c r="C13" s="103" t="s">
        <v>1493</v>
      </c>
      <c r="D13" s="104" t="s">
        <v>1494</v>
      </c>
      <c r="E13" s="103" t="s">
        <v>1484</v>
      </c>
      <c r="F13" s="103"/>
    </row>
    <row r="14" spans="2:6" ht="61.5" customHeight="1">
      <c r="B14" s="102" t="s">
        <v>1501</v>
      </c>
      <c r="C14" s="103" t="s">
        <v>67</v>
      </c>
      <c r="D14" s="103" t="s">
        <v>1496</v>
      </c>
      <c r="E14" s="408" t="s">
        <v>1484</v>
      </c>
      <c r="F14" s="411" t="s">
        <v>1497</v>
      </c>
    </row>
    <row r="15" spans="2:6" ht="61.5" customHeight="1">
      <c r="B15" s="102" t="s">
        <v>1504</v>
      </c>
      <c r="C15" s="103" t="s">
        <v>1499</v>
      </c>
      <c r="D15" s="103" t="s">
        <v>1500</v>
      </c>
      <c r="E15" s="409"/>
      <c r="F15" s="412"/>
    </row>
    <row r="16" spans="2:6" ht="61.5" customHeight="1">
      <c r="B16" s="102" t="s">
        <v>1506</v>
      </c>
      <c r="C16" s="103" t="s">
        <v>1502</v>
      </c>
      <c r="D16" s="103" t="s">
        <v>1503</v>
      </c>
      <c r="E16" s="410"/>
      <c r="F16" s="412"/>
    </row>
    <row r="17" spans="2:6" ht="26">
      <c r="B17" s="102" t="s">
        <v>1512</v>
      </c>
      <c r="C17" s="103" t="s">
        <v>1505</v>
      </c>
      <c r="D17" s="244" t="s">
        <v>2283</v>
      </c>
      <c r="E17" s="103" t="s">
        <v>1484</v>
      </c>
      <c r="F17" s="103"/>
    </row>
    <row r="18" spans="2:6">
      <c r="B18" s="102" t="s">
        <v>1521</v>
      </c>
      <c r="C18" s="103" t="s">
        <v>1355</v>
      </c>
      <c r="D18" s="103" t="s">
        <v>1507</v>
      </c>
      <c r="E18" s="103" t="s">
        <v>1475</v>
      </c>
      <c r="F18" s="103"/>
    </row>
  </sheetData>
  <mergeCells count="3">
    <mergeCell ref="F4:F6"/>
    <mergeCell ref="E14:E16"/>
    <mergeCell ref="F14:F16"/>
  </mergeCells>
  <phoneticPr fontId="16"/>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D31E-33DD-4773-A646-148EE9422929}">
  <sheetPr>
    <tabColor rgb="FF002060"/>
  </sheetPr>
  <dimension ref="A1:AJ82"/>
  <sheetViews>
    <sheetView showGridLines="0" tabSelected="1" zoomScale="76" zoomScaleNormal="76" zoomScaleSheetLayoutView="80" workbookViewId="0">
      <selection activeCell="D3" sqref="D3:J3"/>
    </sheetView>
  </sheetViews>
  <sheetFormatPr defaultColWidth="9" defaultRowHeight="15"/>
  <cols>
    <col min="1" max="1" width="3.08984375" style="246" customWidth="1"/>
    <col min="2" max="2" width="3.7265625" style="246" customWidth="1"/>
    <col min="3" max="3" width="6.08984375" style="246" customWidth="1"/>
    <col min="4" max="4" width="9" style="246" customWidth="1"/>
    <col min="5" max="5" width="10.26953125" style="246" customWidth="1"/>
    <col min="6" max="11" width="6.90625" style="246" customWidth="1"/>
    <col min="12" max="12" width="10.36328125" style="246" customWidth="1"/>
    <col min="13" max="18" width="6.90625" style="246" customWidth="1"/>
    <col min="19" max="19" width="3.7265625" style="246" customWidth="1"/>
    <col min="20" max="22" width="9" style="247"/>
    <col min="23" max="23" width="9" style="247" customWidth="1"/>
    <col min="24" max="35" width="9" style="247"/>
    <col min="36" max="16384" width="9" style="246"/>
  </cols>
  <sheetData>
    <row r="1" spans="2:36" ht="22.5" customHeight="1">
      <c r="B1" s="245" t="s">
        <v>1344</v>
      </c>
      <c r="AF1" s="248"/>
      <c r="AG1" s="248"/>
      <c r="AH1" s="248"/>
      <c r="AI1" s="248"/>
      <c r="AJ1" s="249"/>
    </row>
    <row r="2" spans="2:36" ht="53.25" customHeight="1">
      <c r="AF2" s="248"/>
      <c r="AG2" s="248"/>
      <c r="AH2" s="248"/>
      <c r="AI2" s="248"/>
      <c r="AJ2" s="249"/>
    </row>
    <row r="3" spans="2:36" ht="22.5" customHeight="1">
      <c r="C3" s="250" t="s">
        <v>1345</v>
      </c>
      <c r="D3" s="430"/>
      <c r="E3" s="430"/>
      <c r="F3" s="430"/>
      <c r="G3" s="430"/>
      <c r="H3" s="430"/>
      <c r="I3" s="430"/>
      <c r="J3" s="430"/>
      <c r="M3" s="431" t="s">
        <v>1394</v>
      </c>
      <c r="N3" s="432"/>
      <c r="O3" s="432"/>
      <c r="AF3" s="248"/>
      <c r="AG3" s="248"/>
      <c r="AH3" s="248"/>
      <c r="AI3" s="248"/>
      <c r="AJ3" s="249"/>
    </row>
    <row r="4" spans="2:36" ht="22.5" customHeight="1">
      <c r="C4" s="250" t="s">
        <v>1346</v>
      </c>
      <c r="D4" s="430"/>
      <c r="E4" s="430"/>
      <c r="F4" s="430"/>
      <c r="G4" s="430"/>
      <c r="H4" s="430"/>
      <c r="I4" s="430"/>
      <c r="J4" s="430"/>
      <c r="M4" s="433"/>
      <c r="N4" s="418"/>
      <c r="O4" s="418"/>
      <c r="AF4" s="248"/>
      <c r="AG4" s="248"/>
      <c r="AH4" s="248"/>
      <c r="AI4" s="248"/>
      <c r="AJ4" s="249"/>
    </row>
    <row r="5" spans="2:36" ht="22.5" customHeight="1">
      <c r="C5" s="250" t="s">
        <v>1347</v>
      </c>
      <c r="D5" s="430"/>
      <c r="E5" s="430"/>
      <c r="F5" s="430"/>
      <c r="G5" s="430"/>
      <c r="H5" s="430"/>
      <c r="I5" s="430"/>
      <c r="J5" s="430"/>
      <c r="M5" s="434" t="e">
        <f>IF(EXACT(VLOOKUP(D5,補助金用基本データ!C5:S296,6,FALSE),ASC(①基本情報!M4))=TRUE,"OK","パスワードが違います")</f>
        <v>#N/A</v>
      </c>
      <c r="N5" s="434"/>
      <c r="O5" s="434"/>
      <c r="Q5" s="246" t="e">
        <f>IF(M5="OK",VLOOKUP(D5,補助金用基本データ!C5:S296,2,FALSE),"")</f>
        <v>#N/A</v>
      </c>
      <c r="AF5" s="248"/>
      <c r="AG5" s="248"/>
      <c r="AH5" s="248"/>
      <c r="AI5" s="248"/>
      <c r="AJ5" s="249"/>
    </row>
    <row r="6" spans="2:36" ht="22.5" customHeight="1">
      <c r="C6" s="251"/>
      <c r="D6" s="252"/>
      <c r="J6" s="253"/>
      <c r="AF6" s="248"/>
      <c r="AG6" s="248"/>
      <c r="AH6" s="248"/>
      <c r="AI6" s="248"/>
      <c r="AJ6" s="249"/>
    </row>
    <row r="7" spans="2:36" ht="22.5" customHeight="1">
      <c r="M7" s="415" t="s">
        <v>1348</v>
      </c>
      <c r="N7" s="416"/>
      <c r="O7" s="417"/>
      <c r="P7" s="415" t="s">
        <v>1349</v>
      </c>
      <c r="Q7" s="416"/>
      <c r="R7" s="417"/>
      <c r="AF7" s="248"/>
      <c r="AG7" s="248"/>
      <c r="AH7" s="248"/>
      <c r="AI7" s="248"/>
      <c r="AJ7" s="249"/>
    </row>
    <row r="8" spans="2:36" ht="22.5" customHeight="1">
      <c r="M8" s="418"/>
      <c r="N8" s="418"/>
      <c r="O8" s="418"/>
      <c r="P8" s="419"/>
      <c r="Q8" s="420"/>
      <c r="R8" s="420"/>
    </row>
    <row r="9" spans="2:36" ht="15" customHeight="1"/>
    <row r="10" spans="2:36" ht="33" customHeight="1" thickBot="1">
      <c r="B10" s="283" t="s">
        <v>1609</v>
      </c>
      <c r="C10" s="254"/>
      <c r="D10" s="254"/>
      <c r="E10" s="254"/>
      <c r="F10" s="254"/>
      <c r="G10" s="254"/>
      <c r="H10" s="254"/>
      <c r="I10" s="254"/>
      <c r="J10" s="254"/>
      <c r="K10" s="255"/>
      <c r="L10" s="255"/>
      <c r="M10" s="255"/>
      <c r="N10" s="255"/>
      <c r="O10" s="255"/>
      <c r="P10" s="255"/>
      <c r="Q10" s="255"/>
      <c r="R10" s="256"/>
      <c r="S10" s="256"/>
    </row>
    <row r="11" spans="2:36" ht="22.5" customHeight="1" thickBot="1">
      <c r="B11" s="257"/>
      <c r="C11" s="258"/>
      <c r="D11" s="258"/>
      <c r="E11" s="258"/>
      <c r="F11" s="258"/>
      <c r="G11" s="258"/>
      <c r="H11" s="258"/>
      <c r="I11" s="258"/>
      <c r="J11" s="258"/>
      <c r="K11" s="258"/>
      <c r="L11" s="258"/>
      <c r="M11" s="258"/>
      <c r="N11" s="258"/>
      <c r="O11" s="258"/>
      <c r="P11" s="258"/>
      <c r="Q11" s="258"/>
      <c r="R11" s="259"/>
      <c r="S11" s="260"/>
    </row>
    <row r="12" spans="2:36" ht="22.5" customHeight="1">
      <c r="B12" s="261"/>
      <c r="C12" s="424" t="s">
        <v>2284</v>
      </c>
      <c r="D12" s="425"/>
      <c r="E12" s="425"/>
      <c r="F12" s="425"/>
      <c r="G12" s="425"/>
      <c r="H12" s="425"/>
      <c r="I12" s="425"/>
      <c r="J12" s="425"/>
      <c r="K12" s="425"/>
      <c r="L12" s="425"/>
      <c r="M12" s="425"/>
      <c r="N12" s="425"/>
      <c r="O12" s="425"/>
      <c r="P12" s="425"/>
      <c r="Q12" s="425"/>
      <c r="R12" s="426"/>
      <c r="S12" s="262"/>
    </row>
    <row r="13" spans="2:36" ht="22.5" customHeight="1">
      <c r="B13" s="261"/>
      <c r="C13" s="427"/>
      <c r="D13" s="428"/>
      <c r="E13" s="428"/>
      <c r="F13" s="428"/>
      <c r="G13" s="428"/>
      <c r="H13" s="428"/>
      <c r="I13" s="428"/>
      <c r="J13" s="428"/>
      <c r="K13" s="428"/>
      <c r="L13" s="428"/>
      <c r="M13" s="428"/>
      <c r="N13" s="428"/>
      <c r="O13" s="428"/>
      <c r="P13" s="428"/>
      <c r="Q13" s="428"/>
      <c r="R13" s="429"/>
      <c r="S13" s="262"/>
    </row>
    <row r="14" spans="2:36" ht="22.5" customHeight="1">
      <c r="B14" s="261"/>
      <c r="C14" s="427"/>
      <c r="D14" s="428"/>
      <c r="E14" s="428"/>
      <c r="F14" s="428"/>
      <c r="G14" s="428"/>
      <c r="H14" s="428"/>
      <c r="I14" s="428"/>
      <c r="J14" s="428"/>
      <c r="K14" s="428"/>
      <c r="L14" s="428"/>
      <c r="M14" s="428"/>
      <c r="N14" s="428"/>
      <c r="O14" s="428"/>
      <c r="P14" s="428"/>
      <c r="Q14" s="428"/>
      <c r="R14" s="429"/>
      <c r="S14" s="262"/>
    </row>
    <row r="15" spans="2:36" ht="22.5" customHeight="1">
      <c r="B15" s="261"/>
      <c r="C15" s="427"/>
      <c r="D15" s="428"/>
      <c r="E15" s="428"/>
      <c r="F15" s="428"/>
      <c r="G15" s="428"/>
      <c r="H15" s="428"/>
      <c r="I15" s="428"/>
      <c r="J15" s="428"/>
      <c r="K15" s="428"/>
      <c r="L15" s="428"/>
      <c r="M15" s="428"/>
      <c r="N15" s="428"/>
      <c r="O15" s="428"/>
      <c r="P15" s="428"/>
      <c r="Q15" s="428"/>
      <c r="R15" s="429"/>
      <c r="S15" s="262"/>
    </row>
    <row r="16" spans="2:36" ht="22.5" customHeight="1">
      <c r="B16" s="261"/>
      <c r="C16" s="427"/>
      <c r="D16" s="428"/>
      <c r="E16" s="428"/>
      <c r="F16" s="428"/>
      <c r="G16" s="428"/>
      <c r="H16" s="428"/>
      <c r="I16" s="428"/>
      <c r="J16" s="428"/>
      <c r="K16" s="428"/>
      <c r="L16" s="428"/>
      <c r="M16" s="428"/>
      <c r="N16" s="428"/>
      <c r="O16" s="428"/>
      <c r="P16" s="428"/>
      <c r="Q16" s="428"/>
      <c r="R16" s="429"/>
      <c r="S16" s="262"/>
      <c r="X16" s="263"/>
    </row>
    <row r="17" spans="2:35" ht="22.5" customHeight="1">
      <c r="B17" s="261"/>
      <c r="C17" s="427"/>
      <c r="D17" s="428"/>
      <c r="E17" s="428"/>
      <c r="F17" s="428"/>
      <c r="G17" s="428"/>
      <c r="H17" s="428"/>
      <c r="I17" s="428"/>
      <c r="J17" s="428"/>
      <c r="K17" s="428"/>
      <c r="L17" s="428"/>
      <c r="M17" s="428"/>
      <c r="N17" s="428"/>
      <c r="O17" s="428"/>
      <c r="P17" s="428"/>
      <c r="Q17" s="428"/>
      <c r="R17" s="429"/>
      <c r="S17" s="262"/>
      <c r="X17" s="263"/>
    </row>
    <row r="18" spans="2:35" ht="22.5" customHeight="1">
      <c r="B18" s="261"/>
      <c r="C18" s="427"/>
      <c r="D18" s="428"/>
      <c r="E18" s="428"/>
      <c r="F18" s="428"/>
      <c r="G18" s="428"/>
      <c r="H18" s="428"/>
      <c r="I18" s="428"/>
      <c r="J18" s="428"/>
      <c r="K18" s="428"/>
      <c r="L18" s="428"/>
      <c r="M18" s="428"/>
      <c r="N18" s="428"/>
      <c r="O18" s="428"/>
      <c r="P18" s="428"/>
      <c r="Q18" s="428"/>
      <c r="R18" s="429"/>
      <c r="S18" s="262"/>
    </row>
    <row r="19" spans="2:35" ht="22.5" customHeight="1">
      <c r="B19" s="261"/>
      <c r="C19" s="427"/>
      <c r="D19" s="428"/>
      <c r="E19" s="428"/>
      <c r="F19" s="428"/>
      <c r="G19" s="428"/>
      <c r="H19" s="428"/>
      <c r="I19" s="428"/>
      <c r="J19" s="428"/>
      <c r="K19" s="428"/>
      <c r="L19" s="428"/>
      <c r="M19" s="428"/>
      <c r="N19" s="428"/>
      <c r="O19" s="428"/>
      <c r="P19" s="428"/>
      <c r="Q19" s="428"/>
      <c r="R19" s="429"/>
      <c r="S19" s="262"/>
    </row>
    <row r="20" spans="2:35" ht="22.5" customHeight="1">
      <c r="B20" s="261"/>
      <c r="C20" s="427"/>
      <c r="D20" s="428"/>
      <c r="E20" s="428"/>
      <c r="F20" s="428"/>
      <c r="G20" s="428"/>
      <c r="H20" s="428"/>
      <c r="I20" s="428"/>
      <c r="J20" s="428"/>
      <c r="K20" s="428"/>
      <c r="L20" s="428"/>
      <c r="M20" s="428"/>
      <c r="N20" s="428"/>
      <c r="O20" s="428"/>
      <c r="P20" s="428"/>
      <c r="Q20" s="428"/>
      <c r="R20" s="429"/>
      <c r="S20" s="262"/>
    </row>
    <row r="21" spans="2:35" ht="22.5" customHeight="1">
      <c r="B21" s="261"/>
      <c r="C21" s="427"/>
      <c r="D21" s="428"/>
      <c r="E21" s="428"/>
      <c r="F21" s="428"/>
      <c r="G21" s="428"/>
      <c r="H21" s="428"/>
      <c r="I21" s="428"/>
      <c r="J21" s="428"/>
      <c r="K21" s="428"/>
      <c r="L21" s="428"/>
      <c r="M21" s="428"/>
      <c r="N21" s="428"/>
      <c r="O21" s="428"/>
      <c r="P21" s="428"/>
      <c r="Q21" s="428"/>
      <c r="R21" s="429"/>
      <c r="S21" s="262"/>
    </row>
    <row r="22" spans="2:35" ht="22.5" customHeight="1" thickBot="1">
      <c r="B22" s="261"/>
      <c r="C22" s="264"/>
      <c r="D22" s="265"/>
      <c r="E22" s="265"/>
      <c r="F22" s="265"/>
      <c r="G22" s="265"/>
      <c r="H22" s="265"/>
      <c r="I22" s="265"/>
      <c r="J22" s="265"/>
      <c r="K22" s="265"/>
      <c r="L22" s="265"/>
      <c r="M22" s="265"/>
      <c r="N22" s="265"/>
      <c r="O22" s="265"/>
      <c r="P22" s="265"/>
      <c r="Q22" s="265"/>
      <c r="R22" s="266"/>
      <c r="S22" s="262"/>
    </row>
    <row r="23" spans="2:35" s="265" customFormat="1" ht="22.5" customHeight="1" thickBot="1">
      <c r="B23" s="261"/>
      <c r="C23" s="264"/>
      <c r="D23" s="284" t="s">
        <v>2285</v>
      </c>
      <c r="E23" s="267"/>
      <c r="F23" s="267"/>
      <c r="G23" s="267"/>
      <c r="H23" s="267"/>
      <c r="I23" s="267"/>
      <c r="J23" s="267"/>
      <c r="K23" s="267"/>
      <c r="M23" s="421"/>
      <c r="N23" s="422"/>
      <c r="O23" s="422"/>
      <c r="P23" s="422"/>
      <c r="Q23" s="422"/>
      <c r="R23" s="423"/>
      <c r="S23" s="268"/>
      <c r="T23" s="263"/>
      <c r="U23" s="263"/>
      <c r="V23" s="263"/>
      <c r="W23" s="263"/>
      <c r="X23" s="247"/>
      <c r="Y23" s="263"/>
      <c r="Z23" s="263"/>
      <c r="AA23" s="263"/>
      <c r="AB23" s="263"/>
      <c r="AC23" s="263"/>
      <c r="AD23" s="263"/>
      <c r="AE23" s="263"/>
      <c r="AF23" s="263"/>
      <c r="AG23" s="263"/>
      <c r="AH23" s="263"/>
      <c r="AI23" s="263"/>
    </row>
    <row r="24" spans="2:35" ht="22.5" customHeight="1" thickBot="1">
      <c r="B24" s="261"/>
      <c r="C24" s="269"/>
      <c r="D24" s="285" t="s">
        <v>1459</v>
      </c>
      <c r="E24" s="270"/>
      <c r="F24" s="270"/>
      <c r="G24" s="270"/>
      <c r="H24" s="270"/>
      <c r="I24" s="270"/>
      <c r="J24" s="270"/>
      <c r="K24" s="270"/>
      <c r="L24" s="271"/>
      <c r="M24" s="421"/>
      <c r="N24" s="422"/>
      <c r="O24" s="422"/>
      <c r="P24" s="422"/>
      <c r="Q24" s="422"/>
      <c r="R24" s="423"/>
      <c r="S24" s="262"/>
    </row>
    <row r="25" spans="2:35" ht="22.5" customHeight="1" thickBot="1">
      <c r="B25" s="272"/>
      <c r="C25" s="273"/>
      <c r="D25" s="273"/>
      <c r="E25" s="273"/>
      <c r="F25" s="273"/>
      <c r="G25" s="273"/>
      <c r="H25" s="273"/>
      <c r="I25" s="273"/>
      <c r="J25" s="273"/>
      <c r="K25" s="273"/>
      <c r="L25" s="273"/>
      <c r="M25" s="273"/>
      <c r="N25" s="273"/>
      <c r="O25" s="273"/>
      <c r="P25" s="273"/>
      <c r="Q25" s="273"/>
      <c r="R25" s="274"/>
      <c r="S25" s="275"/>
    </row>
    <row r="26" spans="2:35" ht="22.5" customHeight="1">
      <c r="B26" s="265"/>
      <c r="C26" s="265"/>
      <c r="D26" s="265"/>
      <c r="E26" s="265"/>
      <c r="F26" s="265"/>
      <c r="G26" s="265"/>
      <c r="H26" s="265"/>
      <c r="I26" s="265"/>
      <c r="J26" s="265"/>
      <c r="K26" s="265"/>
      <c r="L26" s="265"/>
      <c r="M26" s="265"/>
      <c r="N26" s="265"/>
      <c r="O26" s="265"/>
      <c r="P26" s="265"/>
      <c r="Q26" s="265"/>
    </row>
    <row r="27" spans="2:35" ht="22.5" customHeight="1">
      <c r="B27" s="265"/>
      <c r="C27" s="265"/>
      <c r="D27" s="265"/>
      <c r="E27" s="265"/>
      <c r="F27" s="265"/>
      <c r="G27" s="265"/>
      <c r="H27" s="265"/>
      <c r="I27" s="265"/>
      <c r="J27" s="265"/>
      <c r="K27" s="265"/>
      <c r="L27" s="265"/>
      <c r="M27" s="265"/>
      <c r="N27" s="265"/>
      <c r="O27" s="265"/>
      <c r="P27" s="265"/>
      <c r="Q27" s="265"/>
      <c r="U27" s="276" t="s">
        <v>1453</v>
      </c>
      <c r="V27" s="247">
        <v>1</v>
      </c>
      <c r="W27" s="263" t="e">
        <f>VLOOKUP(M23,U27:V28,2)</f>
        <v>#N/A</v>
      </c>
    </row>
    <row r="28" spans="2:35" ht="22.5" customHeight="1">
      <c r="U28" s="276" t="s">
        <v>1454</v>
      </c>
      <c r="V28" s="247">
        <v>2</v>
      </c>
    </row>
    <row r="29" spans="2:35" ht="22.5" customHeight="1">
      <c r="U29" s="263" t="s">
        <v>1455</v>
      </c>
      <c r="V29" s="247">
        <v>1</v>
      </c>
      <c r="W29" s="263" t="e">
        <f>VLOOKUP(M24,$U$29:$V$39,2,FALSE)</f>
        <v>#N/A</v>
      </c>
    </row>
    <row r="30" spans="2:35" ht="22.5" customHeight="1">
      <c r="U30" s="263" t="s">
        <v>1456</v>
      </c>
      <c r="V30" s="247">
        <v>2</v>
      </c>
    </row>
    <row r="31" spans="2:35" ht="31.5" customHeight="1">
      <c r="E31" s="245"/>
      <c r="F31" s="245"/>
      <c r="G31" s="245"/>
      <c r="H31" s="245"/>
      <c r="I31" s="245"/>
      <c r="J31" s="245"/>
      <c r="K31" s="245"/>
      <c r="L31" s="245"/>
      <c r="T31" s="247" t="s">
        <v>1350</v>
      </c>
      <c r="U31" s="263" t="s">
        <v>1457</v>
      </c>
      <c r="V31" s="247">
        <v>3</v>
      </c>
    </row>
    <row r="32" spans="2:35" ht="31.5" customHeight="1">
      <c r="E32" s="245"/>
      <c r="F32" s="245"/>
      <c r="G32" s="245"/>
      <c r="H32" s="245"/>
      <c r="I32" s="245"/>
      <c r="J32" s="245"/>
      <c r="K32" s="245"/>
      <c r="L32" s="245"/>
      <c r="T32" s="263"/>
      <c r="U32" s="263" t="s">
        <v>1458</v>
      </c>
      <c r="V32" s="247">
        <v>4</v>
      </c>
    </row>
    <row r="33" spans="5:22" ht="31.5" customHeight="1">
      <c r="E33" s="245"/>
      <c r="F33" s="245"/>
      <c r="G33" s="245"/>
      <c r="H33" s="245"/>
      <c r="I33" s="245"/>
      <c r="J33" s="245"/>
      <c r="K33" s="245"/>
      <c r="L33" s="245"/>
      <c r="U33" s="263" t="s">
        <v>1460</v>
      </c>
      <c r="V33" s="247">
        <v>5</v>
      </c>
    </row>
    <row r="34" spans="5:22" ht="31.5" customHeight="1">
      <c r="E34" s="245"/>
      <c r="F34" s="245"/>
      <c r="G34" s="245"/>
      <c r="H34" s="245"/>
      <c r="I34" s="245"/>
      <c r="J34" s="245"/>
      <c r="K34" s="245"/>
      <c r="L34" s="245"/>
      <c r="U34" s="263" t="s">
        <v>1461</v>
      </c>
      <c r="V34" s="247">
        <v>6</v>
      </c>
    </row>
    <row r="35" spans="5:22" ht="33.75" customHeight="1">
      <c r="E35" s="245"/>
      <c r="F35" s="245"/>
      <c r="G35" s="245"/>
      <c r="H35" s="245"/>
      <c r="I35" s="245"/>
      <c r="J35" s="245"/>
      <c r="K35" s="245"/>
      <c r="L35" s="245"/>
      <c r="U35" s="263" t="s">
        <v>1462</v>
      </c>
      <c r="V35" s="247">
        <v>7</v>
      </c>
    </row>
    <row r="36" spans="5:22" ht="33.75" customHeight="1">
      <c r="E36" s="245"/>
      <c r="F36" s="245"/>
      <c r="G36" s="245"/>
      <c r="H36" s="245"/>
      <c r="I36" s="245"/>
      <c r="J36" s="245"/>
      <c r="K36" s="245"/>
      <c r="L36" s="245"/>
      <c r="U36" s="263" t="s">
        <v>1463</v>
      </c>
      <c r="V36" s="247">
        <v>8</v>
      </c>
    </row>
    <row r="37" spans="5:22">
      <c r="U37" s="263" t="e">
        <f>IF(VLOOKUP(D5,補助金用基本データ!C5:U296,19,FALSE)=0,"９カ月分","")</f>
        <v>#N/A</v>
      </c>
      <c r="V37" s="247" t="e">
        <f>IF(U37="９カ月分",9,"")</f>
        <v>#N/A</v>
      </c>
    </row>
    <row r="38" spans="5:22">
      <c r="U38" s="263" t="e">
        <f>IF(VLOOKUP(D5,補助金用基本データ!C5:U296,19,FALSE)=0,"１０カ月分","")</f>
        <v>#N/A</v>
      </c>
      <c r="V38" s="247" t="e">
        <f>IF(U38="１０カ月分",10,"")</f>
        <v>#N/A</v>
      </c>
    </row>
    <row r="39" spans="5:22">
      <c r="U39" s="263" t="e">
        <f>IF(VLOOKUP(D5,補助金用基本データ!C5:U296,19,FALSE)=0,"１１カ月分（最大）","")</f>
        <v>#N/A</v>
      </c>
      <c r="V39" s="247" t="e">
        <f>IF(U39="１１カ月分（最大）",11,"")</f>
        <v>#N/A</v>
      </c>
    </row>
    <row r="46" spans="5:22" ht="39" customHeight="1"/>
    <row r="49" spans="1:30">
      <c r="A49" s="414"/>
      <c r="B49" s="414"/>
      <c r="C49" s="414"/>
      <c r="D49" s="277"/>
      <c r="E49" s="277"/>
    </row>
    <row r="50" spans="1:30" ht="16">
      <c r="B50" s="413"/>
      <c r="C50" s="413"/>
      <c r="D50" s="278"/>
      <c r="E50" s="278"/>
      <c r="F50" s="279"/>
      <c r="G50" s="279"/>
      <c r="H50" s="279"/>
      <c r="I50" s="279"/>
      <c r="J50" s="279"/>
      <c r="K50" s="279"/>
      <c r="L50" s="279"/>
      <c r="M50" s="279"/>
      <c r="N50" s="279"/>
      <c r="O50" s="279"/>
      <c r="P50" s="279"/>
      <c r="Q50" s="279"/>
      <c r="R50" s="279"/>
      <c r="U50" s="280"/>
      <c r="V50" s="280"/>
      <c r="W50" s="280"/>
    </row>
    <row r="51" spans="1:30" ht="16">
      <c r="B51" s="413"/>
      <c r="C51" s="413"/>
      <c r="D51" s="278"/>
      <c r="E51" s="278"/>
      <c r="F51" s="279"/>
      <c r="G51" s="279"/>
      <c r="H51" s="279"/>
      <c r="I51" s="279"/>
      <c r="J51" s="279"/>
      <c r="K51" s="279"/>
      <c r="L51" s="279"/>
      <c r="M51" s="279"/>
      <c r="N51" s="279"/>
      <c r="O51" s="279"/>
      <c r="P51" s="279"/>
      <c r="Q51" s="279"/>
      <c r="R51" s="279"/>
      <c r="U51" s="280"/>
      <c r="V51" s="280"/>
      <c r="W51" s="280"/>
      <c r="X51" s="280"/>
    </row>
    <row r="52" spans="1:30" ht="16">
      <c r="B52" s="413"/>
      <c r="C52" s="413"/>
      <c r="D52" s="278"/>
      <c r="E52" s="278"/>
      <c r="F52" s="279"/>
      <c r="G52" s="279"/>
      <c r="H52" s="279"/>
      <c r="I52" s="279"/>
      <c r="J52" s="279"/>
      <c r="K52" s="279"/>
      <c r="L52" s="279"/>
      <c r="M52" s="279"/>
      <c r="N52" s="279"/>
      <c r="O52" s="279"/>
      <c r="P52" s="279"/>
      <c r="Q52" s="279"/>
      <c r="R52" s="279"/>
      <c r="U52" s="281"/>
      <c r="V52" s="281"/>
      <c r="W52" s="281"/>
      <c r="X52" s="280"/>
    </row>
    <row r="53" spans="1:30" ht="16">
      <c r="B53" s="413"/>
      <c r="C53" s="413"/>
      <c r="D53" s="278"/>
      <c r="E53" s="278"/>
      <c r="F53" s="279"/>
      <c r="G53" s="279"/>
      <c r="H53" s="279"/>
      <c r="I53" s="279"/>
      <c r="J53" s="279"/>
      <c r="K53" s="279"/>
      <c r="L53" s="279"/>
      <c r="M53" s="279"/>
      <c r="N53" s="279"/>
      <c r="O53" s="279"/>
      <c r="P53" s="279"/>
      <c r="Q53" s="279"/>
      <c r="R53" s="279"/>
      <c r="T53" s="280"/>
      <c r="U53" s="280"/>
      <c r="V53" s="280"/>
      <c r="W53" s="280"/>
      <c r="X53" s="281"/>
      <c r="Y53" s="280"/>
      <c r="Z53" s="280"/>
      <c r="AA53" s="280"/>
      <c r="AB53" s="280"/>
      <c r="AC53" s="280"/>
      <c r="AD53" s="280"/>
    </row>
    <row r="54" spans="1:30" ht="16">
      <c r="B54" s="413"/>
      <c r="C54" s="413"/>
      <c r="D54" s="278"/>
      <c r="E54" s="278"/>
      <c r="F54" s="279"/>
      <c r="G54" s="279"/>
      <c r="H54" s="279"/>
      <c r="I54" s="279"/>
      <c r="J54" s="279"/>
      <c r="K54" s="279"/>
      <c r="L54" s="279"/>
      <c r="M54" s="279"/>
      <c r="N54" s="279"/>
      <c r="O54" s="279"/>
      <c r="P54" s="279"/>
      <c r="Q54" s="279"/>
      <c r="R54" s="279"/>
      <c r="T54" s="280"/>
      <c r="U54" s="281"/>
      <c r="V54" s="281"/>
      <c r="W54" s="281"/>
      <c r="X54" s="280"/>
      <c r="Y54" s="280"/>
      <c r="Z54" s="280"/>
      <c r="AA54" s="280"/>
      <c r="AB54" s="280"/>
      <c r="AC54" s="280"/>
      <c r="AD54" s="280"/>
    </row>
    <row r="55" spans="1:30" ht="19.5" customHeight="1">
      <c r="T55" s="281"/>
      <c r="U55" s="281"/>
      <c r="V55" s="281"/>
      <c r="W55" s="281"/>
      <c r="X55" s="281"/>
      <c r="Y55" s="281"/>
      <c r="Z55" s="281"/>
      <c r="AA55" s="281"/>
      <c r="AB55" s="281"/>
      <c r="AC55" s="281"/>
      <c r="AD55" s="281"/>
    </row>
    <row r="56" spans="1:30" ht="16">
      <c r="A56" s="414"/>
      <c r="B56" s="414"/>
      <c r="C56" s="414"/>
      <c r="D56" s="277"/>
      <c r="E56" s="277"/>
      <c r="T56" s="280"/>
      <c r="U56" s="281"/>
      <c r="V56" s="281"/>
      <c r="W56" s="281"/>
      <c r="X56" s="281"/>
      <c r="Y56" s="280"/>
      <c r="Z56" s="280"/>
      <c r="AA56" s="280"/>
      <c r="AB56" s="280"/>
      <c r="AC56" s="280"/>
      <c r="AD56" s="280"/>
    </row>
    <row r="57" spans="1:30" ht="16">
      <c r="B57" s="413"/>
      <c r="C57" s="413"/>
      <c r="D57" s="278"/>
      <c r="E57" s="278"/>
      <c r="F57" s="279"/>
      <c r="G57" s="279"/>
      <c r="H57" s="279"/>
      <c r="I57" s="279"/>
      <c r="J57" s="279"/>
      <c r="K57" s="279"/>
      <c r="L57" s="279"/>
      <c r="M57" s="279"/>
      <c r="N57" s="279"/>
      <c r="O57" s="279"/>
      <c r="P57" s="279"/>
      <c r="Q57" s="279"/>
      <c r="R57" s="279"/>
      <c r="T57" s="281"/>
      <c r="U57" s="281"/>
      <c r="V57" s="281"/>
      <c r="W57" s="281"/>
      <c r="X57" s="281"/>
      <c r="Y57" s="281"/>
      <c r="Z57" s="281"/>
      <c r="AA57" s="281"/>
      <c r="AB57" s="281"/>
      <c r="AC57" s="281"/>
      <c r="AD57" s="281"/>
    </row>
    <row r="58" spans="1:30" ht="16">
      <c r="B58" s="413"/>
      <c r="C58" s="413"/>
      <c r="D58" s="278"/>
      <c r="E58" s="278"/>
      <c r="F58" s="279"/>
      <c r="G58" s="279"/>
      <c r="H58" s="279"/>
      <c r="I58" s="279"/>
      <c r="J58" s="279"/>
      <c r="K58" s="279"/>
      <c r="L58" s="279"/>
      <c r="M58" s="279"/>
      <c r="N58" s="279"/>
      <c r="O58" s="279"/>
      <c r="P58" s="279"/>
      <c r="Q58" s="279"/>
      <c r="R58" s="279"/>
      <c r="T58" s="281"/>
      <c r="U58" s="281"/>
      <c r="V58" s="281"/>
      <c r="W58" s="281"/>
      <c r="X58" s="281"/>
      <c r="Y58" s="281"/>
      <c r="Z58" s="281"/>
      <c r="AA58" s="281"/>
      <c r="AB58" s="281"/>
      <c r="AC58" s="281"/>
      <c r="AD58" s="281"/>
    </row>
    <row r="59" spans="1:30" ht="16">
      <c r="B59" s="413"/>
      <c r="C59" s="413"/>
      <c r="D59" s="278"/>
      <c r="E59" s="278"/>
      <c r="F59" s="279"/>
      <c r="G59" s="279"/>
      <c r="H59" s="279"/>
      <c r="I59" s="279"/>
      <c r="J59" s="279"/>
      <c r="K59" s="279"/>
      <c r="L59" s="279"/>
      <c r="M59" s="279"/>
      <c r="N59" s="279"/>
      <c r="O59" s="279"/>
      <c r="P59" s="279"/>
      <c r="Q59" s="279"/>
      <c r="R59" s="279"/>
      <c r="T59" s="281"/>
      <c r="U59" s="281"/>
      <c r="V59" s="281"/>
      <c r="W59" s="281"/>
      <c r="X59" s="281"/>
      <c r="Y59" s="281"/>
      <c r="Z59" s="281"/>
      <c r="AA59" s="281"/>
      <c r="AB59" s="281"/>
      <c r="AC59" s="281"/>
      <c r="AD59" s="281"/>
    </row>
    <row r="60" spans="1:30" ht="16">
      <c r="B60" s="413"/>
      <c r="C60" s="413"/>
      <c r="D60" s="278"/>
      <c r="E60" s="278"/>
      <c r="F60" s="279"/>
      <c r="G60" s="279"/>
      <c r="H60" s="279"/>
      <c r="I60" s="279"/>
      <c r="J60" s="279"/>
      <c r="K60" s="279"/>
      <c r="L60" s="279"/>
      <c r="M60" s="279"/>
      <c r="N60" s="279"/>
      <c r="O60" s="279"/>
      <c r="P60" s="279"/>
      <c r="Q60" s="279"/>
      <c r="R60" s="279"/>
      <c r="T60" s="281"/>
      <c r="U60" s="282"/>
      <c r="V60" s="281"/>
      <c r="W60" s="281"/>
      <c r="X60" s="281"/>
      <c r="Y60" s="281"/>
      <c r="Z60" s="281"/>
      <c r="AA60" s="281"/>
      <c r="AB60" s="281"/>
      <c r="AC60" s="281"/>
      <c r="AD60" s="281"/>
    </row>
    <row r="61" spans="1:30" ht="39" customHeight="1">
      <c r="T61" s="281"/>
      <c r="U61" s="282"/>
      <c r="V61" s="281"/>
      <c r="W61" s="281"/>
      <c r="X61" s="281"/>
      <c r="Y61" s="281"/>
      <c r="Z61" s="281"/>
      <c r="AA61" s="281"/>
      <c r="AB61" s="281"/>
      <c r="AC61" s="281"/>
      <c r="AD61" s="281"/>
    </row>
    <row r="62" spans="1:30" ht="81" customHeight="1">
      <c r="T62" s="281"/>
      <c r="U62" s="282"/>
      <c r="V62" s="281"/>
      <c r="W62" s="281"/>
      <c r="X62" s="281"/>
      <c r="Y62" s="281"/>
      <c r="Z62" s="281"/>
      <c r="AA62" s="281"/>
      <c r="AB62" s="281"/>
      <c r="AC62" s="281"/>
      <c r="AD62" s="281"/>
    </row>
    <row r="63" spans="1:30" ht="19.5" customHeight="1">
      <c r="T63" s="282"/>
      <c r="U63" s="282"/>
      <c r="V63" s="281"/>
      <c r="W63" s="281"/>
      <c r="X63" s="281"/>
      <c r="Y63" s="281"/>
      <c r="Z63" s="281"/>
      <c r="AA63" s="281"/>
      <c r="AB63" s="281"/>
      <c r="AC63" s="281"/>
      <c r="AD63" s="281"/>
    </row>
    <row r="64" spans="1:30" ht="19.5" customHeight="1">
      <c r="T64" s="282"/>
      <c r="U64" s="282"/>
      <c r="V64" s="281"/>
      <c r="W64" s="281"/>
      <c r="X64" s="281"/>
      <c r="Y64" s="281"/>
      <c r="Z64" s="281"/>
      <c r="AA64" s="281"/>
      <c r="AB64" s="281"/>
      <c r="AC64" s="281"/>
      <c r="AD64" s="281"/>
    </row>
    <row r="65" spans="20:30" ht="19.5" customHeight="1">
      <c r="T65" s="282"/>
      <c r="U65" s="282"/>
      <c r="V65" s="281"/>
      <c r="W65" s="281"/>
      <c r="X65" s="281"/>
      <c r="Y65" s="281"/>
      <c r="Z65" s="281"/>
      <c r="AA65" s="281"/>
      <c r="AB65" s="281"/>
      <c r="AC65" s="281"/>
      <c r="AD65" s="281"/>
    </row>
    <row r="66" spans="20:30" ht="19.5" customHeight="1">
      <c r="T66" s="282"/>
      <c r="U66" s="282"/>
      <c r="V66" s="281"/>
      <c r="W66" s="281"/>
      <c r="X66" s="281"/>
      <c r="Y66" s="281"/>
      <c r="Z66" s="281"/>
      <c r="AA66" s="281"/>
      <c r="AB66" s="281"/>
      <c r="AC66" s="281"/>
      <c r="AD66" s="281"/>
    </row>
    <row r="67" spans="20:30" ht="19.5" customHeight="1">
      <c r="T67" s="282"/>
      <c r="U67" s="282"/>
      <c r="V67" s="281"/>
      <c r="W67" s="281"/>
      <c r="X67" s="281"/>
      <c r="Y67" s="281"/>
      <c r="Z67" s="281"/>
      <c r="AA67" s="281"/>
      <c r="AB67" s="281"/>
      <c r="AC67" s="281"/>
      <c r="AD67" s="281"/>
    </row>
    <row r="68" spans="20:30" ht="19.5" customHeight="1">
      <c r="T68" s="282"/>
      <c r="U68" s="282"/>
      <c r="V68" s="281"/>
      <c r="W68" s="281"/>
      <c r="X68" s="281"/>
      <c r="Y68" s="281"/>
      <c r="Z68" s="281"/>
      <c r="AA68" s="281"/>
      <c r="AB68" s="281"/>
      <c r="AC68" s="281"/>
      <c r="AD68" s="281"/>
    </row>
    <row r="69" spans="20:30" ht="19.5" customHeight="1">
      <c r="T69" s="282"/>
      <c r="U69" s="282"/>
      <c r="V69" s="281"/>
      <c r="W69" s="281"/>
      <c r="X69" s="281"/>
      <c r="Y69" s="281"/>
      <c r="Z69" s="281"/>
      <c r="AA69" s="281"/>
      <c r="AB69" s="281"/>
      <c r="AC69" s="281"/>
      <c r="AD69" s="281"/>
    </row>
    <row r="70" spans="20:30" ht="19.5" customHeight="1">
      <c r="T70" s="282"/>
      <c r="U70" s="282"/>
      <c r="V70" s="281"/>
      <c r="W70" s="281"/>
      <c r="X70" s="281"/>
      <c r="Y70" s="281"/>
      <c r="Z70" s="281"/>
      <c r="AA70" s="281"/>
      <c r="AB70" s="281"/>
      <c r="AC70" s="281"/>
      <c r="AD70" s="281"/>
    </row>
    <row r="71" spans="20:30" ht="39" customHeight="1">
      <c r="T71" s="282"/>
      <c r="U71" s="282"/>
      <c r="V71" s="281"/>
      <c r="W71" s="281"/>
      <c r="X71" s="281"/>
      <c r="Y71" s="281"/>
      <c r="Z71" s="281"/>
      <c r="AA71" s="281"/>
      <c r="AB71" s="281"/>
      <c r="AC71" s="281"/>
      <c r="AD71" s="281"/>
    </row>
    <row r="72" spans="20:30" ht="16">
      <c r="T72" s="282"/>
      <c r="U72" s="282"/>
      <c r="V72" s="281"/>
      <c r="W72" s="281"/>
      <c r="X72" s="281"/>
      <c r="Y72" s="281"/>
      <c r="Z72" s="281"/>
      <c r="AA72" s="281"/>
      <c r="AB72" s="281"/>
      <c r="AC72" s="281"/>
      <c r="AD72" s="281"/>
    </row>
    <row r="73" spans="20:30" ht="39" customHeight="1">
      <c r="T73" s="282"/>
      <c r="U73" s="282"/>
      <c r="V73" s="281"/>
      <c r="W73" s="281"/>
      <c r="X73" s="281"/>
      <c r="Y73" s="281"/>
      <c r="Z73" s="281"/>
      <c r="AA73" s="281"/>
      <c r="AB73" s="281"/>
      <c r="AC73" s="281"/>
      <c r="AD73" s="281"/>
    </row>
    <row r="74" spans="20:30" ht="16">
      <c r="T74" s="282"/>
      <c r="U74" s="282"/>
      <c r="V74" s="281"/>
      <c r="W74" s="281"/>
      <c r="X74" s="281"/>
      <c r="Y74" s="281"/>
      <c r="Z74" s="281"/>
      <c r="AA74" s="281"/>
      <c r="AB74" s="281"/>
      <c r="AC74" s="281"/>
      <c r="AD74" s="281"/>
    </row>
    <row r="75" spans="20:30" ht="16">
      <c r="T75" s="282"/>
      <c r="U75" s="282"/>
      <c r="V75" s="281"/>
      <c r="W75" s="281"/>
      <c r="X75" s="281"/>
      <c r="Y75" s="281"/>
      <c r="Z75" s="281"/>
      <c r="AA75" s="281"/>
      <c r="AB75" s="281"/>
      <c r="AC75" s="281"/>
      <c r="AD75" s="281"/>
    </row>
    <row r="76" spans="20:30" ht="16">
      <c r="T76" s="282"/>
      <c r="U76" s="282"/>
      <c r="V76" s="281"/>
      <c r="W76" s="281"/>
      <c r="X76" s="281"/>
      <c r="Y76" s="281"/>
      <c r="Z76" s="281"/>
      <c r="AA76" s="281"/>
      <c r="AB76" s="281"/>
      <c r="AC76" s="281"/>
      <c r="AD76" s="281"/>
    </row>
    <row r="77" spans="20:30" ht="16">
      <c r="T77" s="282"/>
      <c r="U77" s="282"/>
      <c r="V77" s="281"/>
      <c r="W77" s="281"/>
      <c r="X77" s="281"/>
      <c r="Y77" s="281"/>
      <c r="Z77" s="281"/>
      <c r="AA77" s="281"/>
      <c r="AB77" s="281"/>
      <c r="AC77" s="281"/>
      <c r="AD77" s="281"/>
    </row>
    <row r="78" spans="20:30" ht="16">
      <c r="T78" s="282"/>
      <c r="U78" s="282"/>
      <c r="V78" s="281"/>
      <c r="W78" s="281"/>
      <c r="X78" s="281"/>
      <c r="Y78" s="281"/>
      <c r="Z78" s="281"/>
      <c r="AA78" s="281"/>
      <c r="AB78" s="281"/>
      <c r="AC78" s="281"/>
      <c r="AD78" s="281"/>
    </row>
    <row r="79" spans="20:30" ht="39" customHeight="1">
      <c r="T79" s="282"/>
      <c r="U79" s="282"/>
      <c r="V79" s="281"/>
      <c r="W79" s="281"/>
      <c r="X79" s="281"/>
      <c r="Y79" s="281"/>
      <c r="Z79" s="281"/>
      <c r="AA79" s="281"/>
      <c r="AB79" s="281"/>
      <c r="AC79" s="281"/>
      <c r="AD79" s="281"/>
    </row>
    <row r="80" spans="20:30" ht="16">
      <c r="T80" s="282"/>
      <c r="X80" s="281"/>
      <c r="Y80" s="281"/>
      <c r="Z80" s="281"/>
      <c r="AA80" s="281"/>
      <c r="AB80" s="281"/>
      <c r="AC80" s="281"/>
      <c r="AD80" s="281"/>
    </row>
    <row r="81" spans="20:30" ht="16">
      <c r="T81" s="282"/>
      <c r="Y81" s="281"/>
      <c r="Z81" s="281"/>
      <c r="AA81" s="281"/>
      <c r="AB81" s="281"/>
      <c r="AC81" s="281"/>
      <c r="AD81" s="281"/>
    </row>
    <row r="82" spans="20:30" ht="16">
      <c r="T82" s="282"/>
      <c r="Y82" s="281"/>
      <c r="Z82" s="281"/>
      <c r="AA82" s="281"/>
      <c r="AB82" s="281"/>
      <c r="AC82" s="281"/>
      <c r="AD82" s="281"/>
    </row>
  </sheetData>
  <sheetProtection algorithmName="SHA-512" hashValue="Fs0fJqvFm7uYMsvS4GqORIGBh5Zgo/POKKnXFY7laqf2szy8IkJV0UmQCkcbxWwHrzsniuyeq8jAnJy45TisTQ==" saltValue="7Nl1n95a5So5sHfQDZhcVg==" spinCount="100000" sheet="1" selectLockedCells="1"/>
  <mergeCells count="24">
    <mergeCell ref="D3:J3"/>
    <mergeCell ref="M3:O3"/>
    <mergeCell ref="D4:J4"/>
    <mergeCell ref="M4:O4"/>
    <mergeCell ref="D5:J5"/>
    <mergeCell ref="M5:O5"/>
    <mergeCell ref="B51:C51"/>
    <mergeCell ref="M7:O7"/>
    <mergeCell ref="P7:R7"/>
    <mergeCell ref="M8:O8"/>
    <mergeCell ref="P8:R8"/>
    <mergeCell ref="M23:R23"/>
    <mergeCell ref="M24:R24"/>
    <mergeCell ref="A49:C49"/>
    <mergeCell ref="B50:C50"/>
    <mergeCell ref="C12:R21"/>
    <mergeCell ref="B59:C59"/>
    <mergeCell ref="B60:C60"/>
    <mergeCell ref="B52:C52"/>
    <mergeCell ref="B53:C53"/>
    <mergeCell ref="B54:C54"/>
    <mergeCell ref="A56:C56"/>
    <mergeCell ref="B57:C57"/>
    <mergeCell ref="B58:C58"/>
  </mergeCells>
  <phoneticPr fontId="16"/>
  <conditionalFormatting sqref="D3:J5">
    <cfRule type="containsBlanks" dxfId="10" priority="11">
      <formula>LEN(TRIM(D3))=0</formula>
    </cfRule>
  </conditionalFormatting>
  <conditionalFormatting sqref="E39:G44 M40:O40 M42:O42 M44:O44">
    <cfRule type="expression" priority="5">
      <formula>B1="○"</formula>
    </cfRule>
  </conditionalFormatting>
  <conditionalFormatting sqref="E37:I42 M38:O38 M40:O40 M42:O42">
    <cfRule type="expression" priority="4">
      <formula>$J$6="○"</formula>
    </cfRule>
  </conditionalFormatting>
  <conditionalFormatting sqref="F36:G39">
    <cfRule type="expression" priority="26">
      <formula>J6=○</formula>
    </cfRule>
  </conditionalFormatting>
  <conditionalFormatting sqref="F42:G42">
    <cfRule type="expression" priority="24">
      <formula>J10=○</formula>
    </cfRule>
  </conditionalFormatting>
  <conditionalFormatting sqref="F43:G43 F45:G45">
    <cfRule type="expression" priority="36">
      <formula>J18=○</formula>
    </cfRule>
  </conditionalFormatting>
  <conditionalFormatting sqref="F44:G44">
    <cfRule type="expression" priority="23">
      <formula>#REF!=○</formula>
    </cfRule>
  </conditionalFormatting>
  <conditionalFormatting sqref="F46:G46">
    <cfRule type="expression" priority="25">
      <formula>J23=○</formula>
    </cfRule>
  </conditionalFormatting>
  <conditionalFormatting sqref="F47:G51">
    <cfRule type="expression" priority="21">
      <formula>J28=○</formula>
    </cfRule>
  </conditionalFormatting>
  <conditionalFormatting sqref="F38:J43">
    <cfRule type="expression" priority="7">
      <formula>$D$4="地方裁量型認定こども園"</formula>
    </cfRule>
  </conditionalFormatting>
  <conditionalFormatting sqref="F40:T41">
    <cfRule type="expression" priority="20">
      <formula>#REF!=○</formula>
    </cfRule>
  </conditionalFormatting>
  <conditionalFormatting sqref="H39:I44">
    <cfRule type="expression" priority="22">
      <formula>D1="○"</formula>
    </cfRule>
  </conditionalFormatting>
  <conditionalFormatting sqref="H44:P44">
    <cfRule type="expression" priority="34">
      <formula>#REF!=○</formula>
    </cfRule>
  </conditionalFormatting>
  <conditionalFormatting sqref="H46:P46">
    <cfRule type="expression" priority="17">
      <formula>K23=○</formula>
    </cfRule>
  </conditionalFormatting>
  <conditionalFormatting sqref="H47:P51">
    <cfRule type="expression" priority="6">
      <formula>K28=○</formula>
    </cfRule>
  </conditionalFormatting>
  <conditionalFormatting sqref="H36:S39">
    <cfRule type="expression" priority="18">
      <formula>K6=○</formula>
    </cfRule>
  </conditionalFormatting>
  <conditionalFormatting sqref="H42:T42">
    <cfRule type="expression" priority="13">
      <formula>K10=○</formula>
    </cfRule>
  </conditionalFormatting>
  <conditionalFormatting sqref="H43:T43 H45:P45">
    <cfRule type="expression" priority="12">
      <formula>K18=○</formula>
    </cfRule>
  </conditionalFormatting>
  <conditionalFormatting sqref="M4">
    <cfRule type="containsBlanks" dxfId="9" priority="10">
      <formula>LEN(TRIM(M4))=0</formula>
    </cfRule>
  </conditionalFormatting>
  <conditionalFormatting sqref="M8">
    <cfRule type="containsBlanks" dxfId="8" priority="2">
      <formula>LEN(TRIM(M8))=0</formula>
    </cfRule>
  </conditionalFormatting>
  <conditionalFormatting sqref="M73:S96">
    <cfRule type="expression" priority="3">
      <formula>$J$6="○"</formula>
    </cfRule>
  </conditionalFormatting>
  <conditionalFormatting sqref="P8">
    <cfRule type="containsBlanks" dxfId="7" priority="1">
      <formula>LEN(TRIM(P8))=0</formula>
    </cfRule>
  </conditionalFormatting>
  <conditionalFormatting sqref="Q45:Q46">
    <cfRule type="expression" priority="32">
      <formula>T31=○</formula>
    </cfRule>
  </conditionalFormatting>
  <conditionalFormatting sqref="Q47:Q49">
    <cfRule type="expression" priority="28">
      <formula>T37=○</formula>
    </cfRule>
  </conditionalFormatting>
  <conditionalFormatting sqref="Q50:Q51">
    <cfRule type="expression" priority="29">
      <formula>#REF!=○</formula>
    </cfRule>
  </conditionalFormatting>
  <conditionalFormatting sqref="Q44:R44 T44:T45 R45">
    <cfRule type="expression" priority="30">
      <formula>T27=○</formula>
    </cfRule>
  </conditionalFormatting>
  <conditionalFormatting sqref="R47:T51">
    <cfRule type="expression" priority="31">
      <formula>U34=○</formula>
    </cfRule>
  </conditionalFormatting>
  <conditionalFormatting sqref="S44:S45 R46:T46">
    <cfRule type="expression" priority="16">
      <formula>#REF!=○</formula>
    </cfRule>
  </conditionalFormatting>
  <conditionalFormatting sqref="U41:U42">
    <cfRule type="expression" priority="33">
      <formula>V27=○</formula>
    </cfRule>
  </conditionalFormatting>
  <conditionalFormatting sqref="U43">
    <cfRule type="expression" priority="15">
      <formula>#REF!=○</formula>
    </cfRule>
  </conditionalFormatting>
  <conditionalFormatting sqref="U44:U48">
    <cfRule type="expression" priority="14">
      <formula>X26=○</formula>
    </cfRule>
  </conditionalFormatting>
  <conditionalFormatting sqref="U40:W40 V42:W42">
    <cfRule type="expression" priority="35">
      <formula>X18=○</formula>
    </cfRule>
  </conditionalFormatting>
  <conditionalFormatting sqref="V41:W41">
    <cfRule type="expression" priority="37">
      <formula>#REF!=○</formula>
    </cfRule>
  </conditionalFormatting>
  <conditionalFormatting sqref="V43:W43">
    <cfRule type="expression" priority="19">
      <formula>Y23=○</formula>
    </cfRule>
  </conditionalFormatting>
  <conditionalFormatting sqref="V44:W48">
    <cfRule type="expression" priority="27">
      <formula>Y28=○</formula>
    </cfRule>
  </conditionalFormatting>
  <conditionalFormatting sqref="X36:X41 F38:J43 Y38:AA43 N39:P39 AE39:AG39 N41:P41 AE41:AG41 N43:P43 AE43:AG43">
    <cfRule type="expression" priority="9">
      <formula>$D$4="地方裁量型認定こども園・保育所型認定こども園"</formula>
    </cfRule>
  </conditionalFormatting>
  <conditionalFormatting sqref="X36:X41 Y38:AA43 N39:P39 AE39:AG39 N41:P41 AE41:AG41 N43:P43 AE43:AG43">
    <cfRule type="expression" priority="8">
      <formula>$D$4="地方裁量型認定こども園"</formula>
    </cfRule>
  </conditionalFormatting>
  <dataValidations count="6">
    <dataValidation type="list" allowBlank="1" showInputMessage="1" showErrorMessage="1" sqref="M23:R23" xr:uid="{D3BBAA34-9939-4375-8203-CFB69F299C30}">
      <formula1>$U$27:$U$28</formula1>
    </dataValidation>
    <dataValidation type="list" allowBlank="1" showInputMessage="1" showErrorMessage="1" sqref="F50:R54 F57:R60" xr:uid="{ECC36E5C-8098-4F16-8C1F-F1250A7E5E57}">
      <formula1>$T$31:$T$31</formula1>
    </dataValidation>
    <dataValidation type="list" allowBlank="1" showInputMessage="1" showErrorMessage="1" sqref="D5:J5" xr:uid="{27443871-C522-438F-8E9A-A2FEEA87FC86}">
      <formula1>INDIRECT(TEXT($D$3&amp;$D$4,"@"))</formula1>
    </dataValidation>
    <dataValidation type="list" allowBlank="1" showInputMessage="1" showErrorMessage="1" sqref="D3:J3" xr:uid="{91D45FE7-B4A2-4CBE-9504-9A9DED9AB5FD}">
      <formula1>"中央区,花見川区,稲毛区,若葉区,緑区,美浜区"</formula1>
    </dataValidation>
    <dataValidation type="list" allowBlank="1" showInputMessage="1" showErrorMessage="1" sqref="D4:J4" xr:uid="{6DD69473-1313-48A5-A412-622D688A2DE1}">
      <formula1>"幼保連携型認定こども園,幼稚園型認定こども園,保育所型認定こども園,地方裁量型認定こども園"</formula1>
    </dataValidation>
    <dataValidation type="list" allowBlank="1" showInputMessage="1" showErrorMessage="1" sqref="M24:R24" xr:uid="{F1DD8E42-8841-4CE4-9D9A-1FBECD63BB44}">
      <formula1>$U$29:$U$39</formula1>
    </dataValidation>
  </dataValidations>
  <pageMargins left="0.70866141732283472" right="0.70866141732283472" top="0.74803149606299213" bottom="0.74803149606299213" header="0.31496062992125984" footer="0.31496062992125984"/>
  <pageSetup paperSize="9" scale="78"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94FDA-CABC-4713-9EBA-0266CB30DD2F}">
  <sheetPr codeName="Sheet4"/>
  <dimension ref="A1:T103"/>
  <sheetViews>
    <sheetView view="pageBreakPreview" zoomScale="85" zoomScaleNormal="100" zoomScaleSheetLayoutView="85" workbookViewId="0">
      <selection activeCell="E9" sqref="E9"/>
    </sheetView>
  </sheetViews>
  <sheetFormatPr defaultColWidth="8" defaultRowHeight="13"/>
  <cols>
    <col min="1" max="1" width="3.36328125" style="1" customWidth="1"/>
    <col min="2" max="2" width="11.26953125" style="1" customWidth="1"/>
    <col min="3" max="3" width="7" style="1" customWidth="1"/>
    <col min="4" max="4" width="6.7265625" style="1" customWidth="1"/>
    <col min="5" max="5" width="16.08984375" style="1" customWidth="1"/>
    <col min="6" max="6" width="12.6328125" style="21" hidden="1" customWidth="1"/>
    <col min="7" max="7" width="7.453125" style="1" customWidth="1"/>
    <col min="8" max="8" width="5.26953125" style="2" bestFit="1" customWidth="1"/>
    <col min="9" max="9" width="5.26953125" style="1" customWidth="1"/>
    <col min="10" max="10" width="6.6328125" style="1" customWidth="1"/>
    <col min="11" max="11" width="6" style="1" customWidth="1"/>
    <col min="12" max="12" width="6.90625" style="1" customWidth="1"/>
    <col min="13" max="15" width="8.36328125" style="1" customWidth="1"/>
    <col min="16" max="16" width="8.7265625" style="1" customWidth="1"/>
    <col min="17" max="261" width="8" style="1"/>
    <col min="262" max="262" width="3.36328125" style="1" customWidth="1"/>
    <col min="263" max="263" width="8.36328125" style="1" customWidth="1"/>
    <col min="264" max="264" width="7" style="1" customWidth="1"/>
    <col min="265" max="265" width="5" style="1" customWidth="1"/>
    <col min="266" max="266" width="19.36328125" style="1" customWidth="1"/>
    <col min="267" max="267" width="5.26953125" style="1" bestFit="1" customWidth="1"/>
    <col min="268" max="268" width="5.26953125" style="1" customWidth="1"/>
    <col min="269" max="269" width="6.6328125" style="1" customWidth="1"/>
    <col min="270" max="270" width="6.90625" style="1" customWidth="1"/>
    <col min="271" max="272" width="9.453125" style="1" customWidth="1"/>
    <col min="273" max="273" width="8.7265625" style="1" customWidth="1"/>
    <col min="274" max="517" width="8" style="1"/>
    <col min="518" max="518" width="3.36328125" style="1" customWidth="1"/>
    <col min="519" max="519" width="8.36328125" style="1" customWidth="1"/>
    <col min="520" max="520" width="7" style="1" customWidth="1"/>
    <col min="521" max="521" width="5" style="1" customWidth="1"/>
    <col min="522" max="522" width="19.36328125" style="1" customWidth="1"/>
    <col min="523" max="523" width="5.26953125" style="1" bestFit="1" customWidth="1"/>
    <col min="524" max="524" width="5.26953125" style="1" customWidth="1"/>
    <col min="525" max="525" width="6.6328125" style="1" customWidth="1"/>
    <col min="526" max="526" width="6.90625" style="1" customWidth="1"/>
    <col min="527" max="528" width="9.453125" style="1" customWidth="1"/>
    <col min="529" max="529" width="8.7265625" style="1" customWidth="1"/>
    <col min="530" max="773" width="8" style="1"/>
    <col min="774" max="774" width="3.36328125" style="1" customWidth="1"/>
    <col min="775" max="775" width="8.36328125" style="1" customWidth="1"/>
    <col min="776" max="776" width="7" style="1" customWidth="1"/>
    <col min="777" max="777" width="5" style="1" customWidth="1"/>
    <col min="778" max="778" width="19.36328125" style="1" customWidth="1"/>
    <col min="779" max="779" width="5.26953125" style="1" bestFit="1" customWidth="1"/>
    <col min="780" max="780" width="5.26953125" style="1" customWidth="1"/>
    <col min="781" max="781" width="6.6328125" style="1" customWidth="1"/>
    <col min="782" max="782" width="6.90625" style="1" customWidth="1"/>
    <col min="783" max="784" width="9.453125" style="1" customWidth="1"/>
    <col min="785" max="785" width="8.7265625" style="1" customWidth="1"/>
    <col min="786" max="1029" width="8" style="1"/>
    <col min="1030" max="1030" width="3.36328125" style="1" customWidth="1"/>
    <col min="1031" max="1031" width="8.36328125" style="1" customWidth="1"/>
    <col min="1032" max="1032" width="7" style="1" customWidth="1"/>
    <col min="1033" max="1033" width="5" style="1" customWidth="1"/>
    <col min="1034" max="1034" width="19.36328125" style="1" customWidth="1"/>
    <col min="1035" max="1035" width="5.26953125" style="1" bestFit="1" customWidth="1"/>
    <col min="1036" max="1036" width="5.26953125" style="1" customWidth="1"/>
    <col min="1037" max="1037" width="6.6328125" style="1" customWidth="1"/>
    <col min="1038" max="1038" width="6.90625" style="1" customWidth="1"/>
    <col min="1039" max="1040" width="9.453125" style="1" customWidth="1"/>
    <col min="1041" max="1041" width="8.7265625" style="1" customWidth="1"/>
    <col min="1042" max="1285" width="8" style="1"/>
    <col min="1286" max="1286" width="3.36328125" style="1" customWidth="1"/>
    <col min="1287" max="1287" width="8.36328125" style="1" customWidth="1"/>
    <col min="1288" max="1288" width="7" style="1" customWidth="1"/>
    <col min="1289" max="1289" width="5" style="1" customWidth="1"/>
    <col min="1290" max="1290" width="19.36328125" style="1" customWidth="1"/>
    <col min="1291" max="1291" width="5.26953125" style="1" bestFit="1" customWidth="1"/>
    <col min="1292" max="1292" width="5.26953125" style="1" customWidth="1"/>
    <col min="1293" max="1293" width="6.6328125" style="1" customWidth="1"/>
    <col min="1294" max="1294" width="6.90625" style="1" customWidth="1"/>
    <col min="1295" max="1296" width="9.453125" style="1" customWidth="1"/>
    <col min="1297" max="1297" width="8.7265625" style="1" customWidth="1"/>
    <col min="1298" max="1541" width="8" style="1"/>
    <col min="1542" max="1542" width="3.36328125" style="1" customWidth="1"/>
    <col min="1543" max="1543" width="8.36328125" style="1" customWidth="1"/>
    <col min="1544" max="1544" width="7" style="1" customWidth="1"/>
    <col min="1545" max="1545" width="5" style="1" customWidth="1"/>
    <col min="1546" max="1546" width="19.36328125" style="1" customWidth="1"/>
    <col min="1547" max="1547" width="5.26953125" style="1" bestFit="1" customWidth="1"/>
    <col min="1548" max="1548" width="5.26953125" style="1" customWidth="1"/>
    <col min="1549" max="1549" width="6.6328125" style="1" customWidth="1"/>
    <col min="1550" max="1550" width="6.90625" style="1" customWidth="1"/>
    <col min="1551" max="1552" width="9.453125" style="1" customWidth="1"/>
    <col min="1553" max="1553" width="8.7265625" style="1" customWidth="1"/>
    <col min="1554" max="1797" width="8" style="1"/>
    <col min="1798" max="1798" width="3.36328125" style="1" customWidth="1"/>
    <col min="1799" max="1799" width="8.36328125" style="1" customWidth="1"/>
    <col min="1800" max="1800" width="7" style="1" customWidth="1"/>
    <col min="1801" max="1801" width="5" style="1" customWidth="1"/>
    <col min="1802" max="1802" width="19.36328125" style="1" customWidth="1"/>
    <col min="1803" max="1803" width="5.26953125" style="1" bestFit="1" customWidth="1"/>
    <col min="1804" max="1804" width="5.26953125" style="1" customWidth="1"/>
    <col min="1805" max="1805" width="6.6328125" style="1" customWidth="1"/>
    <col min="1806" max="1806" width="6.90625" style="1" customWidth="1"/>
    <col min="1807" max="1808" width="9.453125" style="1" customWidth="1"/>
    <col min="1809" max="1809" width="8.7265625" style="1" customWidth="1"/>
    <col min="1810" max="2053" width="8" style="1"/>
    <col min="2054" max="2054" width="3.36328125" style="1" customWidth="1"/>
    <col min="2055" max="2055" width="8.36328125" style="1" customWidth="1"/>
    <col min="2056" max="2056" width="7" style="1" customWidth="1"/>
    <col min="2057" max="2057" width="5" style="1" customWidth="1"/>
    <col min="2058" max="2058" width="19.36328125" style="1" customWidth="1"/>
    <col min="2059" max="2059" width="5.26953125" style="1" bestFit="1" customWidth="1"/>
    <col min="2060" max="2060" width="5.26953125" style="1" customWidth="1"/>
    <col min="2061" max="2061" width="6.6328125" style="1" customWidth="1"/>
    <col min="2062" max="2062" width="6.90625" style="1" customWidth="1"/>
    <col min="2063" max="2064" width="9.453125" style="1" customWidth="1"/>
    <col min="2065" max="2065" width="8.7265625" style="1" customWidth="1"/>
    <col min="2066" max="2309" width="8" style="1"/>
    <col min="2310" max="2310" width="3.36328125" style="1" customWidth="1"/>
    <col min="2311" max="2311" width="8.36328125" style="1" customWidth="1"/>
    <col min="2312" max="2312" width="7" style="1" customWidth="1"/>
    <col min="2313" max="2313" width="5" style="1" customWidth="1"/>
    <col min="2314" max="2314" width="19.36328125" style="1" customWidth="1"/>
    <col min="2315" max="2315" width="5.26953125" style="1" bestFit="1" customWidth="1"/>
    <col min="2316" max="2316" width="5.26953125" style="1" customWidth="1"/>
    <col min="2317" max="2317" width="6.6328125" style="1" customWidth="1"/>
    <col min="2318" max="2318" width="6.90625" style="1" customWidth="1"/>
    <col min="2319" max="2320" width="9.453125" style="1" customWidth="1"/>
    <col min="2321" max="2321" width="8.7265625" style="1" customWidth="1"/>
    <col min="2322" max="2565" width="8" style="1"/>
    <col min="2566" max="2566" width="3.36328125" style="1" customWidth="1"/>
    <col min="2567" max="2567" width="8.36328125" style="1" customWidth="1"/>
    <col min="2568" max="2568" width="7" style="1" customWidth="1"/>
    <col min="2569" max="2569" width="5" style="1" customWidth="1"/>
    <col min="2570" max="2570" width="19.36328125" style="1" customWidth="1"/>
    <col min="2571" max="2571" width="5.26953125" style="1" bestFit="1" customWidth="1"/>
    <col min="2572" max="2572" width="5.26953125" style="1" customWidth="1"/>
    <col min="2573" max="2573" width="6.6328125" style="1" customWidth="1"/>
    <col min="2574" max="2574" width="6.90625" style="1" customWidth="1"/>
    <col min="2575" max="2576" width="9.453125" style="1" customWidth="1"/>
    <col min="2577" max="2577" width="8.7265625" style="1" customWidth="1"/>
    <col min="2578" max="2821" width="8" style="1"/>
    <col min="2822" max="2822" width="3.36328125" style="1" customWidth="1"/>
    <col min="2823" max="2823" width="8.36328125" style="1" customWidth="1"/>
    <col min="2824" max="2824" width="7" style="1" customWidth="1"/>
    <col min="2825" max="2825" width="5" style="1" customWidth="1"/>
    <col min="2826" max="2826" width="19.36328125" style="1" customWidth="1"/>
    <col min="2827" max="2827" width="5.26953125" style="1" bestFit="1" customWidth="1"/>
    <col min="2828" max="2828" width="5.26953125" style="1" customWidth="1"/>
    <col min="2829" max="2829" width="6.6328125" style="1" customWidth="1"/>
    <col min="2830" max="2830" width="6.90625" style="1" customWidth="1"/>
    <col min="2831" max="2832" width="9.453125" style="1" customWidth="1"/>
    <col min="2833" max="2833" width="8.7265625" style="1" customWidth="1"/>
    <col min="2834" max="3077" width="8" style="1"/>
    <col min="3078" max="3078" width="3.36328125" style="1" customWidth="1"/>
    <col min="3079" max="3079" width="8.36328125" style="1" customWidth="1"/>
    <col min="3080" max="3080" width="7" style="1" customWidth="1"/>
    <col min="3081" max="3081" width="5" style="1" customWidth="1"/>
    <col min="3082" max="3082" width="19.36328125" style="1" customWidth="1"/>
    <col min="3083" max="3083" width="5.26953125" style="1" bestFit="1" customWidth="1"/>
    <col min="3084" max="3084" width="5.26953125" style="1" customWidth="1"/>
    <col min="3085" max="3085" width="6.6328125" style="1" customWidth="1"/>
    <col min="3086" max="3086" width="6.90625" style="1" customWidth="1"/>
    <col min="3087" max="3088" width="9.453125" style="1" customWidth="1"/>
    <col min="3089" max="3089" width="8.7265625" style="1" customWidth="1"/>
    <col min="3090" max="3333" width="8" style="1"/>
    <col min="3334" max="3334" width="3.36328125" style="1" customWidth="1"/>
    <col min="3335" max="3335" width="8.36328125" style="1" customWidth="1"/>
    <col min="3336" max="3336" width="7" style="1" customWidth="1"/>
    <col min="3337" max="3337" width="5" style="1" customWidth="1"/>
    <col min="3338" max="3338" width="19.36328125" style="1" customWidth="1"/>
    <col min="3339" max="3339" width="5.26953125" style="1" bestFit="1" customWidth="1"/>
    <col min="3340" max="3340" width="5.26953125" style="1" customWidth="1"/>
    <col min="3341" max="3341" width="6.6328125" style="1" customWidth="1"/>
    <col min="3342" max="3342" width="6.90625" style="1" customWidth="1"/>
    <col min="3343" max="3344" width="9.453125" style="1" customWidth="1"/>
    <col min="3345" max="3345" width="8.7265625" style="1" customWidth="1"/>
    <col min="3346" max="3589" width="8" style="1"/>
    <col min="3590" max="3590" width="3.36328125" style="1" customWidth="1"/>
    <col min="3591" max="3591" width="8.36328125" style="1" customWidth="1"/>
    <col min="3592" max="3592" width="7" style="1" customWidth="1"/>
    <col min="3593" max="3593" width="5" style="1" customWidth="1"/>
    <col min="3594" max="3594" width="19.36328125" style="1" customWidth="1"/>
    <col min="3595" max="3595" width="5.26953125" style="1" bestFit="1" customWidth="1"/>
    <col min="3596" max="3596" width="5.26953125" style="1" customWidth="1"/>
    <col min="3597" max="3597" width="6.6328125" style="1" customWidth="1"/>
    <col min="3598" max="3598" width="6.90625" style="1" customWidth="1"/>
    <col min="3599" max="3600" width="9.453125" style="1" customWidth="1"/>
    <col min="3601" max="3601" width="8.7265625" style="1" customWidth="1"/>
    <col min="3602" max="3845" width="8" style="1"/>
    <col min="3846" max="3846" width="3.36328125" style="1" customWidth="1"/>
    <col min="3847" max="3847" width="8.36328125" style="1" customWidth="1"/>
    <col min="3848" max="3848" width="7" style="1" customWidth="1"/>
    <col min="3849" max="3849" width="5" style="1" customWidth="1"/>
    <col min="3850" max="3850" width="19.36328125" style="1" customWidth="1"/>
    <col min="3851" max="3851" width="5.26953125" style="1" bestFit="1" customWidth="1"/>
    <col min="3852" max="3852" width="5.26953125" style="1" customWidth="1"/>
    <col min="3853" max="3853" width="6.6328125" style="1" customWidth="1"/>
    <col min="3854" max="3854" width="6.90625" style="1" customWidth="1"/>
    <col min="3855" max="3856" width="9.453125" style="1" customWidth="1"/>
    <col min="3857" max="3857" width="8.7265625" style="1" customWidth="1"/>
    <col min="3858" max="4101" width="8" style="1"/>
    <col min="4102" max="4102" width="3.36328125" style="1" customWidth="1"/>
    <col min="4103" max="4103" width="8.36328125" style="1" customWidth="1"/>
    <col min="4104" max="4104" width="7" style="1" customWidth="1"/>
    <col min="4105" max="4105" width="5" style="1" customWidth="1"/>
    <col min="4106" max="4106" width="19.36328125" style="1" customWidth="1"/>
    <col min="4107" max="4107" width="5.26953125" style="1" bestFit="1" customWidth="1"/>
    <col min="4108" max="4108" width="5.26953125" style="1" customWidth="1"/>
    <col min="4109" max="4109" width="6.6328125" style="1" customWidth="1"/>
    <col min="4110" max="4110" width="6.90625" style="1" customWidth="1"/>
    <col min="4111" max="4112" width="9.453125" style="1" customWidth="1"/>
    <col min="4113" max="4113" width="8.7265625" style="1" customWidth="1"/>
    <col min="4114" max="4357" width="8" style="1"/>
    <col min="4358" max="4358" width="3.36328125" style="1" customWidth="1"/>
    <col min="4359" max="4359" width="8.36328125" style="1" customWidth="1"/>
    <col min="4360" max="4360" width="7" style="1" customWidth="1"/>
    <col min="4361" max="4361" width="5" style="1" customWidth="1"/>
    <col min="4362" max="4362" width="19.36328125" style="1" customWidth="1"/>
    <col min="4363" max="4363" width="5.26953125" style="1" bestFit="1" customWidth="1"/>
    <col min="4364" max="4364" width="5.26953125" style="1" customWidth="1"/>
    <col min="4365" max="4365" width="6.6328125" style="1" customWidth="1"/>
    <col min="4366" max="4366" width="6.90625" style="1" customWidth="1"/>
    <col min="4367" max="4368" width="9.453125" style="1" customWidth="1"/>
    <col min="4369" max="4369" width="8.7265625" style="1" customWidth="1"/>
    <col min="4370" max="4613" width="8" style="1"/>
    <col min="4614" max="4614" width="3.36328125" style="1" customWidth="1"/>
    <col min="4615" max="4615" width="8.36328125" style="1" customWidth="1"/>
    <col min="4616" max="4616" width="7" style="1" customWidth="1"/>
    <col min="4617" max="4617" width="5" style="1" customWidth="1"/>
    <col min="4618" max="4618" width="19.36328125" style="1" customWidth="1"/>
    <col min="4619" max="4619" width="5.26953125" style="1" bestFit="1" customWidth="1"/>
    <col min="4620" max="4620" width="5.26953125" style="1" customWidth="1"/>
    <col min="4621" max="4621" width="6.6328125" style="1" customWidth="1"/>
    <col min="4622" max="4622" width="6.90625" style="1" customWidth="1"/>
    <col min="4623" max="4624" width="9.453125" style="1" customWidth="1"/>
    <col min="4625" max="4625" width="8.7265625" style="1" customWidth="1"/>
    <col min="4626" max="4869" width="8" style="1"/>
    <col min="4870" max="4870" width="3.36328125" style="1" customWidth="1"/>
    <col min="4871" max="4871" width="8.36328125" style="1" customWidth="1"/>
    <col min="4872" max="4872" width="7" style="1" customWidth="1"/>
    <col min="4873" max="4873" width="5" style="1" customWidth="1"/>
    <col min="4874" max="4874" width="19.36328125" style="1" customWidth="1"/>
    <col min="4875" max="4875" width="5.26953125" style="1" bestFit="1" customWidth="1"/>
    <col min="4876" max="4876" width="5.26953125" style="1" customWidth="1"/>
    <col min="4877" max="4877" width="6.6328125" style="1" customWidth="1"/>
    <col min="4878" max="4878" width="6.90625" style="1" customWidth="1"/>
    <col min="4879" max="4880" width="9.453125" style="1" customWidth="1"/>
    <col min="4881" max="4881" width="8.7265625" style="1" customWidth="1"/>
    <col min="4882" max="5125" width="8" style="1"/>
    <col min="5126" max="5126" width="3.36328125" style="1" customWidth="1"/>
    <col min="5127" max="5127" width="8.36328125" style="1" customWidth="1"/>
    <col min="5128" max="5128" width="7" style="1" customWidth="1"/>
    <col min="5129" max="5129" width="5" style="1" customWidth="1"/>
    <col min="5130" max="5130" width="19.36328125" style="1" customWidth="1"/>
    <col min="5131" max="5131" width="5.26953125" style="1" bestFit="1" customWidth="1"/>
    <col min="5132" max="5132" width="5.26953125" style="1" customWidth="1"/>
    <col min="5133" max="5133" width="6.6328125" style="1" customWidth="1"/>
    <col min="5134" max="5134" width="6.90625" style="1" customWidth="1"/>
    <col min="5135" max="5136" width="9.453125" style="1" customWidth="1"/>
    <col min="5137" max="5137" width="8.7265625" style="1" customWidth="1"/>
    <col min="5138" max="5381" width="8" style="1"/>
    <col min="5382" max="5382" width="3.36328125" style="1" customWidth="1"/>
    <col min="5383" max="5383" width="8.36328125" style="1" customWidth="1"/>
    <col min="5384" max="5384" width="7" style="1" customWidth="1"/>
    <col min="5385" max="5385" width="5" style="1" customWidth="1"/>
    <col min="5386" max="5386" width="19.36328125" style="1" customWidth="1"/>
    <col min="5387" max="5387" width="5.26953125" style="1" bestFit="1" customWidth="1"/>
    <col min="5388" max="5388" width="5.26953125" style="1" customWidth="1"/>
    <col min="5389" max="5389" width="6.6328125" style="1" customWidth="1"/>
    <col min="5390" max="5390" width="6.90625" style="1" customWidth="1"/>
    <col min="5391" max="5392" width="9.453125" style="1" customWidth="1"/>
    <col min="5393" max="5393" width="8.7265625" style="1" customWidth="1"/>
    <col min="5394" max="5637" width="8" style="1"/>
    <col min="5638" max="5638" width="3.36328125" style="1" customWidth="1"/>
    <col min="5639" max="5639" width="8.36328125" style="1" customWidth="1"/>
    <col min="5640" max="5640" width="7" style="1" customWidth="1"/>
    <col min="5641" max="5641" width="5" style="1" customWidth="1"/>
    <col min="5642" max="5642" width="19.36328125" style="1" customWidth="1"/>
    <col min="5643" max="5643" width="5.26953125" style="1" bestFit="1" customWidth="1"/>
    <col min="5644" max="5644" width="5.26953125" style="1" customWidth="1"/>
    <col min="5645" max="5645" width="6.6328125" style="1" customWidth="1"/>
    <col min="5646" max="5646" width="6.90625" style="1" customWidth="1"/>
    <col min="5647" max="5648" width="9.453125" style="1" customWidth="1"/>
    <col min="5649" max="5649" width="8.7265625" style="1" customWidth="1"/>
    <col min="5650" max="5893" width="8" style="1"/>
    <col min="5894" max="5894" width="3.36328125" style="1" customWidth="1"/>
    <col min="5895" max="5895" width="8.36328125" style="1" customWidth="1"/>
    <col min="5896" max="5896" width="7" style="1" customWidth="1"/>
    <col min="5897" max="5897" width="5" style="1" customWidth="1"/>
    <col min="5898" max="5898" width="19.36328125" style="1" customWidth="1"/>
    <col min="5899" max="5899" width="5.26953125" style="1" bestFit="1" customWidth="1"/>
    <col min="5900" max="5900" width="5.26953125" style="1" customWidth="1"/>
    <col min="5901" max="5901" width="6.6328125" style="1" customWidth="1"/>
    <col min="5902" max="5902" width="6.90625" style="1" customWidth="1"/>
    <col min="5903" max="5904" width="9.453125" style="1" customWidth="1"/>
    <col min="5905" max="5905" width="8.7265625" style="1" customWidth="1"/>
    <col min="5906" max="6149" width="8" style="1"/>
    <col min="6150" max="6150" width="3.36328125" style="1" customWidth="1"/>
    <col min="6151" max="6151" width="8.36328125" style="1" customWidth="1"/>
    <col min="6152" max="6152" width="7" style="1" customWidth="1"/>
    <col min="6153" max="6153" width="5" style="1" customWidth="1"/>
    <col min="6154" max="6154" width="19.36328125" style="1" customWidth="1"/>
    <col min="6155" max="6155" width="5.26953125" style="1" bestFit="1" customWidth="1"/>
    <col min="6156" max="6156" width="5.26953125" style="1" customWidth="1"/>
    <col min="6157" max="6157" width="6.6328125" style="1" customWidth="1"/>
    <col min="6158" max="6158" width="6.90625" style="1" customWidth="1"/>
    <col min="6159" max="6160" width="9.453125" style="1" customWidth="1"/>
    <col min="6161" max="6161" width="8.7265625" style="1" customWidth="1"/>
    <col min="6162" max="6405" width="8" style="1"/>
    <col min="6406" max="6406" width="3.36328125" style="1" customWidth="1"/>
    <col min="6407" max="6407" width="8.36328125" style="1" customWidth="1"/>
    <col min="6408" max="6408" width="7" style="1" customWidth="1"/>
    <col min="6409" max="6409" width="5" style="1" customWidth="1"/>
    <col min="6410" max="6410" width="19.36328125" style="1" customWidth="1"/>
    <col min="6411" max="6411" width="5.26953125" style="1" bestFit="1" customWidth="1"/>
    <col min="6412" max="6412" width="5.26953125" style="1" customWidth="1"/>
    <col min="6413" max="6413" width="6.6328125" style="1" customWidth="1"/>
    <col min="6414" max="6414" width="6.90625" style="1" customWidth="1"/>
    <col min="6415" max="6416" width="9.453125" style="1" customWidth="1"/>
    <col min="6417" max="6417" width="8.7265625" style="1" customWidth="1"/>
    <col min="6418" max="6661" width="8" style="1"/>
    <col min="6662" max="6662" width="3.36328125" style="1" customWidth="1"/>
    <col min="6663" max="6663" width="8.36328125" style="1" customWidth="1"/>
    <col min="6664" max="6664" width="7" style="1" customWidth="1"/>
    <col min="6665" max="6665" width="5" style="1" customWidth="1"/>
    <col min="6666" max="6666" width="19.36328125" style="1" customWidth="1"/>
    <col min="6667" max="6667" width="5.26953125" style="1" bestFit="1" customWidth="1"/>
    <col min="6668" max="6668" width="5.26953125" style="1" customWidth="1"/>
    <col min="6669" max="6669" width="6.6328125" style="1" customWidth="1"/>
    <col min="6670" max="6670" width="6.90625" style="1" customWidth="1"/>
    <col min="6671" max="6672" width="9.453125" style="1" customWidth="1"/>
    <col min="6673" max="6673" width="8.7265625" style="1" customWidth="1"/>
    <col min="6674" max="6917" width="8" style="1"/>
    <col min="6918" max="6918" width="3.36328125" style="1" customWidth="1"/>
    <col min="6919" max="6919" width="8.36328125" style="1" customWidth="1"/>
    <col min="6920" max="6920" width="7" style="1" customWidth="1"/>
    <col min="6921" max="6921" width="5" style="1" customWidth="1"/>
    <col min="6922" max="6922" width="19.36328125" style="1" customWidth="1"/>
    <col min="6923" max="6923" width="5.26953125" style="1" bestFit="1" customWidth="1"/>
    <col min="6924" max="6924" width="5.26953125" style="1" customWidth="1"/>
    <col min="6925" max="6925" width="6.6328125" style="1" customWidth="1"/>
    <col min="6926" max="6926" width="6.90625" style="1" customWidth="1"/>
    <col min="6927" max="6928" width="9.453125" style="1" customWidth="1"/>
    <col min="6929" max="6929" width="8.7265625" style="1" customWidth="1"/>
    <col min="6930" max="7173" width="8" style="1"/>
    <col min="7174" max="7174" width="3.36328125" style="1" customWidth="1"/>
    <col min="7175" max="7175" width="8.36328125" style="1" customWidth="1"/>
    <col min="7176" max="7176" width="7" style="1" customWidth="1"/>
    <col min="7177" max="7177" width="5" style="1" customWidth="1"/>
    <col min="7178" max="7178" width="19.36328125" style="1" customWidth="1"/>
    <col min="7179" max="7179" width="5.26953125" style="1" bestFit="1" customWidth="1"/>
    <col min="7180" max="7180" width="5.26953125" style="1" customWidth="1"/>
    <col min="7181" max="7181" width="6.6328125" style="1" customWidth="1"/>
    <col min="7182" max="7182" width="6.90625" style="1" customWidth="1"/>
    <col min="7183" max="7184" width="9.453125" style="1" customWidth="1"/>
    <col min="7185" max="7185" width="8.7265625" style="1" customWidth="1"/>
    <col min="7186" max="7429" width="8" style="1"/>
    <col min="7430" max="7430" width="3.36328125" style="1" customWidth="1"/>
    <col min="7431" max="7431" width="8.36328125" style="1" customWidth="1"/>
    <col min="7432" max="7432" width="7" style="1" customWidth="1"/>
    <col min="7433" max="7433" width="5" style="1" customWidth="1"/>
    <col min="7434" max="7434" width="19.36328125" style="1" customWidth="1"/>
    <col min="7435" max="7435" width="5.26953125" style="1" bestFit="1" customWidth="1"/>
    <col min="7436" max="7436" width="5.26953125" style="1" customWidth="1"/>
    <col min="7437" max="7437" width="6.6328125" style="1" customWidth="1"/>
    <col min="7438" max="7438" width="6.90625" style="1" customWidth="1"/>
    <col min="7439" max="7440" width="9.453125" style="1" customWidth="1"/>
    <col min="7441" max="7441" width="8.7265625" style="1" customWidth="1"/>
    <col min="7442" max="7685" width="8" style="1"/>
    <col min="7686" max="7686" width="3.36328125" style="1" customWidth="1"/>
    <col min="7687" max="7687" width="8.36328125" style="1" customWidth="1"/>
    <col min="7688" max="7688" width="7" style="1" customWidth="1"/>
    <col min="7689" max="7689" width="5" style="1" customWidth="1"/>
    <col min="7690" max="7690" width="19.36328125" style="1" customWidth="1"/>
    <col min="7691" max="7691" width="5.26953125" style="1" bestFit="1" customWidth="1"/>
    <col min="7692" max="7692" width="5.26953125" style="1" customWidth="1"/>
    <col min="7693" max="7693" width="6.6328125" style="1" customWidth="1"/>
    <col min="7694" max="7694" width="6.90625" style="1" customWidth="1"/>
    <col min="7695" max="7696" width="9.453125" style="1" customWidth="1"/>
    <col min="7697" max="7697" width="8.7265625" style="1" customWidth="1"/>
    <col min="7698" max="7941" width="8" style="1"/>
    <col min="7942" max="7942" width="3.36328125" style="1" customWidth="1"/>
    <col min="7943" max="7943" width="8.36328125" style="1" customWidth="1"/>
    <col min="7944" max="7944" width="7" style="1" customWidth="1"/>
    <col min="7945" max="7945" width="5" style="1" customWidth="1"/>
    <col min="7946" max="7946" width="19.36328125" style="1" customWidth="1"/>
    <col min="7947" max="7947" width="5.26953125" style="1" bestFit="1" customWidth="1"/>
    <col min="7948" max="7948" width="5.26953125" style="1" customWidth="1"/>
    <col min="7949" max="7949" width="6.6328125" style="1" customWidth="1"/>
    <col min="7950" max="7950" width="6.90625" style="1" customWidth="1"/>
    <col min="7951" max="7952" width="9.453125" style="1" customWidth="1"/>
    <col min="7953" max="7953" width="8.7265625" style="1" customWidth="1"/>
    <col min="7954" max="8197" width="8" style="1"/>
    <col min="8198" max="8198" width="3.36328125" style="1" customWidth="1"/>
    <col min="8199" max="8199" width="8.36328125" style="1" customWidth="1"/>
    <col min="8200" max="8200" width="7" style="1" customWidth="1"/>
    <col min="8201" max="8201" width="5" style="1" customWidth="1"/>
    <col min="8202" max="8202" width="19.36328125" style="1" customWidth="1"/>
    <col min="8203" max="8203" width="5.26953125" style="1" bestFit="1" customWidth="1"/>
    <col min="8204" max="8204" width="5.26953125" style="1" customWidth="1"/>
    <col min="8205" max="8205" width="6.6328125" style="1" customWidth="1"/>
    <col min="8206" max="8206" width="6.90625" style="1" customWidth="1"/>
    <col min="8207" max="8208" width="9.453125" style="1" customWidth="1"/>
    <col min="8209" max="8209" width="8.7265625" style="1" customWidth="1"/>
    <col min="8210" max="8453" width="8" style="1"/>
    <col min="8454" max="8454" width="3.36328125" style="1" customWidth="1"/>
    <col min="8455" max="8455" width="8.36328125" style="1" customWidth="1"/>
    <col min="8456" max="8456" width="7" style="1" customWidth="1"/>
    <col min="8457" max="8457" width="5" style="1" customWidth="1"/>
    <col min="8458" max="8458" width="19.36328125" style="1" customWidth="1"/>
    <col min="8459" max="8459" width="5.26953125" style="1" bestFit="1" customWidth="1"/>
    <col min="8460" max="8460" width="5.26953125" style="1" customWidth="1"/>
    <col min="8461" max="8461" width="6.6328125" style="1" customWidth="1"/>
    <col min="8462" max="8462" width="6.90625" style="1" customWidth="1"/>
    <col min="8463" max="8464" width="9.453125" style="1" customWidth="1"/>
    <col min="8465" max="8465" width="8.7265625" style="1" customWidth="1"/>
    <col min="8466" max="8709" width="8" style="1"/>
    <col min="8710" max="8710" width="3.36328125" style="1" customWidth="1"/>
    <col min="8711" max="8711" width="8.36328125" style="1" customWidth="1"/>
    <col min="8712" max="8712" width="7" style="1" customWidth="1"/>
    <col min="8713" max="8713" width="5" style="1" customWidth="1"/>
    <col min="8714" max="8714" width="19.36328125" style="1" customWidth="1"/>
    <col min="8715" max="8715" width="5.26953125" style="1" bestFit="1" customWidth="1"/>
    <col min="8716" max="8716" width="5.26953125" style="1" customWidth="1"/>
    <col min="8717" max="8717" width="6.6328125" style="1" customWidth="1"/>
    <col min="8718" max="8718" width="6.90625" style="1" customWidth="1"/>
    <col min="8719" max="8720" width="9.453125" style="1" customWidth="1"/>
    <col min="8721" max="8721" width="8.7265625" style="1" customWidth="1"/>
    <col min="8722" max="8965" width="8" style="1"/>
    <col min="8966" max="8966" width="3.36328125" style="1" customWidth="1"/>
    <col min="8967" max="8967" width="8.36328125" style="1" customWidth="1"/>
    <col min="8968" max="8968" width="7" style="1" customWidth="1"/>
    <col min="8969" max="8969" width="5" style="1" customWidth="1"/>
    <col min="8970" max="8970" width="19.36328125" style="1" customWidth="1"/>
    <col min="8971" max="8971" width="5.26953125" style="1" bestFit="1" customWidth="1"/>
    <col min="8972" max="8972" width="5.26953125" style="1" customWidth="1"/>
    <col min="8973" max="8973" width="6.6328125" style="1" customWidth="1"/>
    <col min="8974" max="8974" width="6.90625" style="1" customWidth="1"/>
    <col min="8975" max="8976" width="9.453125" style="1" customWidth="1"/>
    <col min="8977" max="8977" width="8.7265625" style="1" customWidth="1"/>
    <col min="8978" max="9221" width="8" style="1"/>
    <col min="9222" max="9222" width="3.36328125" style="1" customWidth="1"/>
    <col min="9223" max="9223" width="8.36328125" style="1" customWidth="1"/>
    <col min="9224" max="9224" width="7" style="1" customWidth="1"/>
    <col min="9225" max="9225" width="5" style="1" customWidth="1"/>
    <col min="9226" max="9226" width="19.36328125" style="1" customWidth="1"/>
    <col min="9227" max="9227" width="5.26953125" style="1" bestFit="1" customWidth="1"/>
    <col min="9228" max="9228" width="5.26953125" style="1" customWidth="1"/>
    <col min="9229" max="9229" width="6.6328125" style="1" customWidth="1"/>
    <col min="9230" max="9230" width="6.90625" style="1" customWidth="1"/>
    <col min="9231" max="9232" width="9.453125" style="1" customWidth="1"/>
    <col min="9233" max="9233" width="8.7265625" style="1" customWidth="1"/>
    <col min="9234" max="9477" width="8" style="1"/>
    <col min="9478" max="9478" width="3.36328125" style="1" customWidth="1"/>
    <col min="9479" max="9479" width="8.36328125" style="1" customWidth="1"/>
    <col min="9480" max="9480" width="7" style="1" customWidth="1"/>
    <col min="9481" max="9481" width="5" style="1" customWidth="1"/>
    <col min="9482" max="9482" width="19.36328125" style="1" customWidth="1"/>
    <col min="9483" max="9483" width="5.26953125" style="1" bestFit="1" customWidth="1"/>
    <col min="9484" max="9484" width="5.26953125" style="1" customWidth="1"/>
    <col min="9485" max="9485" width="6.6328125" style="1" customWidth="1"/>
    <col min="9486" max="9486" width="6.90625" style="1" customWidth="1"/>
    <col min="9487" max="9488" width="9.453125" style="1" customWidth="1"/>
    <col min="9489" max="9489" width="8.7265625" style="1" customWidth="1"/>
    <col min="9490" max="9733" width="8" style="1"/>
    <col min="9734" max="9734" width="3.36328125" style="1" customWidth="1"/>
    <col min="9735" max="9735" width="8.36328125" style="1" customWidth="1"/>
    <col min="9736" max="9736" width="7" style="1" customWidth="1"/>
    <col min="9737" max="9737" width="5" style="1" customWidth="1"/>
    <col min="9738" max="9738" width="19.36328125" style="1" customWidth="1"/>
    <col min="9739" max="9739" width="5.26953125" style="1" bestFit="1" customWidth="1"/>
    <col min="9740" max="9740" width="5.26953125" style="1" customWidth="1"/>
    <col min="9741" max="9741" width="6.6328125" style="1" customWidth="1"/>
    <col min="9742" max="9742" width="6.90625" style="1" customWidth="1"/>
    <col min="9743" max="9744" width="9.453125" style="1" customWidth="1"/>
    <col min="9745" max="9745" width="8.7265625" style="1" customWidth="1"/>
    <col min="9746" max="9989" width="8" style="1"/>
    <col min="9990" max="9990" width="3.36328125" style="1" customWidth="1"/>
    <col min="9991" max="9991" width="8.36328125" style="1" customWidth="1"/>
    <col min="9992" max="9992" width="7" style="1" customWidth="1"/>
    <col min="9993" max="9993" width="5" style="1" customWidth="1"/>
    <col min="9994" max="9994" width="19.36328125" style="1" customWidth="1"/>
    <col min="9995" max="9995" width="5.26953125" style="1" bestFit="1" customWidth="1"/>
    <col min="9996" max="9996" width="5.26953125" style="1" customWidth="1"/>
    <col min="9997" max="9997" width="6.6328125" style="1" customWidth="1"/>
    <col min="9998" max="9998" width="6.90625" style="1" customWidth="1"/>
    <col min="9999" max="10000" width="9.453125" style="1" customWidth="1"/>
    <col min="10001" max="10001" width="8.7265625" style="1" customWidth="1"/>
    <col min="10002" max="10245" width="8" style="1"/>
    <col min="10246" max="10246" width="3.36328125" style="1" customWidth="1"/>
    <col min="10247" max="10247" width="8.36328125" style="1" customWidth="1"/>
    <col min="10248" max="10248" width="7" style="1" customWidth="1"/>
    <col min="10249" max="10249" width="5" style="1" customWidth="1"/>
    <col min="10250" max="10250" width="19.36328125" style="1" customWidth="1"/>
    <col min="10251" max="10251" width="5.26953125" style="1" bestFit="1" customWidth="1"/>
    <col min="10252" max="10252" width="5.26953125" style="1" customWidth="1"/>
    <col min="10253" max="10253" width="6.6328125" style="1" customWidth="1"/>
    <col min="10254" max="10254" width="6.90625" style="1" customWidth="1"/>
    <col min="10255" max="10256" width="9.453125" style="1" customWidth="1"/>
    <col min="10257" max="10257" width="8.7265625" style="1" customWidth="1"/>
    <col min="10258" max="10501" width="8" style="1"/>
    <col min="10502" max="10502" width="3.36328125" style="1" customWidth="1"/>
    <col min="10503" max="10503" width="8.36328125" style="1" customWidth="1"/>
    <col min="10504" max="10504" width="7" style="1" customWidth="1"/>
    <col min="10505" max="10505" width="5" style="1" customWidth="1"/>
    <col min="10506" max="10506" width="19.36328125" style="1" customWidth="1"/>
    <col min="10507" max="10507" width="5.26953125" style="1" bestFit="1" customWidth="1"/>
    <col min="10508" max="10508" width="5.26953125" style="1" customWidth="1"/>
    <col min="10509" max="10509" width="6.6328125" style="1" customWidth="1"/>
    <col min="10510" max="10510" width="6.90625" style="1" customWidth="1"/>
    <col min="10511" max="10512" width="9.453125" style="1" customWidth="1"/>
    <col min="10513" max="10513" width="8.7265625" style="1" customWidth="1"/>
    <col min="10514" max="10757" width="8" style="1"/>
    <col min="10758" max="10758" width="3.36328125" style="1" customWidth="1"/>
    <col min="10759" max="10759" width="8.36328125" style="1" customWidth="1"/>
    <col min="10760" max="10760" width="7" style="1" customWidth="1"/>
    <col min="10761" max="10761" width="5" style="1" customWidth="1"/>
    <col min="10762" max="10762" width="19.36328125" style="1" customWidth="1"/>
    <col min="10763" max="10763" width="5.26953125" style="1" bestFit="1" customWidth="1"/>
    <col min="10764" max="10764" width="5.26953125" style="1" customWidth="1"/>
    <col min="10765" max="10765" width="6.6328125" style="1" customWidth="1"/>
    <col min="10766" max="10766" width="6.90625" style="1" customWidth="1"/>
    <col min="10767" max="10768" width="9.453125" style="1" customWidth="1"/>
    <col min="10769" max="10769" width="8.7265625" style="1" customWidth="1"/>
    <col min="10770" max="11013" width="8" style="1"/>
    <col min="11014" max="11014" width="3.36328125" style="1" customWidth="1"/>
    <col min="11015" max="11015" width="8.36328125" style="1" customWidth="1"/>
    <col min="11016" max="11016" width="7" style="1" customWidth="1"/>
    <col min="11017" max="11017" width="5" style="1" customWidth="1"/>
    <col min="11018" max="11018" width="19.36328125" style="1" customWidth="1"/>
    <col min="11019" max="11019" width="5.26953125" style="1" bestFit="1" customWidth="1"/>
    <col min="11020" max="11020" width="5.26953125" style="1" customWidth="1"/>
    <col min="11021" max="11021" width="6.6328125" style="1" customWidth="1"/>
    <col min="11022" max="11022" width="6.90625" style="1" customWidth="1"/>
    <col min="11023" max="11024" width="9.453125" style="1" customWidth="1"/>
    <col min="11025" max="11025" width="8.7265625" style="1" customWidth="1"/>
    <col min="11026" max="11269" width="8" style="1"/>
    <col min="11270" max="11270" width="3.36328125" style="1" customWidth="1"/>
    <col min="11271" max="11271" width="8.36328125" style="1" customWidth="1"/>
    <col min="11272" max="11272" width="7" style="1" customWidth="1"/>
    <col min="11273" max="11273" width="5" style="1" customWidth="1"/>
    <col min="11274" max="11274" width="19.36328125" style="1" customWidth="1"/>
    <col min="11275" max="11275" width="5.26953125" style="1" bestFit="1" customWidth="1"/>
    <col min="11276" max="11276" width="5.26953125" style="1" customWidth="1"/>
    <col min="11277" max="11277" width="6.6328125" style="1" customWidth="1"/>
    <col min="11278" max="11278" width="6.90625" style="1" customWidth="1"/>
    <col min="11279" max="11280" width="9.453125" style="1" customWidth="1"/>
    <col min="11281" max="11281" width="8.7265625" style="1" customWidth="1"/>
    <col min="11282" max="11525" width="8" style="1"/>
    <col min="11526" max="11526" width="3.36328125" style="1" customWidth="1"/>
    <col min="11527" max="11527" width="8.36328125" style="1" customWidth="1"/>
    <col min="11528" max="11528" width="7" style="1" customWidth="1"/>
    <col min="11529" max="11529" width="5" style="1" customWidth="1"/>
    <col min="11530" max="11530" width="19.36328125" style="1" customWidth="1"/>
    <col min="11531" max="11531" width="5.26953125" style="1" bestFit="1" customWidth="1"/>
    <col min="11532" max="11532" width="5.26953125" style="1" customWidth="1"/>
    <col min="11533" max="11533" width="6.6328125" style="1" customWidth="1"/>
    <col min="11534" max="11534" width="6.90625" style="1" customWidth="1"/>
    <col min="11535" max="11536" width="9.453125" style="1" customWidth="1"/>
    <col min="11537" max="11537" width="8.7265625" style="1" customWidth="1"/>
    <col min="11538" max="11781" width="8" style="1"/>
    <col min="11782" max="11782" width="3.36328125" style="1" customWidth="1"/>
    <col min="11783" max="11783" width="8.36328125" style="1" customWidth="1"/>
    <col min="11784" max="11784" width="7" style="1" customWidth="1"/>
    <col min="11785" max="11785" width="5" style="1" customWidth="1"/>
    <col min="11786" max="11786" width="19.36328125" style="1" customWidth="1"/>
    <col min="11787" max="11787" width="5.26953125" style="1" bestFit="1" customWidth="1"/>
    <col min="11788" max="11788" width="5.26953125" style="1" customWidth="1"/>
    <col min="11789" max="11789" width="6.6328125" style="1" customWidth="1"/>
    <col min="11790" max="11790" width="6.90625" style="1" customWidth="1"/>
    <col min="11791" max="11792" width="9.453125" style="1" customWidth="1"/>
    <col min="11793" max="11793" width="8.7265625" style="1" customWidth="1"/>
    <col min="11794" max="12037" width="8" style="1"/>
    <col min="12038" max="12038" width="3.36328125" style="1" customWidth="1"/>
    <col min="12039" max="12039" width="8.36328125" style="1" customWidth="1"/>
    <col min="12040" max="12040" width="7" style="1" customWidth="1"/>
    <col min="12041" max="12041" width="5" style="1" customWidth="1"/>
    <col min="12042" max="12042" width="19.36328125" style="1" customWidth="1"/>
    <col min="12043" max="12043" width="5.26953125" style="1" bestFit="1" customWidth="1"/>
    <col min="12044" max="12044" width="5.26953125" style="1" customWidth="1"/>
    <col min="12045" max="12045" width="6.6328125" style="1" customWidth="1"/>
    <col min="12046" max="12046" width="6.90625" style="1" customWidth="1"/>
    <col min="12047" max="12048" width="9.453125" style="1" customWidth="1"/>
    <col min="12049" max="12049" width="8.7265625" style="1" customWidth="1"/>
    <col min="12050" max="12293" width="8" style="1"/>
    <col min="12294" max="12294" width="3.36328125" style="1" customWidth="1"/>
    <col min="12295" max="12295" width="8.36328125" style="1" customWidth="1"/>
    <col min="12296" max="12296" width="7" style="1" customWidth="1"/>
    <col min="12297" max="12297" width="5" style="1" customWidth="1"/>
    <col min="12298" max="12298" width="19.36328125" style="1" customWidth="1"/>
    <col min="12299" max="12299" width="5.26953125" style="1" bestFit="1" customWidth="1"/>
    <col min="12300" max="12300" width="5.26953125" style="1" customWidth="1"/>
    <col min="12301" max="12301" width="6.6328125" style="1" customWidth="1"/>
    <col min="12302" max="12302" width="6.90625" style="1" customWidth="1"/>
    <col min="12303" max="12304" width="9.453125" style="1" customWidth="1"/>
    <col min="12305" max="12305" width="8.7265625" style="1" customWidth="1"/>
    <col min="12306" max="12549" width="8" style="1"/>
    <col min="12550" max="12550" width="3.36328125" style="1" customWidth="1"/>
    <col min="12551" max="12551" width="8.36328125" style="1" customWidth="1"/>
    <col min="12552" max="12552" width="7" style="1" customWidth="1"/>
    <col min="12553" max="12553" width="5" style="1" customWidth="1"/>
    <col min="12554" max="12554" width="19.36328125" style="1" customWidth="1"/>
    <col min="12555" max="12555" width="5.26953125" style="1" bestFit="1" customWidth="1"/>
    <col min="12556" max="12556" width="5.26953125" style="1" customWidth="1"/>
    <col min="12557" max="12557" width="6.6328125" style="1" customWidth="1"/>
    <col min="12558" max="12558" width="6.90625" style="1" customWidth="1"/>
    <col min="12559" max="12560" width="9.453125" style="1" customWidth="1"/>
    <col min="12561" max="12561" width="8.7265625" style="1" customWidth="1"/>
    <col min="12562" max="12805" width="8" style="1"/>
    <col min="12806" max="12806" width="3.36328125" style="1" customWidth="1"/>
    <col min="12807" max="12807" width="8.36328125" style="1" customWidth="1"/>
    <col min="12808" max="12808" width="7" style="1" customWidth="1"/>
    <col min="12809" max="12809" width="5" style="1" customWidth="1"/>
    <col min="12810" max="12810" width="19.36328125" style="1" customWidth="1"/>
    <col min="12811" max="12811" width="5.26953125" style="1" bestFit="1" customWidth="1"/>
    <col min="12812" max="12812" width="5.26953125" style="1" customWidth="1"/>
    <col min="12813" max="12813" width="6.6328125" style="1" customWidth="1"/>
    <col min="12814" max="12814" width="6.90625" style="1" customWidth="1"/>
    <col min="12815" max="12816" width="9.453125" style="1" customWidth="1"/>
    <col min="12817" max="12817" width="8.7265625" style="1" customWidth="1"/>
    <col min="12818" max="13061" width="8" style="1"/>
    <col min="13062" max="13062" width="3.36328125" style="1" customWidth="1"/>
    <col min="13063" max="13063" width="8.36328125" style="1" customWidth="1"/>
    <col min="13064" max="13064" width="7" style="1" customWidth="1"/>
    <col min="13065" max="13065" width="5" style="1" customWidth="1"/>
    <col min="13066" max="13066" width="19.36328125" style="1" customWidth="1"/>
    <col min="13067" max="13067" width="5.26953125" style="1" bestFit="1" customWidth="1"/>
    <col min="13068" max="13068" width="5.26953125" style="1" customWidth="1"/>
    <col min="13069" max="13069" width="6.6328125" style="1" customWidth="1"/>
    <col min="13070" max="13070" width="6.90625" style="1" customWidth="1"/>
    <col min="13071" max="13072" width="9.453125" style="1" customWidth="1"/>
    <col min="13073" max="13073" width="8.7265625" style="1" customWidth="1"/>
    <col min="13074" max="13317" width="8" style="1"/>
    <col min="13318" max="13318" width="3.36328125" style="1" customWidth="1"/>
    <col min="13319" max="13319" width="8.36328125" style="1" customWidth="1"/>
    <col min="13320" max="13320" width="7" style="1" customWidth="1"/>
    <col min="13321" max="13321" width="5" style="1" customWidth="1"/>
    <col min="13322" max="13322" width="19.36328125" style="1" customWidth="1"/>
    <col min="13323" max="13323" width="5.26953125" style="1" bestFit="1" customWidth="1"/>
    <col min="13324" max="13324" width="5.26953125" style="1" customWidth="1"/>
    <col min="13325" max="13325" width="6.6328125" style="1" customWidth="1"/>
    <col min="13326" max="13326" width="6.90625" style="1" customWidth="1"/>
    <col min="13327" max="13328" width="9.453125" style="1" customWidth="1"/>
    <col min="13329" max="13329" width="8.7265625" style="1" customWidth="1"/>
    <col min="13330" max="13573" width="8" style="1"/>
    <col min="13574" max="13574" width="3.36328125" style="1" customWidth="1"/>
    <col min="13575" max="13575" width="8.36328125" style="1" customWidth="1"/>
    <col min="13576" max="13576" width="7" style="1" customWidth="1"/>
    <col min="13577" max="13577" width="5" style="1" customWidth="1"/>
    <col min="13578" max="13578" width="19.36328125" style="1" customWidth="1"/>
    <col min="13579" max="13579" width="5.26953125" style="1" bestFit="1" customWidth="1"/>
    <col min="13580" max="13580" width="5.26953125" style="1" customWidth="1"/>
    <col min="13581" max="13581" width="6.6328125" style="1" customWidth="1"/>
    <col min="13582" max="13582" width="6.90625" style="1" customWidth="1"/>
    <col min="13583" max="13584" width="9.453125" style="1" customWidth="1"/>
    <col min="13585" max="13585" width="8.7265625" style="1" customWidth="1"/>
    <col min="13586" max="13829" width="8" style="1"/>
    <col min="13830" max="13830" width="3.36328125" style="1" customWidth="1"/>
    <col min="13831" max="13831" width="8.36328125" style="1" customWidth="1"/>
    <col min="13832" max="13832" width="7" style="1" customWidth="1"/>
    <col min="13833" max="13833" width="5" style="1" customWidth="1"/>
    <col min="13834" max="13834" width="19.36328125" style="1" customWidth="1"/>
    <col min="13835" max="13835" width="5.26953125" style="1" bestFit="1" customWidth="1"/>
    <col min="13836" max="13836" width="5.26953125" style="1" customWidth="1"/>
    <col min="13837" max="13837" width="6.6328125" style="1" customWidth="1"/>
    <col min="13838" max="13838" width="6.90625" style="1" customWidth="1"/>
    <col min="13839" max="13840" width="9.453125" style="1" customWidth="1"/>
    <col min="13841" max="13841" width="8.7265625" style="1" customWidth="1"/>
    <col min="13842" max="14085" width="8" style="1"/>
    <col min="14086" max="14086" width="3.36328125" style="1" customWidth="1"/>
    <col min="14087" max="14087" width="8.36328125" style="1" customWidth="1"/>
    <col min="14088" max="14088" width="7" style="1" customWidth="1"/>
    <col min="14089" max="14089" width="5" style="1" customWidth="1"/>
    <col min="14090" max="14090" width="19.36328125" style="1" customWidth="1"/>
    <col min="14091" max="14091" width="5.26953125" style="1" bestFit="1" customWidth="1"/>
    <col min="14092" max="14092" width="5.26953125" style="1" customWidth="1"/>
    <col min="14093" max="14093" width="6.6328125" style="1" customWidth="1"/>
    <col min="14094" max="14094" width="6.90625" style="1" customWidth="1"/>
    <col min="14095" max="14096" width="9.453125" style="1" customWidth="1"/>
    <col min="14097" max="14097" width="8.7265625" style="1" customWidth="1"/>
    <col min="14098" max="14341" width="8" style="1"/>
    <col min="14342" max="14342" width="3.36328125" style="1" customWidth="1"/>
    <col min="14343" max="14343" width="8.36328125" style="1" customWidth="1"/>
    <col min="14344" max="14344" width="7" style="1" customWidth="1"/>
    <col min="14345" max="14345" width="5" style="1" customWidth="1"/>
    <col min="14346" max="14346" width="19.36328125" style="1" customWidth="1"/>
    <col min="14347" max="14347" width="5.26953125" style="1" bestFit="1" customWidth="1"/>
    <col min="14348" max="14348" width="5.26953125" style="1" customWidth="1"/>
    <col min="14349" max="14349" width="6.6328125" style="1" customWidth="1"/>
    <col min="14350" max="14350" width="6.90625" style="1" customWidth="1"/>
    <col min="14351" max="14352" width="9.453125" style="1" customWidth="1"/>
    <col min="14353" max="14353" width="8.7265625" style="1" customWidth="1"/>
    <col min="14354" max="14597" width="8" style="1"/>
    <col min="14598" max="14598" width="3.36328125" style="1" customWidth="1"/>
    <col min="14599" max="14599" width="8.36328125" style="1" customWidth="1"/>
    <col min="14600" max="14600" width="7" style="1" customWidth="1"/>
    <col min="14601" max="14601" width="5" style="1" customWidth="1"/>
    <col min="14602" max="14602" width="19.36328125" style="1" customWidth="1"/>
    <col min="14603" max="14603" width="5.26953125" style="1" bestFit="1" customWidth="1"/>
    <col min="14604" max="14604" width="5.26953125" style="1" customWidth="1"/>
    <col min="14605" max="14605" width="6.6328125" style="1" customWidth="1"/>
    <col min="14606" max="14606" width="6.90625" style="1" customWidth="1"/>
    <col min="14607" max="14608" width="9.453125" style="1" customWidth="1"/>
    <col min="14609" max="14609" width="8.7265625" style="1" customWidth="1"/>
    <col min="14610" max="14853" width="8" style="1"/>
    <col min="14854" max="14854" width="3.36328125" style="1" customWidth="1"/>
    <col min="14855" max="14855" width="8.36328125" style="1" customWidth="1"/>
    <col min="14856" max="14856" width="7" style="1" customWidth="1"/>
    <col min="14857" max="14857" width="5" style="1" customWidth="1"/>
    <col min="14858" max="14858" width="19.36328125" style="1" customWidth="1"/>
    <col min="14859" max="14859" width="5.26953125" style="1" bestFit="1" customWidth="1"/>
    <col min="14860" max="14860" width="5.26953125" style="1" customWidth="1"/>
    <col min="14861" max="14861" width="6.6328125" style="1" customWidth="1"/>
    <col min="14862" max="14862" width="6.90625" style="1" customWidth="1"/>
    <col min="14863" max="14864" width="9.453125" style="1" customWidth="1"/>
    <col min="14865" max="14865" width="8.7265625" style="1" customWidth="1"/>
    <col min="14866" max="15109" width="8" style="1"/>
    <col min="15110" max="15110" width="3.36328125" style="1" customWidth="1"/>
    <col min="15111" max="15111" width="8.36328125" style="1" customWidth="1"/>
    <col min="15112" max="15112" width="7" style="1" customWidth="1"/>
    <col min="15113" max="15113" width="5" style="1" customWidth="1"/>
    <col min="15114" max="15114" width="19.36328125" style="1" customWidth="1"/>
    <col min="15115" max="15115" width="5.26953125" style="1" bestFit="1" customWidth="1"/>
    <col min="15116" max="15116" width="5.26953125" style="1" customWidth="1"/>
    <col min="15117" max="15117" width="6.6328125" style="1" customWidth="1"/>
    <col min="15118" max="15118" width="6.90625" style="1" customWidth="1"/>
    <col min="15119" max="15120" width="9.453125" style="1" customWidth="1"/>
    <col min="15121" max="15121" width="8.7265625" style="1" customWidth="1"/>
    <col min="15122" max="15365" width="8" style="1"/>
    <col min="15366" max="15366" width="3.36328125" style="1" customWidth="1"/>
    <col min="15367" max="15367" width="8.36328125" style="1" customWidth="1"/>
    <col min="15368" max="15368" width="7" style="1" customWidth="1"/>
    <col min="15369" max="15369" width="5" style="1" customWidth="1"/>
    <col min="15370" max="15370" width="19.36328125" style="1" customWidth="1"/>
    <col min="15371" max="15371" width="5.26953125" style="1" bestFit="1" customWidth="1"/>
    <col min="15372" max="15372" width="5.26953125" style="1" customWidth="1"/>
    <col min="15373" max="15373" width="6.6328125" style="1" customWidth="1"/>
    <col min="15374" max="15374" width="6.90625" style="1" customWidth="1"/>
    <col min="15375" max="15376" width="9.453125" style="1" customWidth="1"/>
    <col min="15377" max="15377" width="8.7265625" style="1" customWidth="1"/>
    <col min="15378" max="15621" width="8" style="1"/>
    <col min="15622" max="15622" width="3.36328125" style="1" customWidth="1"/>
    <col min="15623" max="15623" width="8.36328125" style="1" customWidth="1"/>
    <col min="15624" max="15624" width="7" style="1" customWidth="1"/>
    <col min="15625" max="15625" width="5" style="1" customWidth="1"/>
    <col min="15626" max="15626" width="19.36328125" style="1" customWidth="1"/>
    <col min="15627" max="15627" width="5.26953125" style="1" bestFit="1" customWidth="1"/>
    <col min="15628" max="15628" width="5.26953125" style="1" customWidth="1"/>
    <col min="15629" max="15629" width="6.6328125" style="1" customWidth="1"/>
    <col min="15630" max="15630" width="6.90625" style="1" customWidth="1"/>
    <col min="15631" max="15632" width="9.453125" style="1" customWidth="1"/>
    <col min="15633" max="15633" width="8.7265625" style="1" customWidth="1"/>
    <col min="15634" max="15877" width="8" style="1"/>
    <col min="15878" max="15878" width="3.36328125" style="1" customWidth="1"/>
    <col min="15879" max="15879" width="8.36328125" style="1" customWidth="1"/>
    <col min="15880" max="15880" width="7" style="1" customWidth="1"/>
    <col min="15881" max="15881" width="5" style="1" customWidth="1"/>
    <col min="15882" max="15882" width="19.36328125" style="1" customWidth="1"/>
    <col min="15883" max="15883" width="5.26953125" style="1" bestFit="1" customWidth="1"/>
    <col min="15884" max="15884" width="5.26953125" style="1" customWidth="1"/>
    <col min="15885" max="15885" width="6.6328125" style="1" customWidth="1"/>
    <col min="15886" max="15886" width="6.90625" style="1" customWidth="1"/>
    <col min="15887" max="15888" width="9.453125" style="1" customWidth="1"/>
    <col min="15889" max="15889" width="8.7265625" style="1" customWidth="1"/>
    <col min="15890" max="16133" width="8" style="1"/>
    <col min="16134" max="16134" width="3.36328125" style="1" customWidth="1"/>
    <col min="16135" max="16135" width="8.36328125" style="1" customWidth="1"/>
    <col min="16136" max="16136" width="7" style="1" customWidth="1"/>
    <col min="16137" max="16137" width="5" style="1" customWidth="1"/>
    <col min="16138" max="16138" width="19.36328125" style="1" customWidth="1"/>
    <col min="16139" max="16139" width="5.26953125" style="1" bestFit="1" customWidth="1"/>
    <col min="16140" max="16140" width="5.26953125" style="1" customWidth="1"/>
    <col min="16141" max="16141" width="6.6328125" style="1" customWidth="1"/>
    <col min="16142" max="16142" width="6.90625" style="1" customWidth="1"/>
    <col min="16143" max="16144" width="9.453125" style="1" customWidth="1"/>
    <col min="16145" max="16145" width="8.7265625" style="1" customWidth="1"/>
    <col min="16146" max="16384" width="8" style="1"/>
  </cols>
  <sheetData>
    <row r="1" spans="1:20" ht="47.25" customHeight="1"/>
    <row r="2" spans="1:20" s="160" customFormat="1" ht="24.75" customHeight="1">
      <c r="A2" s="454" t="s">
        <v>1364</v>
      </c>
      <c r="B2" s="454"/>
      <c r="C2" s="454"/>
      <c r="D2" s="454"/>
      <c r="E2" s="454"/>
      <c r="F2" s="454"/>
      <c r="G2" s="454"/>
      <c r="H2" s="454"/>
      <c r="I2" s="454"/>
      <c r="J2" s="454"/>
      <c r="K2" s="454"/>
      <c r="L2" s="454"/>
      <c r="M2" s="454"/>
      <c r="N2" s="454"/>
      <c r="O2" s="454"/>
      <c r="P2" s="454"/>
      <c r="Q2" s="454"/>
      <c r="R2" s="159"/>
    </row>
    <row r="3" spans="1:20" ht="18" customHeight="1">
      <c r="A3" s="161" t="s">
        <v>1640</v>
      </c>
      <c r="B3" s="161"/>
      <c r="C3" s="161"/>
      <c r="D3" s="161"/>
      <c r="E3" s="161"/>
      <c r="K3" s="162"/>
      <c r="T3" s="163" t="s">
        <v>1351</v>
      </c>
    </row>
    <row r="4" spans="1:20" ht="18" customHeight="1">
      <c r="A4" s="161"/>
      <c r="B4" s="161"/>
      <c r="C4" s="161"/>
      <c r="D4" s="161"/>
      <c r="E4" s="161"/>
      <c r="F4" s="159"/>
      <c r="K4" s="162"/>
      <c r="N4" s="164" t="s">
        <v>88</v>
      </c>
      <c r="O4" s="455" t="s">
        <v>1352</v>
      </c>
      <c r="P4" s="455"/>
    </row>
    <row r="5" spans="1:20" ht="7.5" customHeight="1" thickBot="1">
      <c r="A5" s="161"/>
      <c r="B5" s="161"/>
      <c r="C5" s="161"/>
      <c r="D5" s="161"/>
      <c r="E5" s="161"/>
      <c r="F5" s="159"/>
    </row>
    <row r="6" spans="1:20" s="3" customFormat="1" ht="18" customHeight="1">
      <c r="A6" s="456"/>
      <c r="B6" s="448" t="s">
        <v>0</v>
      </c>
      <c r="C6" s="437" t="s">
        <v>1514</v>
      </c>
      <c r="D6" s="437" t="s">
        <v>1515</v>
      </c>
      <c r="E6" s="437" t="s">
        <v>1466</v>
      </c>
      <c r="F6" s="440" t="s">
        <v>1613</v>
      </c>
      <c r="G6" s="448" t="s">
        <v>1</v>
      </c>
      <c r="H6" s="448" t="s">
        <v>2</v>
      </c>
      <c r="I6" s="448" t="s">
        <v>3</v>
      </c>
      <c r="J6" s="458" t="s">
        <v>1353</v>
      </c>
      <c r="K6" s="458" t="s">
        <v>1363</v>
      </c>
      <c r="L6" s="448" t="s">
        <v>4</v>
      </c>
      <c r="M6" s="462" t="s">
        <v>67</v>
      </c>
      <c r="N6" s="448" t="s">
        <v>1354</v>
      </c>
      <c r="O6" s="448" t="s">
        <v>89</v>
      </c>
      <c r="P6" s="450" t="s">
        <v>5</v>
      </c>
      <c r="Q6" s="452" t="s">
        <v>78</v>
      </c>
      <c r="R6" s="445" t="s">
        <v>1355</v>
      </c>
    </row>
    <row r="7" spans="1:20" s="3" customFormat="1" ht="13.5" customHeight="1">
      <c r="A7" s="457"/>
      <c r="B7" s="449"/>
      <c r="C7" s="460"/>
      <c r="D7" s="438"/>
      <c r="E7" s="438"/>
      <c r="F7" s="441"/>
      <c r="G7" s="449"/>
      <c r="H7" s="449"/>
      <c r="I7" s="449"/>
      <c r="J7" s="459"/>
      <c r="K7" s="459"/>
      <c r="L7" s="449"/>
      <c r="M7" s="463"/>
      <c r="N7" s="449"/>
      <c r="O7" s="449"/>
      <c r="P7" s="451"/>
      <c r="Q7" s="453"/>
      <c r="R7" s="446"/>
    </row>
    <row r="8" spans="1:20" s="3" customFormat="1" ht="41.25" customHeight="1">
      <c r="A8" s="457"/>
      <c r="B8" s="449"/>
      <c r="C8" s="461"/>
      <c r="D8" s="439"/>
      <c r="E8" s="439"/>
      <c r="F8" s="442"/>
      <c r="G8" s="449"/>
      <c r="H8" s="449"/>
      <c r="I8" s="449"/>
      <c r="J8" s="459"/>
      <c r="K8" s="459"/>
      <c r="L8" s="449"/>
      <c r="M8" s="464"/>
      <c r="N8" s="449"/>
      <c r="O8" s="449"/>
      <c r="P8" s="451"/>
      <c r="Q8" s="453"/>
      <c r="R8" s="447"/>
    </row>
    <row r="9" spans="1:20" s="4" customFormat="1" ht="23.15" customHeight="1">
      <c r="A9" s="165">
        <v>1</v>
      </c>
      <c r="B9" s="166" t="s">
        <v>6</v>
      </c>
      <c r="C9" s="167" t="s">
        <v>90</v>
      </c>
      <c r="D9" s="168" t="s">
        <v>91</v>
      </c>
      <c r="E9" s="168" t="s">
        <v>1467</v>
      </c>
      <c r="F9" s="169" t="s">
        <v>94</v>
      </c>
      <c r="G9" s="170" t="s">
        <v>92</v>
      </c>
      <c r="H9" s="171" t="s">
        <v>93</v>
      </c>
      <c r="I9" s="172">
        <v>50</v>
      </c>
      <c r="J9" s="173" t="s">
        <v>1356</v>
      </c>
      <c r="K9" s="174" t="s">
        <v>14</v>
      </c>
      <c r="L9" s="175"/>
      <c r="M9" s="172"/>
      <c r="N9" s="176">
        <v>41365</v>
      </c>
      <c r="O9" s="177"/>
      <c r="P9" s="178"/>
      <c r="Q9" s="179" t="s">
        <v>94</v>
      </c>
      <c r="R9" s="180"/>
    </row>
    <row r="10" spans="1:20" s="4" customFormat="1" ht="23.15" customHeight="1">
      <c r="A10" s="165">
        <v>2</v>
      </c>
      <c r="B10" s="166" t="s">
        <v>26</v>
      </c>
      <c r="C10" s="167" t="s">
        <v>95</v>
      </c>
      <c r="D10" s="168" t="s">
        <v>91</v>
      </c>
      <c r="E10" s="168" t="s">
        <v>1467</v>
      </c>
      <c r="F10" s="169" t="s">
        <v>94</v>
      </c>
      <c r="G10" s="170" t="s">
        <v>96</v>
      </c>
      <c r="H10" s="171" t="s">
        <v>97</v>
      </c>
      <c r="I10" s="172">
        <v>40</v>
      </c>
      <c r="J10" s="173" t="s">
        <v>1356</v>
      </c>
      <c r="K10" s="174" t="s">
        <v>144</v>
      </c>
      <c r="L10" s="175"/>
      <c r="M10" s="172"/>
      <c r="N10" s="176">
        <v>42095</v>
      </c>
      <c r="O10" s="177"/>
      <c r="P10" s="178"/>
      <c r="Q10" s="179" t="s">
        <v>94</v>
      </c>
      <c r="R10" s="181"/>
    </row>
    <row r="11" spans="1:20" s="4" customFormat="1" ht="23.15" customHeight="1">
      <c r="A11" s="165">
        <v>3</v>
      </c>
      <c r="B11" s="166" t="s">
        <v>22</v>
      </c>
      <c r="C11" s="167" t="s">
        <v>95</v>
      </c>
      <c r="D11" s="168" t="s">
        <v>91</v>
      </c>
      <c r="E11" s="168" t="s">
        <v>1467</v>
      </c>
      <c r="F11" s="169" t="s">
        <v>94</v>
      </c>
      <c r="G11" s="170" t="s">
        <v>98</v>
      </c>
      <c r="H11" s="171" t="s">
        <v>15</v>
      </c>
      <c r="I11" s="172">
        <v>40</v>
      </c>
      <c r="J11" s="173" t="s">
        <v>1356</v>
      </c>
      <c r="K11" s="174" t="s">
        <v>145</v>
      </c>
      <c r="L11" s="175"/>
      <c r="M11" s="172"/>
      <c r="N11" s="176">
        <v>42461</v>
      </c>
      <c r="O11" s="177"/>
      <c r="P11" s="178" t="s">
        <v>99</v>
      </c>
      <c r="Q11" s="179" t="s">
        <v>94</v>
      </c>
      <c r="R11" s="182" t="s">
        <v>1357</v>
      </c>
    </row>
    <row r="12" spans="1:20" s="4" customFormat="1" ht="23.15" customHeight="1">
      <c r="A12" s="165">
        <v>4</v>
      </c>
      <c r="B12" s="166" t="s">
        <v>146</v>
      </c>
      <c r="C12" s="167" t="s">
        <v>95</v>
      </c>
      <c r="D12" s="168" t="s">
        <v>91</v>
      </c>
      <c r="E12" s="168" t="s">
        <v>1467</v>
      </c>
      <c r="F12" s="169" t="s">
        <v>94</v>
      </c>
      <c r="G12" s="170" t="s">
        <v>100</v>
      </c>
      <c r="H12" s="171" t="s">
        <v>15</v>
      </c>
      <c r="I12" s="172">
        <v>40</v>
      </c>
      <c r="J12" s="173" t="s">
        <v>1356</v>
      </c>
      <c r="K12" s="174" t="s">
        <v>144</v>
      </c>
      <c r="L12" s="175"/>
      <c r="M12" s="172"/>
      <c r="N12" s="176">
        <v>42461</v>
      </c>
      <c r="O12" s="177"/>
      <c r="P12" s="178" t="s">
        <v>101</v>
      </c>
      <c r="Q12" s="179" t="s">
        <v>94</v>
      </c>
      <c r="R12" s="181"/>
    </row>
    <row r="13" spans="1:20" s="4" customFormat="1" ht="23.15" customHeight="1">
      <c r="A13" s="165">
        <v>5</v>
      </c>
      <c r="B13" s="166" t="s">
        <v>146</v>
      </c>
      <c r="C13" s="167" t="s">
        <v>95</v>
      </c>
      <c r="D13" s="168" t="s">
        <v>91</v>
      </c>
      <c r="E13" s="168" t="s">
        <v>1467</v>
      </c>
      <c r="F13" s="169" t="s">
        <v>94</v>
      </c>
      <c r="G13" s="170" t="s">
        <v>102</v>
      </c>
      <c r="H13" s="171" t="s">
        <v>15</v>
      </c>
      <c r="I13" s="172">
        <v>40</v>
      </c>
      <c r="J13" s="173" t="s">
        <v>1356</v>
      </c>
      <c r="K13" s="174" t="s">
        <v>144</v>
      </c>
      <c r="L13" s="175"/>
      <c r="M13" s="172"/>
      <c r="N13" s="176">
        <v>42461</v>
      </c>
      <c r="O13" s="177"/>
      <c r="P13" s="178" t="s">
        <v>103</v>
      </c>
      <c r="Q13" s="179" t="s">
        <v>94</v>
      </c>
      <c r="R13" s="181"/>
    </row>
    <row r="14" spans="1:20" s="4" customFormat="1" ht="23.15" customHeight="1">
      <c r="A14" s="165">
        <v>6</v>
      </c>
      <c r="B14" s="166" t="s">
        <v>143</v>
      </c>
      <c r="C14" s="167" t="s">
        <v>95</v>
      </c>
      <c r="D14" s="168" t="s">
        <v>91</v>
      </c>
      <c r="E14" s="168" t="s">
        <v>1467</v>
      </c>
      <c r="F14" s="169" t="s">
        <v>94</v>
      </c>
      <c r="G14" s="170" t="s">
        <v>104</v>
      </c>
      <c r="H14" s="171" t="s">
        <v>15</v>
      </c>
      <c r="I14" s="172">
        <v>40</v>
      </c>
      <c r="J14" s="173" t="s">
        <v>1356</v>
      </c>
      <c r="K14" s="174" t="s">
        <v>144</v>
      </c>
      <c r="L14" s="175"/>
      <c r="M14" s="172"/>
      <c r="N14" s="176">
        <v>42461</v>
      </c>
      <c r="O14" s="177"/>
      <c r="P14" s="178" t="s">
        <v>105</v>
      </c>
      <c r="Q14" s="179" t="s">
        <v>94</v>
      </c>
      <c r="R14" s="181"/>
    </row>
    <row r="15" spans="1:20" s="4" customFormat="1" ht="32.25" customHeight="1">
      <c r="A15" s="165">
        <v>7</v>
      </c>
      <c r="B15" s="166" t="s">
        <v>143</v>
      </c>
      <c r="C15" s="167" t="s">
        <v>95</v>
      </c>
      <c r="D15" s="168" t="s">
        <v>91</v>
      </c>
      <c r="E15" s="168" t="s">
        <v>1467</v>
      </c>
      <c r="F15" s="169" t="s">
        <v>1614</v>
      </c>
      <c r="G15" s="170" t="s">
        <v>106</v>
      </c>
      <c r="H15" s="171" t="s">
        <v>97</v>
      </c>
      <c r="I15" s="172">
        <v>40</v>
      </c>
      <c r="J15" s="173" t="s">
        <v>1356</v>
      </c>
      <c r="K15" s="174" t="s">
        <v>144</v>
      </c>
      <c r="L15" s="175"/>
      <c r="M15" s="172"/>
      <c r="N15" s="176">
        <v>42461</v>
      </c>
      <c r="O15" s="177">
        <v>43251</v>
      </c>
      <c r="P15" s="178" t="s">
        <v>1358</v>
      </c>
      <c r="Q15" s="179"/>
      <c r="R15" s="181"/>
    </row>
    <row r="16" spans="1:20" s="4" customFormat="1" ht="23.15" customHeight="1">
      <c r="A16" s="165">
        <v>8</v>
      </c>
      <c r="B16" s="166" t="s">
        <v>147</v>
      </c>
      <c r="C16" s="167" t="s">
        <v>95</v>
      </c>
      <c r="D16" s="168" t="s">
        <v>91</v>
      </c>
      <c r="E16" s="168" t="s">
        <v>1467</v>
      </c>
      <c r="F16" s="169" t="s">
        <v>94</v>
      </c>
      <c r="G16" s="170" t="s">
        <v>107</v>
      </c>
      <c r="H16" s="171" t="s">
        <v>13</v>
      </c>
      <c r="I16" s="172">
        <v>40</v>
      </c>
      <c r="J16" s="173" t="s">
        <v>1356</v>
      </c>
      <c r="K16" s="174" t="s">
        <v>144</v>
      </c>
      <c r="L16" s="175"/>
      <c r="M16" s="172"/>
      <c r="N16" s="176">
        <v>42461</v>
      </c>
      <c r="O16" s="177"/>
      <c r="P16" s="178"/>
      <c r="Q16" s="179" t="s">
        <v>94</v>
      </c>
      <c r="R16" s="181"/>
    </row>
    <row r="17" spans="1:20" s="4" customFormat="1" ht="23.15" customHeight="1">
      <c r="A17" s="165">
        <v>9</v>
      </c>
      <c r="B17" s="166" t="s">
        <v>143</v>
      </c>
      <c r="C17" s="167" t="s">
        <v>95</v>
      </c>
      <c r="D17" s="168" t="s">
        <v>91</v>
      </c>
      <c r="E17" s="168" t="s">
        <v>1467</v>
      </c>
      <c r="F17" s="169" t="s">
        <v>94</v>
      </c>
      <c r="G17" s="170" t="s">
        <v>108</v>
      </c>
      <c r="H17" s="171" t="s">
        <v>15</v>
      </c>
      <c r="I17" s="172">
        <v>40</v>
      </c>
      <c r="J17" s="173" t="s">
        <v>1356</v>
      </c>
      <c r="K17" s="174" t="s">
        <v>144</v>
      </c>
      <c r="L17" s="175"/>
      <c r="M17" s="172"/>
      <c r="N17" s="176">
        <v>42461</v>
      </c>
      <c r="O17" s="177"/>
      <c r="P17" s="178"/>
      <c r="Q17" s="179" t="s">
        <v>94</v>
      </c>
      <c r="R17" s="181"/>
    </row>
    <row r="18" spans="1:20" s="4" customFormat="1" ht="23.15" customHeight="1">
      <c r="A18" s="165">
        <v>10</v>
      </c>
      <c r="B18" s="166" t="s">
        <v>143</v>
      </c>
      <c r="C18" s="167" t="s">
        <v>87</v>
      </c>
      <c r="D18" s="168" t="s">
        <v>91</v>
      </c>
      <c r="E18" s="168" t="s">
        <v>1467</v>
      </c>
      <c r="F18" s="169" t="s">
        <v>94</v>
      </c>
      <c r="G18" s="170" t="s">
        <v>109</v>
      </c>
      <c r="H18" s="171" t="s">
        <v>15</v>
      </c>
      <c r="I18" s="172">
        <v>40</v>
      </c>
      <c r="J18" s="173" t="s">
        <v>1356</v>
      </c>
      <c r="K18" s="174" t="s">
        <v>144</v>
      </c>
      <c r="L18" s="175"/>
      <c r="M18" s="172"/>
      <c r="N18" s="176">
        <v>42461</v>
      </c>
      <c r="O18" s="177"/>
      <c r="P18" s="178"/>
      <c r="Q18" s="179" t="s">
        <v>94</v>
      </c>
      <c r="R18" s="181"/>
    </row>
    <row r="19" spans="1:20" s="4" customFormat="1" ht="23.15" customHeight="1">
      <c r="A19" s="165">
        <v>11</v>
      </c>
      <c r="B19" s="166" t="s">
        <v>143</v>
      </c>
      <c r="C19" s="167" t="s">
        <v>87</v>
      </c>
      <c r="D19" s="168" t="s">
        <v>91</v>
      </c>
      <c r="E19" s="168" t="s">
        <v>1467</v>
      </c>
      <c r="F19" s="169" t="s">
        <v>94</v>
      </c>
      <c r="G19" s="170" t="s">
        <v>110</v>
      </c>
      <c r="H19" s="171" t="s">
        <v>15</v>
      </c>
      <c r="I19" s="172">
        <v>40</v>
      </c>
      <c r="J19" s="173" t="s">
        <v>1356</v>
      </c>
      <c r="K19" s="174" t="s">
        <v>144</v>
      </c>
      <c r="L19" s="175"/>
      <c r="M19" s="172"/>
      <c r="N19" s="176">
        <v>42461</v>
      </c>
      <c r="O19" s="177"/>
      <c r="P19" s="178"/>
      <c r="Q19" s="179" t="s">
        <v>94</v>
      </c>
      <c r="R19" s="181"/>
    </row>
    <row r="20" spans="1:20" s="4" customFormat="1" ht="23.15" customHeight="1">
      <c r="A20" s="165">
        <v>12</v>
      </c>
      <c r="B20" s="166" t="s">
        <v>143</v>
      </c>
      <c r="C20" s="167" t="s">
        <v>87</v>
      </c>
      <c r="D20" s="168" t="s">
        <v>91</v>
      </c>
      <c r="E20" s="168" t="s">
        <v>1467</v>
      </c>
      <c r="F20" s="169" t="s">
        <v>94</v>
      </c>
      <c r="G20" s="170" t="s">
        <v>111</v>
      </c>
      <c r="H20" s="171" t="s">
        <v>15</v>
      </c>
      <c r="I20" s="172">
        <v>40</v>
      </c>
      <c r="J20" s="173" t="s">
        <v>1356</v>
      </c>
      <c r="K20" s="174" t="s">
        <v>144</v>
      </c>
      <c r="L20" s="175"/>
      <c r="M20" s="172"/>
      <c r="N20" s="176">
        <v>42461</v>
      </c>
      <c r="O20" s="177"/>
      <c r="P20" s="178" t="s">
        <v>112</v>
      </c>
      <c r="Q20" s="179" t="s">
        <v>94</v>
      </c>
      <c r="R20" s="181"/>
    </row>
    <row r="21" spans="1:20" s="4" customFormat="1" ht="23.15" customHeight="1">
      <c r="A21" s="165">
        <v>13</v>
      </c>
      <c r="B21" s="166" t="s">
        <v>143</v>
      </c>
      <c r="C21" s="167" t="s">
        <v>87</v>
      </c>
      <c r="D21" s="168" t="s">
        <v>91</v>
      </c>
      <c r="E21" s="168" t="s">
        <v>1467</v>
      </c>
      <c r="F21" s="169" t="s">
        <v>94</v>
      </c>
      <c r="G21" s="170" t="s">
        <v>113</v>
      </c>
      <c r="H21" s="171" t="s">
        <v>15</v>
      </c>
      <c r="I21" s="172">
        <v>40</v>
      </c>
      <c r="J21" s="173" t="s">
        <v>1356</v>
      </c>
      <c r="K21" s="174" t="s">
        <v>144</v>
      </c>
      <c r="L21" s="175"/>
      <c r="M21" s="172"/>
      <c r="N21" s="176">
        <v>42461</v>
      </c>
      <c r="O21" s="177"/>
      <c r="P21" s="178" t="s">
        <v>114</v>
      </c>
      <c r="Q21" s="179" t="s">
        <v>94</v>
      </c>
      <c r="R21" s="181"/>
    </row>
    <row r="22" spans="1:20" s="4" customFormat="1" ht="23.15" customHeight="1">
      <c r="A22" s="165">
        <v>14</v>
      </c>
      <c r="B22" s="166" t="s">
        <v>143</v>
      </c>
      <c r="C22" s="167" t="s">
        <v>87</v>
      </c>
      <c r="D22" s="168" t="s">
        <v>91</v>
      </c>
      <c r="E22" s="168" t="s">
        <v>1467</v>
      </c>
      <c r="F22" s="169" t="s">
        <v>94</v>
      </c>
      <c r="G22" s="170" t="s">
        <v>115</v>
      </c>
      <c r="H22" s="171" t="s">
        <v>15</v>
      </c>
      <c r="I22" s="172">
        <v>40</v>
      </c>
      <c r="J22" s="173" t="s">
        <v>1356</v>
      </c>
      <c r="K22" s="174" t="s">
        <v>144</v>
      </c>
      <c r="L22" s="175"/>
      <c r="M22" s="172"/>
      <c r="N22" s="176">
        <v>42461</v>
      </c>
      <c r="O22" s="177"/>
      <c r="P22" s="178" t="s">
        <v>114</v>
      </c>
      <c r="Q22" s="179" t="s">
        <v>94</v>
      </c>
      <c r="R22" s="181"/>
    </row>
    <row r="23" spans="1:20" s="4" customFormat="1" ht="23.15" customHeight="1">
      <c r="A23" s="165">
        <v>15</v>
      </c>
      <c r="B23" s="166" t="s">
        <v>143</v>
      </c>
      <c r="C23" s="167" t="s">
        <v>87</v>
      </c>
      <c r="D23" s="168" t="s">
        <v>91</v>
      </c>
      <c r="E23" s="168" t="s">
        <v>1467</v>
      </c>
      <c r="F23" s="169" t="s">
        <v>94</v>
      </c>
      <c r="G23" s="170" t="s">
        <v>116</v>
      </c>
      <c r="H23" s="171" t="s">
        <v>15</v>
      </c>
      <c r="I23" s="172">
        <v>40</v>
      </c>
      <c r="J23" s="173" t="s">
        <v>1356</v>
      </c>
      <c r="K23" s="174" t="s">
        <v>144</v>
      </c>
      <c r="L23" s="175"/>
      <c r="M23" s="172"/>
      <c r="N23" s="176">
        <v>42461</v>
      </c>
      <c r="O23" s="177"/>
      <c r="P23" s="178" t="s">
        <v>114</v>
      </c>
      <c r="Q23" s="179" t="s">
        <v>94</v>
      </c>
      <c r="R23" s="181"/>
    </row>
    <row r="24" spans="1:20" s="4" customFormat="1" ht="23.15" customHeight="1">
      <c r="A24" s="165">
        <v>16</v>
      </c>
      <c r="B24" s="166" t="s">
        <v>143</v>
      </c>
      <c r="C24" s="167" t="s">
        <v>87</v>
      </c>
      <c r="D24" s="168" t="s">
        <v>16</v>
      </c>
      <c r="E24" s="168" t="s">
        <v>1467</v>
      </c>
      <c r="F24" s="169" t="s">
        <v>94</v>
      </c>
      <c r="G24" s="170" t="s">
        <v>1359</v>
      </c>
      <c r="H24" s="171" t="s">
        <v>15</v>
      </c>
      <c r="I24" s="172">
        <v>40</v>
      </c>
      <c r="J24" s="173" t="s">
        <v>1356</v>
      </c>
      <c r="K24" s="174" t="s">
        <v>144</v>
      </c>
      <c r="L24" s="175"/>
      <c r="M24" s="172"/>
      <c r="N24" s="176">
        <v>42826</v>
      </c>
      <c r="O24" s="177"/>
      <c r="P24" s="178" t="s">
        <v>114</v>
      </c>
      <c r="Q24" s="179" t="s">
        <v>94</v>
      </c>
      <c r="R24" s="183"/>
    </row>
    <row r="25" spans="1:20" s="4" customFormat="1" ht="23.15" customHeight="1">
      <c r="A25" s="165">
        <v>17</v>
      </c>
      <c r="B25" s="166" t="s">
        <v>55</v>
      </c>
      <c r="C25" s="167" t="s">
        <v>87</v>
      </c>
      <c r="D25" s="168" t="s">
        <v>17</v>
      </c>
      <c r="E25" s="168" t="s">
        <v>1541</v>
      </c>
      <c r="F25" s="169" t="s">
        <v>94</v>
      </c>
      <c r="G25" s="170" t="s">
        <v>1360</v>
      </c>
      <c r="H25" s="171" t="s">
        <v>15</v>
      </c>
      <c r="I25" s="172">
        <v>40</v>
      </c>
      <c r="J25" s="173" t="s">
        <v>1356</v>
      </c>
      <c r="K25" s="174" t="s">
        <v>144</v>
      </c>
      <c r="L25" s="175"/>
      <c r="M25" s="172"/>
      <c r="N25" s="176">
        <v>42826</v>
      </c>
      <c r="O25" s="177"/>
      <c r="P25" s="178" t="s">
        <v>114</v>
      </c>
      <c r="Q25" s="179"/>
      <c r="R25" s="181"/>
    </row>
    <row r="26" spans="1:20" s="4" customFormat="1" ht="23.15" customHeight="1">
      <c r="A26" s="165">
        <v>18</v>
      </c>
      <c r="B26" s="166" t="s">
        <v>143</v>
      </c>
      <c r="C26" s="167" t="s">
        <v>87</v>
      </c>
      <c r="D26" s="168" t="s">
        <v>17</v>
      </c>
      <c r="E26" s="168" t="s">
        <v>1541</v>
      </c>
      <c r="F26" s="169" t="s">
        <v>1637</v>
      </c>
      <c r="G26" s="170" t="s">
        <v>1361</v>
      </c>
      <c r="H26" s="171" t="s">
        <v>15</v>
      </c>
      <c r="I26" s="172">
        <v>40</v>
      </c>
      <c r="J26" s="173" t="s">
        <v>1356</v>
      </c>
      <c r="K26" s="174" t="s">
        <v>144</v>
      </c>
      <c r="L26" s="175"/>
      <c r="M26" s="172"/>
      <c r="N26" s="176">
        <v>42826</v>
      </c>
      <c r="O26" s="177"/>
      <c r="P26" s="178" t="s">
        <v>117</v>
      </c>
      <c r="Q26" s="179"/>
      <c r="R26" s="181"/>
    </row>
    <row r="27" spans="1:20" s="4" customFormat="1" ht="23.15" customHeight="1">
      <c r="A27" s="165">
        <v>19</v>
      </c>
      <c r="B27" s="166" t="s">
        <v>147</v>
      </c>
      <c r="C27" s="167" t="s">
        <v>87</v>
      </c>
      <c r="D27" s="168" t="s">
        <v>16</v>
      </c>
      <c r="E27" s="168" t="s">
        <v>1467</v>
      </c>
      <c r="F27" s="169" t="s">
        <v>94</v>
      </c>
      <c r="G27" s="170" t="s">
        <v>118</v>
      </c>
      <c r="H27" s="171" t="s">
        <v>15</v>
      </c>
      <c r="I27" s="172">
        <v>40</v>
      </c>
      <c r="J27" s="173" t="s">
        <v>18</v>
      </c>
      <c r="K27" s="174" t="s">
        <v>144</v>
      </c>
      <c r="L27" s="175"/>
      <c r="M27" s="184">
        <v>42826</v>
      </c>
      <c r="N27" s="176">
        <v>42826</v>
      </c>
      <c r="O27" s="177"/>
      <c r="P27" s="178" t="s">
        <v>119</v>
      </c>
      <c r="Q27" s="179" t="s">
        <v>94</v>
      </c>
      <c r="R27" s="181"/>
    </row>
    <row r="28" spans="1:20" s="4" customFormat="1" ht="23.15" customHeight="1">
      <c r="A28" s="165">
        <v>20</v>
      </c>
      <c r="B28" s="166" t="s">
        <v>147</v>
      </c>
      <c r="C28" s="167" t="s">
        <v>87</v>
      </c>
      <c r="D28" s="168" t="s">
        <v>16</v>
      </c>
      <c r="E28" s="168" t="s">
        <v>1467</v>
      </c>
      <c r="F28" s="169" t="s">
        <v>94</v>
      </c>
      <c r="G28" s="170" t="s">
        <v>120</v>
      </c>
      <c r="H28" s="171" t="s">
        <v>15</v>
      </c>
      <c r="I28" s="172">
        <v>40</v>
      </c>
      <c r="J28" s="173" t="s">
        <v>18</v>
      </c>
      <c r="K28" s="174" t="s">
        <v>144</v>
      </c>
      <c r="L28" s="175"/>
      <c r="M28" s="184">
        <v>42826</v>
      </c>
      <c r="N28" s="176">
        <v>42826</v>
      </c>
      <c r="O28" s="177"/>
      <c r="P28" s="178" t="s">
        <v>114</v>
      </c>
      <c r="Q28" s="179" t="s">
        <v>94</v>
      </c>
      <c r="R28" s="181"/>
    </row>
    <row r="29" spans="1:20" s="4" customFormat="1" ht="23.15" customHeight="1">
      <c r="A29" s="165">
        <v>21</v>
      </c>
      <c r="B29" s="166" t="s">
        <v>147</v>
      </c>
      <c r="C29" s="167" t="s">
        <v>87</v>
      </c>
      <c r="D29" s="168" t="s">
        <v>17</v>
      </c>
      <c r="E29" s="168" t="s">
        <v>1541</v>
      </c>
      <c r="F29" s="169" t="s">
        <v>1637</v>
      </c>
      <c r="G29" s="170" t="s">
        <v>121</v>
      </c>
      <c r="H29" s="171" t="s">
        <v>15</v>
      </c>
      <c r="I29" s="172">
        <v>40</v>
      </c>
      <c r="J29" s="173" t="s">
        <v>18</v>
      </c>
      <c r="K29" s="174" t="s">
        <v>18</v>
      </c>
      <c r="L29" s="175"/>
      <c r="M29" s="184">
        <v>42826</v>
      </c>
      <c r="N29" s="176">
        <v>42826</v>
      </c>
      <c r="O29" s="177"/>
      <c r="P29" s="178" t="s">
        <v>114</v>
      </c>
      <c r="Q29" s="179"/>
      <c r="R29" s="181"/>
      <c r="T29" s="163" t="s">
        <v>1513</v>
      </c>
    </row>
    <row r="30" spans="1:20" s="4" customFormat="1" ht="23.15" customHeight="1">
      <c r="A30" s="165">
        <v>22</v>
      </c>
      <c r="B30" s="166" t="s">
        <v>147</v>
      </c>
      <c r="C30" s="167" t="s">
        <v>87</v>
      </c>
      <c r="D30" s="168" t="s">
        <v>17</v>
      </c>
      <c r="E30" s="168" t="s">
        <v>1541</v>
      </c>
      <c r="F30" s="169" t="s">
        <v>1637</v>
      </c>
      <c r="G30" s="170" t="s">
        <v>122</v>
      </c>
      <c r="H30" s="171" t="s">
        <v>15</v>
      </c>
      <c r="I30" s="172">
        <v>40</v>
      </c>
      <c r="J30" s="173" t="s">
        <v>18</v>
      </c>
      <c r="K30" s="174" t="s">
        <v>18</v>
      </c>
      <c r="L30" s="175"/>
      <c r="M30" s="172"/>
      <c r="N30" s="176">
        <v>42826</v>
      </c>
      <c r="O30" s="177"/>
      <c r="P30" s="178"/>
      <c r="Q30" s="179"/>
      <c r="R30" s="181"/>
    </row>
    <row r="31" spans="1:20" s="4" customFormat="1" ht="23.15" customHeight="1">
      <c r="A31" s="165">
        <v>23</v>
      </c>
      <c r="B31" s="166" t="s">
        <v>147</v>
      </c>
      <c r="C31" s="167" t="s">
        <v>12</v>
      </c>
      <c r="D31" s="168" t="s">
        <v>16</v>
      </c>
      <c r="E31" s="168" t="s">
        <v>1467</v>
      </c>
      <c r="F31" s="169" t="s">
        <v>94</v>
      </c>
      <c r="G31" s="170" t="s">
        <v>122</v>
      </c>
      <c r="H31" s="171" t="s">
        <v>15</v>
      </c>
      <c r="I31" s="172">
        <v>40</v>
      </c>
      <c r="J31" s="173" t="s">
        <v>18</v>
      </c>
      <c r="K31" s="174" t="s">
        <v>18</v>
      </c>
      <c r="L31" s="175"/>
      <c r="M31" s="172"/>
      <c r="N31" s="176">
        <v>42826</v>
      </c>
      <c r="O31" s="177"/>
      <c r="P31" s="178"/>
      <c r="Q31" s="179" t="s">
        <v>94</v>
      </c>
      <c r="R31" s="181"/>
    </row>
    <row r="32" spans="1:20" s="4" customFormat="1" ht="23.15" customHeight="1">
      <c r="A32" s="165">
        <v>24</v>
      </c>
      <c r="B32" s="166" t="s">
        <v>7</v>
      </c>
      <c r="C32" s="167" t="s">
        <v>95</v>
      </c>
      <c r="D32" s="168" t="s">
        <v>91</v>
      </c>
      <c r="E32" s="168" t="s">
        <v>1467</v>
      </c>
      <c r="F32" s="169" t="s">
        <v>94</v>
      </c>
      <c r="G32" s="170" t="s">
        <v>123</v>
      </c>
      <c r="H32" s="171" t="s">
        <v>93</v>
      </c>
      <c r="I32" s="172">
        <v>40</v>
      </c>
      <c r="J32" s="173" t="s">
        <v>1362</v>
      </c>
      <c r="K32" s="174" t="s">
        <v>18</v>
      </c>
      <c r="L32" s="175"/>
      <c r="M32" s="172"/>
      <c r="N32" s="176">
        <v>42826</v>
      </c>
      <c r="O32" s="177"/>
      <c r="P32" s="178"/>
      <c r="Q32" s="179"/>
      <c r="R32" s="181"/>
    </row>
    <row r="33" spans="1:18" s="4" customFormat="1" ht="23.15" customHeight="1">
      <c r="A33" s="165">
        <v>25</v>
      </c>
      <c r="B33" s="166" t="s">
        <v>24</v>
      </c>
      <c r="C33" s="167" t="s">
        <v>87</v>
      </c>
      <c r="D33" s="168" t="s">
        <v>91</v>
      </c>
      <c r="E33" s="168" t="s">
        <v>1467</v>
      </c>
      <c r="F33" s="169" t="s">
        <v>94</v>
      </c>
      <c r="G33" s="170" t="s">
        <v>124</v>
      </c>
      <c r="H33" s="171" t="s">
        <v>97</v>
      </c>
      <c r="I33" s="172">
        <v>40</v>
      </c>
      <c r="J33" s="173" t="s">
        <v>1362</v>
      </c>
      <c r="K33" s="174" t="s">
        <v>18</v>
      </c>
      <c r="L33" s="175"/>
      <c r="M33" s="172"/>
      <c r="N33" s="176">
        <v>42826</v>
      </c>
      <c r="O33" s="177"/>
      <c r="P33" s="178"/>
      <c r="Q33" s="179"/>
      <c r="R33" s="181"/>
    </row>
    <row r="34" spans="1:18" s="4" customFormat="1" ht="22.5" customHeight="1" thickBot="1">
      <c r="A34" s="435" t="s">
        <v>9</v>
      </c>
      <c r="B34" s="436"/>
      <c r="C34" s="185"/>
      <c r="D34" s="186"/>
      <c r="E34" s="186"/>
      <c r="F34" s="187"/>
      <c r="G34" s="5"/>
      <c r="H34" s="5"/>
      <c r="I34" s="6"/>
      <c r="J34" s="188"/>
      <c r="K34" s="189"/>
      <c r="L34" s="190"/>
      <c r="M34" s="6"/>
      <c r="N34" s="22"/>
      <c r="O34" s="191"/>
      <c r="P34" s="192"/>
      <c r="Q34" s="187"/>
      <c r="R34" s="193"/>
    </row>
    <row r="35" spans="1:18" ht="22.5" customHeight="1">
      <c r="B35" s="194"/>
      <c r="C35" s="194"/>
      <c r="D35" s="194"/>
      <c r="E35" s="194"/>
      <c r="F35" s="195"/>
      <c r="G35" s="194"/>
      <c r="H35" s="194"/>
      <c r="I35" s="194"/>
      <c r="J35" s="194"/>
      <c r="K35" s="28"/>
      <c r="L35" s="194"/>
      <c r="M35" s="194"/>
      <c r="N35" s="194"/>
      <c r="R35" s="196"/>
    </row>
    <row r="36" spans="1:18" ht="19">
      <c r="B36" s="7" t="s">
        <v>10</v>
      </c>
      <c r="C36" s="7"/>
      <c r="D36" s="7"/>
      <c r="E36" s="7"/>
      <c r="F36" s="195"/>
      <c r="G36" s="443" t="s">
        <v>11</v>
      </c>
      <c r="H36" s="443"/>
      <c r="I36" s="443"/>
      <c r="J36" s="443"/>
      <c r="K36" s="443"/>
      <c r="L36" s="443"/>
      <c r="M36" s="7"/>
      <c r="O36" s="7"/>
      <c r="P36" s="7"/>
      <c r="R36" s="196"/>
    </row>
    <row r="37" spans="1:18" ht="12.5" thickBot="1">
      <c r="B37" s="7"/>
      <c r="C37" s="7"/>
      <c r="D37" s="7"/>
      <c r="E37" s="7"/>
      <c r="F37" s="7"/>
      <c r="G37" s="443" t="s">
        <v>125</v>
      </c>
      <c r="H37" s="443"/>
      <c r="I37" s="443"/>
      <c r="J37" s="443"/>
      <c r="K37" s="443"/>
      <c r="L37" s="443"/>
      <c r="M37" s="7"/>
      <c r="O37" s="7"/>
      <c r="P37" s="7"/>
      <c r="R37" s="196"/>
    </row>
    <row r="38" spans="1:18" ht="12" customHeight="1">
      <c r="F38" s="197"/>
      <c r="G38" s="444" t="s">
        <v>126</v>
      </c>
      <c r="H38" s="444"/>
      <c r="I38" s="444"/>
      <c r="J38" s="444"/>
      <c r="K38" s="444"/>
      <c r="L38" s="444"/>
      <c r="M38" s="444"/>
      <c r="N38" s="444"/>
      <c r="O38" s="444"/>
      <c r="P38" s="444"/>
      <c r="R38" s="196"/>
    </row>
    <row r="39" spans="1:18" ht="12" customHeight="1">
      <c r="F39" s="198"/>
      <c r="G39" s="444" t="s">
        <v>127</v>
      </c>
      <c r="H39" s="444"/>
      <c r="I39" s="444"/>
      <c r="J39" s="444"/>
      <c r="K39" s="444"/>
      <c r="L39" s="444"/>
      <c r="M39" s="444"/>
      <c r="N39" s="444"/>
      <c r="O39" s="444"/>
      <c r="P39" s="444"/>
      <c r="R39" s="196"/>
    </row>
    <row r="40" spans="1:18" ht="12" customHeight="1">
      <c r="B40" s="9" t="s">
        <v>128</v>
      </c>
      <c r="C40" s="9"/>
      <c r="D40" s="9"/>
      <c r="E40" s="9"/>
      <c r="F40" s="198"/>
      <c r="G40" s="8"/>
      <c r="H40" s="9"/>
      <c r="I40" s="9"/>
      <c r="J40" s="10"/>
      <c r="K40" s="28"/>
      <c r="L40" s="8"/>
      <c r="M40" s="8"/>
      <c r="N40" s="11"/>
      <c r="O40" s="11"/>
      <c r="P40" s="11"/>
      <c r="R40" s="196"/>
    </row>
    <row r="41" spans="1:18" ht="12" customHeight="1">
      <c r="B41" s="9" t="s">
        <v>129</v>
      </c>
      <c r="C41" s="9"/>
      <c r="D41" s="9"/>
      <c r="E41" s="9"/>
      <c r="F41" s="198"/>
      <c r="G41" s="8"/>
      <c r="H41" s="9"/>
      <c r="I41" s="9"/>
      <c r="J41" s="10"/>
      <c r="K41" s="199"/>
      <c r="L41" s="8"/>
      <c r="M41" s="8"/>
      <c r="N41" s="11"/>
      <c r="O41" s="11"/>
      <c r="P41" s="11"/>
      <c r="R41" s="196"/>
    </row>
    <row r="42" spans="1:18" ht="12">
      <c r="B42" s="1" t="s">
        <v>130</v>
      </c>
      <c r="F42" s="198"/>
      <c r="H42" s="12"/>
      <c r="I42" s="12"/>
      <c r="J42" s="12"/>
      <c r="K42" s="28"/>
      <c r="L42" s="12"/>
      <c r="M42" s="12"/>
      <c r="N42" s="11"/>
      <c r="O42" s="11"/>
      <c r="P42" s="11"/>
      <c r="R42" s="196"/>
    </row>
    <row r="43" spans="1:18" ht="12">
      <c r="F43" s="198"/>
      <c r="K43" s="28"/>
      <c r="R43" s="196"/>
    </row>
    <row r="44" spans="1:18" ht="12">
      <c r="F44" s="198"/>
      <c r="K44" s="28"/>
      <c r="R44" s="196"/>
    </row>
    <row r="45" spans="1:18" ht="12">
      <c r="B45" s="15"/>
      <c r="C45" s="15"/>
      <c r="D45" s="15"/>
      <c r="E45" s="15"/>
      <c r="F45" s="15"/>
      <c r="G45" s="15"/>
      <c r="H45" s="15"/>
      <c r="I45" s="15"/>
      <c r="J45" s="15"/>
      <c r="K45" s="15"/>
      <c r="L45" s="15"/>
      <c r="M45" s="15"/>
      <c r="N45" s="15"/>
      <c r="O45" s="15"/>
      <c r="P45" s="15"/>
      <c r="Q45" s="15"/>
      <c r="R45" s="196"/>
    </row>
    <row r="46" spans="1:18" ht="12">
      <c r="B46" s="15"/>
      <c r="C46" s="15"/>
      <c r="D46" s="15"/>
      <c r="E46" s="15"/>
      <c r="F46" s="15"/>
      <c r="G46" s="15"/>
      <c r="H46" s="15"/>
      <c r="I46" s="15"/>
      <c r="J46" s="15"/>
      <c r="K46" s="15"/>
      <c r="L46" s="15"/>
      <c r="M46" s="15"/>
      <c r="N46" s="15"/>
      <c r="O46" s="15"/>
      <c r="P46" s="15"/>
      <c r="Q46" s="15"/>
      <c r="R46" s="196"/>
    </row>
    <row r="47" spans="1:18" ht="12">
      <c r="B47" s="15"/>
      <c r="C47" s="15"/>
      <c r="D47" s="15"/>
      <c r="E47" s="15"/>
      <c r="F47" s="15"/>
      <c r="G47" s="15"/>
      <c r="H47" s="15"/>
      <c r="I47" s="15"/>
      <c r="J47" s="15"/>
      <c r="K47" s="15"/>
      <c r="L47" s="15"/>
      <c r="M47" s="15"/>
      <c r="N47" s="15"/>
      <c r="O47" s="15"/>
      <c r="P47" s="15"/>
      <c r="Q47" s="15"/>
      <c r="R47" s="196"/>
    </row>
    <row r="48" spans="1:18" ht="12">
      <c r="B48" s="15"/>
      <c r="C48" s="15"/>
      <c r="D48" s="15"/>
      <c r="E48" s="15"/>
      <c r="F48" s="15"/>
      <c r="G48" s="15"/>
      <c r="H48" s="15"/>
      <c r="I48" s="15"/>
      <c r="J48" s="15"/>
      <c r="K48" s="15"/>
      <c r="L48" s="15"/>
      <c r="M48" s="15"/>
      <c r="N48" s="15"/>
      <c r="O48" s="15"/>
      <c r="P48" s="15"/>
      <c r="Q48" s="15"/>
      <c r="R48" s="196"/>
    </row>
    <row r="49" spans="2:18" ht="12">
      <c r="B49" s="15"/>
      <c r="C49" s="15"/>
      <c r="D49" s="15"/>
      <c r="E49" s="15"/>
      <c r="F49" s="15"/>
      <c r="G49" s="15"/>
      <c r="H49" s="15"/>
      <c r="I49" s="15"/>
      <c r="J49" s="15"/>
      <c r="K49" s="15"/>
      <c r="L49" s="15"/>
      <c r="M49" s="15"/>
      <c r="N49" s="15"/>
      <c r="O49" s="15"/>
      <c r="P49" s="15"/>
      <c r="Q49" s="15"/>
      <c r="R49" s="196"/>
    </row>
    <row r="50" spans="2:18" ht="12">
      <c r="B50" s="15"/>
      <c r="C50" s="15"/>
      <c r="D50" s="15"/>
      <c r="E50" s="15"/>
      <c r="F50" s="15"/>
      <c r="G50" s="15"/>
      <c r="H50" s="15"/>
      <c r="I50" s="15"/>
      <c r="J50" s="15"/>
      <c r="K50" s="15"/>
      <c r="L50" s="15"/>
      <c r="M50" s="15"/>
      <c r="N50" s="15"/>
      <c r="O50" s="15"/>
      <c r="P50" s="15"/>
      <c r="Q50" s="15"/>
      <c r="R50" s="196"/>
    </row>
    <row r="51" spans="2:18" ht="12">
      <c r="B51" s="15"/>
      <c r="C51" s="15"/>
      <c r="D51" s="15"/>
      <c r="E51" s="15"/>
      <c r="F51" s="15"/>
      <c r="G51" s="15"/>
      <c r="H51" s="15"/>
      <c r="I51" s="15"/>
      <c r="J51" s="15"/>
      <c r="K51" s="15"/>
      <c r="L51" s="15"/>
      <c r="M51" s="15"/>
      <c r="N51" s="15"/>
      <c r="O51" s="15"/>
      <c r="P51" s="15"/>
      <c r="Q51" s="15"/>
      <c r="R51" s="196"/>
    </row>
    <row r="52" spans="2:18" ht="12">
      <c r="B52" s="15"/>
      <c r="C52" s="15"/>
      <c r="D52" s="15"/>
      <c r="E52" s="15"/>
      <c r="F52" s="15"/>
      <c r="G52" s="15"/>
      <c r="H52" s="15"/>
      <c r="I52" s="15"/>
      <c r="J52" s="15"/>
      <c r="K52" s="15"/>
      <c r="L52" s="15"/>
      <c r="M52" s="15"/>
      <c r="N52" s="15"/>
      <c r="O52" s="15"/>
      <c r="P52" s="15"/>
      <c r="Q52" s="15"/>
      <c r="R52" s="196"/>
    </row>
    <row r="53" spans="2:18" ht="12">
      <c r="B53" s="15"/>
      <c r="C53" s="15"/>
      <c r="D53" s="15"/>
      <c r="E53" s="15"/>
      <c r="F53" s="15"/>
      <c r="G53" s="15"/>
      <c r="H53" s="15"/>
      <c r="I53" s="15"/>
      <c r="J53" s="15"/>
      <c r="K53" s="15"/>
      <c r="L53" s="15"/>
      <c r="M53" s="15"/>
      <c r="N53" s="15"/>
      <c r="O53" s="15"/>
      <c r="P53" s="15"/>
      <c r="Q53" s="15"/>
      <c r="R53" s="196"/>
    </row>
    <row r="54" spans="2:18" ht="19">
      <c r="F54" s="195"/>
      <c r="K54" s="200"/>
      <c r="R54" s="196"/>
    </row>
    <row r="55" spans="2:18" ht="19">
      <c r="F55" s="195"/>
      <c r="K55" s="200"/>
      <c r="R55" s="196"/>
    </row>
    <row r="56" spans="2:18" ht="19">
      <c r="F56" s="195"/>
      <c r="K56" s="200"/>
      <c r="R56" s="196"/>
    </row>
    <row r="57" spans="2:18" ht="19">
      <c r="F57" s="195"/>
      <c r="K57" s="201"/>
      <c r="R57" s="196"/>
    </row>
    <row r="58" spans="2:18" ht="19">
      <c r="F58" s="195"/>
      <c r="K58" s="201"/>
      <c r="R58" s="196"/>
    </row>
    <row r="59" spans="2:18" ht="19">
      <c r="F59" s="195"/>
      <c r="K59" s="201"/>
      <c r="R59" s="196"/>
    </row>
    <row r="60" spans="2:18" ht="19">
      <c r="F60" s="195"/>
      <c r="K60" s="201"/>
      <c r="R60" s="196"/>
    </row>
    <row r="61" spans="2:18" ht="19">
      <c r="F61" s="195"/>
      <c r="K61" s="201"/>
      <c r="R61" s="196"/>
    </row>
    <row r="62" spans="2:18" ht="19">
      <c r="F62" s="195"/>
      <c r="K62" s="201"/>
      <c r="R62" s="196"/>
    </row>
    <row r="63" spans="2:18" ht="19">
      <c r="F63" s="195"/>
      <c r="K63" s="201"/>
      <c r="R63" s="196"/>
    </row>
    <row r="64" spans="2:18" ht="19">
      <c r="F64" s="195"/>
      <c r="K64" s="201"/>
      <c r="R64" s="196"/>
    </row>
    <row r="65" spans="6:18" ht="19">
      <c r="F65" s="195"/>
      <c r="K65" s="201"/>
      <c r="R65" s="196"/>
    </row>
    <row r="66" spans="6:18" ht="19">
      <c r="F66" s="195"/>
      <c r="K66" s="201"/>
      <c r="R66" s="196"/>
    </row>
    <row r="67" spans="6:18" ht="19">
      <c r="F67" s="195"/>
      <c r="K67" s="201"/>
      <c r="R67" s="196"/>
    </row>
    <row r="68" spans="6:18" ht="19">
      <c r="F68" s="195"/>
      <c r="K68" s="201"/>
      <c r="R68" s="196"/>
    </row>
    <row r="69" spans="6:18" ht="19">
      <c r="F69" s="195"/>
      <c r="K69" s="201"/>
      <c r="R69" s="196"/>
    </row>
    <row r="70" spans="6:18" ht="19">
      <c r="F70" s="195"/>
      <c r="K70" s="201"/>
      <c r="R70" s="196"/>
    </row>
    <row r="71" spans="6:18" ht="19">
      <c r="F71" s="195"/>
      <c r="K71" s="201"/>
      <c r="R71" s="196"/>
    </row>
    <row r="72" spans="6:18" ht="19">
      <c r="F72" s="195"/>
      <c r="K72" s="201"/>
      <c r="R72" s="196"/>
    </row>
    <row r="73" spans="6:18" ht="19">
      <c r="F73" s="195"/>
      <c r="K73" s="201"/>
      <c r="R73" s="196"/>
    </row>
    <row r="74" spans="6:18" ht="19">
      <c r="F74" s="195"/>
      <c r="K74" s="201"/>
      <c r="R74" s="196"/>
    </row>
    <row r="75" spans="6:18" ht="19">
      <c r="F75" s="195"/>
      <c r="K75" s="201"/>
      <c r="R75" s="196"/>
    </row>
    <row r="76" spans="6:18" ht="19">
      <c r="F76" s="195"/>
      <c r="K76" s="201"/>
      <c r="R76" s="196"/>
    </row>
    <row r="77" spans="6:18" ht="19">
      <c r="F77" s="195"/>
      <c r="K77" s="201"/>
      <c r="R77" s="196"/>
    </row>
    <row r="78" spans="6:18" ht="19">
      <c r="F78" s="195"/>
      <c r="K78" s="201"/>
      <c r="R78" s="196"/>
    </row>
    <row r="79" spans="6:18" ht="19">
      <c r="F79" s="195"/>
      <c r="K79" s="201"/>
      <c r="R79" s="196"/>
    </row>
    <row r="80" spans="6:18" ht="19">
      <c r="F80" s="195"/>
      <c r="K80" s="201"/>
      <c r="R80" s="196"/>
    </row>
    <row r="81" spans="6:18" ht="19">
      <c r="F81" s="195"/>
      <c r="K81" s="201"/>
      <c r="R81" s="196"/>
    </row>
    <row r="82" spans="6:18" ht="19">
      <c r="F82" s="195"/>
      <c r="K82" s="201"/>
      <c r="R82" s="196"/>
    </row>
    <row r="83" spans="6:18" ht="19">
      <c r="F83" s="195"/>
      <c r="K83" s="201"/>
      <c r="R83" s="196"/>
    </row>
    <row r="84" spans="6:18" ht="19">
      <c r="F84" s="195"/>
      <c r="K84" s="202"/>
    </row>
    <row r="85" spans="6:18" ht="19">
      <c r="F85" s="195"/>
      <c r="K85" s="194"/>
    </row>
    <row r="86" spans="6:18" ht="19">
      <c r="F86" s="195"/>
      <c r="K86" s="7"/>
    </row>
    <row r="87" spans="6:18" ht="19">
      <c r="F87" s="195"/>
      <c r="K87" s="7"/>
    </row>
    <row r="88" spans="6:18" ht="12">
      <c r="F88" s="7"/>
      <c r="K88" s="10"/>
    </row>
    <row r="89" spans="6:18" ht="12">
      <c r="F89" s="7"/>
      <c r="K89" s="10"/>
    </row>
    <row r="90" spans="6:18" ht="12">
      <c r="F90" s="44"/>
      <c r="K90" s="10"/>
    </row>
    <row r="91" spans="6:18" ht="12">
      <c r="F91" s="44"/>
      <c r="K91" s="10"/>
    </row>
    <row r="92" spans="6:18" ht="12">
      <c r="F92" s="11"/>
      <c r="K92" s="12"/>
    </row>
    <row r="93" spans="6:18" ht="12">
      <c r="F93" s="11"/>
    </row>
    <row r="94" spans="6:18" ht="12">
      <c r="F94" s="11"/>
    </row>
    <row r="95" spans="6:18" ht="12">
      <c r="F95" s="11"/>
    </row>
    <row r="100" spans="6:6" ht="12">
      <c r="F100" s="1"/>
    </row>
    <row r="101" spans="6:6" ht="12">
      <c r="F101" s="1"/>
    </row>
    <row r="102" spans="6:6" ht="12">
      <c r="F102" s="1"/>
    </row>
    <row r="103" spans="6:6" ht="12">
      <c r="F103" s="1"/>
    </row>
  </sheetData>
  <sheetProtection algorithmName="SHA-512" hashValue="8VWhslHqQn2rxv6WHf2cRllZHG0v63YD9hO59t8lx7AXCULoUogb6IUKNfPzBGkVJavAu20qODw/ZnD8CX1utw==" saltValue="1NFGmjj6xuE6c6+4zDVQYA==" spinCount="100000" sheet="1" selectLockedCells="1"/>
  <mergeCells count="25">
    <mergeCell ref="A2:Q2"/>
    <mergeCell ref="O4:P4"/>
    <mergeCell ref="A6:A8"/>
    <mergeCell ref="B6:B8"/>
    <mergeCell ref="G6:G8"/>
    <mergeCell ref="H6:H8"/>
    <mergeCell ref="I6:I8"/>
    <mergeCell ref="J6:J8"/>
    <mergeCell ref="L6:L8"/>
    <mergeCell ref="K6:K8"/>
    <mergeCell ref="C6:C8"/>
    <mergeCell ref="D6:D8"/>
    <mergeCell ref="M6:M8"/>
    <mergeCell ref="G38:P38"/>
    <mergeCell ref="G39:P39"/>
    <mergeCell ref="R6:R8"/>
    <mergeCell ref="N6:N8"/>
    <mergeCell ref="O6:O8"/>
    <mergeCell ref="P6:P8"/>
    <mergeCell ref="Q6:Q8"/>
    <mergeCell ref="A34:B34"/>
    <mergeCell ref="E6:E8"/>
    <mergeCell ref="F6:F8"/>
    <mergeCell ref="G36:L36"/>
    <mergeCell ref="G37:L37"/>
  </mergeCells>
  <phoneticPr fontId="16"/>
  <dataValidations count="5">
    <dataValidation type="list" allowBlank="1" showInputMessage="1" showErrorMessage="1" sqref="Q9:Q33" xr:uid="{6F2A9CF5-DF8B-4B31-9B08-8D39FE4C24A9}">
      <formula1>"○,－"</formula1>
    </dataValidation>
    <dataValidation type="list" allowBlank="1" showInputMessage="1" sqref="R9:R83" xr:uid="{769AA582-62EB-4F01-981B-CAD0EFA416C4}">
      <formula1>"派遣"</formula1>
    </dataValidation>
    <dataValidation type="list" errorStyle="warning" allowBlank="1" showInputMessage="1" showErrorMessage="1" sqref="K983108:K983132 K9:K83 K917572:K917596 K852036:K852060 K786500:K786524 K720964:K720988 K655428:K655452 K589892:K589916 K524356:K524380 K458820:K458844 K393284:K393308 K327748:K327772 K262212:K262236 K196676:K196700 K131140:K131164 K65604:K65628" xr:uid="{F20AC279-D597-4FFF-BBF6-6B722D2C634A}">
      <formula1>$J$96:$J$97</formula1>
    </dataValidation>
    <dataValidation type="list" allowBlank="1" showInputMessage="1" showErrorMessage="1" sqref="F9:F33" xr:uid="{98B72826-B228-4941-9460-A2052D5F367D}">
      <formula1>"○,✕"</formula1>
    </dataValidation>
    <dataValidation type="list" allowBlank="1" showInputMessage="1" showErrorMessage="1" sqref="F34:F36 F54:F86" xr:uid="{58BD3F5F-8A4F-4D90-92F3-FA44FE97B9B1}">
      <formula1>$K$101:$K$102</formula1>
    </dataValidation>
  </dataValidations>
  <pageMargins left="0.59055118110236227" right="0.31496062992125984" top="0.43307086614173229" bottom="0.35433070866141736" header="0.39370078740157483" footer="0.31496062992125984"/>
  <pageSetup paperSize="9" scale="64" orientation="portrait" cellComments="asDisplayed" r:id="rId1"/>
  <headerFooter alignWithMargins="0"/>
  <colBreaks count="1" manualBreakCount="1">
    <brk id="19" max="5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2060"/>
  </sheetPr>
  <dimension ref="A1:BS150"/>
  <sheetViews>
    <sheetView view="pageBreakPreview" zoomScale="85" zoomScaleNormal="100" zoomScaleSheetLayoutView="85" workbookViewId="0">
      <selection activeCell="B11" sqref="B11"/>
    </sheetView>
  </sheetViews>
  <sheetFormatPr defaultColWidth="8" defaultRowHeight="13"/>
  <cols>
    <col min="1" max="1" width="3.36328125" style="1" customWidth="1"/>
    <col min="2" max="2" width="12.08984375" style="1" customWidth="1"/>
    <col min="3" max="3" width="6.6328125" style="1" customWidth="1"/>
    <col min="4" max="4" width="5.7265625" style="1" customWidth="1"/>
    <col min="5" max="5" width="16.6328125" style="1" customWidth="1"/>
    <col min="6" max="6" width="12.453125" style="1" hidden="1" customWidth="1"/>
    <col min="7" max="7" width="12" style="1" customWidth="1"/>
    <col min="8" max="8" width="5" style="2" customWidth="1"/>
    <col min="9" max="9" width="5.26953125" style="1" customWidth="1"/>
    <col min="10" max="10" width="6.36328125" style="1" customWidth="1"/>
    <col min="11" max="11" width="6" style="1" customWidth="1"/>
    <col min="12" max="12" width="6.453125" style="1" customWidth="1"/>
    <col min="13" max="13" width="7.08984375" style="1" customWidth="1"/>
    <col min="14" max="15" width="8.6328125" style="1" customWidth="1"/>
    <col min="16" max="16" width="9.36328125" style="1" customWidth="1"/>
    <col min="17" max="17" width="5.6328125" style="21" customWidth="1"/>
    <col min="18" max="18" width="5.36328125" style="21" customWidth="1"/>
    <col min="19" max="19" width="5.36328125" style="21" hidden="1" customWidth="1"/>
    <col min="20" max="20" width="6.08984375" style="1" hidden="1" customWidth="1"/>
    <col min="21" max="21" width="8.90625" style="1" hidden="1" customWidth="1"/>
    <col min="22" max="22" width="6.08984375" style="1" hidden="1" customWidth="1"/>
    <col min="23" max="23" width="8.6328125" style="1" customWidth="1"/>
    <col min="24" max="25" width="6.453125" style="1" customWidth="1"/>
    <col min="26" max="26" width="6.7265625" style="1" customWidth="1"/>
    <col min="27" max="37" width="6.7265625" style="1" hidden="1" customWidth="1"/>
    <col min="38" max="38" width="8" style="1" hidden="1" customWidth="1"/>
    <col min="39" max="39" width="6.08984375" style="21" customWidth="1"/>
    <col min="40" max="40" width="6.90625" style="21" customWidth="1"/>
    <col min="41" max="53" width="8" style="21"/>
    <col min="54" max="54" width="14.7265625" style="21" customWidth="1"/>
    <col min="55" max="55" width="15.7265625" style="21" customWidth="1"/>
    <col min="56" max="56" width="18.453125" style="21" customWidth="1"/>
    <col min="57" max="58" width="9" style="21"/>
    <col min="59" max="59" width="17" style="21" customWidth="1"/>
    <col min="60" max="60" width="3.26953125" style="1" customWidth="1"/>
    <col min="61" max="302" width="8" style="1"/>
    <col min="303" max="303" width="3.36328125" style="1" customWidth="1"/>
    <col min="304" max="304" width="12.08984375" style="1" customWidth="1"/>
    <col min="305" max="305" width="7" style="1" customWidth="1"/>
    <col min="306" max="306" width="5" style="1" customWidth="1"/>
    <col min="307" max="307" width="19.36328125" style="1" customWidth="1"/>
    <col min="308" max="308" width="5.26953125" style="1" bestFit="1" customWidth="1"/>
    <col min="309" max="309" width="5.26953125" style="1" customWidth="1"/>
    <col min="310" max="311" width="6.6328125" style="1" customWidth="1"/>
    <col min="312" max="312" width="6.90625" style="1" customWidth="1"/>
    <col min="313" max="314" width="9.453125" style="1" customWidth="1"/>
    <col min="315" max="315" width="11.6328125" style="1" customWidth="1"/>
    <col min="316" max="558" width="8" style="1"/>
    <col min="559" max="559" width="3.36328125" style="1" customWidth="1"/>
    <col min="560" max="560" width="12.08984375" style="1" customWidth="1"/>
    <col min="561" max="561" width="7" style="1" customWidth="1"/>
    <col min="562" max="562" width="5" style="1" customWidth="1"/>
    <col min="563" max="563" width="19.36328125" style="1" customWidth="1"/>
    <col min="564" max="564" width="5.26953125" style="1" bestFit="1" customWidth="1"/>
    <col min="565" max="565" width="5.26953125" style="1" customWidth="1"/>
    <col min="566" max="567" width="6.6328125" style="1" customWidth="1"/>
    <col min="568" max="568" width="6.90625" style="1" customWidth="1"/>
    <col min="569" max="570" width="9.453125" style="1" customWidth="1"/>
    <col min="571" max="571" width="11.6328125" style="1" customWidth="1"/>
    <col min="572" max="814" width="8" style="1"/>
    <col min="815" max="815" width="3.36328125" style="1" customWidth="1"/>
    <col min="816" max="816" width="12.08984375" style="1" customWidth="1"/>
    <col min="817" max="817" width="7" style="1" customWidth="1"/>
    <col min="818" max="818" width="5" style="1" customWidth="1"/>
    <col min="819" max="819" width="19.36328125" style="1" customWidth="1"/>
    <col min="820" max="820" width="5.26953125" style="1" bestFit="1" customWidth="1"/>
    <col min="821" max="821" width="5.26953125" style="1" customWidth="1"/>
    <col min="822" max="823" width="6.6328125" style="1" customWidth="1"/>
    <col min="824" max="824" width="6.90625" style="1" customWidth="1"/>
    <col min="825" max="826" width="9.453125" style="1" customWidth="1"/>
    <col min="827" max="827" width="11.6328125" style="1" customWidth="1"/>
    <col min="828" max="1070" width="8" style="1"/>
    <col min="1071" max="1071" width="3.36328125" style="1" customWidth="1"/>
    <col min="1072" max="1072" width="12.08984375" style="1" customWidth="1"/>
    <col min="1073" max="1073" width="7" style="1" customWidth="1"/>
    <col min="1074" max="1074" width="5" style="1" customWidth="1"/>
    <col min="1075" max="1075" width="19.36328125" style="1" customWidth="1"/>
    <col min="1076" max="1076" width="5.26953125" style="1" bestFit="1" customWidth="1"/>
    <col min="1077" max="1077" width="5.26953125" style="1" customWidth="1"/>
    <col min="1078" max="1079" width="6.6328125" style="1" customWidth="1"/>
    <col min="1080" max="1080" width="6.90625" style="1" customWidth="1"/>
    <col min="1081" max="1082" width="9.453125" style="1" customWidth="1"/>
    <col min="1083" max="1083" width="11.6328125" style="1" customWidth="1"/>
    <col min="1084" max="1326" width="8" style="1"/>
    <col min="1327" max="1327" width="3.36328125" style="1" customWidth="1"/>
    <col min="1328" max="1328" width="12.08984375" style="1" customWidth="1"/>
    <col min="1329" max="1329" width="7" style="1" customWidth="1"/>
    <col min="1330" max="1330" width="5" style="1" customWidth="1"/>
    <col min="1331" max="1331" width="19.36328125" style="1" customWidth="1"/>
    <col min="1332" max="1332" width="5.26953125" style="1" bestFit="1" customWidth="1"/>
    <col min="1333" max="1333" width="5.26953125" style="1" customWidth="1"/>
    <col min="1334" max="1335" width="6.6328125" style="1" customWidth="1"/>
    <col min="1336" max="1336" width="6.90625" style="1" customWidth="1"/>
    <col min="1337" max="1338" width="9.453125" style="1" customWidth="1"/>
    <col min="1339" max="1339" width="11.6328125" style="1" customWidth="1"/>
    <col min="1340" max="1582" width="8" style="1"/>
    <col min="1583" max="1583" width="3.36328125" style="1" customWidth="1"/>
    <col min="1584" max="1584" width="12.08984375" style="1" customWidth="1"/>
    <col min="1585" max="1585" width="7" style="1" customWidth="1"/>
    <col min="1586" max="1586" width="5" style="1" customWidth="1"/>
    <col min="1587" max="1587" width="19.36328125" style="1" customWidth="1"/>
    <col min="1588" max="1588" width="5.26953125" style="1" bestFit="1" customWidth="1"/>
    <col min="1589" max="1589" width="5.26953125" style="1" customWidth="1"/>
    <col min="1590" max="1591" width="6.6328125" style="1" customWidth="1"/>
    <col min="1592" max="1592" width="6.90625" style="1" customWidth="1"/>
    <col min="1593" max="1594" width="9.453125" style="1" customWidth="1"/>
    <col min="1595" max="1595" width="11.6328125" style="1" customWidth="1"/>
    <col min="1596" max="1838" width="8" style="1"/>
    <col min="1839" max="1839" width="3.36328125" style="1" customWidth="1"/>
    <col min="1840" max="1840" width="12.08984375" style="1" customWidth="1"/>
    <col min="1841" max="1841" width="7" style="1" customWidth="1"/>
    <col min="1842" max="1842" width="5" style="1" customWidth="1"/>
    <col min="1843" max="1843" width="19.36328125" style="1" customWidth="1"/>
    <col min="1844" max="1844" width="5.26953125" style="1" bestFit="1" customWidth="1"/>
    <col min="1845" max="1845" width="5.26953125" style="1" customWidth="1"/>
    <col min="1846" max="1847" width="6.6328125" style="1" customWidth="1"/>
    <col min="1848" max="1848" width="6.90625" style="1" customWidth="1"/>
    <col min="1849" max="1850" width="9.453125" style="1" customWidth="1"/>
    <col min="1851" max="1851" width="11.6328125" style="1" customWidth="1"/>
    <col min="1852" max="2094" width="8" style="1"/>
    <col min="2095" max="2095" width="3.36328125" style="1" customWidth="1"/>
    <col min="2096" max="2096" width="12.08984375" style="1" customWidth="1"/>
    <col min="2097" max="2097" width="7" style="1" customWidth="1"/>
    <col min="2098" max="2098" width="5" style="1" customWidth="1"/>
    <col min="2099" max="2099" width="19.36328125" style="1" customWidth="1"/>
    <col min="2100" max="2100" width="5.26953125" style="1" bestFit="1" customWidth="1"/>
    <col min="2101" max="2101" width="5.26953125" style="1" customWidth="1"/>
    <col min="2102" max="2103" width="6.6328125" style="1" customWidth="1"/>
    <col min="2104" max="2104" width="6.90625" style="1" customWidth="1"/>
    <col min="2105" max="2106" width="9.453125" style="1" customWidth="1"/>
    <col min="2107" max="2107" width="11.6328125" style="1" customWidth="1"/>
    <col min="2108" max="2350" width="8" style="1"/>
    <col min="2351" max="2351" width="3.36328125" style="1" customWidth="1"/>
    <col min="2352" max="2352" width="12.08984375" style="1" customWidth="1"/>
    <col min="2353" max="2353" width="7" style="1" customWidth="1"/>
    <col min="2354" max="2354" width="5" style="1" customWidth="1"/>
    <col min="2355" max="2355" width="19.36328125" style="1" customWidth="1"/>
    <col min="2356" max="2356" width="5.26953125" style="1" bestFit="1" customWidth="1"/>
    <col min="2357" max="2357" width="5.26953125" style="1" customWidth="1"/>
    <col min="2358" max="2359" width="6.6328125" style="1" customWidth="1"/>
    <col min="2360" max="2360" width="6.90625" style="1" customWidth="1"/>
    <col min="2361" max="2362" width="9.453125" style="1" customWidth="1"/>
    <col min="2363" max="2363" width="11.6328125" style="1" customWidth="1"/>
    <col min="2364" max="2606" width="8" style="1"/>
    <col min="2607" max="2607" width="3.36328125" style="1" customWidth="1"/>
    <col min="2608" max="2608" width="12.08984375" style="1" customWidth="1"/>
    <col min="2609" max="2609" width="7" style="1" customWidth="1"/>
    <col min="2610" max="2610" width="5" style="1" customWidth="1"/>
    <col min="2611" max="2611" width="19.36328125" style="1" customWidth="1"/>
    <col min="2612" max="2612" width="5.26953125" style="1" bestFit="1" customWidth="1"/>
    <col min="2613" max="2613" width="5.26953125" style="1" customWidth="1"/>
    <col min="2614" max="2615" width="6.6328125" style="1" customWidth="1"/>
    <col min="2616" max="2616" width="6.90625" style="1" customWidth="1"/>
    <col min="2617" max="2618" width="9.453125" style="1" customWidth="1"/>
    <col min="2619" max="2619" width="11.6328125" style="1" customWidth="1"/>
    <col min="2620" max="2862" width="8" style="1"/>
    <col min="2863" max="2863" width="3.36328125" style="1" customWidth="1"/>
    <col min="2864" max="2864" width="12.08984375" style="1" customWidth="1"/>
    <col min="2865" max="2865" width="7" style="1" customWidth="1"/>
    <col min="2866" max="2866" width="5" style="1" customWidth="1"/>
    <col min="2867" max="2867" width="19.36328125" style="1" customWidth="1"/>
    <col min="2868" max="2868" width="5.26953125" style="1" bestFit="1" customWidth="1"/>
    <col min="2869" max="2869" width="5.26953125" style="1" customWidth="1"/>
    <col min="2870" max="2871" width="6.6328125" style="1" customWidth="1"/>
    <col min="2872" max="2872" width="6.90625" style="1" customWidth="1"/>
    <col min="2873" max="2874" width="9.453125" style="1" customWidth="1"/>
    <col min="2875" max="2875" width="11.6328125" style="1" customWidth="1"/>
    <col min="2876" max="3118" width="8" style="1"/>
    <col min="3119" max="3119" width="3.36328125" style="1" customWidth="1"/>
    <col min="3120" max="3120" width="12.08984375" style="1" customWidth="1"/>
    <col min="3121" max="3121" width="7" style="1" customWidth="1"/>
    <col min="3122" max="3122" width="5" style="1" customWidth="1"/>
    <col min="3123" max="3123" width="19.36328125" style="1" customWidth="1"/>
    <col min="3124" max="3124" width="5.26953125" style="1" bestFit="1" customWidth="1"/>
    <col min="3125" max="3125" width="5.26953125" style="1" customWidth="1"/>
    <col min="3126" max="3127" width="6.6328125" style="1" customWidth="1"/>
    <col min="3128" max="3128" width="6.90625" style="1" customWidth="1"/>
    <col min="3129" max="3130" width="9.453125" style="1" customWidth="1"/>
    <col min="3131" max="3131" width="11.6328125" style="1" customWidth="1"/>
    <col min="3132" max="3374" width="8" style="1"/>
    <col min="3375" max="3375" width="3.36328125" style="1" customWidth="1"/>
    <col min="3376" max="3376" width="12.08984375" style="1" customWidth="1"/>
    <col min="3377" max="3377" width="7" style="1" customWidth="1"/>
    <col min="3378" max="3378" width="5" style="1" customWidth="1"/>
    <col min="3379" max="3379" width="19.36328125" style="1" customWidth="1"/>
    <col min="3380" max="3380" width="5.26953125" style="1" bestFit="1" customWidth="1"/>
    <col min="3381" max="3381" width="5.26953125" style="1" customWidth="1"/>
    <col min="3382" max="3383" width="6.6328125" style="1" customWidth="1"/>
    <col min="3384" max="3384" width="6.90625" style="1" customWidth="1"/>
    <col min="3385" max="3386" width="9.453125" style="1" customWidth="1"/>
    <col min="3387" max="3387" width="11.6328125" style="1" customWidth="1"/>
    <col min="3388" max="3630" width="8" style="1"/>
    <col min="3631" max="3631" width="3.36328125" style="1" customWidth="1"/>
    <col min="3632" max="3632" width="12.08984375" style="1" customWidth="1"/>
    <col min="3633" max="3633" width="7" style="1" customWidth="1"/>
    <col min="3634" max="3634" width="5" style="1" customWidth="1"/>
    <col min="3635" max="3635" width="19.36328125" style="1" customWidth="1"/>
    <col min="3636" max="3636" width="5.26953125" style="1" bestFit="1" customWidth="1"/>
    <col min="3637" max="3637" width="5.26953125" style="1" customWidth="1"/>
    <col min="3638" max="3639" width="6.6328125" style="1" customWidth="1"/>
    <col min="3640" max="3640" width="6.90625" style="1" customWidth="1"/>
    <col min="3641" max="3642" width="9.453125" style="1" customWidth="1"/>
    <col min="3643" max="3643" width="11.6328125" style="1" customWidth="1"/>
    <col min="3644" max="3886" width="8" style="1"/>
    <col min="3887" max="3887" width="3.36328125" style="1" customWidth="1"/>
    <col min="3888" max="3888" width="12.08984375" style="1" customWidth="1"/>
    <col min="3889" max="3889" width="7" style="1" customWidth="1"/>
    <col min="3890" max="3890" width="5" style="1" customWidth="1"/>
    <col min="3891" max="3891" width="19.36328125" style="1" customWidth="1"/>
    <col min="3892" max="3892" width="5.26953125" style="1" bestFit="1" customWidth="1"/>
    <col min="3893" max="3893" width="5.26953125" style="1" customWidth="1"/>
    <col min="3894" max="3895" width="6.6328125" style="1" customWidth="1"/>
    <col min="3896" max="3896" width="6.90625" style="1" customWidth="1"/>
    <col min="3897" max="3898" width="9.453125" style="1" customWidth="1"/>
    <col min="3899" max="3899" width="11.6328125" style="1" customWidth="1"/>
    <col min="3900" max="4142" width="8" style="1"/>
    <col min="4143" max="4143" width="3.36328125" style="1" customWidth="1"/>
    <col min="4144" max="4144" width="12.08984375" style="1" customWidth="1"/>
    <col min="4145" max="4145" width="7" style="1" customWidth="1"/>
    <col min="4146" max="4146" width="5" style="1" customWidth="1"/>
    <col min="4147" max="4147" width="19.36328125" style="1" customWidth="1"/>
    <col min="4148" max="4148" width="5.26953125" style="1" bestFit="1" customWidth="1"/>
    <col min="4149" max="4149" width="5.26953125" style="1" customWidth="1"/>
    <col min="4150" max="4151" width="6.6328125" style="1" customWidth="1"/>
    <col min="4152" max="4152" width="6.90625" style="1" customWidth="1"/>
    <col min="4153" max="4154" width="9.453125" style="1" customWidth="1"/>
    <col min="4155" max="4155" width="11.6328125" style="1" customWidth="1"/>
    <col min="4156" max="4398" width="8" style="1"/>
    <col min="4399" max="4399" width="3.36328125" style="1" customWidth="1"/>
    <col min="4400" max="4400" width="12.08984375" style="1" customWidth="1"/>
    <col min="4401" max="4401" width="7" style="1" customWidth="1"/>
    <col min="4402" max="4402" width="5" style="1" customWidth="1"/>
    <col min="4403" max="4403" width="19.36328125" style="1" customWidth="1"/>
    <col min="4404" max="4404" width="5.26953125" style="1" bestFit="1" customWidth="1"/>
    <col min="4405" max="4405" width="5.26953125" style="1" customWidth="1"/>
    <col min="4406" max="4407" width="6.6328125" style="1" customWidth="1"/>
    <col min="4408" max="4408" width="6.90625" style="1" customWidth="1"/>
    <col min="4409" max="4410" width="9.453125" style="1" customWidth="1"/>
    <col min="4411" max="4411" width="11.6328125" style="1" customWidth="1"/>
    <col min="4412" max="4654" width="8" style="1"/>
    <col min="4655" max="4655" width="3.36328125" style="1" customWidth="1"/>
    <col min="4656" max="4656" width="12.08984375" style="1" customWidth="1"/>
    <col min="4657" max="4657" width="7" style="1" customWidth="1"/>
    <col min="4658" max="4658" width="5" style="1" customWidth="1"/>
    <col min="4659" max="4659" width="19.36328125" style="1" customWidth="1"/>
    <col min="4660" max="4660" width="5.26953125" style="1" bestFit="1" customWidth="1"/>
    <col min="4661" max="4661" width="5.26953125" style="1" customWidth="1"/>
    <col min="4662" max="4663" width="6.6328125" style="1" customWidth="1"/>
    <col min="4664" max="4664" width="6.90625" style="1" customWidth="1"/>
    <col min="4665" max="4666" width="9.453125" style="1" customWidth="1"/>
    <col min="4667" max="4667" width="11.6328125" style="1" customWidth="1"/>
    <col min="4668" max="4910" width="8" style="1"/>
    <col min="4911" max="4911" width="3.36328125" style="1" customWidth="1"/>
    <col min="4912" max="4912" width="12.08984375" style="1" customWidth="1"/>
    <col min="4913" max="4913" width="7" style="1" customWidth="1"/>
    <col min="4914" max="4914" width="5" style="1" customWidth="1"/>
    <col min="4915" max="4915" width="19.36328125" style="1" customWidth="1"/>
    <col min="4916" max="4916" width="5.26953125" style="1" bestFit="1" customWidth="1"/>
    <col min="4917" max="4917" width="5.26953125" style="1" customWidth="1"/>
    <col min="4918" max="4919" width="6.6328125" style="1" customWidth="1"/>
    <col min="4920" max="4920" width="6.90625" style="1" customWidth="1"/>
    <col min="4921" max="4922" width="9.453125" style="1" customWidth="1"/>
    <col min="4923" max="4923" width="11.6328125" style="1" customWidth="1"/>
    <col min="4924" max="5166" width="8" style="1"/>
    <col min="5167" max="5167" width="3.36328125" style="1" customWidth="1"/>
    <col min="5168" max="5168" width="12.08984375" style="1" customWidth="1"/>
    <col min="5169" max="5169" width="7" style="1" customWidth="1"/>
    <col min="5170" max="5170" width="5" style="1" customWidth="1"/>
    <col min="5171" max="5171" width="19.36328125" style="1" customWidth="1"/>
    <col min="5172" max="5172" width="5.26953125" style="1" bestFit="1" customWidth="1"/>
    <col min="5173" max="5173" width="5.26953125" style="1" customWidth="1"/>
    <col min="5174" max="5175" width="6.6328125" style="1" customWidth="1"/>
    <col min="5176" max="5176" width="6.90625" style="1" customWidth="1"/>
    <col min="5177" max="5178" width="9.453125" style="1" customWidth="1"/>
    <col min="5179" max="5179" width="11.6328125" style="1" customWidth="1"/>
    <col min="5180" max="5422" width="8" style="1"/>
    <col min="5423" max="5423" width="3.36328125" style="1" customWidth="1"/>
    <col min="5424" max="5424" width="12.08984375" style="1" customWidth="1"/>
    <col min="5425" max="5425" width="7" style="1" customWidth="1"/>
    <col min="5426" max="5426" width="5" style="1" customWidth="1"/>
    <col min="5427" max="5427" width="19.36328125" style="1" customWidth="1"/>
    <col min="5428" max="5428" width="5.26953125" style="1" bestFit="1" customWidth="1"/>
    <col min="5429" max="5429" width="5.26953125" style="1" customWidth="1"/>
    <col min="5430" max="5431" width="6.6328125" style="1" customWidth="1"/>
    <col min="5432" max="5432" width="6.90625" style="1" customWidth="1"/>
    <col min="5433" max="5434" width="9.453125" style="1" customWidth="1"/>
    <col min="5435" max="5435" width="11.6328125" style="1" customWidth="1"/>
    <col min="5436" max="5678" width="8" style="1"/>
    <col min="5679" max="5679" width="3.36328125" style="1" customWidth="1"/>
    <col min="5680" max="5680" width="12.08984375" style="1" customWidth="1"/>
    <col min="5681" max="5681" width="7" style="1" customWidth="1"/>
    <col min="5682" max="5682" width="5" style="1" customWidth="1"/>
    <col min="5683" max="5683" width="19.36328125" style="1" customWidth="1"/>
    <col min="5684" max="5684" width="5.26953125" style="1" bestFit="1" customWidth="1"/>
    <col min="5685" max="5685" width="5.26953125" style="1" customWidth="1"/>
    <col min="5686" max="5687" width="6.6328125" style="1" customWidth="1"/>
    <col min="5688" max="5688" width="6.90625" style="1" customWidth="1"/>
    <col min="5689" max="5690" width="9.453125" style="1" customWidth="1"/>
    <col min="5691" max="5691" width="11.6328125" style="1" customWidth="1"/>
    <col min="5692" max="5934" width="8" style="1"/>
    <col min="5935" max="5935" width="3.36328125" style="1" customWidth="1"/>
    <col min="5936" max="5936" width="12.08984375" style="1" customWidth="1"/>
    <col min="5937" max="5937" width="7" style="1" customWidth="1"/>
    <col min="5938" max="5938" width="5" style="1" customWidth="1"/>
    <col min="5939" max="5939" width="19.36328125" style="1" customWidth="1"/>
    <col min="5940" max="5940" width="5.26953125" style="1" bestFit="1" customWidth="1"/>
    <col min="5941" max="5941" width="5.26953125" style="1" customWidth="1"/>
    <col min="5942" max="5943" width="6.6328125" style="1" customWidth="1"/>
    <col min="5944" max="5944" width="6.90625" style="1" customWidth="1"/>
    <col min="5945" max="5946" width="9.453125" style="1" customWidth="1"/>
    <col min="5947" max="5947" width="11.6328125" style="1" customWidth="1"/>
    <col min="5948" max="6190" width="8" style="1"/>
    <col min="6191" max="6191" width="3.36328125" style="1" customWidth="1"/>
    <col min="6192" max="6192" width="12.08984375" style="1" customWidth="1"/>
    <col min="6193" max="6193" width="7" style="1" customWidth="1"/>
    <col min="6194" max="6194" width="5" style="1" customWidth="1"/>
    <col min="6195" max="6195" width="19.36328125" style="1" customWidth="1"/>
    <col min="6196" max="6196" width="5.26953125" style="1" bestFit="1" customWidth="1"/>
    <col min="6197" max="6197" width="5.26953125" style="1" customWidth="1"/>
    <col min="6198" max="6199" width="6.6328125" style="1" customWidth="1"/>
    <col min="6200" max="6200" width="6.90625" style="1" customWidth="1"/>
    <col min="6201" max="6202" width="9.453125" style="1" customWidth="1"/>
    <col min="6203" max="6203" width="11.6328125" style="1" customWidth="1"/>
    <col min="6204" max="6446" width="8" style="1"/>
    <col min="6447" max="6447" width="3.36328125" style="1" customWidth="1"/>
    <col min="6448" max="6448" width="12.08984375" style="1" customWidth="1"/>
    <col min="6449" max="6449" width="7" style="1" customWidth="1"/>
    <col min="6450" max="6450" width="5" style="1" customWidth="1"/>
    <col min="6451" max="6451" width="19.36328125" style="1" customWidth="1"/>
    <col min="6452" max="6452" width="5.26953125" style="1" bestFit="1" customWidth="1"/>
    <col min="6453" max="6453" width="5.26953125" style="1" customWidth="1"/>
    <col min="6454" max="6455" width="6.6328125" style="1" customWidth="1"/>
    <col min="6456" max="6456" width="6.90625" style="1" customWidth="1"/>
    <col min="6457" max="6458" width="9.453125" style="1" customWidth="1"/>
    <col min="6459" max="6459" width="11.6328125" style="1" customWidth="1"/>
    <col min="6460" max="6702" width="8" style="1"/>
    <col min="6703" max="6703" width="3.36328125" style="1" customWidth="1"/>
    <col min="6704" max="6704" width="12.08984375" style="1" customWidth="1"/>
    <col min="6705" max="6705" width="7" style="1" customWidth="1"/>
    <col min="6706" max="6706" width="5" style="1" customWidth="1"/>
    <col min="6707" max="6707" width="19.36328125" style="1" customWidth="1"/>
    <col min="6708" max="6708" width="5.26953125" style="1" bestFit="1" customWidth="1"/>
    <col min="6709" max="6709" width="5.26953125" style="1" customWidth="1"/>
    <col min="6710" max="6711" width="6.6328125" style="1" customWidth="1"/>
    <col min="6712" max="6712" width="6.90625" style="1" customWidth="1"/>
    <col min="6713" max="6714" width="9.453125" style="1" customWidth="1"/>
    <col min="6715" max="6715" width="11.6328125" style="1" customWidth="1"/>
    <col min="6716" max="6958" width="8" style="1"/>
    <col min="6959" max="6959" width="3.36328125" style="1" customWidth="1"/>
    <col min="6960" max="6960" width="12.08984375" style="1" customWidth="1"/>
    <col min="6961" max="6961" width="7" style="1" customWidth="1"/>
    <col min="6962" max="6962" width="5" style="1" customWidth="1"/>
    <col min="6963" max="6963" width="19.36328125" style="1" customWidth="1"/>
    <col min="6964" max="6964" width="5.26953125" style="1" bestFit="1" customWidth="1"/>
    <col min="6965" max="6965" width="5.26953125" style="1" customWidth="1"/>
    <col min="6966" max="6967" width="6.6328125" style="1" customWidth="1"/>
    <col min="6968" max="6968" width="6.90625" style="1" customWidth="1"/>
    <col min="6969" max="6970" width="9.453125" style="1" customWidth="1"/>
    <col min="6971" max="6971" width="11.6328125" style="1" customWidth="1"/>
    <col min="6972" max="7214" width="8" style="1"/>
    <col min="7215" max="7215" width="3.36328125" style="1" customWidth="1"/>
    <col min="7216" max="7216" width="12.08984375" style="1" customWidth="1"/>
    <col min="7217" max="7217" width="7" style="1" customWidth="1"/>
    <col min="7218" max="7218" width="5" style="1" customWidth="1"/>
    <col min="7219" max="7219" width="19.36328125" style="1" customWidth="1"/>
    <col min="7220" max="7220" width="5.26953125" style="1" bestFit="1" customWidth="1"/>
    <col min="7221" max="7221" width="5.26953125" style="1" customWidth="1"/>
    <col min="7222" max="7223" width="6.6328125" style="1" customWidth="1"/>
    <col min="7224" max="7224" width="6.90625" style="1" customWidth="1"/>
    <col min="7225" max="7226" width="9.453125" style="1" customWidth="1"/>
    <col min="7227" max="7227" width="11.6328125" style="1" customWidth="1"/>
    <col min="7228" max="7470" width="8" style="1"/>
    <col min="7471" max="7471" width="3.36328125" style="1" customWidth="1"/>
    <col min="7472" max="7472" width="12.08984375" style="1" customWidth="1"/>
    <col min="7473" max="7473" width="7" style="1" customWidth="1"/>
    <col min="7474" max="7474" width="5" style="1" customWidth="1"/>
    <col min="7475" max="7475" width="19.36328125" style="1" customWidth="1"/>
    <col min="7476" max="7476" width="5.26953125" style="1" bestFit="1" customWidth="1"/>
    <col min="7477" max="7477" width="5.26953125" style="1" customWidth="1"/>
    <col min="7478" max="7479" width="6.6328125" style="1" customWidth="1"/>
    <col min="7480" max="7480" width="6.90625" style="1" customWidth="1"/>
    <col min="7481" max="7482" width="9.453125" style="1" customWidth="1"/>
    <col min="7483" max="7483" width="11.6328125" style="1" customWidth="1"/>
    <col min="7484" max="7726" width="8" style="1"/>
    <col min="7727" max="7727" width="3.36328125" style="1" customWidth="1"/>
    <col min="7728" max="7728" width="12.08984375" style="1" customWidth="1"/>
    <col min="7729" max="7729" width="7" style="1" customWidth="1"/>
    <col min="7730" max="7730" width="5" style="1" customWidth="1"/>
    <col min="7731" max="7731" width="19.36328125" style="1" customWidth="1"/>
    <col min="7732" max="7732" width="5.26953125" style="1" bestFit="1" customWidth="1"/>
    <col min="7733" max="7733" width="5.26953125" style="1" customWidth="1"/>
    <col min="7734" max="7735" width="6.6328125" style="1" customWidth="1"/>
    <col min="7736" max="7736" width="6.90625" style="1" customWidth="1"/>
    <col min="7737" max="7738" width="9.453125" style="1" customWidth="1"/>
    <col min="7739" max="7739" width="11.6328125" style="1" customWidth="1"/>
    <col min="7740" max="7982" width="8" style="1"/>
    <col min="7983" max="7983" width="3.36328125" style="1" customWidth="1"/>
    <col min="7984" max="7984" width="12.08984375" style="1" customWidth="1"/>
    <col min="7985" max="7985" width="7" style="1" customWidth="1"/>
    <col min="7986" max="7986" width="5" style="1" customWidth="1"/>
    <col min="7987" max="7987" width="19.36328125" style="1" customWidth="1"/>
    <col min="7988" max="7988" width="5.26953125" style="1" bestFit="1" customWidth="1"/>
    <col min="7989" max="7989" width="5.26953125" style="1" customWidth="1"/>
    <col min="7990" max="7991" width="6.6328125" style="1" customWidth="1"/>
    <col min="7992" max="7992" width="6.90625" style="1" customWidth="1"/>
    <col min="7993" max="7994" width="9.453125" style="1" customWidth="1"/>
    <col min="7995" max="7995" width="11.6328125" style="1" customWidth="1"/>
    <col min="7996" max="8238" width="8" style="1"/>
    <col min="8239" max="8239" width="3.36328125" style="1" customWidth="1"/>
    <col min="8240" max="8240" width="12.08984375" style="1" customWidth="1"/>
    <col min="8241" max="8241" width="7" style="1" customWidth="1"/>
    <col min="8242" max="8242" width="5" style="1" customWidth="1"/>
    <col min="8243" max="8243" width="19.36328125" style="1" customWidth="1"/>
    <col min="8244" max="8244" width="5.26953125" style="1" bestFit="1" customWidth="1"/>
    <col min="8245" max="8245" width="5.26953125" style="1" customWidth="1"/>
    <col min="8246" max="8247" width="6.6328125" style="1" customWidth="1"/>
    <col min="8248" max="8248" width="6.90625" style="1" customWidth="1"/>
    <col min="8249" max="8250" width="9.453125" style="1" customWidth="1"/>
    <col min="8251" max="8251" width="11.6328125" style="1" customWidth="1"/>
    <col min="8252" max="8494" width="8" style="1"/>
    <col min="8495" max="8495" width="3.36328125" style="1" customWidth="1"/>
    <col min="8496" max="8496" width="12.08984375" style="1" customWidth="1"/>
    <col min="8497" max="8497" width="7" style="1" customWidth="1"/>
    <col min="8498" max="8498" width="5" style="1" customWidth="1"/>
    <col min="8499" max="8499" width="19.36328125" style="1" customWidth="1"/>
    <col min="8500" max="8500" width="5.26953125" style="1" bestFit="1" customWidth="1"/>
    <col min="8501" max="8501" width="5.26953125" style="1" customWidth="1"/>
    <col min="8502" max="8503" width="6.6328125" style="1" customWidth="1"/>
    <col min="8504" max="8504" width="6.90625" style="1" customWidth="1"/>
    <col min="8505" max="8506" width="9.453125" style="1" customWidth="1"/>
    <col min="8507" max="8507" width="11.6328125" style="1" customWidth="1"/>
    <col min="8508" max="8750" width="8" style="1"/>
    <col min="8751" max="8751" width="3.36328125" style="1" customWidth="1"/>
    <col min="8752" max="8752" width="12.08984375" style="1" customWidth="1"/>
    <col min="8753" max="8753" width="7" style="1" customWidth="1"/>
    <col min="8754" max="8754" width="5" style="1" customWidth="1"/>
    <col min="8755" max="8755" width="19.36328125" style="1" customWidth="1"/>
    <col min="8756" max="8756" width="5.26953125" style="1" bestFit="1" customWidth="1"/>
    <col min="8757" max="8757" width="5.26953125" style="1" customWidth="1"/>
    <col min="8758" max="8759" width="6.6328125" style="1" customWidth="1"/>
    <col min="8760" max="8760" width="6.90625" style="1" customWidth="1"/>
    <col min="8761" max="8762" width="9.453125" style="1" customWidth="1"/>
    <col min="8763" max="8763" width="11.6328125" style="1" customWidth="1"/>
    <col min="8764" max="9006" width="8" style="1"/>
    <col min="9007" max="9007" width="3.36328125" style="1" customWidth="1"/>
    <col min="9008" max="9008" width="12.08984375" style="1" customWidth="1"/>
    <col min="9009" max="9009" width="7" style="1" customWidth="1"/>
    <col min="9010" max="9010" width="5" style="1" customWidth="1"/>
    <col min="9011" max="9011" width="19.36328125" style="1" customWidth="1"/>
    <col min="9012" max="9012" width="5.26953125" style="1" bestFit="1" customWidth="1"/>
    <col min="9013" max="9013" width="5.26953125" style="1" customWidth="1"/>
    <col min="9014" max="9015" width="6.6328125" style="1" customWidth="1"/>
    <col min="9016" max="9016" width="6.90625" style="1" customWidth="1"/>
    <col min="9017" max="9018" width="9.453125" style="1" customWidth="1"/>
    <col min="9019" max="9019" width="11.6328125" style="1" customWidth="1"/>
    <col min="9020" max="9262" width="8" style="1"/>
    <col min="9263" max="9263" width="3.36328125" style="1" customWidth="1"/>
    <col min="9264" max="9264" width="12.08984375" style="1" customWidth="1"/>
    <col min="9265" max="9265" width="7" style="1" customWidth="1"/>
    <col min="9266" max="9266" width="5" style="1" customWidth="1"/>
    <col min="9267" max="9267" width="19.36328125" style="1" customWidth="1"/>
    <col min="9268" max="9268" width="5.26953125" style="1" bestFit="1" customWidth="1"/>
    <col min="9269" max="9269" width="5.26953125" style="1" customWidth="1"/>
    <col min="9270" max="9271" width="6.6328125" style="1" customWidth="1"/>
    <col min="9272" max="9272" width="6.90625" style="1" customWidth="1"/>
    <col min="9273" max="9274" width="9.453125" style="1" customWidth="1"/>
    <col min="9275" max="9275" width="11.6328125" style="1" customWidth="1"/>
    <col min="9276" max="9518" width="8" style="1"/>
    <col min="9519" max="9519" width="3.36328125" style="1" customWidth="1"/>
    <col min="9520" max="9520" width="12.08984375" style="1" customWidth="1"/>
    <col min="9521" max="9521" width="7" style="1" customWidth="1"/>
    <col min="9522" max="9522" width="5" style="1" customWidth="1"/>
    <col min="9523" max="9523" width="19.36328125" style="1" customWidth="1"/>
    <col min="9524" max="9524" width="5.26953125" style="1" bestFit="1" customWidth="1"/>
    <col min="9525" max="9525" width="5.26953125" style="1" customWidth="1"/>
    <col min="9526" max="9527" width="6.6328125" style="1" customWidth="1"/>
    <col min="9528" max="9528" width="6.90625" style="1" customWidth="1"/>
    <col min="9529" max="9530" width="9.453125" style="1" customWidth="1"/>
    <col min="9531" max="9531" width="11.6328125" style="1" customWidth="1"/>
    <col min="9532" max="9774" width="8" style="1"/>
    <col min="9775" max="9775" width="3.36328125" style="1" customWidth="1"/>
    <col min="9776" max="9776" width="12.08984375" style="1" customWidth="1"/>
    <col min="9777" max="9777" width="7" style="1" customWidth="1"/>
    <col min="9778" max="9778" width="5" style="1" customWidth="1"/>
    <col min="9779" max="9779" width="19.36328125" style="1" customWidth="1"/>
    <col min="9780" max="9780" width="5.26953125" style="1" bestFit="1" customWidth="1"/>
    <col min="9781" max="9781" width="5.26953125" style="1" customWidth="1"/>
    <col min="9782" max="9783" width="6.6328125" style="1" customWidth="1"/>
    <col min="9784" max="9784" width="6.90625" style="1" customWidth="1"/>
    <col min="9785" max="9786" width="9.453125" style="1" customWidth="1"/>
    <col min="9787" max="9787" width="11.6328125" style="1" customWidth="1"/>
    <col min="9788" max="10030" width="8" style="1"/>
    <col min="10031" max="10031" width="3.36328125" style="1" customWidth="1"/>
    <col min="10032" max="10032" width="12.08984375" style="1" customWidth="1"/>
    <col min="10033" max="10033" width="7" style="1" customWidth="1"/>
    <col min="10034" max="10034" width="5" style="1" customWidth="1"/>
    <col min="10035" max="10035" width="19.36328125" style="1" customWidth="1"/>
    <col min="10036" max="10036" width="5.26953125" style="1" bestFit="1" customWidth="1"/>
    <col min="10037" max="10037" width="5.26953125" style="1" customWidth="1"/>
    <col min="10038" max="10039" width="6.6328125" style="1" customWidth="1"/>
    <col min="10040" max="10040" width="6.90625" style="1" customWidth="1"/>
    <col min="10041" max="10042" width="9.453125" style="1" customWidth="1"/>
    <col min="10043" max="10043" width="11.6328125" style="1" customWidth="1"/>
    <col min="10044" max="10286" width="8" style="1"/>
    <col min="10287" max="10287" width="3.36328125" style="1" customWidth="1"/>
    <col min="10288" max="10288" width="12.08984375" style="1" customWidth="1"/>
    <col min="10289" max="10289" width="7" style="1" customWidth="1"/>
    <col min="10290" max="10290" width="5" style="1" customWidth="1"/>
    <col min="10291" max="10291" width="19.36328125" style="1" customWidth="1"/>
    <col min="10292" max="10292" width="5.26953125" style="1" bestFit="1" customWidth="1"/>
    <col min="10293" max="10293" width="5.26953125" style="1" customWidth="1"/>
    <col min="10294" max="10295" width="6.6328125" style="1" customWidth="1"/>
    <col min="10296" max="10296" width="6.90625" style="1" customWidth="1"/>
    <col min="10297" max="10298" width="9.453125" style="1" customWidth="1"/>
    <col min="10299" max="10299" width="11.6328125" style="1" customWidth="1"/>
    <col min="10300" max="10542" width="8" style="1"/>
    <col min="10543" max="10543" width="3.36328125" style="1" customWidth="1"/>
    <col min="10544" max="10544" width="12.08984375" style="1" customWidth="1"/>
    <col min="10545" max="10545" width="7" style="1" customWidth="1"/>
    <col min="10546" max="10546" width="5" style="1" customWidth="1"/>
    <col min="10547" max="10547" width="19.36328125" style="1" customWidth="1"/>
    <col min="10548" max="10548" width="5.26953125" style="1" bestFit="1" customWidth="1"/>
    <col min="10549" max="10549" width="5.26953125" style="1" customWidth="1"/>
    <col min="10550" max="10551" width="6.6328125" style="1" customWidth="1"/>
    <col min="10552" max="10552" width="6.90625" style="1" customWidth="1"/>
    <col min="10553" max="10554" width="9.453125" style="1" customWidth="1"/>
    <col min="10555" max="10555" width="11.6328125" style="1" customWidth="1"/>
    <col min="10556" max="10798" width="8" style="1"/>
    <col min="10799" max="10799" width="3.36328125" style="1" customWidth="1"/>
    <col min="10800" max="10800" width="12.08984375" style="1" customWidth="1"/>
    <col min="10801" max="10801" width="7" style="1" customWidth="1"/>
    <col min="10802" max="10802" width="5" style="1" customWidth="1"/>
    <col min="10803" max="10803" width="19.36328125" style="1" customWidth="1"/>
    <col min="10804" max="10804" width="5.26953125" style="1" bestFit="1" customWidth="1"/>
    <col min="10805" max="10805" width="5.26953125" style="1" customWidth="1"/>
    <col min="10806" max="10807" width="6.6328125" style="1" customWidth="1"/>
    <col min="10808" max="10808" width="6.90625" style="1" customWidth="1"/>
    <col min="10809" max="10810" width="9.453125" style="1" customWidth="1"/>
    <col min="10811" max="10811" width="11.6328125" style="1" customWidth="1"/>
    <col min="10812" max="11054" width="8" style="1"/>
    <col min="11055" max="11055" width="3.36328125" style="1" customWidth="1"/>
    <col min="11056" max="11056" width="12.08984375" style="1" customWidth="1"/>
    <col min="11057" max="11057" width="7" style="1" customWidth="1"/>
    <col min="11058" max="11058" width="5" style="1" customWidth="1"/>
    <col min="11059" max="11059" width="19.36328125" style="1" customWidth="1"/>
    <col min="11060" max="11060" width="5.26953125" style="1" bestFit="1" customWidth="1"/>
    <col min="11061" max="11061" width="5.26953125" style="1" customWidth="1"/>
    <col min="11062" max="11063" width="6.6328125" style="1" customWidth="1"/>
    <col min="11064" max="11064" width="6.90625" style="1" customWidth="1"/>
    <col min="11065" max="11066" width="9.453125" style="1" customWidth="1"/>
    <col min="11067" max="11067" width="11.6328125" style="1" customWidth="1"/>
    <col min="11068" max="11310" width="8" style="1"/>
    <col min="11311" max="11311" width="3.36328125" style="1" customWidth="1"/>
    <col min="11312" max="11312" width="12.08984375" style="1" customWidth="1"/>
    <col min="11313" max="11313" width="7" style="1" customWidth="1"/>
    <col min="11314" max="11314" width="5" style="1" customWidth="1"/>
    <col min="11315" max="11315" width="19.36328125" style="1" customWidth="1"/>
    <col min="11316" max="11316" width="5.26953125" style="1" bestFit="1" customWidth="1"/>
    <col min="11317" max="11317" width="5.26953125" style="1" customWidth="1"/>
    <col min="11318" max="11319" width="6.6328125" style="1" customWidth="1"/>
    <col min="11320" max="11320" width="6.90625" style="1" customWidth="1"/>
    <col min="11321" max="11322" width="9.453125" style="1" customWidth="1"/>
    <col min="11323" max="11323" width="11.6328125" style="1" customWidth="1"/>
    <col min="11324" max="11566" width="8" style="1"/>
    <col min="11567" max="11567" width="3.36328125" style="1" customWidth="1"/>
    <col min="11568" max="11568" width="12.08984375" style="1" customWidth="1"/>
    <col min="11569" max="11569" width="7" style="1" customWidth="1"/>
    <col min="11570" max="11570" width="5" style="1" customWidth="1"/>
    <col min="11571" max="11571" width="19.36328125" style="1" customWidth="1"/>
    <col min="11572" max="11572" width="5.26953125" style="1" bestFit="1" customWidth="1"/>
    <col min="11573" max="11573" width="5.26953125" style="1" customWidth="1"/>
    <col min="11574" max="11575" width="6.6328125" style="1" customWidth="1"/>
    <col min="11576" max="11576" width="6.90625" style="1" customWidth="1"/>
    <col min="11577" max="11578" width="9.453125" style="1" customWidth="1"/>
    <col min="11579" max="11579" width="11.6328125" style="1" customWidth="1"/>
    <col min="11580" max="11822" width="8" style="1"/>
    <col min="11823" max="11823" width="3.36328125" style="1" customWidth="1"/>
    <col min="11824" max="11824" width="12.08984375" style="1" customWidth="1"/>
    <col min="11825" max="11825" width="7" style="1" customWidth="1"/>
    <col min="11826" max="11826" width="5" style="1" customWidth="1"/>
    <col min="11827" max="11827" width="19.36328125" style="1" customWidth="1"/>
    <col min="11828" max="11828" width="5.26953125" style="1" bestFit="1" customWidth="1"/>
    <col min="11829" max="11829" width="5.26953125" style="1" customWidth="1"/>
    <col min="11830" max="11831" width="6.6328125" style="1" customWidth="1"/>
    <col min="11832" max="11832" width="6.90625" style="1" customWidth="1"/>
    <col min="11833" max="11834" width="9.453125" style="1" customWidth="1"/>
    <col min="11835" max="11835" width="11.6328125" style="1" customWidth="1"/>
    <col min="11836" max="12078" width="8" style="1"/>
    <col min="12079" max="12079" width="3.36328125" style="1" customWidth="1"/>
    <col min="12080" max="12080" width="12.08984375" style="1" customWidth="1"/>
    <col min="12081" max="12081" width="7" style="1" customWidth="1"/>
    <col min="12082" max="12082" width="5" style="1" customWidth="1"/>
    <col min="12083" max="12083" width="19.36328125" style="1" customWidth="1"/>
    <col min="12084" max="12084" width="5.26953125" style="1" bestFit="1" customWidth="1"/>
    <col min="12085" max="12085" width="5.26953125" style="1" customWidth="1"/>
    <col min="12086" max="12087" width="6.6328125" style="1" customWidth="1"/>
    <col min="12088" max="12088" width="6.90625" style="1" customWidth="1"/>
    <col min="12089" max="12090" width="9.453125" style="1" customWidth="1"/>
    <col min="12091" max="12091" width="11.6328125" style="1" customWidth="1"/>
    <col min="12092" max="12334" width="8" style="1"/>
    <col min="12335" max="12335" width="3.36328125" style="1" customWidth="1"/>
    <col min="12336" max="12336" width="12.08984375" style="1" customWidth="1"/>
    <col min="12337" max="12337" width="7" style="1" customWidth="1"/>
    <col min="12338" max="12338" width="5" style="1" customWidth="1"/>
    <col min="12339" max="12339" width="19.36328125" style="1" customWidth="1"/>
    <col min="12340" max="12340" width="5.26953125" style="1" bestFit="1" customWidth="1"/>
    <col min="12341" max="12341" width="5.26953125" style="1" customWidth="1"/>
    <col min="12342" max="12343" width="6.6328125" style="1" customWidth="1"/>
    <col min="12344" max="12344" width="6.90625" style="1" customWidth="1"/>
    <col min="12345" max="12346" width="9.453125" style="1" customWidth="1"/>
    <col min="12347" max="12347" width="11.6328125" style="1" customWidth="1"/>
    <col min="12348" max="12590" width="8" style="1"/>
    <col min="12591" max="12591" width="3.36328125" style="1" customWidth="1"/>
    <col min="12592" max="12592" width="12.08984375" style="1" customWidth="1"/>
    <col min="12593" max="12593" width="7" style="1" customWidth="1"/>
    <col min="12594" max="12594" width="5" style="1" customWidth="1"/>
    <col min="12595" max="12595" width="19.36328125" style="1" customWidth="1"/>
    <col min="12596" max="12596" width="5.26953125" style="1" bestFit="1" customWidth="1"/>
    <col min="12597" max="12597" width="5.26953125" style="1" customWidth="1"/>
    <col min="12598" max="12599" width="6.6328125" style="1" customWidth="1"/>
    <col min="12600" max="12600" width="6.90625" style="1" customWidth="1"/>
    <col min="12601" max="12602" width="9.453125" style="1" customWidth="1"/>
    <col min="12603" max="12603" width="11.6328125" style="1" customWidth="1"/>
    <col min="12604" max="12846" width="8" style="1"/>
    <col min="12847" max="12847" width="3.36328125" style="1" customWidth="1"/>
    <col min="12848" max="12848" width="12.08984375" style="1" customWidth="1"/>
    <col min="12849" max="12849" width="7" style="1" customWidth="1"/>
    <col min="12850" max="12850" width="5" style="1" customWidth="1"/>
    <col min="12851" max="12851" width="19.36328125" style="1" customWidth="1"/>
    <col min="12852" max="12852" width="5.26953125" style="1" bestFit="1" customWidth="1"/>
    <col min="12853" max="12853" width="5.26953125" style="1" customWidth="1"/>
    <col min="12854" max="12855" width="6.6328125" style="1" customWidth="1"/>
    <col min="12856" max="12856" width="6.90625" style="1" customWidth="1"/>
    <col min="12857" max="12858" width="9.453125" style="1" customWidth="1"/>
    <col min="12859" max="12859" width="11.6328125" style="1" customWidth="1"/>
    <col min="12860" max="13102" width="8" style="1"/>
    <col min="13103" max="13103" width="3.36328125" style="1" customWidth="1"/>
    <col min="13104" max="13104" width="12.08984375" style="1" customWidth="1"/>
    <col min="13105" max="13105" width="7" style="1" customWidth="1"/>
    <col min="13106" max="13106" width="5" style="1" customWidth="1"/>
    <col min="13107" max="13107" width="19.36328125" style="1" customWidth="1"/>
    <col min="13108" max="13108" width="5.26953125" style="1" bestFit="1" customWidth="1"/>
    <col min="13109" max="13109" width="5.26953125" style="1" customWidth="1"/>
    <col min="13110" max="13111" width="6.6328125" style="1" customWidth="1"/>
    <col min="13112" max="13112" width="6.90625" style="1" customWidth="1"/>
    <col min="13113" max="13114" width="9.453125" style="1" customWidth="1"/>
    <col min="13115" max="13115" width="11.6328125" style="1" customWidth="1"/>
    <col min="13116" max="13358" width="8" style="1"/>
    <col min="13359" max="13359" width="3.36328125" style="1" customWidth="1"/>
    <col min="13360" max="13360" width="12.08984375" style="1" customWidth="1"/>
    <col min="13361" max="13361" width="7" style="1" customWidth="1"/>
    <col min="13362" max="13362" width="5" style="1" customWidth="1"/>
    <col min="13363" max="13363" width="19.36328125" style="1" customWidth="1"/>
    <col min="13364" max="13364" width="5.26953125" style="1" bestFit="1" customWidth="1"/>
    <col min="13365" max="13365" width="5.26953125" style="1" customWidth="1"/>
    <col min="13366" max="13367" width="6.6328125" style="1" customWidth="1"/>
    <col min="13368" max="13368" width="6.90625" style="1" customWidth="1"/>
    <col min="13369" max="13370" width="9.453125" style="1" customWidth="1"/>
    <col min="13371" max="13371" width="11.6328125" style="1" customWidth="1"/>
    <col min="13372" max="13614" width="8" style="1"/>
    <col min="13615" max="13615" width="3.36328125" style="1" customWidth="1"/>
    <col min="13616" max="13616" width="12.08984375" style="1" customWidth="1"/>
    <col min="13617" max="13617" width="7" style="1" customWidth="1"/>
    <col min="13618" max="13618" width="5" style="1" customWidth="1"/>
    <col min="13619" max="13619" width="19.36328125" style="1" customWidth="1"/>
    <col min="13620" max="13620" width="5.26953125" style="1" bestFit="1" customWidth="1"/>
    <col min="13621" max="13621" width="5.26953125" style="1" customWidth="1"/>
    <col min="13622" max="13623" width="6.6328125" style="1" customWidth="1"/>
    <col min="13624" max="13624" width="6.90625" style="1" customWidth="1"/>
    <col min="13625" max="13626" width="9.453125" style="1" customWidth="1"/>
    <col min="13627" max="13627" width="11.6328125" style="1" customWidth="1"/>
    <col min="13628" max="13870" width="8" style="1"/>
    <col min="13871" max="13871" width="3.36328125" style="1" customWidth="1"/>
    <col min="13872" max="13872" width="12.08984375" style="1" customWidth="1"/>
    <col min="13873" max="13873" width="7" style="1" customWidth="1"/>
    <col min="13874" max="13874" width="5" style="1" customWidth="1"/>
    <col min="13875" max="13875" width="19.36328125" style="1" customWidth="1"/>
    <col min="13876" max="13876" width="5.26953125" style="1" bestFit="1" customWidth="1"/>
    <col min="13877" max="13877" width="5.26953125" style="1" customWidth="1"/>
    <col min="13878" max="13879" width="6.6328125" style="1" customWidth="1"/>
    <col min="13880" max="13880" width="6.90625" style="1" customWidth="1"/>
    <col min="13881" max="13882" width="9.453125" style="1" customWidth="1"/>
    <col min="13883" max="13883" width="11.6328125" style="1" customWidth="1"/>
    <col min="13884" max="14126" width="8" style="1"/>
    <col min="14127" max="14127" width="3.36328125" style="1" customWidth="1"/>
    <col min="14128" max="14128" width="12.08984375" style="1" customWidth="1"/>
    <col min="14129" max="14129" width="7" style="1" customWidth="1"/>
    <col min="14130" max="14130" width="5" style="1" customWidth="1"/>
    <col min="14131" max="14131" width="19.36328125" style="1" customWidth="1"/>
    <col min="14132" max="14132" width="5.26953125" style="1" bestFit="1" customWidth="1"/>
    <col min="14133" max="14133" width="5.26953125" style="1" customWidth="1"/>
    <col min="14134" max="14135" width="6.6328125" style="1" customWidth="1"/>
    <col min="14136" max="14136" width="6.90625" style="1" customWidth="1"/>
    <col min="14137" max="14138" width="9.453125" style="1" customWidth="1"/>
    <col min="14139" max="14139" width="11.6328125" style="1" customWidth="1"/>
    <col min="14140" max="14382" width="8" style="1"/>
    <col min="14383" max="14383" width="3.36328125" style="1" customWidth="1"/>
    <col min="14384" max="14384" width="12.08984375" style="1" customWidth="1"/>
    <col min="14385" max="14385" width="7" style="1" customWidth="1"/>
    <col min="14386" max="14386" width="5" style="1" customWidth="1"/>
    <col min="14387" max="14387" width="19.36328125" style="1" customWidth="1"/>
    <col min="14388" max="14388" width="5.26953125" style="1" bestFit="1" customWidth="1"/>
    <col min="14389" max="14389" width="5.26953125" style="1" customWidth="1"/>
    <col min="14390" max="14391" width="6.6328125" style="1" customWidth="1"/>
    <col min="14392" max="14392" width="6.90625" style="1" customWidth="1"/>
    <col min="14393" max="14394" width="9.453125" style="1" customWidth="1"/>
    <col min="14395" max="14395" width="11.6328125" style="1" customWidth="1"/>
    <col min="14396" max="14638" width="8" style="1"/>
    <col min="14639" max="14639" width="3.36328125" style="1" customWidth="1"/>
    <col min="14640" max="14640" width="12.08984375" style="1" customWidth="1"/>
    <col min="14641" max="14641" width="7" style="1" customWidth="1"/>
    <col min="14642" max="14642" width="5" style="1" customWidth="1"/>
    <col min="14643" max="14643" width="19.36328125" style="1" customWidth="1"/>
    <col min="14644" max="14644" width="5.26953125" style="1" bestFit="1" customWidth="1"/>
    <col min="14645" max="14645" width="5.26953125" style="1" customWidth="1"/>
    <col min="14646" max="14647" width="6.6328125" style="1" customWidth="1"/>
    <col min="14648" max="14648" width="6.90625" style="1" customWidth="1"/>
    <col min="14649" max="14650" width="9.453125" style="1" customWidth="1"/>
    <col min="14651" max="14651" width="11.6328125" style="1" customWidth="1"/>
    <col min="14652" max="14894" width="8" style="1"/>
    <col min="14895" max="14895" width="3.36328125" style="1" customWidth="1"/>
    <col min="14896" max="14896" width="12.08984375" style="1" customWidth="1"/>
    <col min="14897" max="14897" width="7" style="1" customWidth="1"/>
    <col min="14898" max="14898" width="5" style="1" customWidth="1"/>
    <col min="14899" max="14899" width="19.36328125" style="1" customWidth="1"/>
    <col min="14900" max="14900" width="5.26953125" style="1" bestFit="1" customWidth="1"/>
    <col min="14901" max="14901" width="5.26953125" style="1" customWidth="1"/>
    <col min="14902" max="14903" width="6.6328125" style="1" customWidth="1"/>
    <col min="14904" max="14904" width="6.90625" style="1" customWidth="1"/>
    <col min="14905" max="14906" width="9.453125" style="1" customWidth="1"/>
    <col min="14907" max="14907" width="11.6328125" style="1" customWidth="1"/>
    <col min="14908" max="15150" width="8" style="1"/>
    <col min="15151" max="15151" width="3.36328125" style="1" customWidth="1"/>
    <col min="15152" max="15152" width="12.08984375" style="1" customWidth="1"/>
    <col min="15153" max="15153" width="7" style="1" customWidth="1"/>
    <col min="15154" max="15154" width="5" style="1" customWidth="1"/>
    <col min="15155" max="15155" width="19.36328125" style="1" customWidth="1"/>
    <col min="15156" max="15156" width="5.26953125" style="1" bestFit="1" customWidth="1"/>
    <col min="15157" max="15157" width="5.26953125" style="1" customWidth="1"/>
    <col min="15158" max="15159" width="6.6328125" style="1" customWidth="1"/>
    <col min="15160" max="15160" width="6.90625" style="1" customWidth="1"/>
    <col min="15161" max="15162" width="9.453125" style="1" customWidth="1"/>
    <col min="15163" max="15163" width="11.6328125" style="1" customWidth="1"/>
    <col min="15164" max="15406" width="8" style="1"/>
    <col min="15407" max="15407" width="3.36328125" style="1" customWidth="1"/>
    <col min="15408" max="15408" width="12.08984375" style="1" customWidth="1"/>
    <col min="15409" max="15409" width="7" style="1" customWidth="1"/>
    <col min="15410" max="15410" width="5" style="1" customWidth="1"/>
    <col min="15411" max="15411" width="19.36328125" style="1" customWidth="1"/>
    <col min="15412" max="15412" width="5.26953125" style="1" bestFit="1" customWidth="1"/>
    <col min="15413" max="15413" width="5.26953125" style="1" customWidth="1"/>
    <col min="15414" max="15415" width="6.6328125" style="1" customWidth="1"/>
    <col min="15416" max="15416" width="6.90625" style="1" customWidth="1"/>
    <col min="15417" max="15418" width="9.453125" style="1" customWidth="1"/>
    <col min="15419" max="15419" width="11.6328125" style="1" customWidth="1"/>
    <col min="15420" max="15662" width="8" style="1"/>
    <col min="15663" max="15663" width="3.36328125" style="1" customWidth="1"/>
    <col min="15664" max="15664" width="12.08984375" style="1" customWidth="1"/>
    <col min="15665" max="15665" width="7" style="1" customWidth="1"/>
    <col min="15666" max="15666" width="5" style="1" customWidth="1"/>
    <col min="15667" max="15667" width="19.36328125" style="1" customWidth="1"/>
    <col min="15668" max="15668" width="5.26953125" style="1" bestFit="1" customWidth="1"/>
    <col min="15669" max="15669" width="5.26953125" style="1" customWidth="1"/>
    <col min="15670" max="15671" width="6.6328125" style="1" customWidth="1"/>
    <col min="15672" max="15672" width="6.90625" style="1" customWidth="1"/>
    <col min="15673" max="15674" width="9.453125" style="1" customWidth="1"/>
    <col min="15675" max="15675" width="11.6328125" style="1" customWidth="1"/>
    <col min="15676" max="15918" width="8" style="1"/>
    <col min="15919" max="15919" width="3.36328125" style="1" customWidth="1"/>
    <col min="15920" max="15920" width="12.08984375" style="1" customWidth="1"/>
    <col min="15921" max="15921" width="7" style="1" customWidth="1"/>
    <col min="15922" max="15922" width="5" style="1" customWidth="1"/>
    <col min="15923" max="15923" width="19.36328125" style="1" customWidth="1"/>
    <col min="15924" max="15924" width="5.26953125" style="1" bestFit="1" customWidth="1"/>
    <col min="15925" max="15925" width="5.26953125" style="1" customWidth="1"/>
    <col min="15926" max="15927" width="6.6328125" style="1" customWidth="1"/>
    <col min="15928" max="15928" width="6.90625" style="1" customWidth="1"/>
    <col min="15929" max="15930" width="9.453125" style="1" customWidth="1"/>
    <col min="15931" max="15931" width="11.6328125" style="1" customWidth="1"/>
    <col min="15932" max="16174" width="8" style="1"/>
    <col min="16175" max="16175" width="3.36328125" style="1" customWidth="1"/>
    <col min="16176" max="16176" width="12.08984375" style="1" customWidth="1"/>
    <col min="16177" max="16177" width="7" style="1" customWidth="1"/>
    <col min="16178" max="16178" width="5" style="1" customWidth="1"/>
    <col min="16179" max="16179" width="19.36328125" style="1" customWidth="1"/>
    <col min="16180" max="16180" width="5.26953125" style="1" bestFit="1" customWidth="1"/>
    <col min="16181" max="16181" width="5.26953125" style="1" customWidth="1"/>
    <col min="16182" max="16183" width="6.6328125" style="1" customWidth="1"/>
    <col min="16184" max="16184" width="6.90625" style="1" customWidth="1"/>
    <col min="16185" max="16186" width="9.453125" style="1" customWidth="1"/>
    <col min="16187" max="16187" width="11.6328125" style="1" customWidth="1"/>
    <col min="16188" max="16384" width="8" style="1"/>
  </cols>
  <sheetData>
    <row r="1" spans="1:71" ht="67" customHeight="1"/>
    <row r="2" spans="1:71" s="160" customFormat="1" ht="18.75" customHeight="1" thickBot="1">
      <c r="A2" s="454" t="s">
        <v>77</v>
      </c>
      <c r="B2" s="454"/>
      <c r="C2" s="454"/>
      <c r="D2" s="454"/>
      <c r="E2" s="454"/>
      <c r="F2" s="454"/>
      <c r="G2" s="454"/>
      <c r="H2" s="454"/>
      <c r="I2" s="454"/>
      <c r="J2" s="454"/>
      <c r="K2" s="454"/>
      <c r="L2" s="454"/>
      <c r="M2" s="454"/>
      <c r="N2" s="454"/>
      <c r="O2" s="454"/>
      <c r="P2" s="454"/>
      <c r="Q2" s="454"/>
      <c r="R2" s="159"/>
      <c r="S2" s="159"/>
      <c r="T2" s="209"/>
      <c r="U2" s="209"/>
      <c r="V2" s="209"/>
      <c r="W2" s="209"/>
      <c r="X2" s="209"/>
      <c r="Y2" s="209"/>
      <c r="Z2" s="209"/>
      <c r="AA2" s="209"/>
      <c r="AB2" s="209"/>
      <c r="AC2" s="209"/>
      <c r="AD2" s="209"/>
      <c r="AE2" s="209"/>
      <c r="AF2" s="209"/>
      <c r="AG2" s="209"/>
      <c r="AH2" s="209"/>
      <c r="AI2" s="209"/>
      <c r="AJ2" s="209"/>
      <c r="AK2" s="209"/>
      <c r="AM2" s="210"/>
      <c r="AN2" s="210"/>
    </row>
    <row r="3" spans="1:71" s="160" customFormat="1" ht="18.75" customHeight="1">
      <c r="A3" s="454"/>
      <c r="B3" s="454"/>
      <c r="C3" s="454"/>
      <c r="D3" s="454"/>
      <c r="E3" s="454"/>
      <c r="F3" s="454"/>
      <c r="G3" s="454"/>
      <c r="H3" s="454"/>
      <c r="I3" s="454"/>
      <c r="J3" s="454"/>
      <c r="K3" s="454"/>
      <c r="L3" s="454"/>
      <c r="M3" s="454"/>
      <c r="N3" s="454"/>
      <c r="O3" s="454"/>
      <c r="P3" s="454"/>
      <c r="Q3" s="454"/>
      <c r="R3" s="159"/>
      <c r="S3" s="159"/>
      <c r="T3" s="209"/>
      <c r="U3" s="209"/>
      <c r="V3" s="211"/>
      <c r="X3" s="465" t="s">
        <v>151</v>
      </c>
      <c r="Y3" s="466"/>
      <c r="Z3" s="130" t="s">
        <v>29</v>
      </c>
      <c r="AA3" s="130" t="s">
        <v>30</v>
      </c>
      <c r="AB3" s="130" t="s">
        <v>31</v>
      </c>
      <c r="AC3" s="130" t="s">
        <v>32</v>
      </c>
      <c r="AD3" s="130" t="s">
        <v>33</v>
      </c>
      <c r="AE3" s="130" t="s">
        <v>34</v>
      </c>
      <c r="AF3" s="130" t="s">
        <v>35</v>
      </c>
      <c r="AG3" s="130" t="s">
        <v>36</v>
      </c>
      <c r="AH3" s="130" t="s">
        <v>37</v>
      </c>
      <c r="AI3" s="130" t="s">
        <v>38</v>
      </c>
      <c r="AJ3" s="130" t="s">
        <v>39</v>
      </c>
      <c r="AK3" s="131" t="s">
        <v>40</v>
      </c>
      <c r="AM3" s="210"/>
      <c r="AN3" s="210"/>
    </row>
    <row r="4" spans="1:71" ht="18.75" customHeight="1">
      <c r="A4" s="471" t="s">
        <v>2286</v>
      </c>
      <c r="B4" s="471"/>
      <c r="C4" s="471"/>
      <c r="D4" s="471"/>
      <c r="E4" s="212"/>
      <c r="F4" s="212"/>
      <c r="G4" s="490"/>
      <c r="H4" s="490"/>
      <c r="I4" s="490"/>
      <c r="J4" s="213"/>
      <c r="Q4" s="1"/>
      <c r="R4" s="1"/>
      <c r="S4" s="1"/>
      <c r="U4" s="214" t="s">
        <v>1378</v>
      </c>
      <c r="V4" s="211">
        <v>1</v>
      </c>
      <c r="X4" s="467" t="s">
        <v>84</v>
      </c>
      <c r="Y4" s="468"/>
      <c r="Z4" s="132">
        <f>COUNTIF(Z$11:Z$85,$V$4)</f>
        <v>0</v>
      </c>
      <c r="AA4" s="132">
        <f t="shared" ref="AA4:AK4" si="0">COUNTIF(AA$11:AA$85,$V$4)</f>
        <v>0</v>
      </c>
      <c r="AB4" s="132">
        <f t="shared" si="0"/>
        <v>0</v>
      </c>
      <c r="AC4" s="132">
        <f t="shared" si="0"/>
        <v>0</v>
      </c>
      <c r="AD4" s="132">
        <f t="shared" si="0"/>
        <v>0</v>
      </c>
      <c r="AE4" s="132">
        <f t="shared" si="0"/>
        <v>0</v>
      </c>
      <c r="AF4" s="132">
        <f t="shared" si="0"/>
        <v>0</v>
      </c>
      <c r="AG4" s="132">
        <f t="shared" si="0"/>
        <v>0</v>
      </c>
      <c r="AH4" s="132">
        <f t="shared" si="0"/>
        <v>0</v>
      </c>
      <c r="AI4" s="132">
        <f t="shared" si="0"/>
        <v>0</v>
      </c>
      <c r="AJ4" s="132">
        <f t="shared" si="0"/>
        <v>0</v>
      </c>
      <c r="AK4" s="133">
        <f t="shared" si="0"/>
        <v>0</v>
      </c>
      <c r="AM4" s="215"/>
    </row>
    <row r="5" spans="1:71" ht="18.75" customHeight="1">
      <c r="A5" s="161"/>
      <c r="B5" s="216" t="s">
        <v>2287</v>
      </c>
      <c r="C5" s="161"/>
      <c r="D5" s="161"/>
      <c r="E5" s="161"/>
      <c r="F5" s="161"/>
      <c r="G5" s="217"/>
      <c r="H5" s="217"/>
      <c r="J5" s="162"/>
      <c r="K5" s="162"/>
      <c r="L5" s="147"/>
      <c r="M5" s="147"/>
      <c r="N5" s="203" t="s">
        <v>76</v>
      </c>
      <c r="O5" s="472">
        <f>①基本情報!D5</f>
        <v>0</v>
      </c>
      <c r="P5" s="473"/>
      <c r="Q5" s="473"/>
      <c r="R5" s="204"/>
      <c r="S5" s="205"/>
      <c r="T5" s="207"/>
      <c r="U5" s="147" t="s">
        <v>1377</v>
      </c>
      <c r="V5" s="211">
        <v>2</v>
      </c>
      <c r="X5" s="467" t="s">
        <v>85</v>
      </c>
      <c r="Y5" s="468"/>
      <c r="Z5" s="132">
        <f>COUNTIF(Z$11:Z$85,$V$5)</f>
        <v>0</v>
      </c>
      <c r="AA5" s="132">
        <f t="shared" ref="AA5:AK5" si="1">COUNTIF(AA$11:AA$85,$V$5)</f>
        <v>0</v>
      </c>
      <c r="AB5" s="132">
        <f t="shared" si="1"/>
        <v>0</v>
      </c>
      <c r="AC5" s="132">
        <f>COUNTIF(AC$11:AC$85,$V$5)</f>
        <v>0</v>
      </c>
      <c r="AD5" s="132">
        <f t="shared" si="1"/>
        <v>0</v>
      </c>
      <c r="AE5" s="132">
        <f t="shared" si="1"/>
        <v>0</v>
      </c>
      <c r="AF5" s="132">
        <f t="shared" si="1"/>
        <v>0</v>
      </c>
      <c r="AG5" s="132">
        <f t="shared" si="1"/>
        <v>0</v>
      </c>
      <c r="AH5" s="132">
        <f t="shared" si="1"/>
        <v>0</v>
      </c>
      <c r="AI5" s="132">
        <f t="shared" si="1"/>
        <v>0</v>
      </c>
      <c r="AJ5" s="132">
        <f t="shared" si="1"/>
        <v>0</v>
      </c>
      <c r="AK5" s="133">
        <f t="shared" si="1"/>
        <v>0</v>
      </c>
    </row>
    <row r="6" spans="1:71" ht="18.75" customHeight="1">
      <c r="A6" s="161"/>
      <c r="B6" s="216"/>
      <c r="C6" s="161"/>
      <c r="D6" s="161"/>
      <c r="E6" s="161"/>
      <c r="F6" s="161"/>
      <c r="G6" s="217"/>
      <c r="H6" s="217"/>
      <c r="J6" s="162"/>
      <c r="K6" s="162"/>
      <c r="L6" s="147"/>
      <c r="M6" s="147"/>
      <c r="N6" s="206"/>
      <c r="O6" s="205"/>
      <c r="P6" s="207"/>
      <c r="Q6" s="207"/>
      <c r="R6" s="1"/>
      <c r="S6" s="205"/>
      <c r="T6" s="207"/>
      <c r="U6" s="147" t="s">
        <v>1641</v>
      </c>
      <c r="V6" s="211">
        <v>3</v>
      </c>
      <c r="X6" s="467" t="s">
        <v>86</v>
      </c>
      <c r="Y6" s="468"/>
      <c r="Z6" s="132">
        <f>COUNTIF(Z$11:Z$85,$V$6)</f>
        <v>0</v>
      </c>
      <c r="AA6" s="132">
        <f t="shared" ref="AA6:AK6" si="2">COUNTIF(AA$11:AA$85,$V$6)</f>
        <v>0</v>
      </c>
      <c r="AB6" s="132">
        <f t="shared" si="2"/>
        <v>0</v>
      </c>
      <c r="AC6" s="132">
        <f t="shared" si="2"/>
        <v>0</v>
      </c>
      <c r="AD6" s="132">
        <f t="shared" si="2"/>
        <v>0</v>
      </c>
      <c r="AE6" s="132">
        <f t="shared" si="2"/>
        <v>0</v>
      </c>
      <c r="AF6" s="132">
        <f t="shared" si="2"/>
        <v>0</v>
      </c>
      <c r="AG6" s="132">
        <f t="shared" si="2"/>
        <v>0</v>
      </c>
      <c r="AH6" s="132">
        <f t="shared" si="2"/>
        <v>0</v>
      </c>
      <c r="AI6" s="132">
        <f t="shared" si="2"/>
        <v>0</v>
      </c>
      <c r="AJ6" s="132">
        <f t="shared" si="2"/>
        <v>0</v>
      </c>
      <c r="AK6" s="133">
        <f t="shared" si="2"/>
        <v>0</v>
      </c>
    </row>
    <row r="7" spans="1:71" ht="18.75" customHeight="1" thickBot="1">
      <c r="A7" s="161"/>
      <c r="B7" s="161"/>
      <c r="C7" s="161"/>
      <c r="D7" s="161"/>
      <c r="E7" s="161"/>
      <c r="F7" s="161"/>
      <c r="Q7" s="1"/>
      <c r="R7" s="208"/>
      <c r="S7" s="1"/>
      <c r="U7" s="214" t="s">
        <v>1379</v>
      </c>
      <c r="V7" s="211">
        <v>4</v>
      </c>
      <c r="X7" s="467" t="s">
        <v>149</v>
      </c>
      <c r="Y7" s="468"/>
      <c r="Z7" s="132">
        <f>COUNTIF(Z$11:Z$85,$V$7)</f>
        <v>0</v>
      </c>
      <c r="AA7" s="132">
        <f t="shared" ref="AA7:AK7" si="3">COUNTIF(AA$11:AA$85,$V$7)</f>
        <v>0</v>
      </c>
      <c r="AB7" s="132">
        <f t="shared" si="3"/>
        <v>0</v>
      </c>
      <c r="AC7" s="132">
        <f t="shared" si="3"/>
        <v>0</v>
      </c>
      <c r="AD7" s="132">
        <f t="shared" si="3"/>
        <v>0</v>
      </c>
      <c r="AE7" s="132">
        <f t="shared" si="3"/>
        <v>0</v>
      </c>
      <c r="AF7" s="132">
        <f t="shared" si="3"/>
        <v>0</v>
      </c>
      <c r="AG7" s="132">
        <f t="shared" si="3"/>
        <v>0</v>
      </c>
      <c r="AH7" s="132">
        <f t="shared" si="3"/>
        <v>0</v>
      </c>
      <c r="AI7" s="132">
        <f t="shared" si="3"/>
        <v>0</v>
      </c>
      <c r="AJ7" s="132">
        <f t="shared" si="3"/>
        <v>0</v>
      </c>
      <c r="AK7" s="133">
        <f t="shared" si="3"/>
        <v>0</v>
      </c>
      <c r="AO7" s="3"/>
      <c r="AP7" s="3"/>
      <c r="AQ7" s="3"/>
      <c r="AR7" s="3"/>
      <c r="AS7" s="3"/>
      <c r="AT7" s="3"/>
      <c r="AU7" s="3"/>
      <c r="AV7" s="3"/>
      <c r="AW7" s="3"/>
      <c r="AX7" s="3"/>
      <c r="AY7" s="3"/>
      <c r="AZ7" s="3"/>
      <c r="BA7" s="3"/>
      <c r="BB7" s="3"/>
      <c r="BC7" s="3"/>
      <c r="BD7" s="3"/>
      <c r="BE7" s="3"/>
      <c r="BF7" s="3"/>
      <c r="BG7" s="3"/>
    </row>
    <row r="8" spans="1:71" s="3" customFormat="1" ht="18" customHeight="1" thickBot="1">
      <c r="A8" s="481"/>
      <c r="B8" s="477" t="s">
        <v>0</v>
      </c>
      <c r="C8" s="477" t="s">
        <v>1516</v>
      </c>
      <c r="D8" s="477" t="s">
        <v>1518</v>
      </c>
      <c r="E8" s="485" t="s">
        <v>1611</v>
      </c>
      <c r="F8" s="469" t="s">
        <v>1612</v>
      </c>
      <c r="G8" s="483" t="s">
        <v>1</v>
      </c>
      <c r="H8" s="477" t="s">
        <v>2</v>
      </c>
      <c r="I8" s="477" t="s">
        <v>3</v>
      </c>
      <c r="J8" s="469" t="s">
        <v>21</v>
      </c>
      <c r="K8" s="469" t="s">
        <v>142</v>
      </c>
      <c r="L8" s="477" t="s">
        <v>4</v>
      </c>
      <c r="M8" s="496" t="s">
        <v>67</v>
      </c>
      <c r="N8" s="494" t="s">
        <v>74</v>
      </c>
      <c r="O8" s="494" t="s">
        <v>75</v>
      </c>
      <c r="P8" s="477" t="s">
        <v>5</v>
      </c>
      <c r="Q8" s="492" t="s">
        <v>78</v>
      </c>
      <c r="R8" s="479" t="s">
        <v>148</v>
      </c>
      <c r="S8" s="474" t="s">
        <v>141</v>
      </c>
      <c r="T8" s="19"/>
      <c r="U8" s="147" t="s">
        <v>1380</v>
      </c>
      <c r="V8" s="129">
        <v>5</v>
      </c>
      <c r="X8" s="498" t="s">
        <v>150</v>
      </c>
      <c r="Y8" s="499"/>
      <c r="Z8" s="134">
        <f>COUNTIF(Z$11:Z$85,$V$8)</f>
        <v>0</v>
      </c>
      <c r="AA8" s="134">
        <f t="shared" ref="AA8:AK8" si="4">COUNTIF(AA$11:AA$85,$V$8)</f>
        <v>0</v>
      </c>
      <c r="AB8" s="134">
        <f t="shared" si="4"/>
        <v>0</v>
      </c>
      <c r="AC8" s="134">
        <f t="shared" si="4"/>
        <v>0</v>
      </c>
      <c r="AD8" s="134">
        <f t="shared" si="4"/>
        <v>0</v>
      </c>
      <c r="AE8" s="134">
        <f t="shared" si="4"/>
        <v>0</v>
      </c>
      <c r="AF8" s="134">
        <f t="shared" si="4"/>
        <v>0</v>
      </c>
      <c r="AG8" s="134">
        <f t="shared" si="4"/>
        <v>0</v>
      </c>
      <c r="AH8" s="134">
        <f t="shared" si="4"/>
        <v>0</v>
      </c>
      <c r="AI8" s="134">
        <f t="shared" si="4"/>
        <v>0</v>
      </c>
      <c r="AJ8" s="134">
        <f t="shared" si="4"/>
        <v>0</v>
      </c>
      <c r="AK8" s="135">
        <f t="shared" si="4"/>
        <v>0</v>
      </c>
      <c r="BC8" s="17" t="s">
        <v>156</v>
      </c>
    </row>
    <row r="9" spans="1:71" s="3" customFormat="1" ht="22.5" customHeight="1">
      <c r="A9" s="482"/>
      <c r="B9" s="478"/>
      <c r="C9" s="478"/>
      <c r="D9" s="478"/>
      <c r="E9" s="486"/>
      <c r="F9" s="470"/>
      <c r="G9" s="484"/>
      <c r="H9" s="478"/>
      <c r="I9" s="478"/>
      <c r="J9" s="470"/>
      <c r="K9" s="470"/>
      <c r="L9" s="478"/>
      <c r="M9" s="497"/>
      <c r="N9" s="478"/>
      <c r="O9" s="478"/>
      <c r="P9" s="478"/>
      <c r="Q9" s="493"/>
      <c r="R9" s="480"/>
      <c r="S9" s="475"/>
      <c r="T9" s="19"/>
      <c r="U9" s="19"/>
      <c r="V9" s="19"/>
      <c r="W9" s="19"/>
      <c r="X9" s="19"/>
      <c r="Y9" s="19"/>
      <c r="Z9" s="20">
        <v>45748</v>
      </c>
      <c r="AA9" s="41">
        <f>EDATE(Z9,1)</f>
        <v>45778</v>
      </c>
      <c r="AB9" s="41">
        <f t="shared" ref="AB9:AK9" si="5">EDATE(AA9,1)</f>
        <v>45809</v>
      </c>
      <c r="AC9" s="41">
        <f t="shared" si="5"/>
        <v>45839</v>
      </c>
      <c r="AD9" s="41">
        <f t="shared" si="5"/>
        <v>45870</v>
      </c>
      <c r="AE9" s="41">
        <f t="shared" si="5"/>
        <v>45901</v>
      </c>
      <c r="AF9" s="41">
        <f t="shared" si="5"/>
        <v>45931</v>
      </c>
      <c r="AG9" s="41">
        <f t="shared" si="5"/>
        <v>45962</v>
      </c>
      <c r="AH9" s="41">
        <f t="shared" si="5"/>
        <v>45992</v>
      </c>
      <c r="AI9" s="41">
        <f t="shared" si="5"/>
        <v>46023</v>
      </c>
      <c r="AJ9" s="41">
        <f t="shared" si="5"/>
        <v>46054</v>
      </c>
      <c r="AK9" s="41">
        <f t="shared" si="5"/>
        <v>46082</v>
      </c>
      <c r="AM9" s="50" t="s">
        <v>153</v>
      </c>
      <c r="AN9" s="20"/>
      <c r="AO9" s="4" t="str">
        <f t="shared" ref="AO9:AO10" si="6">IF(S9="","",J9)</f>
        <v/>
      </c>
      <c r="BC9" s="4"/>
    </row>
    <row r="10" spans="1:71" s="3" customFormat="1" ht="52" customHeight="1">
      <c r="A10" s="482"/>
      <c r="B10" s="478"/>
      <c r="C10" s="478"/>
      <c r="D10" s="478"/>
      <c r="E10" s="486"/>
      <c r="F10" s="470"/>
      <c r="G10" s="484"/>
      <c r="H10" s="478"/>
      <c r="I10" s="478"/>
      <c r="J10" s="470"/>
      <c r="K10" s="470"/>
      <c r="L10" s="478"/>
      <c r="M10" s="497"/>
      <c r="N10" s="478"/>
      <c r="O10" s="478"/>
      <c r="P10" s="478"/>
      <c r="Q10" s="493"/>
      <c r="R10" s="480"/>
      <c r="S10" s="476"/>
      <c r="T10" s="28" t="s">
        <v>60</v>
      </c>
      <c r="U10" s="28" t="s">
        <v>61</v>
      </c>
      <c r="V10" s="28" t="s">
        <v>62</v>
      </c>
      <c r="W10" s="28"/>
      <c r="X10" s="28"/>
      <c r="Y10" s="28"/>
      <c r="Z10" s="26">
        <v>4</v>
      </c>
      <c r="AA10" s="26">
        <v>5</v>
      </c>
      <c r="AB10" s="26">
        <v>6</v>
      </c>
      <c r="AC10" s="26">
        <v>7</v>
      </c>
      <c r="AD10" s="26">
        <v>8</v>
      </c>
      <c r="AE10" s="26">
        <v>9</v>
      </c>
      <c r="AF10" s="26">
        <v>10</v>
      </c>
      <c r="AG10" s="26">
        <v>11</v>
      </c>
      <c r="AH10" s="26">
        <v>12</v>
      </c>
      <c r="AI10" s="26">
        <v>1</v>
      </c>
      <c r="AJ10" s="26">
        <v>2</v>
      </c>
      <c r="AK10" s="26">
        <v>3</v>
      </c>
      <c r="AL10" s="53" t="s">
        <v>1468</v>
      </c>
      <c r="AM10" s="51" t="s">
        <v>152</v>
      </c>
      <c r="AN10" s="52" t="s">
        <v>154</v>
      </c>
      <c r="AO10" s="4" t="str">
        <f t="shared" si="6"/>
        <v/>
      </c>
      <c r="AP10" s="3">
        <v>4</v>
      </c>
      <c r="AQ10" s="3">
        <v>5</v>
      </c>
      <c r="AR10" s="3">
        <v>6</v>
      </c>
      <c r="AS10" s="3">
        <v>7</v>
      </c>
      <c r="AT10" s="3">
        <v>8</v>
      </c>
      <c r="AU10" s="3">
        <v>9</v>
      </c>
      <c r="AV10" s="3">
        <v>10</v>
      </c>
      <c r="AW10" s="3">
        <v>11</v>
      </c>
      <c r="AX10" s="3">
        <v>12</v>
      </c>
      <c r="AY10" s="3">
        <v>1</v>
      </c>
      <c r="AZ10" s="3">
        <v>2</v>
      </c>
      <c r="BA10" s="3">
        <v>3</v>
      </c>
      <c r="BB10" s="53" t="s">
        <v>155</v>
      </c>
      <c r="BC10" s="4"/>
      <c r="BD10" s="17" t="s">
        <v>1365</v>
      </c>
      <c r="BE10" s="3" t="s">
        <v>1366</v>
      </c>
      <c r="BF10" s="3" t="s">
        <v>1367</v>
      </c>
      <c r="BG10" s="3" t="s">
        <v>1368</v>
      </c>
    </row>
    <row r="11" spans="1:71" s="4" customFormat="1" ht="23.15" customHeight="1">
      <c r="A11" s="165">
        <v>1</v>
      </c>
      <c r="B11" s="231"/>
      <c r="C11" s="232"/>
      <c r="D11" s="233" t="str">
        <f t="shared" ref="D11:D75" si="7">IF(E11="○","常",IF(B11="","","非"))</f>
        <v/>
      </c>
      <c r="E11" s="234"/>
      <c r="F11" s="234"/>
      <c r="G11" s="232"/>
      <c r="H11" s="23"/>
      <c r="I11" s="235"/>
      <c r="J11" s="236"/>
      <c r="K11" s="237"/>
      <c r="L11" s="238"/>
      <c r="M11" s="24"/>
      <c r="N11" s="24"/>
      <c r="O11" s="24"/>
      <c r="P11" s="238"/>
      <c r="Q11" s="239" t="str">
        <f>IF(AND(Z11="",AA11="",AB11="",AC11="",AD11="",AE11="",AF11="",AG11="",AH11="",AI11="",AJ11="",AK11=""),"","○")</f>
        <v/>
      </c>
      <c r="R11" s="25"/>
      <c r="S11" s="229"/>
      <c r="T11" s="4" t="str">
        <f>IF(OR(J11="有",K11="有"),IF(OR(B11="保育教諭等"),1,IF(OR(,B11="副園長",B11="教頭",B11="主幹保育教諭等",B11="指導保育教諭等",B11="園長",B11="施設長",B11="保育教諭等
（常勤的非常勤）",B11="保育教諭等
（短時間）"),2,0)),IF(AND(J11="無",K11="無"),IF(OR(B11="要件緩和対象",B11="保健師
（みなし保育教諭）",B11="看護師
（みなし保育教諭）",B11="准看護師
（みなし保育教諭）"),3,""),""))</f>
        <v/>
      </c>
      <c r="U11" s="28" t="str">
        <f t="shared" ref="U11:U42" si="8">IF(AND(C11="正",D11="常"),1,IF(AND(C11="パート",D11="常"),2,""))</f>
        <v/>
      </c>
      <c r="V11" s="98" t="str">
        <f>IF(AND(T11=1,U11=1),1,IF(AND(T11=2,U11=2),2,IF(AND(T11=3,U11=1),3,IF(AND(T11=2,U11=1),1,IF(AND(T11=3,U11=2),3,"")))))</f>
        <v/>
      </c>
      <c r="W11" s="28" t="str">
        <f>IF(AND(J11="無",K11="有")*OR(①基本情報!D4="幼稚園型認定こども園",①基本情報!D4="保育所型認定こども園",①基本情報!D4="地方裁量型認定こども園"),"",V11)</f>
        <v/>
      </c>
      <c r="X11" s="28" t="str">
        <f>IF(AND(U11=2,R11="派遣"),4,"")</f>
        <v/>
      </c>
      <c r="Y11" s="28" t="str">
        <f>IF(X11=4,X11,W11)</f>
        <v/>
      </c>
      <c r="Z11" s="58" t="str">
        <f>IF($Y11="","",IF($N11="","",IF(Z$9&gt;=$N11,IF($O11="",$Y11,IF(Z$9&gt;$O11,"",$Y11)),"")))</f>
        <v/>
      </c>
      <c r="AA11" s="27" t="str">
        <f t="shared" ref="Z11:AK28" si="9">IF($Y11="","",IF($N11="","",IF(AA$9&gt;=$N11,IF($O11="",$Y11,IF(AA$9&gt;$O11,"",$Y11)),"")))</f>
        <v/>
      </c>
      <c r="AB11" s="27" t="str">
        <f t="shared" si="9"/>
        <v/>
      </c>
      <c r="AC11" s="27" t="str">
        <f t="shared" si="9"/>
        <v/>
      </c>
      <c r="AD11" s="27" t="str">
        <f t="shared" si="9"/>
        <v/>
      </c>
      <c r="AE11" s="27" t="str">
        <f t="shared" si="9"/>
        <v/>
      </c>
      <c r="AF11" s="27" t="str">
        <f t="shared" si="9"/>
        <v/>
      </c>
      <c r="AG11" s="58" t="str">
        <f t="shared" si="9"/>
        <v/>
      </c>
      <c r="AH11" s="58" t="str">
        <f t="shared" si="9"/>
        <v/>
      </c>
      <c r="AI11" s="58" t="str">
        <f t="shared" si="9"/>
        <v/>
      </c>
      <c r="AJ11" s="58" t="str">
        <f t="shared" si="9"/>
        <v/>
      </c>
      <c r="AK11" s="58" t="str">
        <f t="shared" si="9"/>
        <v/>
      </c>
      <c r="AL11" s="4" t="str">
        <f>IF(AND(J11="無",K11="有"),"○","")</f>
        <v/>
      </c>
      <c r="AM11" s="54">
        <f>COUNT(Z11:AK11)</f>
        <v>0</v>
      </c>
      <c r="AN11" s="55">
        <f>IF(AND(J11="有",R11=""),COUNT(Z11:AK11),0)</f>
        <v>0</v>
      </c>
      <c r="AP11" s="4" t="str">
        <f>IF(Z11="","","○")</f>
        <v/>
      </c>
      <c r="AQ11" s="4" t="str">
        <f t="shared" ref="AQ11:AZ21" si="10">IF(AA11="","","○")</f>
        <v/>
      </c>
      <c r="AR11" s="4" t="str">
        <f t="shared" si="10"/>
        <v/>
      </c>
      <c r="AS11" s="4" t="str">
        <f t="shared" si="10"/>
        <v/>
      </c>
      <c r="AT11" s="4" t="str">
        <f t="shared" si="10"/>
        <v/>
      </c>
      <c r="AU11" s="4" t="str">
        <f t="shared" si="10"/>
        <v/>
      </c>
      <c r="AV11" s="4" t="str">
        <f t="shared" si="10"/>
        <v/>
      </c>
      <c r="AW11" s="4" t="str">
        <f t="shared" si="10"/>
        <v/>
      </c>
      <c r="AX11" s="4" t="str">
        <f t="shared" si="10"/>
        <v/>
      </c>
      <c r="AY11" s="4" t="str">
        <f t="shared" si="10"/>
        <v/>
      </c>
      <c r="AZ11" s="4" t="str">
        <f t="shared" si="10"/>
        <v/>
      </c>
      <c r="BA11" s="4" t="str">
        <f t="shared" ref="BA11:BA21" si="11">IF(AK11="","","○")</f>
        <v/>
      </c>
      <c r="BB11" s="4">
        <f>COUNTIF(AP11:BA11,"○")</f>
        <v>0</v>
      </c>
      <c r="BE11" s="59" t="str">
        <f>IF($O11="","",TEXT($O11,"yyyy/m/d"))</f>
        <v/>
      </c>
      <c r="BF11" s="4" t="str">
        <f>IF($BE11="","",DATEVALUE($BE11))</f>
        <v/>
      </c>
      <c r="BG11" s="4" t="str">
        <f>IF($BD11=$BF11,"",1)</f>
        <v/>
      </c>
    </row>
    <row r="12" spans="1:71" s="4" customFormat="1" ht="23.15" customHeight="1">
      <c r="A12" s="165">
        <v>2</v>
      </c>
      <c r="B12" s="231"/>
      <c r="C12" s="232"/>
      <c r="D12" s="233" t="str">
        <f t="shared" si="7"/>
        <v/>
      </c>
      <c r="E12" s="234"/>
      <c r="F12" s="234"/>
      <c r="G12" s="232"/>
      <c r="H12" s="23"/>
      <c r="I12" s="235"/>
      <c r="J12" s="236"/>
      <c r="K12" s="237"/>
      <c r="L12" s="238"/>
      <c r="M12" s="24"/>
      <c r="N12" s="24"/>
      <c r="O12" s="24"/>
      <c r="P12" s="238"/>
      <c r="Q12" s="239" t="str">
        <f t="shared" ref="Q12:Q74" si="12">IF(AND(Z12="",AA12="",AB12="",AC12="",AD12="",AE12="",AF12="",AG12="",AH12="",AI12="",AJ12="",AK12=""),"","○")</f>
        <v/>
      </c>
      <c r="R12" s="25"/>
      <c r="S12" s="229"/>
      <c r="T12" s="4" t="str">
        <f>IF(OR(J12="有",K12="有"),IF(OR(B12="園長",B12="施設長",B12="保育教諭等",B12="副園長",B12="教頭",B12="主幹保育教諭等",B12="指導保育教諭等"),1,IF(OR(B12="保育教諭等
（常勤的非常勤）",B12="保育教諭等
（短時間）"),2,0)),IF(AND(J12="無",K12="無"),IF(OR(B12="要件緩和対象",B12="保健師
（みなし保育教諭）",B12="看護師
（みなし保育教諭）",B12="准看護師
（みなし保育教諭）"),3,""),""))</f>
        <v/>
      </c>
      <c r="U12" s="98" t="str">
        <f>IF(AND(C12="正",D12="常"),1,IF(AND(C12="パート",D12="常"),2,""))</f>
        <v/>
      </c>
      <c r="V12" s="98" t="str">
        <f>IF(AND(T12=1,U12=1),1,IF(AND(T12=2,U12=2),2,IF(AND(T12=3,U12=1),3,IF(AND(T12=3,U12=2),3,IF(AND(T12=1,U12=2),1,"")))))</f>
        <v/>
      </c>
      <c r="W12" s="28" t="str">
        <f>IF(V12="","",IF(AND(J12="無",K12="有")*OR(①基本情報!$D$4="幼稚園型認定こども園",①基本情報!$D$4="保育所型認定こども園",①基本情報!$D$4="地方裁量型認定こども園"),IF(X12=4,4,5),V12))</f>
        <v/>
      </c>
      <c r="X12" s="28" t="str">
        <f>IF(AND(U12=2,R12="派遣"),4,"")</f>
        <v/>
      </c>
      <c r="Y12" s="28" t="str">
        <f t="shared" ref="Y12:Y28" si="13">IF(X12=4,X12,W12)</f>
        <v/>
      </c>
      <c r="Z12" s="58" t="str">
        <f>IF($Y12="","",IF($N12="","",IF(Z$9&gt;=$N12,IF($O12="",$Y12,IF(Z$9&gt;$O12,"",$Y12)),"")))</f>
        <v/>
      </c>
      <c r="AA12" s="27" t="str">
        <f>IF($Y12="","",IF($N12="","",IF(AA$9&gt;=$N12,IF($O12="",$Y12,IF(AA$9&gt;$O12,"",$Y12)),"")))</f>
        <v/>
      </c>
      <c r="AB12" s="27" t="str">
        <f t="shared" si="9"/>
        <v/>
      </c>
      <c r="AC12" s="27" t="str">
        <f t="shared" si="9"/>
        <v/>
      </c>
      <c r="AD12" s="27" t="str">
        <f t="shared" si="9"/>
        <v/>
      </c>
      <c r="AE12" s="27" t="str">
        <f t="shared" si="9"/>
        <v/>
      </c>
      <c r="AF12" s="27" t="str">
        <f t="shared" si="9"/>
        <v/>
      </c>
      <c r="AG12" s="58" t="str">
        <f t="shared" si="9"/>
        <v/>
      </c>
      <c r="AH12" s="58" t="str">
        <f t="shared" si="9"/>
        <v/>
      </c>
      <c r="AI12" s="58" t="str">
        <f t="shared" si="9"/>
        <v/>
      </c>
      <c r="AJ12" s="58" t="str">
        <f t="shared" si="9"/>
        <v/>
      </c>
      <c r="AK12" s="58" t="str">
        <f t="shared" si="9"/>
        <v/>
      </c>
      <c r="AL12" s="4" t="str">
        <f t="shared" ref="AL12:AL75" si="14">IF(AND(J12="無",K12="有"),"○","")</f>
        <v/>
      </c>
      <c r="AM12" s="54">
        <f t="shared" ref="AM12:AM75" si="15">COUNT(Z12:AK12)</f>
        <v>0</v>
      </c>
      <c r="AN12" s="55">
        <f t="shared" ref="AN12:AN75" si="16">IF(AND(J12="有",R12=""),COUNT(Z12:AK12),0)</f>
        <v>0</v>
      </c>
      <c r="AP12" s="4" t="str">
        <f t="shared" ref="AP12:AP21" si="17">IF(Z12="","","○")</f>
        <v/>
      </c>
      <c r="AQ12" s="4" t="str">
        <f t="shared" si="10"/>
        <v/>
      </c>
      <c r="AR12" s="4" t="str">
        <f t="shared" si="10"/>
        <v/>
      </c>
      <c r="AS12" s="4" t="str">
        <f t="shared" si="10"/>
        <v/>
      </c>
      <c r="AT12" s="4" t="str">
        <f t="shared" si="10"/>
        <v/>
      </c>
      <c r="AU12" s="4" t="str">
        <f t="shared" si="10"/>
        <v/>
      </c>
      <c r="AV12" s="4" t="str">
        <f t="shared" si="10"/>
        <v/>
      </c>
      <c r="AW12" s="4" t="str">
        <f t="shared" si="10"/>
        <v/>
      </c>
      <c r="AX12" s="4" t="str">
        <f t="shared" si="10"/>
        <v/>
      </c>
      <c r="AY12" s="4" t="str">
        <f t="shared" si="10"/>
        <v/>
      </c>
      <c r="AZ12" s="4" t="str">
        <f t="shared" si="10"/>
        <v/>
      </c>
      <c r="BA12" s="4" t="str">
        <f t="shared" si="11"/>
        <v/>
      </c>
      <c r="BB12" s="4">
        <f t="shared" ref="BB12:BB75" si="18">COUNTIF(AP12:BA12,"○")</f>
        <v>0</v>
      </c>
      <c r="BE12" s="59" t="str">
        <f t="shared" ref="BE12:BE75" si="19">IF($O12="","",TEXT($O12,"yyyy/m/d"))</f>
        <v/>
      </c>
      <c r="BF12" s="4" t="str">
        <f t="shared" ref="BF12:BF75" si="20">IF($BE12="","",DATEVALUE($BE12))</f>
        <v/>
      </c>
      <c r="BG12" s="4" t="str">
        <f t="shared" ref="BG12:BG75" si="21">IF($BD12=$BF12,"",1)</f>
        <v/>
      </c>
      <c r="BI12" s="15" t="s">
        <v>41</v>
      </c>
      <c r="BK12" s="495"/>
      <c r="BL12" s="495"/>
      <c r="BM12" s="495"/>
      <c r="BN12" s="495"/>
      <c r="BO12" s="495"/>
      <c r="BP12" s="495"/>
      <c r="BQ12" s="495"/>
      <c r="BR12" s="495"/>
      <c r="BS12" s="495"/>
    </row>
    <row r="13" spans="1:71" s="4" customFormat="1" ht="23.15" customHeight="1">
      <c r="A13" s="165">
        <v>3</v>
      </c>
      <c r="B13" s="231"/>
      <c r="C13" s="232"/>
      <c r="D13" s="233" t="str">
        <f t="shared" si="7"/>
        <v/>
      </c>
      <c r="E13" s="234"/>
      <c r="F13" s="234"/>
      <c r="G13" s="232"/>
      <c r="H13" s="23"/>
      <c r="I13" s="235"/>
      <c r="J13" s="236"/>
      <c r="K13" s="237"/>
      <c r="L13" s="238"/>
      <c r="M13" s="24"/>
      <c r="N13" s="24"/>
      <c r="O13" s="24"/>
      <c r="P13" s="238"/>
      <c r="Q13" s="239" t="str">
        <f t="shared" si="12"/>
        <v/>
      </c>
      <c r="R13" s="25"/>
      <c r="S13" s="229"/>
      <c r="T13" s="4" t="str">
        <f t="shared" ref="T13:T42" si="22">IF(OR(J13="有",K13="有"),IF(OR(B13="園長",B13="施設長",B13="保育教諭等",B13="副園長",B13="教頭",B13="主幹保育教諭等",B13="指導保育教諭等"),1,IF(OR(B13="保育教諭等
（常勤的非常勤）",B13="保育教諭等
（短時間）"),2,0)),IF(AND(J13="無",K13="無"),IF(OR(B13="要件緩和対象",B13="保健師
（みなし保育教諭）",B13="看護師
（みなし保育教諭）",B13="准看護師
（みなし保育教諭）"),3,""),""))</f>
        <v/>
      </c>
      <c r="U13" s="98" t="str">
        <f>IF(AND(C13="正",D13="常"),1,IF(AND(C13="パート",D13="常"),2,""))</f>
        <v/>
      </c>
      <c r="V13" s="98" t="str">
        <f t="shared" ref="V13:V76" si="23">IF(AND(T13=1,U13=1),1,IF(AND(T13=2,U13=2),2,IF(AND(T13=3,U13=1),3,IF(AND(T13=3,U13=2),3,IF(AND(T13=1,U13=2),1,"")))))</f>
        <v/>
      </c>
      <c r="W13" s="28" t="str">
        <f>IF(V13="","",IF(AND(J13="無",K13="有")*OR(①基本情報!$D$4="幼稚園型認定こども園",①基本情報!$D$4="保育所型認定こども園",①基本情報!$D$4="地方裁量型認定こども園"),IF(X13=4,4,5),V13))</f>
        <v/>
      </c>
      <c r="X13" s="28" t="str">
        <f t="shared" ref="X13:X76" si="24">IF(AND(U13=2,R13="派遣"),4,"")</f>
        <v/>
      </c>
      <c r="Y13" s="28" t="str">
        <f t="shared" si="13"/>
        <v/>
      </c>
      <c r="Z13" s="58" t="str">
        <f t="shared" si="9"/>
        <v/>
      </c>
      <c r="AA13" s="27" t="str">
        <f t="shared" si="9"/>
        <v/>
      </c>
      <c r="AB13" s="27" t="str">
        <f t="shared" si="9"/>
        <v/>
      </c>
      <c r="AC13" s="27" t="str">
        <f t="shared" si="9"/>
        <v/>
      </c>
      <c r="AD13" s="27" t="str">
        <f t="shared" si="9"/>
        <v/>
      </c>
      <c r="AE13" s="27" t="str">
        <f t="shared" si="9"/>
        <v/>
      </c>
      <c r="AF13" s="27" t="str">
        <f t="shared" si="9"/>
        <v/>
      </c>
      <c r="AG13" s="58" t="str">
        <f t="shared" si="9"/>
        <v/>
      </c>
      <c r="AH13" s="58" t="str">
        <f t="shared" si="9"/>
        <v/>
      </c>
      <c r="AI13" s="58" t="str">
        <f t="shared" si="9"/>
        <v/>
      </c>
      <c r="AJ13" s="58" t="str">
        <f t="shared" si="9"/>
        <v/>
      </c>
      <c r="AK13" s="58" t="str">
        <f t="shared" si="9"/>
        <v/>
      </c>
      <c r="AL13" s="4" t="str">
        <f t="shared" si="14"/>
        <v/>
      </c>
      <c r="AM13" s="54">
        <f t="shared" si="15"/>
        <v>0</v>
      </c>
      <c r="AN13" s="55">
        <f t="shared" si="16"/>
        <v>0</v>
      </c>
      <c r="AP13" s="4" t="str">
        <f t="shared" si="17"/>
        <v/>
      </c>
      <c r="AQ13" s="4" t="str">
        <f t="shared" si="10"/>
        <v/>
      </c>
      <c r="AR13" s="4" t="str">
        <f t="shared" si="10"/>
        <v/>
      </c>
      <c r="AS13" s="4" t="str">
        <f t="shared" si="10"/>
        <v/>
      </c>
      <c r="AT13" s="4" t="str">
        <f t="shared" si="10"/>
        <v/>
      </c>
      <c r="AU13" s="4" t="str">
        <f t="shared" si="10"/>
        <v/>
      </c>
      <c r="AV13" s="4" t="str">
        <f t="shared" si="10"/>
        <v/>
      </c>
      <c r="AW13" s="4" t="str">
        <f t="shared" si="10"/>
        <v/>
      </c>
      <c r="AX13" s="4" t="str">
        <f t="shared" si="10"/>
        <v/>
      </c>
      <c r="AY13" s="4" t="str">
        <f t="shared" si="10"/>
        <v/>
      </c>
      <c r="AZ13" s="4" t="str">
        <f t="shared" si="10"/>
        <v/>
      </c>
      <c r="BA13" s="4" t="str">
        <f t="shared" si="11"/>
        <v/>
      </c>
      <c r="BB13" s="4">
        <f t="shared" si="18"/>
        <v>0</v>
      </c>
      <c r="BE13" s="59" t="str">
        <f t="shared" si="19"/>
        <v/>
      </c>
      <c r="BF13" s="4" t="str">
        <f t="shared" si="20"/>
        <v/>
      </c>
      <c r="BG13" s="4" t="str">
        <f t="shared" si="21"/>
        <v/>
      </c>
      <c r="BI13" s="7" t="s">
        <v>42</v>
      </c>
    </row>
    <row r="14" spans="1:71" s="4" customFormat="1" ht="23.15" customHeight="1">
      <c r="A14" s="165">
        <v>4</v>
      </c>
      <c r="B14" s="231"/>
      <c r="C14" s="232"/>
      <c r="D14" s="233" t="str">
        <f t="shared" si="7"/>
        <v/>
      </c>
      <c r="E14" s="234"/>
      <c r="F14" s="234"/>
      <c r="G14" s="232"/>
      <c r="H14" s="23"/>
      <c r="I14" s="235"/>
      <c r="J14" s="236"/>
      <c r="K14" s="237"/>
      <c r="L14" s="238"/>
      <c r="M14" s="24"/>
      <c r="N14" s="24"/>
      <c r="O14" s="24"/>
      <c r="P14" s="43"/>
      <c r="Q14" s="239" t="str">
        <f t="shared" si="12"/>
        <v/>
      </c>
      <c r="R14" s="25"/>
      <c r="S14" s="229"/>
      <c r="T14" s="4" t="str">
        <f t="shared" si="22"/>
        <v/>
      </c>
      <c r="U14" s="98" t="str">
        <f t="shared" si="8"/>
        <v/>
      </c>
      <c r="V14" s="98" t="str">
        <f t="shared" si="23"/>
        <v/>
      </c>
      <c r="W14" s="28" t="str">
        <f>IF(V14="","",IF(AND(J14="無",K14="有")*OR(①基本情報!$D$4="幼稚園型認定こども園",①基本情報!$D$4="保育所型認定こども園",①基本情報!$D$4="地方裁量型認定こども園"),IF(X14=4,4,5),V14))</f>
        <v/>
      </c>
      <c r="X14" s="28" t="str">
        <f t="shared" si="24"/>
        <v/>
      </c>
      <c r="Y14" s="28" t="str">
        <f t="shared" si="13"/>
        <v/>
      </c>
      <c r="Z14" s="58" t="str">
        <f t="shared" si="9"/>
        <v/>
      </c>
      <c r="AA14" s="27" t="str">
        <f t="shared" si="9"/>
        <v/>
      </c>
      <c r="AB14" s="27" t="str">
        <f t="shared" si="9"/>
        <v/>
      </c>
      <c r="AC14" s="27" t="str">
        <f t="shared" si="9"/>
        <v/>
      </c>
      <c r="AD14" s="27" t="str">
        <f t="shared" si="9"/>
        <v/>
      </c>
      <c r="AE14" s="27" t="str">
        <f t="shared" si="9"/>
        <v/>
      </c>
      <c r="AF14" s="27" t="str">
        <f t="shared" si="9"/>
        <v/>
      </c>
      <c r="AG14" s="58" t="str">
        <f t="shared" si="9"/>
        <v/>
      </c>
      <c r="AH14" s="58" t="str">
        <f t="shared" si="9"/>
        <v/>
      </c>
      <c r="AI14" s="58" t="str">
        <f t="shared" si="9"/>
        <v/>
      </c>
      <c r="AJ14" s="58" t="str">
        <f t="shared" si="9"/>
        <v/>
      </c>
      <c r="AK14" s="58" t="str">
        <f t="shared" si="9"/>
        <v/>
      </c>
      <c r="AL14" s="4" t="str">
        <f t="shared" si="14"/>
        <v/>
      </c>
      <c r="AM14" s="54">
        <f t="shared" si="15"/>
        <v>0</v>
      </c>
      <c r="AN14" s="55">
        <f t="shared" si="16"/>
        <v>0</v>
      </c>
      <c r="AP14" s="4" t="str">
        <f t="shared" si="17"/>
        <v/>
      </c>
      <c r="AQ14" s="4" t="str">
        <f t="shared" si="10"/>
        <v/>
      </c>
      <c r="AR14" s="4" t="str">
        <f t="shared" si="10"/>
        <v/>
      </c>
      <c r="AS14" s="4" t="str">
        <f t="shared" si="10"/>
        <v/>
      </c>
      <c r="AT14" s="4" t="str">
        <f t="shared" si="10"/>
        <v/>
      </c>
      <c r="AU14" s="4" t="str">
        <f t="shared" si="10"/>
        <v/>
      </c>
      <c r="AV14" s="4" t="str">
        <f t="shared" si="10"/>
        <v/>
      </c>
      <c r="AW14" s="4" t="str">
        <f t="shared" si="10"/>
        <v/>
      </c>
      <c r="AX14" s="4" t="str">
        <f t="shared" si="10"/>
        <v/>
      </c>
      <c r="AY14" s="4" t="str">
        <f t="shared" si="10"/>
        <v/>
      </c>
      <c r="AZ14" s="4" t="str">
        <f t="shared" si="10"/>
        <v/>
      </c>
      <c r="BA14" s="4" t="str">
        <f t="shared" si="11"/>
        <v/>
      </c>
      <c r="BB14" s="4">
        <f t="shared" si="18"/>
        <v>0</v>
      </c>
      <c r="BE14" s="59" t="str">
        <f t="shared" si="19"/>
        <v/>
      </c>
      <c r="BF14" s="4" t="str">
        <f t="shared" si="20"/>
        <v/>
      </c>
      <c r="BG14" s="4" t="str">
        <f t="shared" si="21"/>
        <v/>
      </c>
      <c r="BI14" s="14"/>
    </row>
    <row r="15" spans="1:71" s="4" customFormat="1" ht="23.15" customHeight="1">
      <c r="A15" s="165">
        <v>5</v>
      </c>
      <c r="B15" s="231"/>
      <c r="C15" s="232"/>
      <c r="D15" s="233" t="str">
        <f t="shared" si="7"/>
        <v/>
      </c>
      <c r="E15" s="234"/>
      <c r="F15" s="234"/>
      <c r="G15" s="232"/>
      <c r="H15" s="23"/>
      <c r="I15" s="235"/>
      <c r="J15" s="236"/>
      <c r="K15" s="237"/>
      <c r="L15" s="238"/>
      <c r="M15" s="24"/>
      <c r="N15" s="24"/>
      <c r="O15" s="24"/>
      <c r="P15" s="240"/>
      <c r="Q15" s="239" t="str">
        <f t="shared" si="12"/>
        <v/>
      </c>
      <c r="R15" s="25"/>
      <c r="S15" s="229"/>
      <c r="T15" s="4" t="str">
        <f t="shared" si="22"/>
        <v/>
      </c>
      <c r="U15" s="98" t="str">
        <f t="shared" si="8"/>
        <v/>
      </c>
      <c r="V15" s="98" t="str">
        <f t="shared" si="23"/>
        <v/>
      </c>
      <c r="W15" s="28" t="str">
        <f>IF(V15="","",IF(AND(J15="無",K15="有")*OR(①基本情報!$D$4="幼稚園型認定こども園",①基本情報!$D$4="保育所型認定こども園",①基本情報!$D$4="地方裁量型認定こども園"),IF(X15=4,4,5),V15))</f>
        <v/>
      </c>
      <c r="X15" s="28" t="str">
        <f t="shared" si="24"/>
        <v/>
      </c>
      <c r="Y15" s="28" t="str">
        <f t="shared" si="13"/>
        <v/>
      </c>
      <c r="Z15" s="58" t="str">
        <f t="shared" si="9"/>
        <v/>
      </c>
      <c r="AA15" s="27" t="str">
        <f t="shared" si="9"/>
        <v/>
      </c>
      <c r="AB15" s="27" t="str">
        <f t="shared" si="9"/>
        <v/>
      </c>
      <c r="AC15" s="27" t="str">
        <f t="shared" si="9"/>
        <v/>
      </c>
      <c r="AD15" s="27" t="str">
        <f t="shared" si="9"/>
        <v/>
      </c>
      <c r="AE15" s="27" t="str">
        <f t="shared" si="9"/>
        <v/>
      </c>
      <c r="AF15" s="27" t="str">
        <f t="shared" si="9"/>
        <v/>
      </c>
      <c r="AG15" s="58" t="str">
        <f t="shared" si="9"/>
        <v/>
      </c>
      <c r="AH15" s="58" t="str">
        <f t="shared" si="9"/>
        <v/>
      </c>
      <c r="AI15" s="58" t="str">
        <f t="shared" si="9"/>
        <v/>
      </c>
      <c r="AJ15" s="58" t="str">
        <f t="shared" si="9"/>
        <v/>
      </c>
      <c r="AK15" s="58" t="str">
        <f t="shared" si="9"/>
        <v/>
      </c>
      <c r="AL15" s="4" t="str">
        <f t="shared" si="14"/>
        <v/>
      </c>
      <c r="AM15" s="54">
        <f t="shared" si="15"/>
        <v>0</v>
      </c>
      <c r="AN15" s="55">
        <f t="shared" si="16"/>
        <v>0</v>
      </c>
      <c r="AP15" s="4" t="str">
        <f t="shared" si="17"/>
        <v/>
      </c>
      <c r="AQ15" s="4" t="str">
        <f t="shared" si="10"/>
        <v/>
      </c>
      <c r="AR15" s="4" t="str">
        <f t="shared" si="10"/>
        <v/>
      </c>
      <c r="AS15" s="4" t="str">
        <f t="shared" si="10"/>
        <v/>
      </c>
      <c r="AT15" s="4" t="str">
        <f t="shared" si="10"/>
        <v/>
      </c>
      <c r="AU15" s="4" t="str">
        <f t="shared" si="10"/>
        <v/>
      </c>
      <c r="AV15" s="4" t="str">
        <f t="shared" si="10"/>
        <v/>
      </c>
      <c r="AW15" s="4" t="str">
        <f t="shared" si="10"/>
        <v/>
      </c>
      <c r="AX15" s="4" t="str">
        <f t="shared" si="10"/>
        <v/>
      </c>
      <c r="AY15" s="4" t="str">
        <f t="shared" si="10"/>
        <v/>
      </c>
      <c r="AZ15" s="4" t="str">
        <f t="shared" si="10"/>
        <v/>
      </c>
      <c r="BA15" s="4" t="str">
        <f t="shared" si="11"/>
        <v/>
      </c>
      <c r="BB15" s="4">
        <f t="shared" si="18"/>
        <v>0</v>
      </c>
      <c r="BE15" s="59" t="str">
        <f t="shared" si="19"/>
        <v/>
      </c>
      <c r="BF15" s="4" t="str">
        <f t="shared" si="20"/>
        <v/>
      </c>
      <c r="BG15" s="4" t="str">
        <f t="shared" si="21"/>
        <v/>
      </c>
      <c r="BI15" s="15" t="s">
        <v>44</v>
      </c>
    </row>
    <row r="16" spans="1:71" s="4" customFormat="1" ht="23.15" customHeight="1">
      <c r="A16" s="165">
        <v>6</v>
      </c>
      <c r="B16" s="231"/>
      <c r="C16" s="232"/>
      <c r="D16" s="233" t="str">
        <f t="shared" si="7"/>
        <v/>
      </c>
      <c r="E16" s="234"/>
      <c r="F16" s="234"/>
      <c r="G16" s="232"/>
      <c r="H16" s="23"/>
      <c r="I16" s="235"/>
      <c r="J16" s="236"/>
      <c r="K16" s="237"/>
      <c r="L16" s="238"/>
      <c r="M16" s="24"/>
      <c r="N16" s="24"/>
      <c r="O16" s="24"/>
      <c r="P16" s="43"/>
      <c r="Q16" s="239" t="str">
        <f t="shared" si="12"/>
        <v/>
      </c>
      <c r="R16" s="25"/>
      <c r="S16" s="229"/>
      <c r="T16" s="4" t="str">
        <f t="shared" si="22"/>
        <v/>
      </c>
      <c r="U16" s="98" t="str">
        <f t="shared" si="8"/>
        <v/>
      </c>
      <c r="V16" s="98" t="str">
        <f t="shared" si="23"/>
        <v/>
      </c>
      <c r="W16" s="28" t="str">
        <f>IF(V16="","",IF(AND(J16="無",K16="有")*OR(①基本情報!$D$4="幼稚園型認定こども園",①基本情報!$D$4="保育所型認定こども園",①基本情報!$D$4="地方裁量型認定こども園"),IF(X16=4,4,5),V16))</f>
        <v/>
      </c>
      <c r="X16" s="28" t="str">
        <f t="shared" si="24"/>
        <v/>
      </c>
      <c r="Y16" s="28" t="str">
        <f t="shared" si="13"/>
        <v/>
      </c>
      <c r="Z16" s="58" t="str">
        <f t="shared" si="9"/>
        <v/>
      </c>
      <c r="AA16" s="27" t="str">
        <f t="shared" si="9"/>
        <v/>
      </c>
      <c r="AB16" s="27" t="str">
        <f t="shared" si="9"/>
        <v/>
      </c>
      <c r="AC16" s="27" t="str">
        <f t="shared" si="9"/>
        <v/>
      </c>
      <c r="AD16" s="27" t="str">
        <f t="shared" si="9"/>
        <v/>
      </c>
      <c r="AE16" s="27" t="str">
        <f t="shared" si="9"/>
        <v/>
      </c>
      <c r="AF16" s="27" t="str">
        <f t="shared" si="9"/>
        <v/>
      </c>
      <c r="AG16" s="58" t="str">
        <f t="shared" si="9"/>
        <v/>
      </c>
      <c r="AH16" s="58" t="str">
        <f t="shared" si="9"/>
        <v/>
      </c>
      <c r="AI16" s="58" t="str">
        <f t="shared" si="9"/>
        <v/>
      </c>
      <c r="AJ16" s="58" t="str">
        <f t="shared" si="9"/>
        <v/>
      </c>
      <c r="AK16" s="58" t="str">
        <f t="shared" si="9"/>
        <v/>
      </c>
      <c r="AL16" s="4" t="str">
        <f t="shared" si="14"/>
        <v/>
      </c>
      <c r="AM16" s="54">
        <f t="shared" si="15"/>
        <v>0</v>
      </c>
      <c r="AN16" s="55">
        <f t="shared" si="16"/>
        <v>0</v>
      </c>
      <c r="AP16" s="4" t="str">
        <f t="shared" si="17"/>
        <v/>
      </c>
      <c r="AQ16" s="4" t="str">
        <f t="shared" si="10"/>
        <v/>
      </c>
      <c r="AR16" s="4" t="str">
        <f t="shared" si="10"/>
        <v/>
      </c>
      <c r="AS16" s="4" t="str">
        <f t="shared" si="10"/>
        <v/>
      </c>
      <c r="AT16" s="4" t="str">
        <f t="shared" si="10"/>
        <v/>
      </c>
      <c r="AU16" s="4" t="str">
        <f t="shared" si="10"/>
        <v/>
      </c>
      <c r="AV16" s="4" t="str">
        <f t="shared" si="10"/>
        <v/>
      </c>
      <c r="AW16" s="4" t="str">
        <f t="shared" si="10"/>
        <v/>
      </c>
      <c r="AX16" s="4" t="str">
        <f t="shared" si="10"/>
        <v/>
      </c>
      <c r="AY16" s="4" t="str">
        <f t="shared" si="10"/>
        <v/>
      </c>
      <c r="AZ16" s="4" t="str">
        <f t="shared" si="10"/>
        <v/>
      </c>
      <c r="BA16" s="4" t="str">
        <f t="shared" si="11"/>
        <v/>
      </c>
      <c r="BB16" s="4">
        <f t="shared" si="18"/>
        <v>0</v>
      </c>
      <c r="BE16" s="59" t="str">
        <f t="shared" si="19"/>
        <v/>
      </c>
      <c r="BF16" s="4" t="str">
        <f t="shared" si="20"/>
        <v/>
      </c>
      <c r="BG16" s="4" t="str">
        <f t="shared" si="21"/>
        <v/>
      </c>
      <c r="BI16" s="7" t="s">
        <v>45</v>
      </c>
    </row>
    <row r="17" spans="1:61" s="4" customFormat="1" ht="23.15" customHeight="1">
      <c r="A17" s="165">
        <v>7</v>
      </c>
      <c r="B17" s="231"/>
      <c r="C17" s="232"/>
      <c r="D17" s="233" t="str">
        <f t="shared" si="7"/>
        <v/>
      </c>
      <c r="E17" s="234"/>
      <c r="F17" s="234"/>
      <c r="G17" s="232"/>
      <c r="H17" s="23"/>
      <c r="I17" s="235"/>
      <c r="J17" s="236"/>
      <c r="K17" s="237"/>
      <c r="L17" s="238"/>
      <c r="M17" s="24"/>
      <c r="N17" s="24"/>
      <c r="O17" s="24"/>
      <c r="P17" s="43"/>
      <c r="Q17" s="239" t="str">
        <f t="shared" si="12"/>
        <v/>
      </c>
      <c r="R17" s="25"/>
      <c r="S17" s="229"/>
      <c r="T17" s="4" t="str">
        <f t="shared" si="22"/>
        <v/>
      </c>
      <c r="U17" s="98" t="str">
        <f t="shared" si="8"/>
        <v/>
      </c>
      <c r="V17" s="98" t="str">
        <f t="shared" si="23"/>
        <v/>
      </c>
      <c r="W17" s="28" t="str">
        <f>IF(V17="","",IF(AND(J17="無",K17="有")*OR(①基本情報!$D$4="幼稚園型認定こども園",①基本情報!$D$4="保育所型認定こども園",①基本情報!$D$4="地方裁量型認定こども園"),IF(X17=4,4,5),V17))</f>
        <v/>
      </c>
      <c r="X17" s="28" t="str">
        <f t="shared" si="24"/>
        <v/>
      </c>
      <c r="Y17" s="28" t="str">
        <f t="shared" si="13"/>
        <v/>
      </c>
      <c r="Z17" s="58" t="str">
        <f t="shared" si="9"/>
        <v/>
      </c>
      <c r="AA17" s="27" t="str">
        <f t="shared" si="9"/>
        <v/>
      </c>
      <c r="AB17" s="27" t="str">
        <f t="shared" si="9"/>
        <v/>
      </c>
      <c r="AC17" s="27" t="str">
        <f t="shared" si="9"/>
        <v/>
      </c>
      <c r="AD17" s="27" t="str">
        <f t="shared" si="9"/>
        <v/>
      </c>
      <c r="AE17" s="27" t="str">
        <f t="shared" si="9"/>
        <v/>
      </c>
      <c r="AF17" s="27" t="str">
        <f t="shared" si="9"/>
        <v/>
      </c>
      <c r="AG17" s="58" t="str">
        <f t="shared" si="9"/>
        <v/>
      </c>
      <c r="AH17" s="58" t="str">
        <f t="shared" si="9"/>
        <v/>
      </c>
      <c r="AI17" s="58" t="str">
        <f t="shared" si="9"/>
        <v/>
      </c>
      <c r="AJ17" s="58" t="str">
        <f t="shared" si="9"/>
        <v/>
      </c>
      <c r="AK17" s="58" t="str">
        <f t="shared" si="9"/>
        <v/>
      </c>
      <c r="AL17" s="4" t="str">
        <f t="shared" si="14"/>
        <v/>
      </c>
      <c r="AM17" s="54">
        <f t="shared" si="15"/>
        <v>0</v>
      </c>
      <c r="AN17" s="55">
        <f t="shared" si="16"/>
        <v>0</v>
      </c>
      <c r="AP17" s="4" t="str">
        <f t="shared" si="17"/>
        <v/>
      </c>
      <c r="AQ17" s="4" t="str">
        <f t="shared" si="10"/>
        <v/>
      </c>
      <c r="AR17" s="4" t="str">
        <f t="shared" si="10"/>
        <v/>
      </c>
      <c r="AS17" s="4" t="str">
        <f t="shared" si="10"/>
        <v/>
      </c>
      <c r="AT17" s="4" t="str">
        <f t="shared" si="10"/>
        <v/>
      </c>
      <c r="AU17" s="4" t="str">
        <f t="shared" si="10"/>
        <v/>
      </c>
      <c r="AV17" s="4" t="str">
        <f t="shared" si="10"/>
        <v/>
      </c>
      <c r="AW17" s="4" t="str">
        <f t="shared" si="10"/>
        <v/>
      </c>
      <c r="AX17" s="4" t="str">
        <f t="shared" si="10"/>
        <v/>
      </c>
      <c r="AY17" s="4" t="str">
        <f t="shared" si="10"/>
        <v/>
      </c>
      <c r="AZ17" s="4" t="str">
        <f t="shared" si="10"/>
        <v/>
      </c>
      <c r="BA17" s="4" t="str">
        <f t="shared" si="11"/>
        <v/>
      </c>
      <c r="BB17" s="4">
        <f t="shared" si="18"/>
        <v>0</v>
      </c>
      <c r="BE17" s="59" t="str">
        <f t="shared" si="19"/>
        <v/>
      </c>
      <c r="BF17" s="4" t="str">
        <f t="shared" si="20"/>
        <v/>
      </c>
      <c r="BG17" s="4" t="str">
        <f t="shared" si="21"/>
        <v/>
      </c>
      <c r="BI17" s="14" t="s">
        <v>46</v>
      </c>
    </row>
    <row r="18" spans="1:61" s="4" customFormat="1" ht="23.15" customHeight="1">
      <c r="A18" s="165">
        <v>8</v>
      </c>
      <c r="B18" s="231"/>
      <c r="C18" s="232"/>
      <c r="D18" s="233" t="str">
        <f t="shared" si="7"/>
        <v/>
      </c>
      <c r="E18" s="234"/>
      <c r="F18" s="234"/>
      <c r="G18" s="232"/>
      <c r="H18" s="23"/>
      <c r="I18" s="235"/>
      <c r="J18" s="236"/>
      <c r="K18" s="237"/>
      <c r="L18" s="238"/>
      <c r="M18" s="24"/>
      <c r="N18" s="24"/>
      <c r="O18" s="24"/>
      <c r="P18" s="43"/>
      <c r="Q18" s="239" t="str">
        <f t="shared" si="12"/>
        <v/>
      </c>
      <c r="R18" s="25"/>
      <c r="S18" s="229"/>
      <c r="T18" s="4" t="str">
        <f t="shared" si="22"/>
        <v/>
      </c>
      <c r="U18" s="98" t="str">
        <f t="shared" si="8"/>
        <v/>
      </c>
      <c r="V18" s="98" t="str">
        <f t="shared" si="23"/>
        <v/>
      </c>
      <c r="W18" s="28" t="str">
        <f>IF(V18="","",IF(AND(J18="無",K18="有")*OR(①基本情報!$D$4="幼稚園型認定こども園",①基本情報!$D$4="保育所型認定こども園",①基本情報!$D$4="地方裁量型認定こども園"),IF(X18=4,4,5),V18))</f>
        <v/>
      </c>
      <c r="X18" s="28" t="str">
        <f t="shared" si="24"/>
        <v/>
      </c>
      <c r="Y18" s="28" t="str">
        <f t="shared" si="13"/>
        <v/>
      </c>
      <c r="Z18" s="58" t="str">
        <f t="shared" si="9"/>
        <v/>
      </c>
      <c r="AA18" s="27" t="str">
        <f t="shared" si="9"/>
        <v/>
      </c>
      <c r="AB18" s="27" t="str">
        <f t="shared" si="9"/>
        <v/>
      </c>
      <c r="AC18" s="27" t="str">
        <f t="shared" si="9"/>
        <v/>
      </c>
      <c r="AD18" s="27" t="str">
        <f t="shared" si="9"/>
        <v/>
      </c>
      <c r="AE18" s="27" t="str">
        <f t="shared" si="9"/>
        <v/>
      </c>
      <c r="AF18" s="27" t="str">
        <f t="shared" si="9"/>
        <v/>
      </c>
      <c r="AG18" s="58" t="str">
        <f t="shared" si="9"/>
        <v/>
      </c>
      <c r="AH18" s="58" t="str">
        <f t="shared" si="9"/>
        <v/>
      </c>
      <c r="AI18" s="58" t="str">
        <f t="shared" si="9"/>
        <v/>
      </c>
      <c r="AJ18" s="58" t="str">
        <f t="shared" si="9"/>
        <v/>
      </c>
      <c r="AK18" s="58" t="str">
        <f t="shared" si="9"/>
        <v/>
      </c>
      <c r="AL18" s="4" t="str">
        <f t="shared" si="14"/>
        <v/>
      </c>
      <c r="AM18" s="54">
        <f t="shared" si="15"/>
        <v>0</v>
      </c>
      <c r="AN18" s="55">
        <f t="shared" si="16"/>
        <v>0</v>
      </c>
      <c r="AP18" s="4" t="str">
        <f t="shared" si="17"/>
        <v/>
      </c>
      <c r="AQ18" s="4" t="str">
        <f t="shared" si="10"/>
        <v/>
      </c>
      <c r="AR18" s="4" t="str">
        <f t="shared" si="10"/>
        <v/>
      </c>
      <c r="AS18" s="4" t="str">
        <f t="shared" si="10"/>
        <v/>
      </c>
      <c r="AT18" s="4" t="str">
        <f t="shared" si="10"/>
        <v/>
      </c>
      <c r="AU18" s="4" t="str">
        <f t="shared" si="10"/>
        <v/>
      </c>
      <c r="AV18" s="4" t="str">
        <f t="shared" si="10"/>
        <v/>
      </c>
      <c r="AW18" s="4" t="str">
        <f t="shared" si="10"/>
        <v/>
      </c>
      <c r="AX18" s="4" t="str">
        <f t="shared" si="10"/>
        <v/>
      </c>
      <c r="AY18" s="4" t="str">
        <f t="shared" si="10"/>
        <v/>
      </c>
      <c r="AZ18" s="4" t="str">
        <f t="shared" si="10"/>
        <v/>
      </c>
      <c r="BA18" s="4" t="str">
        <f t="shared" si="11"/>
        <v/>
      </c>
      <c r="BB18" s="4">
        <f t="shared" si="18"/>
        <v>0</v>
      </c>
      <c r="BE18" s="59" t="str">
        <f t="shared" si="19"/>
        <v/>
      </c>
      <c r="BF18" s="4" t="str">
        <f t="shared" si="20"/>
        <v/>
      </c>
      <c r="BG18" s="4" t="str">
        <f t="shared" si="21"/>
        <v/>
      </c>
    </row>
    <row r="19" spans="1:61" s="4" customFormat="1" ht="23.15" customHeight="1">
      <c r="A19" s="165">
        <v>9</v>
      </c>
      <c r="B19" s="231"/>
      <c r="C19" s="232"/>
      <c r="D19" s="233" t="str">
        <f t="shared" si="7"/>
        <v/>
      </c>
      <c r="E19" s="234"/>
      <c r="F19" s="234"/>
      <c r="G19" s="232"/>
      <c r="H19" s="23"/>
      <c r="I19" s="235"/>
      <c r="J19" s="236"/>
      <c r="K19" s="237"/>
      <c r="L19" s="238"/>
      <c r="M19" s="24"/>
      <c r="N19" s="24"/>
      <c r="O19" s="24"/>
      <c r="P19" s="43"/>
      <c r="Q19" s="239" t="str">
        <f t="shared" si="12"/>
        <v/>
      </c>
      <c r="R19" s="25"/>
      <c r="S19" s="229"/>
      <c r="T19" s="4" t="str">
        <f t="shared" si="22"/>
        <v/>
      </c>
      <c r="U19" s="98" t="str">
        <f t="shared" si="8"/>
        <v/>
      </c>
      <c r="V19" s="98" t="str">
        <f t="shared" si="23"/>
        <v/>
      </c>
      <c r="W19" s="28" t="str">
        <f>IF(V19="","",IF(AND(J19="無",K19="有")*OR(①基本情報!$D$4="幼稚園型認定こども園",①基本情報!$D$4="保育所型認定こども園",①基本情報!$D$4="地方裁量型認定こども園"),IF(X19=4,4,5),V19))</f>
        <v/>
      </c>
      <c r="X19" s="28" t="str">
        <f t="shared" si="24"/>
        <v/>
      </c>
      <c r="Y19" s="28" t="str">
        <f t="shared" si="13"/>
        <v/>
      </c>
      <c r="Z19" s="58" t="str">
        <f t="shared" si="9"/>
        <v/>
      </c>
      <c r="AA19" s="27" t="str">
        <f t="shared" si="9"/>
        <v/>
      </c>
      <c r="AB19" s="27" t="str">
        <f t="shared" si="9"/>
        <v/>
      </c>
      <c r="AC19" s="27" t="str">
        <f t="shared" si="9"/>
        <v/>
      </c>
      <c r="AD19" s="27" t="str">
        <f t="shared" si="9"/>
        <v/>
      </c>
      <c r="AE19" s="27" t="str">
        <f t="shared" si="9"/>
        <v/>
      </c>
      <c r="AF19" s="27" t="str">
        <f t="shared" si="9"/>
        <v/>
      </c>
      <c r="AG19" s="58" t="str">
        <f t="shared" si="9"/>
        <v/>
      </c>
      <c r="AH19" s="58" t="str">
        <f t="shared" si="9"/>
        <v/>
      </c>
      <c r="AI19" s="58" t="str">
        <f t="shared" si="9"/>
        <v/>
      </c>
      <c r="AJ19" s="58" t="str">
        <f t="shared" si="9"/>
        <v/>
      </c>
      <c r="AK19" s="58" t="str">
        <f t="shared" si="9"/>
        <v/>
      </c>
      <c r="AL19" s="4" t="str">
        <f t="shared" si="14"/>
        <v/>
      </c>
      <c r="AM19" s="54">
        <f t="shared" si="15"/>
        <v>0</v>
      </c>
      <c r="AN19" s="55">
        <f t="shared" si="16"/>
        <v>0</v>
      </c>
      <c r="AP19" s="4" t="str">
        <f t="shared" si="17"/>
        <v/>
      </c>
      <c r="AQ19" s="4" t="str">
        <f t="shared" si="10"/>
        <v/>
      </c>
      <c r="AR19" s="4" t="str">
        <f t="shared" si="10"/>
        <v/>
      </c>
      <c r="AS19" s="4" t="str">
        <f t="shared" si="10"/>
        <v/>
      </c>
      <c r="AT19" s="4" t="str">
        <f t="shared" si="10"/>
        <v/>
      </c>
      <c r="AU19" s="4" t="str">
        <f t="shared" si="10"/>
        <v/>
      </c>
      <c r="AV19" s="4" t="str">
        <f t="shared" si="10"/>
        <v/>
      </c>
      <c r="AW19" s="4" t="str">
        <f t="shared" si="10"/>
        <v/>
      </c>
      <c r="AX19" s="4" t="str">
        <f t="shared" si="10"/>
        <v/>
      </c>
      <c r="AY19" s="4" t="str">
        <f t="shared" si="10"/>
        <v/>
      </c>
      <c r="AZ19" s="4" t="str">
        <f t="shared" si="10"/>
        <v/>
      </c>
      <c r="BA19" s="4" t="str">
        <f t="shared" si="11"/>
        <v/>
      </c>
      <c r="BB19" s="4">
        <f t="shared" si="18"/>
        <v>0</v>
      </c>
      <c r="BE19" s="59" t="str">
        <f t="shared" si="19"/>
        <v/>
      </c>
      <c r="BF19" s="4" t="str">
        <f t="shared" si="20"/>
        <v/>
      </c>
      <c r="BG19" s="4" t="str">
        <f t="shared" si="21"/>
        <v/>
      </c>
      <c r="BI19" s="15" t="s">
        <v>47</v>
      </c>
    </row>
    <row r="20" spans="1:61" s="4" customFormat="1" ht="23.15" customHeight="1">
      <c r="A20" s="165">
        <v>10</v>
      </c>
      <c r="B20" s="231"/>
      <c r="C20" s="232"/>
      <c r="D20" s="233" t="str">
        <f t="shared" si="7"/>
        <v/>
      </c>
      <c r="E20" s="234"/>
      <c r="F20" s="234"/>
      <c r="G20" s="232"/>
      <c r="H20" s="23"/>
      <c r="I20" s="235"/>
      <c r="J20" s="236"/>
      <c r="K20" s="237"/>
      <c r="L20" s="238"/>
      <c r="M20" s="24"/>
      <c r="N20" s="24"/>
      <c r="O20" s="24"/>
      <c r="P20" s="43"/>
      <c r="Q20" s="239" t="str">
        <f t="shared" si="12"/>
        <v/>
      </c>
      <c r="R20" s="25"/>
      <c r="S20" s="229"/>
      <c r="T20" s="4" t="str">
        <f t="shared" si="22"/>
        <v/>
      </c>
      <c r="U20" s="98" t="str">
        <f t="shared" si="8"/>
        <v/>
      </c>
      <c r="V20" s="98" t="str">
        <f t="shared" si="23"/>
        <v/>
      </c>
      <c r="W20" s="28" t="str">
        <f>IF(V20="","",IF(AND(J20="無",K20="有")*OR(①基本情報!$D$4="幼稚園型認定こども園",①基本情報!$D$4="保育所型認定こども園",①基本情報!$D$4="地方裁量型認定こども園"),IF(X20=4,4,5),V20))</f>
        <v/>
      </c>
      <c r="X20" s="28" t="str">
        <f t="shared" si="24"/>
        <v/>
      </c>
      <c r="Y20" s="28" t="str">
        <f t="shared" si="13"/>
        <v/>
      </c>
      <c r="Z20" s="58" t="str">
        <f t="shared" si="9"/>
        <v/>
      </c>
      <c r="AA20" s="27" t="str">
        <f t="shared" si="9"/>
        <v/>
      </c>
      <c r="AB20" s="27" t="str">
        <f t="shared" si="9"/>
        <v/>
      </c>
      <c r="AC20" s="27" t="str">
        <f t="shared" si="9"/>
        <v/>
      </c>
      <c r="AD20" s="27" t="str">
        <f t="shared" si="9"/>
        <v/>
      </c>
      <c r="AE20" s="27" t="str">
        <f t="shared" si="9"/>
        <v/>
      </c>
      <c r="AF20" s="27" t="str">
        <f t="shared" si="9"/>
        <v/>
      </c>
      <c r="AG20" s="58" t="str">
        <f>IF($Y20="","",IF($N20="","",IF(AG$9&gt;=$N20,IF($O20="",$Y20,IF(AG$9&gt;$O20,"",$Y20)),"")))</f>
        <v/>
      </c>
      <c r="AH20" s="58" t="str">
        <f t="shared" si="9"/>
        <v/>
      </c>
      <c r="AI20" s="58" t="str">
        <f t="shared" si="9"/>
        <v/>
      </c>
      <c r="AJ20" s="58" t="str">
        <f t="shared" si="9"/>
        <v/>
      </c>
      <c r="AK20" s="58" t="str">
        <f t="shared" si="9"/>
        <v/>
      </c>
      <c r="AL20" s="4" t="str">
        <f t="shared" si="14"/>
        <v/>
      </c>
      <c r="AM20" s="54">
        <f t="shared" si="15"/>
        <v>0</v>
      </c>
      <c r="AN20" s="55">
        <f t="shared" si="16"/>
        <v>0</v>
      </c>
      <c r="AP20" s="4" t="str">
        <f t="shared" si="17"/>
        <v/>
      </c>
      <c r="AQ20" s="4" t="str">
        <f t="shared" si="10"/>
        <v/>
      </c>
      <c r="AR20" s="4" t="str">
        <f t="shared" si="10"/>
        <v/>
      </c>
      <c r="AS20" s="4" t="str">
        <f t="shared" si="10"/>
        <v/>
      </c>
      <c r="AT20" s="4" t="str">
        <f t="shared" si="10"/>
        <v/>
      </c>
      <c r="AU20" s="4" t="str">
        <f t="shared" si="10"/>
        <v/>
      </c>
      <c r="AV20" s="4" t="str">
        <f t="shared" si="10"/>
        <v/>
      </c>
      <c r="AW20" s="4" t="str">
        <f t="shared" si="10"/>
        <v/>
      </c>
      <c r="AX20" s="4" t="str">
        <f t="shared" si="10"/>
        <v/>
      </c>
      <c r="AY20" s="4" t="str">
        <f t="shared" si="10"/>
        <v/>
      </c>
      <c r="AZ20" s="4" t="str">
        <f t="shared" si="10"/>
        <v/>
      </c>
      <c r="BA20" s="4" t="str">
        <f t="shared" si="11"/>
        <v/>
      </c>
      <c r="BB20" s="4">
        <f t="shared" si="18"/>
        <v>0</v>
      </c>
      <c r="BE20" s="59" t="str">
        <f t="shared" si="19"/>
        <v/>
      </c>
      <c r="BF20" s="4" t="str">
        <f t="shared" si="20"/>
        <v/>
      </c>
      <c r="BG20" s="4" t="str">
        <f t="shared" si="21"/>
        <v/>
      </c>
      <c r="BI20" s="7" t="s">
        <v>48</v>
      </c>
    </row>
    <row r="21" spans="1:61" s="4" customFormat="1" ht="23.15" customHeight="1">
      <c r="A21" s="165">
        <v>11</v>
      </c>
      <c r="B21" s="231"/>
      <c r="C21" s="232"/>
      <c r="D21" s="233" t="str">
        <f t="shared" si="7"/>
        <v/>
      </c>
      <c r="E21" s="234"/>
      <c r="F21" s="234"/>
      <c r="G21" s="232"/>
      <c r="H21" s="23"/>
      <c r="I21" s="235"/>
      <c r="J21" s="236"/>
      <c r="K21" s="237"/>
      <c r="L21" s="238"/>
      <c r="M21" s="24"/>
      <c r="N21" s="24"/>
      <c r="O21" s="24"/>
      <c r="P21" s="43"/>
      <c r="Q21" s="239" t="str">
        <f t="shared" si="12"/>
        <v/>
      </c>
      <c r="R21" s="25"/>
      <c r="S21" s="229"/>
      <c r="T21" s="4" t="str">
        <f t="shared" si="22"/>
        <v/>
      </c>
      <c r="U21" s="98" t="str">
        <f t="shared" si="8"/>
        <v/>
      </c>
      <c r="V21" s="98" t="str">
        <f t="shared" si="23"/>
        <v/>
      </c>
      <c r="W21" s="28" t="str">
        <f>IF(V21="","",IF(AND(J21="無",K21="有")*OR(①基本情報!$D$4="幼稚園型認定こども園",①基本情報!$D$4="保育所型認定こども園",①基本情報!$D$4="地方裁量型認定こども園"),IF(X21=4,4,5),V21))</f>
        <v/>
      </c>
      <c r="X21" s="28" t="str">
        <f t="shared" si="24"/>
        <v/>
      </c>
      <c r="Y21" s="28" t="str">
        <f t="shared" si="13"/>
        <v/>
      </c>
      <c r="Z21" s="58" t="str">
        <f t="shared" si="9"/>
        <v/>
      </c>
      <c r="AA21" s="27" t="str">
        <f t="shared" si="9"/>
        <v/>
      </c>
      <c r="AB21" s="27" t="str">
        <f t="shared" si="9"/>
        <v/>
      </c>
      <c r="AC21" s="27" t="str">
        <f t="shared" si="9"/>
        <v/>
      </c>
      <c r="AD21" s="27" t="str">
        <f t="shared" si="9"/>
        <v/>
      </c>
      <c r="AE21" s="27" t="str">
        <f t="shared" si="9"/>
        <v/>
      </c>
      <c r="AF21" s="27" t="str">
        <f t="shared" si="9"/>
        <v/>
      </c>
      <c r="AG21" s="58" t="str">
        <f t="shared" si="9"/>
        <v/>
      </c>
      <c r="AH21" s="58" t="str">
        <f t="shared" si="9"/>
        <v/>
      </c>
      <c r="AI21" s="58" t="str">
        <f t="shared" si="9"/>
        <v/>
      </c>
      <c r="AJ21" s="58" t="str">
        <f t="shared" si="9"/>
        <v/>
      </c>
      <c r="AK21" s="58" t="str">
        <f t="shared" si="9"/>
        <v/>
      </c>
      <c r="AL21" s="4" t="str">
        <f t="shared" si="14"/>
        <v/>
      </c>
      <c r="AM21" s="54">
        <f t="shared" si="15"/>
        <v>0</v>
      </c>
      <c r="AN21" s="55">
        <f t="shared" si="16"/>
        <v>0</v>
      </c>
      <c r="AP21" s="4" t="str">
        <f t="shared" si="17"/>
        <v/>
      </c>
      <c r="AQ21" s="4" t="str">
        <f t="shared" si="10"/>
        <v/>
      </c>
      <c r="AR21" s="4" t="str">
        <f t="shared" si="10"/>
        <v/>
      </c>
      <c r="AS21" s="4" t="str">
        <f t="shared" si="10"/>
        <v/>
      </c>
      <c r="AT21" s="4" t="str">
        <f t="shared" si="10"/>
        <v/>
      </c>
      <c r="AU21" s="4" t="str">
        <f t="shared" si="10"/>
        <v/>
      </c>
      <c r="AV21" s="4" t="str">
        <f t="shared" si="10"/>
        <v/>
      </c>
      <c r="AW21" s="4" t="str">
        <f t="shared" si="10"/>
        <v/>
      </c>
      <c r="AX21" s="4" t="str">
        <f t="shared" si="10"/>
        <v/>
      </c>
      <c r="AY21" s="4" t="str">
        <f t="shared" si="10"/>
        <v/>
      </c>
      <c r="AZ21" s="4" t="str">
        <f t="shared" si="10"/>
        <v/>
      </c>
      <c r="BA21" s="4" t="str">
        <f t="shared" si="11"/>
        <v/>
      </c>
      <c r="BB21" s="4">
        <f t="shared" si="18"/>
        <v>0</v>
      </c>
      <c r="BE21" s="59" t="str">
        <f t="shared" si="19"/>
        <v/>
      </c>
      <c r="BF21" s="4" t="str">
        <f t="shared" si="20"/>
        <v/>
      </c>
      <c r="BG21" s="4" t="str">
        <f t="shared" si="21"/>
        <v/>
      </c>
      <c r="BI21" s="14" t="s">
        <v>49</v>
      </c>
    </row>
    <row r="22" spans="1:61" s="4" customFormat="1" ht="23.15" customHeight="1">
      <c r="A22" s="165">
        <v>12</v>
      </c>
      <c r="B22" s="231"/>
      <c r="C22" s="232"/>
      <c r="D22" s="233" t="str">
        <f t="shared" si="7"/>
        <v/>
      </c>
      <c r="E22" s="234"/>
      <c r="F22" s="234"/>
      <c r="G22" s="232"/>
      <c r="H22" s="23"/>
      <c r="I22" s="235"/>
      <c r="J22" s="236"/>
      <c r="K22" s="237"/>
      <c r="L22" s="238"/>
      <c r="M22" s="24"/>
      <c r="N22" s="24"/>
      <c r="O22" s="24"/>
      <c r="P22" s="43"/>
      <c r="Q22" s="239" t="str">
        <f t="shared" si="12"/>
        <v/>
      </c>
      <c r="R22" s="25"/>
      <c r="S22" s="229"/>
      <c r="T22" s="4" t="str">
        <f t="shared" si="22"/>
        <v/>
      </c>
      <c r="U22" s="98" t="str">
        <f t="shared" si="8"/>
        <v/>
      </c>
      <c r="V22" s="98" t="str">
        <f t="shared" si="23"/>
        <v/>
      </c>
      <c r="W22" s="28" t="str">
        <f>IF(V22="","",IF(AND(J22="無",K22="有")*OR(①基本情報!$D$4="幼稚園型認定こども園",①基本情報!$D$4="保育所型認定こども園",①基本情報!$D$4="地方裁量型認定こども園"),IF(X22=4,4,5),V22))</f>
        <v/>
      </c>
      <c r="X22" s="28" t="str">
        <f t="shared" si="24"/>
        <v/>
      </c>
      <c r="Y22" s="28" t="str">
        <f t="shared" si="13"/>
        <v/>
      </c>
      <c r="Z22" s="58" t="str">
        <f t="shared" si="9"/>
        <v/>
      </c>
      <c r="AA22" s="27" t="str">
        <f t="shared" si="9"/>
        <v/>
      </c>
      <c r="AB22" s="27" t="str">
        <f t="shared" si="9"/>
        <v/>
      </c>
      <c r="AC22" s="27" t="str">
        <f t="shared" si="9"/>
        <v/>
      </c>
      <c r="AD22" s="27" t="str">
        <f t="shared" si="9"/>
        <v/>
      </c>
      <c r="AE22" s="27" t="str">
        <f t="shared" si="9"/>
        <v/>
      </c>
      <c r="AF22" s="27" t="str">
        <f t="shared" si="9"/>
        <v/>
      </c>
      <c r="AG22" s="58" t="str">
        <f t="shared" si="9"/>
        <v/>
      </c>
      <c r="AH22" s="58" t="str">
        <f t="shared" si="9"/>
        <v/>
      </c>
      <c r="AI22" s="58" t="str">
        <f t="shared" si="9"/>
        <v/>
      </c>
      <c r="AJ22" s="58" t="str">
        <f t="shared" si="9"/>
        <v/>
      </c>
      <c r="AK22" s="58" t="str">
        <f t="shared" si="9"/>
        <v/>
      </c>
      <c r="AL22" s="4" t="str">
        <f t="shared" si="14"/>
        <v/>
      </c>
      <c r="AM22" s="54">
        <f t="shared" si="15"/>
        <v>0</v>
      </c>
      <c r="AN22" s="55">
        <f t="shared" si="16"/>
        <v>0</v>
      </c>
      <c r="AP22" s="4" t="str">
        <f t="shared" ref="AP22:AP85" si="25">IF(Z22="","","○")</f>
        <v/>
      </c>
      <c r="AQ22" s="4" t="str">
        <f t="shared" ref="AQ22:AQ85" si="26">IF(AA22="","","○")</f>
        <v/>
      </c>
      <c r="AR22" s="4" t="str">
        <f t="shared" ref="AR22:AR85" si="27">IF(AB22="","","○")</f>
        <v/>
      </c>
      <c r="AS22" s="4" t="str">
        <f t="shared" ref="AS22:AS85" si="28">IF(AC22="","","○")</f>
        <v/>
      </c>
      <c r="AT22" s="4" t="str">
        <f t="shared" ref="AT22:AT85" si="29">IF(AD22="","","○")</f>
        <v/>
      </c>
      <c r="AU22" s="4" t="str">
        <f t="shared" ref="AU22:AU85" si="30">IF(AE22="","","○")</f>
        <v/>
      </c>
      <c r="AV22" s="4" t="str">
        <f t="shared" ref="AV22:AV85" si="31">IF(AF22="","","○")</f>
        <v/>
      </c>
      <c r="AW22" s="4" t="str">
        <f t="shared" ref="AW22:AW85" si="32">IF(AG22="","","○")</f>
        <v/>
      </c>
      <c r="AX22" s="4" t="str">
        <f t="shared" ref="AX22:AX85" si="33">IF(AH22="","","○")</f>
        <v/>
      </c>
      <c r="AY22" s="4" t="str">
        <f t="shared" ref="AY22:AY85" si="34">IF(AI22="","","○")</f>
        <v/>
      </c>
      <c r="AZ22" s="4" t="str">
        <f t="shared" ref="AZ22:AZ85" si="35">IF(AJ22="","","○")</f>
        <v/>
      </c>
      <c r="BA22" s="4" t="str">
        <f t="shared" ref="BA22:BA85" si="36">IF(AK22="","","○")</f>
        <v/>
      </c>
      <c r="BB22" s="4">
        <f t="shared" si="18"/>
        <v>0</v>
      </c>
      <c r="BE22" s="59" t="str">
        <f t="shared" si="19"/>
        <v/>
      </c>
      <c r="BF22" s="4" t="str">
        <f t="shared" si="20"/>
        <v/>
      </c>
      <c r="BG22" s="4" t="str">
        <f t="shared" si="21"/>
        <v/>
      </c>
    </row>
    <row r="23" spans="1:61" s="4" customFormat="1" ht="23.15" customHeight="1">
      <c r="A23" s="165">
        <v>13</v>
      </c>
      <c r="B23" s="231"/>
      <c r="C23" s="232"/>
      <c r="D23" s="233" t="str">
        <f t="shared" si="7"/>
        <v/>
      </c>
      <c r="E23" s="234"/>
      <c r="F23" s="234"/>
      <c r="G23" s="232"/>
      <c r="H23" s="23"/>
      <c r="I23" s="235"/>
      <c r="J23" s="236"/>
      <c r="K23" s="237"/>
      <c r="L23" s="238"/>
      <c r="M23" s="24"/>
      <c r="N23" s="24"/>
      <c r="O23" s="24"/>
      <c r="P23" s="43"/>
      <c r="Q23" s="239" t="str">
        <f t="shared" si="12"/>
        <v/>
      </c>
      <c r="R23" s="25"/>
      <c r="S23" s="229"/>
      <c r="T23" s="4" t="str">
        <f t="shared" si="22"/>
        <v/>
      </c>
      <c r="U23" s="98" t="str">
        <f t="shared" si="8"/>
        <v/>
      </c>
      <c r="V23" s="98" t="str">
        <f t="shared" si="23"/>
        <v/>
      </c>
      <c r="W23" s="28" t="str">
        <f>IF(V23="","",IF(AND(J23="無",K23="有")*OR(①基本情報!$D$4="幼稚園型認定こども園",①基本情報!$D$4="保育所型認定こども園",①基本情報!$D$4="地方裁量型認定こども園"),IF(X23=4,4,5),V23))</f>
        <v/>
      </c>
      <c r="X23" s="28" t="str">
        <f t="shared" si="24"/>
        <v/>
      </c>
      <c r="Y23" s="28" t="str">
        <f t="shared" si="13"/>
        <v/>
      </c>
      <c r="Z23" s="58" t="str">
        <f t="shared" si="9"/>
        <v/>
      </c>
      <c r="AA23" s="27" t="str">
        <f t="shared" si="9"/>
        <v/>
      </c>
      <c r="AB23" s="27" t="str">
        <f t="shared" si="9"/>
        <v/>
      </c>
      <c r="AC23" s="27" t="str">
        <f t="shared" si="9"/>
        <v/>
      </c>
      <c r="AD23" s="27" t="str">
        <f t="shared" si="9"/>
        <v/>
      </c>
      <c r="AE23" s="27" t="str">
        <f t="shared" si="9"/>
        <v/>
      </c>
      <c r="AF23" s="27" t="str">
        <f t="shared" si="9"/>
        <v/>
      </c>
      <c r="AG23" s="58" t="str">
        <f t="shared" si="9"/>
        <v/>
      </c>
      <c r="AH23" s="58" t="str">
        <f t="shared" si="9"/>
        <v/>
      </c>
      <c r="AI23" s="58" t="str">
        <f t="shared" si="9"/>
        <v/>
      </c>
      <c r="AJ23" s="58" t="str">
        <f t="shared" si="9"/>
        <v/>
      </c>
      <c r="AK23" s="58" t="str">
        <f t="shared" si="9"/>
        <v/>
      </c>
      <c r="AL23" s="4" t="str">
        <f t="shared" si="14"/>
        <v/>
      </c>
      <c r="AM23" s="54">
        <f t="shared" si="15"/>
        <v>0</v>
      </c>
      <c r="AN23" s="55">
        <f t="shared" si="16"/>
        <v>0</v>
      </c>
      <c r="AP23" s="4" t="str">
        <f t="shared" si="25"/>
        <v/>
      </c>
      <c r="AQ23" s="4" t="str">
        <f t="shared" si="26"/>
        <v/>
      </c>
      <c r="AR23" s="4" t="str">
        <f t="shared" si="27"/>
        <v/>
      </c>
      <c r="AS23" s="4" t="str">
        <f t="shared" si="28"/>
        <v/>
      </c>
      <c r="AT23" s="4" t="str">
        <f t="shared" si="29"/>
        <v/>
      </c>
      <c r="AU23" s="4" t="str">
        <f t="shared" si="30"/>
        <v/>
      </c>
      <c r="AV23" s="4" t="str">
        <f t="shared" si="31"/>
        <v/>
      </c>
      <c r="AW23" s="4" t="str">
        <f t="shared" si="32"/>
        <v/>
      </c>
      <c r="AX23" s="4" t="str">
        <f t="shared" si="33"/>
        <v/>
      </c>
      <c r="AY23" s="4" t="str">
        <f t="shared" si="34"/>
        <v/>
      </c>
      <c r="AZ23" s="4" t="str">
        <f t="shared" si="35"/>
        <v/>
      </c>
      <c r="BA23" s="4" t="str">
        <f t="shared" si="36"/>
        <v/>
      </c>
      <c r="BB23" s="4">
        <f t="shared" si="18"/>
        <v>0</v>
      </c>
      <c r="BE23" s="59" t="str">
        <f t="shared" si="19"/>
        <v/>
      </c>
      <c r="BF23" s="4" t="str">
        <f t="shared" si="20"/>
        <v/>
      </c>
      <c r="BG23" s="4" t="str">
        <f t="shared" si="21"/>
        <v/>
      </c>
      <c r="BI23" s="15" t="s">
        <v>50</v>
      </c>
    </row>
    <row r="24" spans="1:61" s="4" customFormat="1" ht="23.15" customHeight="1">
      <c r="A24" s="165">
        <v>14</v>
      </c>
      <c r="B24" s="231"/>
      <c r="C24" s="232"/>
      <c r="D24" s="233" t="str">
        <f t="shared" si="7"/>
        <v/>
      </c>
      <c r="E24" s="234"/>
      <c r="F24" s="234"/>
      <c r="G24" s="232"/>
      <c r="H24" s="23"/>
      <c r="I24" s="235"/>
      <c r="J24" s="236"/>
      <c r="K24" s="237"/>
      <c r="L24" s="238"/>
      <c r="M24" s="24"/>
      <c r="N24" s="24"/>
      <c r="O24" s="24"/>
      <c r="P24" s="43"/>
      <c r="Q24" s="239" t="str">
        <f t="shared" si="12"/>
        <v/>
      </c>
      <c r="R24" s="25"/>
      <c r="S24" s="229"/>
      <c r="T24" s="4" t="str">
        <f t="shared" si="22"/>
        <v/>
      </c>
      <c r="U24" s="98" t="str">
        <f t="shared" si="8"/>
        <v/>
      </c>
      <c r="V24" s="98" t="str">
        <f t="shared" si="23"/>
        <v/>
      </c>
      <c r="W24" s="28" t="str">
        <f>IF(V24="","",IF(AND(J24="無",K24="有")*OR(①基本情報!$D$4="幼稚園型認定こども園",①基本情報!$D$4="保育所型認定こども園",①基本情報!$D$4="地方裁量型認定こども園"),IF(X24=4,4,5),V24))</f>
        <v/>
      </c>
      <c r="X24" s="28" t="str">
        <f t="shared" si="24"/>
        <v/>
      </c>
      <c r="Y24" s="28" t="str">
        <f t="shared" si="13"/>
        <v/>
      </c>
      <c r="Z24" s="58" t="str">
        <f t="shared" si="9"/>
        <v/>
      </c>
      <c r="AA24" s="27" t="str">
        <f t="shared" si="9"/>
        <v/>
      </c>
      <c r="AB24" s="27" t="str">
        <f t="shared" si="9"/>
        <v/>
      </c>
      <c r="AC24" s="27" t="str">
        <f t="shared" si="9"/>
        <v/>
      </c>
      <c r="AD24" s="27" t="str">
        <f t="shared" si="9"/>
        <v/>
      </c>
      <c r="AE24" s="27" t="str">
        <f t="shared" si="9"/>
        <v/>
      </c>
      <c r="AF24" s="27" t="str">
        <f t="shared" si="9"/>
        <v/>
      </c>
      <c r="AG24" s="58" t="str">
        <f t="shared" si="9"/>
        <v/>
      </c>
      <c r="AH24" s="58" t="str">
        <f t="shared" si="9"/>
        <v/>
      </c>
      <c r="AI24" s="58" t="str">
        <f t="shared" si="9"/>
        <v/>
      </c>
      <c r="AJ24" s="58" t="str">
        <f t="shared" si="9"/>
        <v/>
      </c>
      <c r="AK24" s="58" t="str">
        <f t="shared" si="9"/>
        <v/>
      </c>
      <c r="AL24" s="4" t="str">
        <f t="shared" si="14"/>
        <v/>
      </c>
      <c r="AM24" s="54">
        <f t="shared" si="15"/>
        <v>0</v>
      </c>
      <c r="AN24" s="55">
        <f t="shared" si="16"/>
        <v>0</v>
      </c>
      <c r="AP24" s="4" t="str">
        <f t="shared" si="25"/>
        <v/>
      </c>
      <c r="AQ24" s="4" t="str">
        <f t="shared" si="26"/>
        <v/>
      </c>
      <c r="AR24" s="4" t="str">
        <f t="shared" si="27"/>
        <v/>
      </c>
      <c r="AS24" s="4" t="str">
        <f t="shared" si="28"/>
        <v/>
      </c>
      <c r="AT24" s="4" t="str">
        <f t="shared" si="29"/>
        <v/>
      </c>
      <c r="AU24" s="4" t="str">
        <f t="shared" si="30"/>
        <v/>
      </c>
      <c r="AV24" s="4" t="str">
        <f t="shared" si="31"/>
        <v/>
      </c>
      <c r="AW24" s="4" t="str">
        <f t="shared" si="32"/>
        <v/>
      </c>
      <c r="AX24" s="4" t="str">
        <f t="shared" si="33"/>
        <v/>
      </c>
      <c r="AY24" s="4" t="str">
        <f t="shared" si="34"/>
        <v/>
      </c>
      <c r="AZ24" s="4" t="str">
        <f t="shared" si="35"/>
        <v/>
      </c>
      <c r="BA24" s="4" t="str">
        <f t="shared" si="36"/>
        <v/>
      </c>
      <c r="BB24" s="4">
        <f t="shared" si="18"/>
        <v>0</v>
      </c>
      <c r="BE24" s="59" t="str">
        <f t="shared" si="19"/>
        <v/>
      </c>
      <c r="BF24" s="4" t="str">
        <f t="shared" si="20"/>
        <v/>
      </c>
      <c r="BG24" s="4" t="str">
        <f t="shared" si="21"/>
        <v/>
      </c>
      <c r="BI24" s="1" t="s">
        <v>51</v>
      </c>
    </row>
    <row r="25" spans="1:61" s="4" customFormat="1" ht="23.15" customHeight="1">
      <c r="A25" s="165">
        <v>15</v>
      </c>
      <c r="B25" s="231"/>
      <c r="C25" s="232"/>
      <c r="D25" s="233" t="str">
        <f t="shared" si="7"/>
        <v/>
      </c>
      <c r="E25" s="234"/>
      <c r="F25" s="234"/>
      <c r="G25" s="232"/>
      <c r="H25" s="23"/>
      <c r="I25" s="235"/>
      <c r="J25" s="236"/>
      <c r="K25" s="237"/>
      <c r="L25" s="238"/>
      <c r="M25" s="24"/>
      <c r="N25" s="24"/>
      <c r="O25" s="24"/>
      <c r="P25" s="43"/>
      <c r="Q25" s="239" t="str">
        <f t="shared" si="12"/>
        <v/>
      </c>
      <c r="R25" s="25"/>
      <c r="S25" s="229"/>
      <c r="T25" s="4" t="str">
        <f t="shared" si="22"/>
        <v/>
      </c>
      <c r="U25" s="98" t="str">
        <f t="shared" si="8"/>
        <v/>
      </c>
      <c r="V25" s="98" t="str">
        <f t="shared" si="23"/>
        <v/>
      </c>
      <c r="W25" s="28" t="str">
        <f>IF(V25="","",IF(AND(J25="無",K25="有")*OR(①基本情報!$D$4="幼稚園型認定こども園",①基本情報!$D$4="保育所型認定こども園",①基本情報!$D$4="地方裁量型認定こども園"),IF(X25=4,4,5),V25))</f>
        <v/>
      </c>
      <c r="X25" s="28" t="str">
        <f t="shared" si="24"/>
        <v/>
      </c>
      <c r="Y25" s="28" t="str">
        <f t="shared" si="13"/>
        <v/>
      </c>
      <c r="Z25" s="58" t="str">
        <f t="shared" si="9"/>
        <v/>
      </c>
      <c r="AA25" s="27" t="str">
        <f t="shared" si="9"/>
        <v/>
      </c>
      <c r="AB25" s="27" t="str">
        <f t="shared" si="9"/>
        <v/>
      </c>
      <c r="AC25" s="27" t="str">
        <f t="shared" si="9"/>
        <v/>
      </c>
      <c r="AD25" s="27" t="str">
        <f t="shared" si="9"/>
        <v/>
      </c>
      <c r="AE25" s="27" t="str">
        <f t="shared" si="9"/>
        <v/>
      </c>
      <c r="AF25" s="27" t="str">
        <f t="shared" si="9"/>
        <v/>
      </c>
      <c r="AG25" s="58" t="str">
        <f t="shared" si="9"/>
        <v/>
      </c>
      <c r="AH25" s="58" t="str">
        <f t="shared" si="9"/>
        <v/>
      </c>
      <c r="AI25" s="58" t="str">
        <f t="shared" si="9"/>
        <v/>
      </c>
      <c r="AJ25" s="58" t="str">
        <f t="shared" si="9"/>
        <v/>
      </c>
      <c r="AK25" s="58" t="str">
        <f t="shared" si="9"/>
        <v/>
      </c>
      <c r="AL25" s="4" t="str">
        <f t="shared" si="14"/>
        <v/>
      </c>
      <c r="AM25" s="54">
        <f t="shared" si="15"/>
        <v>0</v>
      </c>
      <c r="AN25" s="55">
        <f t="shared" si="16"/>
        <v>0</v>
      </c>
      <c r="AP25" s="4" t="str">
        <f t="shared" si="25"/>
        <v/>
      </c>
      <c r="AQ25" s="4" t="str">
        <f t="shared" si="26"/>
        <v/>
      </c>
      <c r="AR25" s="4" t="str">
        <f t="shared" si="27"/>
        <v/>
      </c>
      <c r="AS25" s="4" t="str">
        <f t="shared" si="28"/>
        <v/>
      </c>
      <c r="AT25" s="4" t="str">
        <f t="shared" si="29"/>
        <v/>
      </c>
      <c r="AU25" s="4" t="str">
        <f t="shared" si="30"/>
        <v/>
      </c>
      <c r="AV25" s="4" t="str">
        <f t="shared" si="31"/>
        <v/>
      </c>
      <c r="AW25" s="4" t="str">
        <f t="shared" si="32"/>
        <v/>
      </c>
      <c r="AX25" s="4" t="str">
        <f t="shared" si="33"/>
        <v/>
      </c>
      <c r="AY25" s="4" t="str">
        <f t="shared" si="34"/>
        <v/>
      </c>
      <c r="AZ25" s="4" t="str">
        <f t="shared" si="35"/>
        <v/>
      </c>
      <c r="BA25" s="4" t="str">
        <f t="shared" si="36"/>
        <v/>
      </c>
      <c r="BB25" s="4">
        <f t="shared" si="18"/>
        <v>0</v>
      </c>
      <c r="BE25" s="59" t="str">
        <f t="shared" si="19"/>
        <v/>
      </c>
      <c r="BF25" s="4" t="str">
        <f t="shared" si="20"/>
        <v/>
      </c>
      <c r="BG25" s="4" t="str">
        <f t="shared" si="21"/>
        <v/>
      </c>
      <c r="BI25" s="7"/>
    </row>
    <row r="26" spans="1:61" s="4" customFormat="1" ht="23.15" customHeight="1">
      <c r="A26" s="165">
        <v>16</v>
      </c>
      <c r="B26" s="231"/>
      <c r="C26" s="232"/>
      <c r="D26" s="233" t="str">
        <f t="shared" si="7"/>
        <v/>
      </c>
      <c r="E26" s="234"/>
      <c r="F26" s="234"/>
      <c r="G26" s="232"/>
      <c r="H26" s="23"/>
      <c r="I26" s="235"/>
      <c r="J26" s="236"/>
      <c r="K26" s="237"/>
      <c r="L26" s="238"/>
      <c r="M26" s="24"/>
      <c r="N26" s="24"/>
      <c r="O26" s="24"/>
      <c r="P26" s="240"/>
      <c r="Q26" s="239" t="str">
        <f t="shared" si="12"/>
        <v/>
      </c>
      <c r="R26" s="25"/>
      <c r="S26" s="229"/>
      <c r="T26" s="4" t="str">
        <f t="shared" si="22"/>
        <v/>
      </c>
      <c r="U26" s="98" t="str">
        <f t="shared" si="8"/>
        <v/>
      </c>
      <c r="V26" s="98" t="str">
        <f t="shared" si="23"/>
        <v/>
      </c>
      <c r="W26" s="28" t="str">
        <f>IF(V26="","",IF(AND(J26="無",K26="有")*OR(①基本情報!$D$4="幼稚園型認定こども園",①基本情報!$D$4="保育所型認定こども園",①基本情報!$D$4="地方裁量型認定こども園"),IF(X26=4,4,5),V26))</f>
        <v/>
      </c>
      <c r="X26" s="28" t="str">
        <f t="shared" si="24"/>
        <v/>
      </c>
      <c r="Y26" s="28" t="str">
        <f t="shared" si="13"/>
        <v/>
      </c>
      <c r="Z26" s="58" t="str">
        <f t="shared" si="9"/>
        <v/>
      </c>
      <c r="AA26" s="27" t="str">
        <f t="shared" si="9"/>
        <v/>
      </c>
      <c r="AB26" s="27" t="str">
        <f t="shared" si="9"/>
        <v/>
      </c>
      <c r="AC26" s="27" t="str">
        <f t="shared" si="9"/>
        <v/>
      </c>
      <c r="AD26" s="27" t="str">
        <f t="shared" si="9"/>
        <v/>
      </c>
      <c r="AE26" s="27" t="str">
        <f t="shared" si="9"/>
        <v/>
      </c>
      <c r="AF26" s="27" t="str">
        <f t="shared" si="9"/>
        <v/>
      </c>
      <c r="AG26" s="58" t="str">
        <f t="shared" si="9"/>
        <v/>
      </c>
      <c r="AH26" s="58" t="str">
        <f t="shared" si="9"/>
        <v/>
      </c>
      <c r="AI26" s="58" t="str">
        <f t="shared" si="9"/>
        <v/>
      </c>
      <c r="AJ26" s="58" t="str">
        <f t="shared" si="9"/>
        <v/>
      </c>
      <c r="AK26" s="58" t="str">
        <f t="shared" si="9"/>
        <v/>
      </c>
      <c r="AL26" s="4" t="str">
        <f t="shared" si="14"/>
        <v/>
      </c>
      <c r="AM26" s="54">
        <f t="shared" si="15"/>
        <v>0</v>
      </c>
      <c r="AN26" s="55">
        <f t="shared" si="16"/>
        <v>0</v>
      </c>
      <c r="AP26" s="4" t="str">
        <f t="shared" si="25"/>
        <v/>
      </c>
      <c r="AQ26" s="4" t="str">
        <f t="shared" si="26"/>
        <v/>
      </c>
      <c r="AR26" s="4" t="str">
        <f t="shared" si="27"/>
        <v/>
      </c>
      <c r="AS26" s="4" t="str">
        <f t="shared" si="28"/>
        <v/>
      </c>
      <c r="AT26" s="4" t="str">
        <f t="shared" si="29"/>
        <v/>
      </c>
      <c r="AU26" s="4" t="str">
        <f t="shared" si="30"/>
        <v/>
      </c>
      <c r="AV26" s="4" t="str">
        <f t="shared" si="31"/>
        <v/>
      </c>
      <c r="AW26" s="4" t="str">
        <f t="shared" si="32"/>
        <v/>
      </c>
      <c r="AX26" s="4" t="str">
        <f t="shared" si="33"/>
        <v/>
      </c>
      <c r="AY26" s="4" t="str">
        <f t="shared" si="34"/>
        <v/>
      </c>
      <c r="AZ26" s="4" t="str">
        <f t="shared" si="35"/>
        <v/>
      </c>
      <c r="BA26" s="4" t="str">
        <f t="shared" si="36"/>
        <v/>
      </c>
      <c r="BB26" s="4">
        <f t="shared" si="18"/>
        <v>0</v>
      </c>
      <c r="BE26" s="59" t="str">
        <f t="shared" si="19"/>
        <v/>
      </c>
      <c r="BF26" s="4" t="str">
        <f t="shared" si="20"/>
        <v/>
      </c>
      <c r="BG26" s="4" t="str">
        <f t="shared" si="21"/>
        <v/>
      </c>
      <c r="BI26" s="15" t="s">
        <v>52</v>
      </c>
    </row>
    <row r="27" spans="1:61" s="4" customFormat="1" ht="23.15" customHeight="1">
      <c r="A27" s="165">
        <v>17</v>
      </c>
      <c r="B27" s="231"/>
      <c r="C27" s="232"/>
      <c r="D27" s="233" t="str">
        <f t="shared" si="7"/>
        <v/>
      </c>
      <c r="E27" s="234"/>
      <c r="F27" s="234"/>
      <c r="G27" s="232"/>
      <c r="H27" s="23"/>
      <c r="I27" s="235"/>
      <c r="J27" s="236"/>
      <c r="K27" s="237"/>
      <c r="L27" s="238"/>
      <c r="M27" s="24"/>
      <c r="N27" s="24"/>
      <c r="O27" s="24"/>
      <c r="P27" s="43"/>
      <c r="Q27" s="239" t="str">
        <f t="shared" si="12"/>
        <v/>
      </c>
      <c r="R27" s="25"/>
      <c r="S27" s="229"/>
      <c r="T27" s="4" t="str">
        <f t="shared" si="22"/>
        <v/>
      </c>
      <c r="U27" s="98" t="str">
        <f t="shared" si="8"/>
        <v/>
      </c>
      <c r="V27" s="98" t="str">
        <f t="shared" si="23"/>
        <v/>
      </c>
      <c r="W27" s="28" t="str">
        <f>IF(V27="","",IF(AND(J27="無",K27="有")*OR(①基本情報!$D$4="幼稚園型認定こども園",①基本情報!$D$4="保育所型認定こども園",①基本情報!$D$4="地方裁量型認定こども園"),IF(X27=4,4,5),V27))</f>
        <v/>
      </c>
      <c r="X27" s="28" t="str">
        <f t="shared" si="24"/>
        <v/>
      </c>
      <c r="Y27" s="28" t="str">
        <f t="shared" si="13"/>
        <v/>
      </c>
      <c r="Z27" s="58" t="str">
        <f t="shared" si="9"/>
        <v/>
      </c>
      <c r="AA27" s="27" t="str">
        <f t="shared" si="9"/>
        <v/>
      </c>
      <c r="AB27" s="27" t="str">
        <f t="shared" si="9"/>
        <v/>
      </c>
      <c r="AC27" s="27" t="str">
        <f t="shared" si="9"/>
        <v/>
      </c>
      <c r="AD27" s="27" t="str">
        <f t="shared" si="9"/>
        <v/>
      </c>
      <c r="AE27" s="27" t="str">
        <f t="shared" si="9"/>
        <v/>
      </c>
      <c r="AF27" s="27" t="str">
        <f t="shared" si="9"/>
        <v/>
      </c>
      <c r="AG27" s="58" t="str">
        <f t="shared" si="9"/>
        <v/>
      </c>
      <c r="AH27" s="58" t="str">
        <f t="shared" si="9"/>
        <v/>
      </c>
      <c r="AI27" s="58" t="str">
        <f t="shared" si="9"/>
        <v/>
      </c>
      <c r="AJ27" s="58" t="str">
        <f t="shared" si="9"/>
        <v/>
      </c>
      <c r="AK27" s="58" t="str">
        <f t="shared" si="9"/>
        <v/>
      </c>
      <c r="AL27" s="4" t="str">
        <f t="shared" si="14"/>
        <v/>
      </c>
      <c r="AM27" s="54">
        <f t="shared" si="15"/>
        <v>0</v>
      </c>
      <c r="AN27" s="55">
        <f t="shared" si="16"/>
        <v>0</v>
      </c>
      <c r="AP27" s="4" t="str">
        <f t="shared" si="25"/>
        <v/>
      </c>
      <c r="AQ27" s="4" t="str">
        <f t="shared" si="26"/>
        <v/>
      </c>
      <c r="AR27" s="4" t="str">
        <f t="shared" si="27"/>
        <v/>
      </c>
      <c r="AS27" s="4" t="str">
        <f t="shared" si="28"/>
        <v/>
      </c>
      <c r="AT27" s="4" t="str">
        <f t="shared" si="29"/>
        <v/>
      </c>
      <c r="AU27" s="4" t="str">
        <f t="shared" si="30"/>
        <v/>
      </c>
      <c r="AV27" s="4" t="str">
        <f t="shared" si="31"/>
        <v/>
      </c>
      <c r="AW27" s="4" t="str">
        <f t="shared" si="32"/>
        <v/>
      </c>
      <c r="AX27" s="4" t="str">
        <f t="shared" si="33"/>
        <v/>
      </c>
      <c r="AY27" s="4" t="str">
        <f t="shared" si="34"/>
        <v/>
      </c>
      <c r="AZ27" s="4" t="str">
        <f t="shared" si="35"/>
        <v/>
      </c>
      <c r="BA27" s="4" t="str">
        <f t="shared" si="36"/>
        <v/>
      </c>
      <c r="BB27" s="4">
        <f t="shared" si="18"/>
        <v>0</v>
      </c>
      <c r="BE27" s="59" t="str">
        <f t="shared" si="19"/>
        <v/>
      </c>
      <c r="BF27" s="4" t="str">
        <f t="shared" si="20"/>
        <v/>
      </c>
      <c r="BG27" s="4" t="str">
        <f t="shared" si="21"/>
        <v/>
      </c>
      <c r="BI27" s="1" t="s">
        <v>53</v>
      </c>
    </row>
    <row r="28" spans="1:61" s="4" customFormat="1" ht="23.15" customHeight="1">
      <c r="A28" s="165">
        <v>18</v>
      </c>
      <c r="B28" s="231"/>
      <c r="C28" s="232"/>
      <c r="D28" s="233" t="str">
        <f t="shared" si="7"/>
        <v/>
      </c>
      <c r="E28" s="234"/>
      <c r="F28" s="234"/>
      <c r="G28" s="232"/>
      <c r="H28" s="23"/>
      <c r="I28" s="235"/>
      <c r="J28" s="236"/>
      <c r="K28" s="237"/>
      <c r="L28" s="238"/>
      <c r="M28" s="24"/>
      <c r="N28" s="24"/>
      <c r="O28" s="24"/>
      <c r="P28" s="240"/>
      <c r="Q28" s="239" t="str">
        <f t="shared" si="12"/>
        <v/>
      </c>
      <c r="R28" s="25"/>
      <c r="S28" s="229"/>
      <c r="T28" s="4" t="str">
        <f t="shared" si="22"/>
        <v/>
      </c>
      <c r="U28" s="98" t="str">
        <f t="shared" si="8"/>
        <v/>
      </c>
      <c r="V28" s="98" t="str">
        <f t="shared" si="23"/>
        <v/>
      </c>
      <c r="W28" s="28" t="str">
        <f>IF(V28="","",IF(AND(J28="無",K28="有")*OR(①基本情報!$D$4="幼稚園型認定こども園",①基本情報!$D$4="保育所型認定こども園",①基本情報!$D$4="地方裁量型認定こども園"),IF(X28=4,4,5),V28))</f>
        <v/>
      </c>
      <c r="X28" s="28" t="str">
        <f t="shared" si="24"/>
        <v/>
      </c>
      <c r="Y28" s="28" t="str">
        <f t="shared" si="13"/>
        <v/>
      </c>
      <c r="Z28" s="58" t="str">
        <f t="shared" si="9"/>
        <v/>
      </c>
      <c r="AA28" s="27" t="str">
        <f t="shared" si="9"/>
        <v/>
      </c>
      <c r="AB28" s="27" t="str">
        <f t="shared" si="9"/>
        <v/>
      </c>
      <c r="AC28" s="27" t="str">
        <f t="shared" si="9"/>
        <v/>
      </c>
      <c r="AD28" s="27" t="str">
        <f t="shared" si="9"/>
        <v/>
      </c>
      <c r="AE28" s="27" t="str">
        <f t="shared" si="9"/>
        <v/>
      </c>
      <c r="AF28" s="27" t="str">
        <f t="shared" si="9"/>
        <v/>
      </c>
      <c r="AG28" s="58" t="str">
        <f t="shared" si="9"/>
        <v/>
      </c>
      <c r="AH28" s="58" t="str">
        <f t="shared" si="9"/>
        <v/>
      </c>
      <c r="AI28" s="58" t="str">
        <f t="shared" si="9"/>
        <v/>
      </c>
      <c r="AJ28" s="58" t="str">
        <f t="shared" si="9"/>
        <v/>
      </c>
      <c r="AK28" s="58" t="str">
        <f t="shared" si="9"/>
        <v/>
      </c>
      <c r="AL28" s="4" t="str">
        <f t="shared" si="14"/>
        <v/>
      </c>
      <c r="AM28" s="54">
        <f t="shared" si="15"/>
        <v>0</v>
      </c>
      <c r="AN28" s="55">
        <f t="shared" si="16"/>
        <v>0</v>
      </c>
      <c r="AP28" s="4" t="str">
        <f t="shared" si="25"/>
        <v/>
      </c>
      <c r="AQ28" s="4" t="str">
        <f t="shared" si="26"/>
        <v/>
      </c>
      <c r="AR28" s="4" t="str">
        <f t="shared" si="27"/>
        <v/>
      </c>
      <c r="AS28" s="4" t="str">
        <f t="shared" si="28"/>
        <v/>
      </c>
      <c r="AT28" s="4" t="str">
        <f t="shared" si="29"/>
        <v/>
      </c>
      <c r="AU28" s="4" t="str">
        <f t="shared" si="30"/>
        <v/>
      </c>
      <c r="AV28" s="4" t="str">
        <f t="shared" si="31"/>
        <v/>
      </c>
      <c r="AW28" s="4" t="str">
        <f t="shared" si="32"/>
        <v/>
      </c>
      <c r="AX28" s="4" t="str">
        <f t="shared" si="33"/>
        <v/>
      </c>
      <c r="AY28" s="4" t="str">
        <f t="shared" si="34"/>
        <v/>
      </c>
      <c r="AZ28" s="4" t="str">
        <f t="shared" si="35"/>
        <v/>
      </c>
      <c r="BA28" s="4" t="str">
        <f t="shared" si="36"/>
        <v/>
      </c>
      <c r="BB28" s="4">
        <f t="shared" si="18"/>
        <v>0</v>
      </c>
      <c r="BE28" s="59" t="str">
        <f t="shared" si="19"/>
        <v/>
      </c>
      <c r="BF28" s="4" t="str">
        <f t="shared" si="20"/>
        <v/>
      </c>
      <c r="BG28" s="4" t="str">
        <f t="shared" si="21"/>
        <v/>
      </c>
    </row>
    <row r="29" spans="1:61" s="4" customFormat="1" ht="23.15" customHeight="1">
      <c r="A29" s="165">
        <v>19</v>
      </c>
      <c r="B29" s="231"/>
      <c r="C29" s="232"/>
      <c r="D29" s="233" t="str">
        <f t="shared" si="7"/>
        <v/>
      </c>
      <c r="E29" s="234"/>
      <c r="F29" s="234"/>
      <c r="G29" s="232"/>
      <c r="H29" s="23"/>
      <c r="I29" s="235"/>
      <c r="J29" s="236"/>
      <c r="K29" s="237"/>
      <c r="L29" s="238"/>
      <c r="M29" s="24"/>
      <c r="N29" s="24"/>
      <c r="O29" s="24"/>
      <c r="P29" s="43"/>
      <c r="Q29" s="239" t="str">
        <f t="shared" si="12"/>
        <v/>
      </c>
      <c r="R29" s="25"/>
      <c r="S29" s="229"/>
      <c r="T29" s="4" t="str">
        <f t="shared" si="22"/>
        <v/>
      </c>
      <c r="U29" s="98" t="str">
        <f t="shared" si="8"/>
        <v/>
      </c>
      <c r="V29" s="98" t="str">
        <f t="shared" si="23"/>
        <v/>
      </c>
      <c r="W29" s="28" t="str">
        <f>IF(V29="","",IF(AND(J29="無",K29="有")*OR(①基本情報!$D$4="幼稚園型認定こども園",①基本情報!$D$4="保育所型認定こども園",①基本情報!$D$4="地方裁量型認定こども園"),IF(X29=4,4,5),V29))</f>
        <v/>
      </c>
      <c r="X29" s="28" t="str">
        <f t="shared" si="24"/>
        <v/>
      </c>
      <c r="Y29" s="28" t="str">
        <f>IF(X29=4,X29,W29)</f>
        <v/>
      </c>
      <c r="Z29" s="58" t="str">
        <f t="shared" ref="Z29:Z32" si="37">IF($Y29="","",IF($N29="","",IF(Z$9&gt;=$N29,IF($O29="",$Y29,IF(Z$9&gt;$O29,"",$Y29)),"")))</f>
        <v/>
      </c>
      <c r="AA29" s="27" t="str">
        <f t="shared" ref="AA29:AK29" si="38">IF($Y29="","",IF($N29="","",IF(AA$9&gt;=$N29,IF($O29="",$Y29,IF(AA$9&gt;$O29,"",$Y29)),"")))</f>
        <v/>
      </c>
      <c r="AB29" s="27" t="str">
        <f t="shared" si="38"/>
        <v/>
      </c>
      <c r="AC29" s="27" t="str">
        <f t="shared" si="38"/>
        <v/>
      </c>
      <c r="AD29" s="27" t="str">
        <f t="shared" si="38"/>
        <v/>
      </c>
      <c r="AE29" s="27" t="str">
        <f t="shared" si="38"/>
        <v/>
      </c>
      <c r="AF29" s="27" t="str">
        <f t="shared" si="38"/>
        <v/>
      </c>
      <c r="AG29" s="58" t="str">
        <f t="shared" si="38"/>
        <v/>
      </c>
      <c r="AH29" s="58" t="str">
        <f t="shared" si="38"/>
        <v/>
      </c>
      <c r="AI29" s="58" t="str">
        <f t="shared" si="38"/>
        <v/>
      </c>
      <c r="AJ29" s="58" t="str">
        <f t="shared" si="38"/>
        <v/>
      </c>
      <c r="AK29" s="58" t="str">
        <f t="shared" si="38"/>
        <v/>
      </c>
      <c r="AL29" s="4" t="str">
        <f t="shared" si="14"/>
        <v/>
      </c>
      <c r="AM29" s="54">
        <f>COUNT(Z29:AK29)</f>
        <v>0</v>
      </c>
      <c r="AN29" s="55">
        <f>IF(AND(J29="有",R29=""),COUNT(Z29:AK29),0)</f>
        <v>0</v>
      </c>
      <c r="AP29" s="4" t="str">
        <f>IF(Z29="","","○")</f>
        <v/>
      </c>
      <c r="AQ29" s="4" t="str">
        <f>IF(AA29="","","○")</f>
        <v/>
      </c>
      <c r="AR29" s="4" t="str">
        <f t="shared" si="27"/>
        <v/>
      </c>
      <c r="AS29" s="4" t="str">
        <f t="shared" si="28"/>
        <v/>
      </c>
      <c r="AT29" s="4" t="str">
        <f t="shared" si="29"/>
        <v/>
      </c>
      <c r="AU29" s="4" t="str">
        <f t="shared" si="30"/>
        <v/>
      </c>
      <c r="AV29" s="4" t="str">
        <f t="shared" si="31"/>
        <v/>
      </c>
      <c r="AW29" s="4" t="str">
        <f t="shared" si="32"/>
        <v/>
      </c>
      <c r="AX29" s="4" t="str">
        <f t="shared" si="33"/>
        <v/>
      </c>
      <c r="AY29" s="4" t="str">
        <f t="shared" si="34"/>
        <v/>
      </c>
      <c r="AZ29" s="4" t="str">
        <f t="shared" si="35"/>
        <v/>
      </c>
      <c r="BA29" s="4" t="str">
        <f t="shared" si="36"/>
        <v/>
      </c>
      <c r="BB29" s="4">
        <f t="shared" si="18"/>
        <v>0</v>
      </c>
      <c r="BE29" s="59" t="str">
        <f t="shared" si="19"/>
        <v/>
      </c>
      <c r="BF29" s="4" t="str">
        <f t="shared" si="20"/>
        <v/>
      </c>
      <c r="BG29" s="4" t="str">
        <f t="shared" si="21"/>
        <v/>
      </c>
      <c r="BI29" s="15" t="s">
        <v>59</v>
      </c>
    </row>
    <row r="30" spans="1:61" s="4" customFormat="1" ht="23.15" customHeight="1">
      <c r="A30" s="165">
        <v>20</v>
      </c>
      <c r="B30" s="231"/>
      <c r="C30" s="232"/>
      <c r="D30" s="233" t="str">
        <f t="shared" si="7"/>
        <v/>
      </c>
      <c r="E30" s="234"/>
      <c r="F30" s="234"/>
      <c r="G30" s="232"/>
      <c r="H30" s="23"/>
      <c r="I30" s="235"/>
      <c r="J30" s="236"/>
      <c r="K30" s="237"/>
      <c r="L30" s="238"/>
      <c r="M30" s="24"/>
      <c r="N30" s="24"/>
      <c r="O30" s="24"/>
      <c r="P30" s="43"/>
      <c r="Q30" s="239" t="str">
        <f t="shared" si="12"/>
        <v/>
      </c>
      <c r="R30" s="25"/>
      <c r="S30" s="229"/>
      <c r="T30" s="4" t="str">
        <f t="shared" si="22"/>
        <v/>
      </c>
      <c r="U30" s="98" t="str">
        <f t="shared" si="8"/>
        <v/>
      </c>
      <c r="V30" s="98" t="str">
        <f t="shared" si="23"/>
        <v/>
      </c>
      <c r="W30" s="28" t="str">
        <f>IF(V30="","",IF(AND(J30="無",K30="有")*OR(①基本情報!$D$4="幼稚園型認定こども園",①基本情報!$D$4="保育所型認定こども園",①基本情報!$D$4="地方裁量型認定こども園"),IF(X30=4,4,5),V30))</f>
        <v/>
      </c>
      <c r="X30" s="28" t="str">
        <f t="shared" si="24"/>
        <v/>
      </c>
      <c r="Y30" s="28" t="str">
        <f t="shared" ref="Y30:Y85" si="39">IF(X30=4,X30,W30)</f>
        <v/>
      </c>
      <c r="Z30" s="58" t="str">
        <f t="shared" si="37"/>
        <v/>
      </c>
      <c r="AA30" s="27" t="str">
        <f t="shared" ref="Z30:AK48" si="40">IF($Y30="","",IF($N30="","",IF(AA$9&gt;=$N30,IF($O30="",$Y30,IF(AA$9&gt;$O30,"",$Y30)),"")))</f>
        <v/>
      </c>
      <c r="AB30" s="27" t="str">
        <f t="shared" si="40"/>
        <v/>
      </c>
      <c r="AC30" s="27" t="str">
        <f t="shared" si="40"/>
        <v/>
      </c>
      <c r="AD30" s="27" t="str">
        <f t="shared" si="40"/>
        <v/>
      </c>
      <c r="AE30" s="27" t="str">
        <f t="shared" si="40"/>
        <v/>
      </c>
      <c r="AF30" s="27" t="str">
        <f t="shared" si="40"/>
        <v/>
      </c>
      <c r="AG30" s="58" t="str">
        <f t="shared" si="40"/>
        <v/>
      </c>
      <c r="AH30" s="58" t="str">
        <f t="shared" si="40"/>
        <v/>
      </c>
      <c r="AI30" s="58" t="str">
        <f t="shared" si="40"/>
        <v/>
      </c>
      <c r="AJ30" s="58" t="str">
        <f t="shared" si="40"/>
        <v/>
      </c>
      <c r="AK30" s="58" t="str">
        <f t="shared" si="40"/>
        <v/>
      </c>
      <c r="AL30" s="4" t="str">
        <f t="shared" si="14"/>
        <v/>
      </c>
      <c r="AM30" s="54">
        <f t="shared" si="15"/>
        <v>0</v>
      </c>
      <c r="AN30" s="55">
        <f t="shared" si="16"/>
        <v>0</v>
      </c>
      <c r="AP30" s="4" t="str">
        <f t="shared" si="25"/>
        <v/>
      </c>
      <c r="AQ30" s="4" t="str">
        <f t="shared" si="26"/>
        <v/>
      </c>
      <c r="AR30" s="4" t="str">
        <f t="shared" si="27"/>
        <v/>
      </c>
      <c r="AS30" s="4" t="str">
        <f t="shared" si="28"/>
        <v/>
      </c>
      <c r="AT30" s="4" t="str">
        <f t="shared" si="29"/>
        <v/>
      </c>
      <c r="AU30" s="4" t="str">
        <f t="shared" si="30"/>
        <v/>
      </c>
      <c r="AV30" s="4" t="str">
        <f t="shared" si="31"/>
        <v/>
      </c>
      <c r="AW30" s="4" t="str">
        <f t="shared" si="32"/>
        <v/>
      </c>
      <c r="AX30" s="4" t="str">
        <f t="shared" si="33"/>
        <v/>
      </c>
      <c r="AY30" s="4" t="str">
        <f t="shared" si="34"/>
        <v/>
      </c>
      <c r="AZ30" s="4" t="str">
        <f t="shared" si="35"/>
        <v/>
      </c>
      <c r="BA30" s="4" t="str">
        <f t="shared" si="36"/>
        <v/>
      </c>
      <c r="BB30" s="4">
        <f t="shared" si="18"/>
        <v>0</v>
      </c>
      <c r="BE30" s="59" t="str">
        <f t="shared" si="19"/>
        <v/>
      </c>
      <c r="BF30" s="4" t="str">
        <f t="shared" si="20"/>
        <v/>
      </c>
      <c r="BG30" s="4" t="str">
        <f t="shared" si="21"/>
        <v/>
      </c>
      <c r="BI30" s="1" t="s">
        <v>54</v>
      </c>
    </row>
    <row r="31" spans="1:61" s="4" customFormat="1" ht="23.15" customHeight="1">
      <c r="A31" s="165">
        <v>21</v>
      </c>
      <c r="B31" s="231"/>
      <c r="C31" s="232"/>
      <c r="D31" s="233" t="str">
        <f t="shared" si="7"/>
        <v/>
      </c>
      <c r="E31" s="234"/>
      <c r="F31" s="234"/>
      <c r="G31" s="232"/>
      <c r="H31" s="23"/>
      <c r="I31" s="235"/>
      <c r="J31" s="236"/>
      <c r="K31" s="237"/>
      <c r="L31" s="238"/>
      <c r="M31" s="24"/>
      <c r="N31" s="24"/>
      <c r="O31" s="24"/>
      <c r="P31" s="43"/>
      <c r="Q31" s="239" t="str">
        <f t="shared" si="12"/>
        <v/>
      </c>
      <c r="R31" s="25"/>
      <c r="S31" s="229"/>
      <c r="T31" s="4" t="str">
        <f t="shared" si="22"/>
        <v/>
      </c>
      <c r="U31" s="98" t="str">
        <f t="shared" si="8"/>
        <v/>
      </c>
      <c r="V31" s="98" t="str">
        <f t="shared" si="23"/>
        <v/>
      </c>
      <c r="W31" s="28" t="str">
        <f>IF(V31="","",IF(AND(J31="無",K31="有")*OR(①基本情報!$D$4="幼稚園型認定こども園",①基本情報!$D$4="保育所型認定こども園",①基本情報!$D$4="地方裁量型認定こども園"),IF(X31=4,4,5),V31))</f>
        <v/>
      </c>
      <c r="X31" s="28" t="str">
        <f t="shared" si="24"/>
        <v/>
      </c>
      <c r="Y31" s="28" t="str">
        <f t="shared" si="39"/>
        <v/>
      </c>
      <c r="Z31" s="58" t="str">
        <f t="shared" si="37"/>
        <v/>
      </c>
      <c r="AA31" s="27" t="str">
        <f t="shared" si="40"/>
        <v/>
      </c>
      <c r="AB31" s="27" t="str">
        <f t="shared" si="40"/>
        <v/>
      </c>
      <c r="AC31" s="27" t="str">
        <f t="shared" si="40"/>
        <v/>
      </c>
      <c r="AD31" s="27" t="str">
        <f t="shared" si="40"/>
        <v/>
      </c>
      <c r="AE31" s="27" t="str">
        <f t="shared" si="40"/>
        <v/>
      </c>
      <c r="AF31" s="27" t="str">
        <f t="shared" si="40"/>
        <v/>
      </c>
      <c r="AG31" s="58" t="str">
        <f t="shared" si="40"/>
        <v/>
      </c>
      <c r="AH31" s="58" t="str">
        <f t="shared" si="40"/>
        <v/>
      </c>
      <c r="AI31" s="58" t="str">
        <f t="shared" si="40"/>
        <v/>
      </c>
      <c r="AJ31" s="58" t="str">
        <f t="shared" si="40"/>
        <v/>
      </c>
      <c r="AK31" s="58" t="str">
        <f t="shared" si="40"/>
        <v/>
      </c>
      <c r="AL31" s="4" t="str">
        <f t="shared" si="14"/>
        <v/>
      </c>
      <c r="AM31" s="54">
        <f t="shared" si="15"/>
        <v>0</v>
      </c>
      <c r="AN31" s="55">
        <f t="shared" si="16"/>
        <v>0</v>
      </c>
      <c r="AP31" s="4" t="str">
        <f t="shared" si="25"/>
        <v/>
      </c>
      <c r="AQ31" s="4" t="str">
        <f t="shared" si="26"/>
        <v/>
      </c>
      <c r="AR31" s="4" t="str">
        <f t="shared" si="27"/>
        <v/>
      </c>
      <c r="AS31" s="4" t="str">
        <f t="shared" si="28"/>
        <v/>
      </c>
      <c r="AT31" s="4" t="str">
        <f t="shared" si="29"/>
        <v/>
      </c>
      <c r="AU31" s="4" t="str">
        <f t="shared" si="30"/>
        <v/>
      </c>
      <c r="AV31" s="4" t="str">
        <f t="shared" si="31"/>
        <v/>
      </c>
      <c r="AW31" s="4" t="str">
        <f t="shared" si="32"/>
        <v/>
      </c>
      <c r="AX31" s="4" t="str">
        <f t="shared" si="33"/>
        <v/>
      </c>
      <c r="AY31" s="4" t="str">
        <f t="shared" si="34"/>
        <v/>
      </c>
      <c r="AZ31" s="4" t="str">
        <f t="shared" si="35"/>
        <v/>
      </c>
      <c r="BA31" s="4" t="str">
        <f t="shared" si="36"/>
        <v/>
      </c>
      <c r="BB31" s="4">
        <f t="shared" si="18"/>
        <v>0</v>
      </c>
      <c r="BE31" s="59" t="str">
        <f t="shared" si="19"/>
        <v/>
      </c>
      <c r="BF31" s="4" t="str">
        <f t="shared" si="20"/>
        <v/>
      </c>
      <c r="BG31" s="4" t="str">
        <f t="shared" si="21"/>
        <v/>
      </c>
    </row>
    <row r="32" spans="1:61" s="4" customFormat="1" ht="23.15" customHeight="1">
      <c r="A32" s="165">
        <v>22</v>
      </c>
      <c r="B32" s="231"/>
      <c r="C32" s="232"/>
      <c r="D32" s="233" t="str">
        <f t="shared" si="7"/>
        <v/>
      </c>
      <c r="E32" s="234"/>
      <c r="F32" s="234"/>
      <c r="G32" s="232"/>
      <c r="H32" s="23"/>
      <c r="I32" s="235"/>
      <c r="J32" s="236"/>
      <c r="K32" s="237"/>
      <c r="L32" s="238"/>
      <c r="M32" s="24"/>
      <c r="N32" s="24"/>
      <c r="O32" s="24"/>
      <c r="P32" s="43"/>
      <c r="Q32" s="239" t="str">
        <f t="shared" si="12"/>
        <v/>
      </c>
      <c r="R32" s="25"/>
      <c r="S32" s="229"/>
      <c r="T32" s="4" t="str">
        <f t="shared" si="22"/>
        <v/>
      </c>
      <c r="U32" s="98" t="str">
        <f t="shared" si="8"/>
        <v/>
      </c>
      <c r="V32" s="98" t="str">
        <f t="shared" si="23"/>
        <v/>
      </c>
      <c r="W32" s="28" t="str">
        <f>IF(V32="","",IF(AND(J32="無",K32="有")*OR(①基本情報!$D$4="幼稚園型認定こども園",①基本情報!$D$4="保育所型認定こども園",①基本情報!$D$4="地方裁量型認定こども園"),IF(X32=4,4,5),V32))</f>
        <v/>
      </c>
      <c r="X32" s="28" t="str">
        <f t="shared" si="24"/>
        <v/>
      </c>
      <c r="Y32" s="28" t="str">
        <f t="shared" si="39"/>
        <v/>
      </c>
      <c r="Z32" s="58" t="str">
        <f t="shared" si="37"/>
        <v/>
      </c>
      <c r="AA32" s="27" t="str">
        <f t="shared" si="40"/>
        <v/>
      </c>
      <c r="AB32" s="27" t="str">
        <f t="shared" si="40"/>
        <v/>
      </c>
      <c r="AC32" s="27" t="str">
        <f t="shared" si="40"/>
        <v/>
      </c>
      <c r="AD32" s="27" t="str">
        <f t="shared" si="40"/>
        <v/>
      </c>
      <c r="AE32" s="27" t="str">
        <f t="shared" si="40"/>
        <v/>
      </c>
      <c r="AF32" s="27" t="str">
        <f t="shared" si="40"/>
        <v/>
      </c>
      <c r="AG32" s="58" t="str">
        <f t="shared" si="40"/>
        <v/>
      </c>
      <c r="AH32" s="58" t="str">
        <f t="shared" si="40"/>
        <v/>
      </c>
      <c r="AI32" s="58" t="str">
        <f t="shared" si="40"/>
        <v/>
      </c>
      <c r="AJ32" s="58" t="str">
        <f t="shared" si="40"/>
        <v/>
      </c>
      <c r="AK32" s="58" t="str">
        <f t="shared" si="40"/>
        <v/>
      </c>
      <c r="AL32" s="4" t="str">
        <f t="shared" si="14"/>
        <v/>
      </c>
      <c r="AM32" s="54">
        <f t="shared" si="15"/>
        <v>0</v>
      </c>
      <c r="AN32" s="55">
        <f t="shared" si="16"/>
        <v>0</v>
      </c>
      <c r="AP32" s="4" t="str">
        <f t="shared" si="25"/>
        <v/>
      </c>
      <c r="AQ32" s="4" t="str">
        <f t="shared" si="26"/>
        <v/>
      </c>
      <c r="AR32" s="4" t="str">
        <f t="shared" si="27"/>
        <v/>
      </c>
      <c r="AS32" s="4" t="str">
        <f t="shared" si="28"/>
        <v/>
      </c>
      <c r="AT32" s="4" t="str">
        <f t="shared" si="29"/>
        <v/>
      </c>
      <c r="AU32" s="4" t="str">
        <f t="shared" si="30"/>
        <v/>
      </c>
      <c r="AV32" s="4" t="str">
        <f t="shared" si="31"/>
        <v/>
      </c>
      <c r="AW32" s="4" t="str">
        <f t="shared" si="32"/>
        <v/>
      </c>
      <c r="AX32" s="4" t="str">
        <f t="shared" si="33"/>
        <v/>
      </c>
      <c r="AY32" s="4" t="str">
        <f t="shared" si="34"/>
        <v/>
      </c>
      <c r="AZ32" s="4" t="str">
        <f t="shared" si="35"/>
        <v/>
      </c>
      <c r="BA32" s="4" t="str">
        <f t="shared" si="36"/>
        <v/>
      </c>
      <c r="BB32" s="4">
        <f t="shared" si="18"/>
        <v>0</v>
      </c>
      <c r="BE32" s="59" t="str">
        <f t="shared" si="19"/>
        <v/>
      </c>
      <c r="BF32" s="4" t="str">
        <f t="shared" si="20"/>
        <v/>
      </c>
      <c r="BG32" s="4" t="str">
        <f t="shared" si="21"/>
        <v/>
      </c>
      <c r="BI32" s="16"/>
    </row>
    <row r="33" spans="1:61" s="4" customFormat="1" ht="23.15" customHeight="1">
      <c r="A33" s="165">
        <v>23</v>
      </c>
      <c r="B33" s="231"/>
      <c r="C33" s="232"/>
      <c r="D33" s="233" t="str">
        <f t="shared" si="7"/>
        <v/>
      </c>
      <c r="E33" s="234"/>
      <c r="F33" s="234"/>
      <c r="G33" s="232"/>
      <c r="H33" s="23"/>
      <c r="I33" s="235"/>
      <c r="J33" s="236"/>
      <c r="K33" s="237"/>
      <c r="L33" s="238"/>
      <c r="M33" s="24"/>
      <c r="N33" s="24"/>
      <c r="O33" s="24"/>
      <c r="P33" s="43"/>
      <c r="Q33" s="239" t="str">
        <f t="shared" si="12"/>
        <v/>
      </c>
      <c r="R33" s="25"/>
      <c r="S33" s="229"/>
      <c r="T33" s="4" t="str">
        <f t="shared" si="22"/>
        <v/>
      </c>
      <c r="U33" s="98" t="str">
        <f t="shared" si="8"/>
        <v/>
      </c>
      <c r="V33" s="98" t="str">
        <f t="shared" si="23"/>
        <v/>
      </c>
      <c r="W33" s="28" t="str">
        <f>IF(V33="","",IF(AND(J33="無",K33="有")*OR(①基本情報!$D$4="幼稚園型認定こども園",①基本情報!$D$4="保育所型認定こども園",①基本情報!$D$4="地方裁量型認定こども園"),IF(X33=4,4,5),V33))</f>
        <v/>
      </c>
      <c r="X33" s="28" t="str">
        <f t="shared" si="24"/>
        <v/>
      </c>
      <c r="Y33" s="28" t="str">
        <f t="shared" si="39"/>
        <v/>
      </c>
      <c r="Z33" s="58" t="str">
        <f t="shared" si="40"/>
        <v/>
      </c>
      <c r="AA33" s="27" t="str">
        <f t="shared" si="40"/>
        <v/>
      </c>
      <c r="AB33" s="27" t="str">
        <f t="shared" si="40"/>
        <v/>
      </c>
      <c r="AC33" s="27" t="str">
        <f t="shared" si="40"/>
        <v/>
      </c>
      <c r="AD33" s="27" t="str">
        <f t="shared" si="40"/>
        <v/>
      </c>
      <c r="AE33" s="27" t="str">
        <f t="shared" si="40"/>
        <v/>
      </c>
      <c r="AF33" s="27" t="str">
        <f t="shared" si="40"/>
        <v/>
      </c>
      <c r="AG33" s="58" t="str">
        <f t="shared" si="40"/>
        <v/>
      </c>
      <c r="AH33" s="58" t="str">
        <f t="shared" si="40"/>
        <v/>
      </c>
      <c r="AI33" s="58" t="str">
        <f t="shared" si="40"/>
        <v/>
      </c>
      <c r="AJ33" s="58" t="str">
        <f t="shared" si="40"/>
        <v/>
      </c>
      <c r="AK33" s="58" t="str">
        <f t="shared" si="40"/>
        <v/>
      </c>
      <c r="AL33" s="4" t="str">
        <f t="shared" si="14"/>
        <v/>
      </c>
      <c r="AM33" s="54">
        <f t="shared" si="15"/>
        <v>0</v>
      </c>
      <c r="AN33" s="55">
        <f t="shared" si="16"/>
        <v>0</v>
      </c>
      <c r="AP33" s="4" t="str">
        <f t="shared" si="25"/>
        <v/>
      </c>
      <c r="AQ33" s="4" t="str">
        <f t="shared" si="26"/>
        <v/>
      </c>
      <c r="AR33" s="4" t="str">
        <f t="shared" si="27"/>
        <v/>
      </c>
      <c r="AS33" s="4" t="str">
        <f t="shared" si="28"/>
        <v/>
      </c>
      <c r="AT33" s="4" t="str">
        <f t="shared" si="29"/>
        <v/>
      </c>
      <c r="AU33" s="4" t="str">
        <f t="shared" si="30"/>
        <v/>
      </c>
      <c r="AV33" s="4" t="str">
        <f t="shared" si="31"/>
        <v/>
      </c>
      <c r="AW33" s="4" t="str">
        <f t="shared" si="32"/>
        <v/>
      </c>
      <c r="AX33" s="4" t="str">
        <f t="shared" si="33"/>
        <v/>
      </c>
      <c r="AY33" s="4" t="str">
        <f t="shared" si="34"/>
        <v/>
      </c>
      <c r="AZ33" s="4" t="str">
        <f t="shared" si="35"/>
        <v/>
      </c>
      <c r="BA33" s="4" t="str">
        <f t="shared" si="36"/>
        <v/>
      </c>
      <c r="BB33" s="4">
        <f t="shared" si="18"/>
        <v>0</v>
      </c>
      <c r="BE33" s="59" t="str">
        <f t="shared" si="19"/>
        <v/>
      </c>
      <c r="BF33" s="4" t="str">
        <f t="shared" si="20"/>
        <v/>
      </c>
      <c r="BG33" s="4" t="str">
        <f t="shared" si="21"/>
        <v/>
      </c>
      <c r="BI33" s="7"/>
    </row>
    <row r="34" spans="1:61" s="4" customFormat="1" ht="23.15" customHeight="1">
      <c r="A34" s="165">
        <v>24</v>
      </c>
      <c r="B34" s="231"/>
      <c r="C34" s="232"/>
      <c r="D34" s="233" t="str">
        <f t="shared" si="7"/>
        <v/>
      </c>
      <c r="E34" s="234"/>
      <c r="F34" s="234"/>
      <c r="G34" s="232"/>
      <c r="H34" s="23"/>
      <c r="I34" s="235"/>
      <c r="J34" s="236"/>
      <c r="K34" s="237"/>
      <c r="L34" s="238"/>
      <c r="M34" s="24"/>
      <c r="N34" s="24"/>
      <c r="O34" s="24"/>
      <c r="P34" s="43"/>
      <c r="Q34" s="239" t="str">
        <f t="shared" si="12"/>
        <v/>
      </c>
      <c r="R34" s="25"/>
      <c r="S34" s="229"/>
      <c r="T34" s="4" t="str">
        <f t="shared" si="22"/>
        <v/>
      </c>
      <c r="U34" s="98" t="str">
        <f t="shared" si="8"/>
        <v/>
      </c>
      <c r="V34" s="98" t="str">
        <f t="shared" si="23"/>
        <v/>
      </c>
      <c r="W34" s="28" t="str">
        <f>IF(V34="","",IF(AND(J34="無",K34="有")*OR(①基本情報!$D$4="幼稚園型認定こども園",①基本情報!$D$4="保育所型認定こども園",①基本情報!$D$4="地方裁量型認定こども園"),IF(X34=4,4,5),V34))</f>
        <v/>
      </c>
      <c r="X34" s="28" t="str">
        <f t="shared" si="24"/>
        <v/>
      </c>
      <c r="Y34" s="28" t="str">
        <f t="shared" si="39"/>
        <v/>
      </c>
      <c r="Z34" s="58" t="str">
        <f t="shared" si="40"/>
        <v/>
      </c>
      <c r="AA34" s="27" t="str">
        <f t="shared" si="40"/>
        <v/>
      </c>
      <c r="AB34" s="27" t="str">
        <f t="shared" si="40"/>
        <v/>
      </c>
      <c r="AC34" s="27" t="str">
        <f t="shared" si="40"/>
        <v/>
      </c>
      <c r="AD34" s="27" t="str">
        <f t="shared" si="40"/>
        <v/>
      </c>
      <c r="AE34" s="27" t="str">
        <f t="shared" si="40"/>
        <v/>
      </c>
      <c r="AF34" s="27" t="str">
        <f t="shared" si="40"/>
        <v/>
      </c>
      <c r="AG34" s="58" t="str">
        <f t="shared" si="40"/>
        <v/>
      </c>
      <c r="AH34" s="58" t="str">
        <f t="shared" si="40"/>
        <v/>
      </c>
      <c r="AI34" s="58" t="str">
        <f t="shared" si="40"/>
        <v/>
      </c>
      <c r="AJ34" s="58" t="str">
        <f t="shared" si="40"/>
        <v/>
      </c>
      <c r="AK34" s="58" t="str">
        <f t="shared" si="40"/>
        <v/>
      </c>
      <c r="AL34" s="4" t="str">
        <f t="shared" si="14"/>
        <v/>
      </c>
      <c r="AM34" s="54">
        <f t="shared" si="15"/>
        <v>0</v>
      </c>
      <c r="AN34" s="55">
        <f t="shared" si="16"/>
        <v>0</v>
      </c>
      <c r="AP34" s="4" t="str">
        <f t="shared" si="25"/>
        <v/>
      </c>
      <c r="AQ34" s="4" t="str">
        <f t="shared" si="26"/>
        <v/>
      </c>
      <c r="AR34" s="4" t="str">
        <f t="shared" si="27"/>
        <v/>
      </c>
      <c r="AS34" s="4" t="str">
        <f t="shared" si="28"/>
        <v/>
      </c>
      <c r="AT34" s="4" t="str">
        <f t="shared" si="29"/>
        <v/>
      </c>
      <c r="AU34" s="4" t="str">
        <f t="shared" si="30"/>
        <v/>
      </c>
      <c r="AV34" s="4" t="str">
        <f t="shared" si="31"/>
        <v/>
      </c>
      <c r="AW34" s="4" t="str">
        <f t="shared" si="32"/>
        <v/>
      </c>
      <c r="AX34" s="4" t="str">
        <f t="shared" si="33"/>
        <v/>
      </c>
      <c r="AY34" s="4" t="str">
        <f t="shared" si="34"/>
        <v/>
      </c>
      <c r="AZ34" s="4" t="str">
        <f t="shared" si="35"/>
        <v/>
      </c>
      <c r="BA34" s="4" t="str">
        <f t="shared" si="36"/>
        <v/>
      </c>
      <c r="BB34" s="4">
        <f t="shared" si="18"/>
        <v>0</v>
      </c>
      <c r="BE34" s="59" t="str">
        <f t="shared" si="19"/>
        <v/>
      </c>
      <c r="BF34" s="4" t="str">
        <f t="shared" si="20"/>
        <v/>
      </c>
      <c r="BG34" s="4" t="str">
        <f t="shared" si="21"/>
        <v/>
      </c>
    </row>
    <row r="35" spans="1:61" s="4" customFormat="1" ht="23.15" customHeight="1">
      <c r="A35" s="165">
        <v>25</v>
      </c>
      <c r="B35" s="231"/>
      <c r="C35" s="232"/>
      <c r="D35" s="233" t="str">
        <f t="shared" si="7"/>
        <v/>
      </c>
      <c r="E35" s="234"/>
      <c r="F35" s="234"/>
      <c r="G35" s="232"/>
      <c r="H35" s="23"/>
      <c r="I35" s="235"/>
      <c r="J35" s="236"/>
      <c r="K35" s="237"/>
      <c r="L35" s="238"/>
      <c r="M35" s="24"/>
      <c r="N35" s="24"/>
      <c r="O35" s="24"/>
      <c r="P35" s="43"/>
      <c r="Q35" s="239" t="str">
        <f t="shared" si="12"/>
        <v/>
      </c>
      <c r="R35" s="25"/>
      <c r="S35" s="229"/>
      <c r="T35" s="4" t="str">
        <f t="shared" si="22"/>
        <v/>
      </c>
      <c r="U35" s="98" t="str">
        <f t="shared" si="8"/>
        <v/>
      </c>
      <c r="V35" s="98" t="str">
        <f t="shared" si="23"/>
        <v/>
      </c>
      <c r="W35" s="28" t="str">
        <f>IF(V35="","",IF(AND(J35="無",K35="有")*OR(①基本情報!$D$4="幼稚園型認定こども園",①基本情報!$D$4="保育所型認定こども園",①基本情報!$D$4="地方裁量型認定こども園"),IF(X35=4,4,5),V35))</f>
        <v/>
      </c>
      <c r="X35" s="28" t="str">
        <f t="shared" si="24"/>
        <v/>
      </c>
      <c r="Y35" s="28" t="str">
        <f t="shared" si="39"/>
        <v/>
      </c>
      <c r="Z35" s="58" t="str">
        <f>IF($Y35="","",IF($N35="","",IF(Z$9&gt;=$N35,IF($O35="",$Y35,IF(Z$9&gt;$O35,"",$Y35)),"")))</f>
        <v/>
      </c>
      <c r="AA35" s="27" t="str">
        <f t="shared" si="40"/>
        <v/>
      </c>
      <c r="AB35" s="27" t="str">
        <f t="shared" si="40"/>
        <v/>
      </c>
      <c r="AC35" s="27" t="str">
        <f t="shared" si="40"/>
        <v/>
      </c>
      <c r="AD35" s="27" t="str">
        <f t="shared" si="40"/>
        <v/>
      </c>
      <c r="AE35" s="27" t="str">
        <f t="shared" si="40"/>
        <v/>
      </c>
      <c r="AF35" s="27" t="str">
        <f t="shared" si="40"/>
        <v/>
      </c>
      <c r="AG35" s="58" t="str">
        <f t="shared" si="40"/>
        <v/>
      </c>
      <c r="AH35" s="58" t="str">
        <f t="shared" si="40"/>
        <v/>
      </c>
      <c r="AI35" s="58" t="str">
        <f t="shared" si="40"/>
        <v/>
      </c>
      <c r="AJ35" s="58" t="str">
        <f t="shared" si="40"/>
        <v/>
      </c>
      <c r="AK35" s="58" t="str">
        <f t="shared" si="40"/>
        <v/>
      </c>
      <c r="AL35" s="4" t="str">
        <f t="shared" si="14"/>
        <v/>
      </c>
      <c r="AM35" s="54">
        <f t="shared" si="15"/>
        <v>0</v>
      </c>
      <c r="AN35" s="55">
        <f t="shared" si="16"/>
        <v>0</v>
      </c>
      <c r="AP35" s="4" t="str">
        <f t="shared" si="25"/>
        <v/>
      </c>
      <c r="AQ35" s="4" t="str">
        <f t="shared" si="26"/>
        <v/>
      </c>
      <c r="AR35" s="4" t="str">
        <f t="shared" si="27"/>
        <v/>
      </c>
      <c r="AS35" s="4" t="str">
        <f t="shared" si="28"/>
        <v/>
      </c>
      <c r="AT35" s="4" t="str">
        <f t="shared" si="29"/>
        <v/>
      </c>
      <c r="AU35" s="4" t="str">
        <f t="shared" si="30"/>
        <v/>
      </c>
      <c r="AV35" s="4" t="str">
        <f t="shared" si="31"/>
        <v/>
      </c>
      <c r="AW35" s="4" t="str">
        <f t="shared" si="32"/>
        <v/>
      </c>
      <c r="AX35" s="4" t="str">
        <f t="shared" si="33"/>
        <v/>
      </c>
      <c r="AY35" s="4" t="str">
        <f t="shared" si="34"/>
        <v/>
      </c>
      <c r="AZ35" s="4" t="str">
        <f t="shared" si="35"/>
        <v/>
      </c>
      <c r="BA35" s="4" t="str">
        <f t="shared" si="36"/>
        <v/>
      </c>
      <c r="BB35" s="4">
        <f t="shared" si="18"/>
        <v>0</v>
      </c>
      <c r="BE35" s="59" t="str">
        <f t="shared" si="19"/>
        <v/>
      </c>
      <c r="BF35" s="4" t="str">
        <f t="shared" si="20"/>
        <v/>
      </c>
      <c r="BG35" s="4" t="str">
        <f t="shared" si="21"/>
        <v/>
      </c>
      <c r="BI35" s="16"/>
    </row>
    <row r="36" spans="1:61" s="4" customFormat="1" ht="23.15" customHeight="1">
      <c r="A36" s="165">
        <v>26</v>
      </c>
      <c r="B36" s="231"/>
      <c r="C36" s="232"/>
      <c r="D36" s="233" t="str">
        <f t="shared" si="7"/>
        <v/>
      </c>
      <c r="E36" s="234"/>
      <c r="F36" s="234"/>
      <c r="G36" s="232"/>
      <c r="H36" s="23"/>
      <c r="I36" s="235"/>
      <c r="J36" s="236"/>
      <c r="K36" s="237"/>
      <c r="L36" s="238"/>
      <c r="M36" s="24"/>
      <c r="N36" s="24"/>
      <c r="O36" s="24"/>
      <c r="P36" s="43"/>
      <c r="Q36" s="239" t="str">
        <f t="shared" si="12"/>
        <v/>
      </c>
      <c r="R36" s="25"/>
      <c r="S36" s="229"/>
      <c r="T36" s="4" t="str">
        <f t="shared" si="22"/>
        <v/>
      </c>
      <c r="U36" s="98" t="str">
        <f t="shared" si="8"/>
        <v/>
      </c>
      <c r="V36" s="98" t="str">
        <f t="shared" si="23"/>
        <v/>
      </c>
      <c r="W36" s="28" t="str">
        <f>IF(V36="","",IF(AND(J36="無",K36="有")*OR(①基本情報!$D$4="幼稚園型認定こども園",①基本情報!$D$4="保育所型認定こども園",①基本情報!$D$4="地方裁量型認定こども園"),IF(X36=4,4,5),V36))</f>
        <v/>
      </c>
      <c r="X36" s="28" t="str">
        <f t="shared" si="24"/>
        <v/>
      </c>
      <c r="Y36" s="28" t="str">
        <f t="shared" si="39"/>
        <v/>
      </c>
      <c r="Z36" s="58" t="str">
        <f t="shared" si="40"/>
        <v/>
      </c>
      <c r="AA36" s="27" t="str">
        <f t="shared" si="40"/>
        <v/>
      </c>
      <c r="AB36" s="27" t="str">
        <f t="shared" si="40"/>
        <v/>
      </c>
      <c r="AC36" s="27" t="str">
        <f>IF($Y36="","",IF($N36="","",IF(AC$9&gt;=$N36,IF($O36="",$Y36,IF(AC$9&gt;$O36,"",$Y36)),"")))</f>
        <v/>
      </c>
      <c r="AD36" s="27" t="str">
        <f t="shared" si="40"/>
        <v/>
      </c>
      <c r="AE36" s="27" t="str">
        <f t="shared" si="40"/>
        <v/>
      </c>
      <c r="AF36" s="27" t="str">
        <f t="shared" si="40"/>
        <v/>
      </c>
      <c r="AG36" s="58" t="str">
        <f t="shared" si="40"/>
        <v/>
      </c>
      <c r="AH36" s="58" t="str">
        <f t="shared" si="40"/>
        <v/>
      </c>
      <c r="AI36" s="58" t="str">
        <f t="shared" si="40"/>
        <v/>
      </c>
      <c r="AJ36" s="58" t="str">
        <f t="shared" si="40"/>
        <v/>
      </c>
      <c r="AK36" s="58" t="str">
        <f t="shared" si="40"/>
        <v/>
      </c>
      <c r="AL36" s="4" t="str">
        <f t="shared" si="14"/>
        <v/>
      </c>
      <c r="AM36" s="54">
        <f t="shared" si="15"/>
        <v>0</v>
      </c>
      <c r="AN36" s="55">
        <f t="shared" si="16"/>
        <v>0</v>
      </c>
      <c r="AP36" s="4" t="str">
        <f t="shared" si="25"/>
        <v/>
      </c>
      <c r="AQ36" s="4" t="str">
        <f t="shared" si="26"/>
        <v/>
      </c>
      <c r="AR36" s="4" t="str">
        <f t="shared" si="27"/>
        <v/>
      </c>
      <c r="AS36" s="4" t="str">
        <f t="shared" si="28"/>
        <v/>
      </c>
      <c r="AT36" s="4" t="str">
        <f t="shared" si="29"/>
        <v/>
      </c>
      <c r="AU36" s="4" t="str">
        <f t="shared" si="30"/>
        <v/>
      </c>
      <c r="AV36" s="4" t="str">
        <f t="shared" si="31"/>
        <v/>
      </c>
      <c r="AW36" s="4" t="str">
        <f t="shared" si="32"/>
        <v/>
      </c>
      <c r="AX36" s="4" t="str">
        <f t="shared" si="33"/>
        <v/>
      </c>
      <c r="AY36" s="4" t="str">
        <f t="shared" si="34"/>
        <v/>
      </c>
      <c r="AZ36" s="4" t="str">
        <f t="shared" si="35"/>
        <v/>
      </c>
      <c r="BA36" s="4" t="str">
        <f t="shared" si="36"/>
        <v/>
      </c>
      <c r="BB36" s="4">
        <f t="shared" si="18"/>
        <v>0</v>
      </c>
      <c r="BE36" s="59" t="str">
        <f t="shared" si="19"/>
        <v/>
      </c>
      <c r="BF36" s="4" t="str">
        <f t="shared" si="20"/>
        <v/>
      </c>
      <c r="BG36" s="4" t="str">
        <f t="shared" si="21"/>
        <v/>
      </c>
      <c r="BI36" s="16"/>
    </row>
    <row r="37" spans="1:61" s="4" customFormat="1" ht="23.15" customHeight="1">
      <c r="A37" s="165">
        <v>27</v>
      </c>
      <c r="B37" s="231"/>
      <c r="C37" s="232"/>
      <c r="D37" s="233" t="str">
        <f t="shared" si="7"/>
        <v/>
      </c>
      <c r="E37" s="234"/>
      <c r="F37" s="234"/>
      <c r="G37" s="232"/>
      <c r="H37" s="23"/>
      <c r="I37" s="235"/>
      <c r="J37" s="236"/>
      <c r="K37" s="237"/>
      <c r="L37" s="238"/>
      <c r="M37" s="24"/>
      <c r="N37" s="24"/>
      <c r="O37" s="24"/>
      <c r="P37" s="43"/>
      <c r="Q37" s="239" t="str">
        <f t="shared" si="12"/>
        <v/>
      </c>
      <c r="R37" s="25"/>
      <c r="S37" s="229"/>
      <c r="T37" s="4" t="str">
        <f t="shared" si="22"/>
        <v/>
      </c>
      <c r="U37" s="98" t="str">
        <f t="shared" si="8"/>
        <v/>
      </c>
      <c r="V37" s="98" t="str">
        <f t="shared" si="23"/>
        <v/>
      </c>
      <c r="W37" s="28" t="str">
        <f>IF(V37="","",IF(AND(J37="無",K37="有")*OR(①基本情報!$D$4="幼稚園型認定こども園",①基本情報!$D$4="保育所型認定こども園",①基本情報!$D$4="地方裁量型認定こども園"),IF(X37=4,4,5),V37))</f>
        <v/>
      </c>
      <c r="X37" s="28" t="str">
        <f t="shared" si="24"/>
        <v/>
      </c>
      <c r="Y37" s="28" t="str">
        <f t="shared" si="39"/>
        <v/>
      </c>
      <c r="Z37" s="58" t="str">
        <f t="shared" si="40"/>
        <v/>
      </c>
      <c r="AA37" s="27" t="str">
        <f t="shared" si="40"/>
        <v/>
      </c>
      <c r="AB37" s="27" t="str">
        <f t="shared" si="40"/>
        <v/>
      </c>
      <c r="AC37" s="27" t="str">
        <f t="shared" si="40"/>
        <v/>
      </c>
      <c r="AD37" s="27" t="str">
        <f t="shared" si="40"/>
        <v/>
      </c>
      <c r="AE37" s="27" t="str">
        <f t="shared" si="40"/>
        <v/>
      </c>
      <c r="AF37" s="27" t="str">
        <f t="shared" si="40"/>
        <v/>
      </c>
      <c r="AG37" s="58" t="str">
        <f t="shared" si="40"/>
        <v/>
      </c>
      <c r="AH37" s="58" t="str">
        <f t="shared" si="40"/>
        <v/>
      </c>
      <c r="AI37" s="58" t="str">
        <f t="shared" si="40"/>
        <v/>
      </c>
      <c r="AJ37" s="58" t="str">
        <f t="shared" si="40"/>
        <v/>
      </c>
      <c r="AK37" s="58" t="str">
        <f t="shared" si="40"/>
        <v/>
      </c>
      <c r="AL37" s="4" t="str">
        <f t="shared" si="14"/>
        <v/>
      </c>
      <c r="AM37" s="54">
        <f t="shared" si="15"/>
        <v>0</v>
      </c>
      <c r="AN37" s="55">
        <f t="shared" si="16"/>
        <v>0</v>
      </c>
      <c r="AP37" s="4" t="str">
        <f t="shared" si="25"/>
        <v/>
      </c>
      <c r="AQ37" s="4" t="str">
        <f t="shared" si="26"/>
        <v/>
      </c>
      <c r="AR37" s="4" t="str">
        <f t="shared" si="27"/>
        <v/>
      </c>
      <c r="AS37" s="4" t="str">
        <f t="shared" si="28"/>
        <v/>
      </c>
      <c r="AT37" s="4" t="str">
        <f t="shared" si="29"/>
        <v/>
      </c>
      <c r="AU37" s="4" t="str">
        <f t="shared" si="30"/>
        <v/>
      </c>
      <c r="AV37" s="4" t="str">
        <f t="shared" si="31"/>
        <v/>
      </c>
      <c r="AW37" s="4" t="str">
        <f t="shared" si="32"/>
        <v/>
      </c>
      <c r="AX37" s="4" t="str">
        <f t="shared" si="33"/>
        <v/>
      </c>
      <c r="AY37" s="4" t="str">
        <f t="shared" si="34"/>
        <v/>
      </c>
      <c r="AZ37" s="4" t="str">
        <f t="shared" si="35"/>
        <v/>
      </c>
      <c r="BA37" s="4" t="str">
        <f t="shared" si="36"/>
        <v/>
      </c>
      <c r="BB37" s="4">
        <f t="shared" si="18"/>
        <v>0</v>
      </c>
      <c r="BE37" s="59" t="str">
        <f t="shared" si="19"/>
        <v/>
      </c>
      <c r="BF37" s="4" t="str">
        <f t="shared" si="20"/>
        <v/>
      </c>
      <c r="BG37" s="4" t="str">
        <f t="shared" si="21"/>
        <v/>
      </c>
      <c r="BI37" s="7"/>
    </row>
    <row r="38" spans="1:61" s="4" customFormat="1" ht="23.15" customHeight="1">
      <c r="A38" s="165">
        <v>28</v>
      </c>
      <c r="B38" s="231"/>
      <c r="C38" s="232"/>
      <c r="D38" s="233" t="str">
        <f t="shared" si="7"/>
        <v/>
      </c>
      <c r="E38" s="234"/>
      <c r="F38" s="234"/>
      <c r="G38" s="232"/>
      <c r="H38" s="23"/>
      <c r="I38" s="235"/>
      <c r="J38" s="236"/>
      <c r="K38" s="237"/>
      <c r="L38" s="238"/>
      <c r="M38" s="24"/>
      <c r="N38" s="24"/>
      <c r="O38" s="24"/>
      <c r="P38" s="43"/>
      <c r="Q38" s="239" t="str">
        <f t="shared" si="12"/>
        <v/>
      </c>
      <c r="R38" s="25"/>
      <c r="S38" s="229"/>
      <c r="T38" s="4" t="str">
        <f t="shared" si="22"/>
        <v/>
      </c>
      <c r="U38" s="98" t="str">
        <f t="shared" si="8"/>
        <v/>
      </c>
      <c r="V38" s="98" t="str">
        <f t="shared" si="23"/>
        <v/>
      </c>
      <c r="W38" s="28" t="str">
        <f>IF(V38="","",IF(AND(J38="無",K38="有")*OR(①基本情報!$D$4="幼稚園型認定こども園",①基本情報!$D$4="保育所型認定こども園",①基本情報!$D$4="地方裁量型認定こども園"),IF(X38=4,4,5),V38))</f>
        <v/>
      </c>
      <c r="X38" s="28" t="str">
        <f t="shared" si="24"/>
        <v/>
      </c>
      <c r="Y38" s="28" t="str">
        <f t="shared" si="39"/>
        <v/>
      </c>
      <c r="Z38" s="58" t="str">
        <f t="shared" si="40"/>
        <v/>
      </c>
      <c r="AA38" s="27" t="str">
        <f t="shared" si="40"/>
        <v/>
      </c>
      <c r="AB38" s="27" t="str">
        <f t="shared" si="40"/>
        <v/>
      </c>
      <c r="AC38" s="27" t="str">
        <f t="shared" si="40"/>
        <v/>
      </c>
      <c r="AD38" s="27" t="str">
        <f t="shared" si="40"/>
        <v/>
      </c>
      <c r="AE38" s="27" t="str">
        <f t="shared" si="40"/>
        <v/>
      </c>
      <c r="AF38" s="27" t="str">
        <f t="shared" si="40"/>
        <v/>
      </c>
      <c r="AG38" s="58" t="str">
        <f t="shared" si="40"/>
        <v/>
      </c>
      <c r="AH38" s="58" t="str">
        <f t="shared" si="40"/>
        <v/>
      </c>
      <c r="AI38" s="58" t="str">
        <f t="shared" si="40"/>
        <v/>
      </c>
      <c r="AJ38" s="58" t="str">
        <f t="shared" si="40"/>
        <v/>
      </c>
      <c r="AK38" s="58" t="str">
        <f t="shared" si="40"/>
        <v/>
      </c>
      <c r="AL38" s="4" t="str">
        <f t="shared" si="14"/>
        <v/>
      </c>
      <c r="AM38" s="54">
        <f t="shared" si="15"/>
        <v>0</v>
      </c>
      <c r="AN38" s="55">
        <f t="shared" si="16"/>
        <v>0</v>
      </c>
      <c r="AP38" s="4" t="str">
        <f t="shared" si="25"/>
        <v/>
      </c>
      <c r="AQ38" s="4" t="str">
        <f t="shared" si="26"/>
        <v/>
      </c>
      <c r="AR38" s="4" t="str">
        <f t="shared" si="27"/>
        <v/>
      </c>
      <c r="AS38" s="4" t="str">
        <f t="shared" si="28"/>
        <v/>
      </c>
      <c r="AT38" s="4" t="str">
        <f t="shared" si="29"/>
        <v/>
      </c>
      <c r="AU38" s="4" t="str">
        <f t="shared" si="30"/>
        <v/>
      </c>
      <c r="AV38" s="4" t="str">
        <f t="shared" si="31"/>
        <v/>
      </c>
      <c r="AW38" s="4" t="str">
        <f t="shared" si="32"/>
        <v/>
      </c>
      <c r="AX38" s="4" t="str">
        <f t="shared" si="33"/>
        <v/>
      </c>
      <c r="AY38" s="4" t="str">
        <f t="shared" si="34"/>
        <v/>
      </c>
      <c r="AZ38" s="4" t="str">
        <f t="shared" si="35"/>
        <v/>
      </c>
      <c r="BA38" s="4" t="str">
        <f t="shared" si="36"/>
        <v/>
      </c>
      <c r="BB38" s="4">
        <f t="shared" si="18"/>
        <v>0</v>
      </c>
      <c r="BE38" s="59" t="str">
        <f t="shared" si="19"/>
        <v/>
      </c>
      <c r="BF38" s="4" t="str">
        <f t="shared" si="20"/>
        <v/>
      </c>
      <c r="BG38" s="4" t="str">
        <f t="shared" si="21"/>
        <v/>
      </c>
    </row>
    <row r="39" spans="1:61" s="4" customFormat="1" ht="23.15" customHeight="1">
      <c r="A39" s="165">
        <v>29</v>
      </c>
      <c r="B39" s="231"/>
      <c r="C39" s="232"/>
      <c r="D39" s="233" t="str">
        <f t="shared" si="7"/>
        <v/>
      </c>
      <c r="E39" s="234"/>
      <c r="F39" s="234"/>
      <c r="G39" s="232"/>
      <c r="H39" s="23"/>
      <c r="I39" s="235"/>
      <c r="J39" s="236"/>
      <c r="K39" s="237"/>
      <c r="L39" s="238"/>
      <c r="M39" s="24"/>
      <c r="N39" s="24"/>
      <c r="O39" s="24"/>
      <c r="P39" s="43"/>
      <c r="Q39" s="239" t="str">
        <f t="shared" si="12"/>
        <v/>
      </c>
      <c r="R39" s="25"/>
      <c r="S39" s="229"/>
      <c r="T39" s="4" t="str">
        <f t="shared" si="22"/>
        <v/>
      </c>
      <c r="U39" s="98" t="str">
        <f t="shared" si="8"/>
        <v/>
      </c>
      <c r="V39" s="98" t="str">
        <f t="shared" si="23"/>
        <v/>
      </c>
      <c r="W39" s="28" t="str">
        <f>IF(V39="","",IF(AND(J39="無",K39="有")*OR(①基本情報!$D$4="幼稚園型認定こども園",①基本情報!$D$4="保育所型認定こども園",①基本情報!$D$4="地方裁量型認定こども園"),IF(X39=4,4,5),V39))</f>
        <v/>
      </c>
      <c r="X39" s="28" t="str">
        <f t="shared" si="24"/>
        <v/>
      </c>
      <c r="Y39" s="28" t="str">
        <f t="shared" si="39"/>
        <v/>
      </c>
      <c r="Z39" s="58" t="str">
        <f t="shared" si="40"/>
        <v/>
      </c>
      <c r="AA39" s="27" t="str">
        <f t="shared" si="40"/>
        <v/>
      </c>
      <c r="AB39" s="27" t="str">
        <f t="shared" si="40"/>
        <v/>
      </c>
      <c r="AC39" s="27" t="str">
        <f t="shared" si="40"/>
        <v/>
      </c>
      <c r="AD39" s="27" t="str">
        <f t="shared" si="40"/>
        <v/>
      </c>
      <c r="AE39" s="27" t="str">
        <f t="shared" si="40"/>
        <v/>
      </c>
      <c r="AF39" s="27" t="str">
        <f t="shared" si="40"/>
        <v/>
      </c>
      <c r="AG39" s="58" t="str">
        <f t="shared" si="40"/>
        <v/>
      </c>
      <c r="AH39" s="58" t="str">
        <f t="shared" si="40"/>
        <v/>
      </c>
      <c r="AI39" s="58" t="str">
        <f t="shared" si="40"/>
        <v/>
      </c>
      <c r="AJ39" s="58" t="str">
        <f t="shared" si="40"/>
        <v/>
      </c>
      <c r="AK39" s="58" t="str">
        <f t="shared" si="40"/>
        <v/>
      </c>
      <c r="AL39" s="4" t="str">
        <f t="shared" si="14"/>
        <v/>
      </c>
      <c r="AM39" s="54">
        <f t="shared" si="15"/>
        <v>0</v>
      </c>
      <c r="AN39" s="55">
        <f t="shared" si="16"/>
        <v>0</v>
      </c>
      <c r="AP39" s="4" t="str">
        <f t="shared" si="25"/>
        <v/>
      </c>
      <c r="AQ39" s="4" t="str">
        <f t="shared" si="26"/>
        <v/>
      </c>
      <c r="AR39" s="4" t="str">
        <f t="shared" si="27"/>
        <v/>
      </c>
      <c r="AS39" s="4" t="str">
        <f t="shared" si="28"/>
        <v/>
      </c>
      <c r="AT39" s="4" t="str">
        <f t="shared" si="29"/>
        <v/>
      </c>
      <c r="AU39" s="4" t="str">
        <f t="shared" si="30"/>
        <v/>
      </c>
      <c r="AV39" s="4" t="str">
        <f t="shared" si="31"/>
        <v/>
      </c>
      <c r="AW39" s="4" t="str">
        <f t="shared" si="32"/>
        <v/>
      </c>
      <c r="AX39" s="4" t="str">
        <f t="shared" si="33"/>
        <v/>
      </c>
      <c r="AY39" s="4" t="str">
        <f t="shared" si="34"/>
        <v/>
      </c>
      <c r="AZ39" s="4" t="str">
        <f t="shared" si="35"/>
        <v/>
      </c>
      <c r="BA39" s="4" t="str">
        <f t="shared" si="36"/>
        <v/>
      </c>
      <c r="BB39" s="4">
        <f t="shared" si="18"/>
        <v>0</v>
      </c>
      <c r="BE39" s="59" t="str">
        <f t="shared" si="19"/>
        <v/>
      </c>
      <c r="BF39" s="4" t="str">
        <f t="shared" si="20"/>
        <v/>
      </c>
      <c r="BG39" s="4" t="str">
        <f t="shared" si="21"/>
        <v/>
      </c>
      <c r="BI39" s="16"/>
    </row>
    <row r="40" spans="1:61" s="4" customFormat="1" ht="23.15" customHeight="1">
      <c r="A40" s="165">
        <v>30</v>
      </c>
      <c r="B40" s="231"/>
      <c r="C40" s="232"/>
      <c r="D40" s="233" t="str">
        <f t="shared" si="7"/>
        <v/>
      </c>
      <c r="E40" s="234"/>
      <c r="F40" s="234"/>
      <c r="G40" s="232"/>
      <c r="H40" s="23"/>
      <c r="I40" s="235"/>
      <c r="J40" s="236"/>
      <c r="K40" s="237"/>
      <c r="L40" s="238"/>
      <c r="M40" s="24"/>
      <c r="N40" s="24"/>
      <c r="O40" s="24"/>
      <c r="P40" s="43"/>
      <c r="Q40" s="239" t="str">
        <f t="shared" si="12"/>
        <v/>
      </c>
      <c r="R40" s="25"/>
      <c r="S40" s="229"/>
      <c r="T40" s="4" t="str">
        <f t="shared" si="22"/>
        <v/>
      </c>
      <c r="U40" s="98" t="str">
        <f t="shared" si="8"/>
        <v/>
      </c>
      <c r="V40" s="98" t="str">
        <f t="shared" si="23"/>
        <v/>
      </c>
      <c r="W40" s="28" t="str">
        <f>IF(V40="","",IF(AND(J40="無",K40="有")*OR(①基本情報!$D$4="幼稚園型認定こども園",①基本情報!$D$4="保育所型認定こども園",①基本情報!$D$4="地方裁量型認定こども園"),IF(X40=4,4,5),V40))</f>
        <v/>
      </c>
      <c r="X40" s="28" t="str">
        <f t="shared" si="24"/>
        <v/>
      </c>
      <c r="Y40" s="28" t="str">
        <f t="shared" si="39"/>
        <v/>
      </c>
      <c r="Z40" s="58" t="str">
        <f t="shared" si="40"/>
        <v/>
      </c>
      <c r="AA40" s="27" t="str">
        <f t="shared" si="40"/>
        <v/>
      </c>
      <c r="AB40" s="27" t="str">
        <f t="shared" si="40"/>
        <v/>
      </c>
      <c r="AC40" s="27" t="str">
        <f t="shared" si="40"/>
        <v/>
      </c>
      <c r="AD40" s="27" t="str">
        <f t="shared" si="40"/>
        <v/>
      </c>
      <c r="AE40" s="27" t="str">
        <f t="shared" si="40"/>
        <v/>
      </c>
      <c r="AF40" s="27" t="str">
        <f t="shared" si="40"/>
        <v/>
      </c>
      <c r="AG40" s="58" t="str">
        <f t="shared" si="40"/>
        <v/>
      </c>
      <c r="AH40" s="58" t="str">
        <f t="shared" si="40"/>
        <v/>
      </c>
      <c r="AI40" s="58" t="str">
        <f t="shared" si="40"/>
        <v/>
      </c>
      <c r="AJ40" s="58" t="str">
        <f t="shared" si="40"/>
        <v/>
      </c>
      <c r="AK40" s="58" t="str">
        <f t="shared" si="40"/>
        <v/>
      </c>
      <c r="AL40" s="4" t="str">
        <f t="shared" si="14"/>
        <v/>
      </c>
      <c r="AM40" s="54">
        <f t="shared" si="15"/>
        <v>0</v>
      </c>
      <c r="AN40" s="55">
        <f t="shared" si="16"/>
        <v>0</v>
      </c>
      <c r="AP40" s="4" t="str">
        <f t="shared" si="25"/>
        <v/>
      </c>
      <c r="AQ40" s="4" t="str">
        <f t="shared" si="26"/>
        <v/>
      </c>
      <c r="AR40" s="4" t="str">
        <f t="shared" si="27"/>
        <v/>
      </c>
      <c r="AS40" s="4" t="str">
        <f t="shared" si="28"/>
        <v/>
      </c>
      <c r="AT40" s="4" t="str">
        <f t="shared" si="29"/>
        <v/>
      </c>
      <c r="AU40" s="4" t="str">
        <f t="shared" si="30"/>
        <v/>
      </c>
      <c r="AV40" s="4" t="str">
        <f t="shared" si="31"/>
        <v/>
      </c>
      <c r="AW40" s="4" t="str">
        <f t="shared" si="32"/>
        <v/>
      </c>
      <c r="AX40" s="4" t="str">
        <f t="shared" si="33"/>
        <v/>
      </c>
      <c r="AY40" s="4" t="str">
        <f t="shared" si="34"/>
        <v/>
      </c>
      <c r="AZ40" s="4" t="str">
        <f t="shared" si="35"/>
        <v/>
      </c>
      <c r="BA40" s="4" t="str">
        <f t="shared" si="36"/>
        <v/>
      </c>
      <c r="BB40" s="4">
        <f t="shared" si="18"/>
        <v>0</v>
      </c>
      <c r="BE40" s="59" t="str">
        <f t="shared" si="19"/>
        <v/>
      </c>
      <c r="BF40" s="4" t="str">
        <f t="shared" si="20"/>
        <v/>
      </c>
      <c r="BG40" s="4" t="str">
        <f t="shared" si="21"/>
        <v/>
      </c>
      <c r="BI40" s="16"/>
    </row>
    <row r="41" spans="1:61" s="4" customFormat="1" ht="23.15" customHeight="1">
      <c r="A41" s="165">
        <v>31</v>
      </c>
      <c r="B41" s="231"/>
      <c r="C41" s="232"/>
      <c r="D41" s="233" t="str">
        <f t="shared" si="7"/>
        <v/>
      </c>
      <c r="E41" s="234"/>
      <c r="F41" s="234"/>
      <c r="G41" s="232"/>
      <c r="H41" s="23"/>
      <c r="I41" s="235"/>
      <c r="J41" s="236"/>
      <c r="K41" s="237"/>
      <c r="L41" s="238"/>
      <c r="M41" s="24"/>
      <c r="N41" s="24"/>
      <c r="O41" s="24"/>
      <c r="P41" s="43"/>
      <c r="Q41" s="239" t="str">
        <f t="shared" si="12"/>
        <v/>
      </c>
      <c r="R41" s="25"/>
      <c r="S41" s="229"/>
      <c r="T41" s="4" t="str">
        <f t="shared" si="22"/>
        <v/>
      </c>
      <c r="U41" s="98" t="str">
        <f t="shared" si="8"/>
        <v/>
      </c>
      <c r="V41" s="98" t="str">
        <f t="shared" si="23"/>
        <v/>
      </c>
      <c r="W41" s="28" t="str">
        <f>IF(V41="","",IF(AND(J41="無",K41="有")*OR(①基本情報!$D$4="幼稚園型認定こども園",①基本情報!$D$4="保育所型認定こども園",①基本情報!$D$4="地方裁量型認定こども園"),IF(X41=4,4,5),V41))</f>
        <v/>
      </c>
      <c r="X41" s="28" t="str">
        <f t="shared" si="24"/>
        <v/>
      </c>
      <c r="Y41" s="28" t="str">
        <f t="shared" si="39"/>
        <v/>
      </c>
      <c r="Z41" s="58" t="str">
        <f t="shared" si="40"/>
        <v/>
      </c>
      <c r="AA41" s="27" t="str">
        <f t="shared" si="40"/>
        <v/>
      </c>
      <c r="AB41" s="27" t="str">
        <f t="shared" si="40"/>
        <v/>
      </c>
      <c r="AC41" s="27" t="str">
        <f t="shared" si="40"/>
        <v/>
      </c>
      <c r="AD41" s="27" t="str">
        <f t="shared" si="40"/>
        <v/>
      </c>
      <c r="AE41" s="27" t="str">
        <f t="shared" si="40"/>
        <v/>
      </c>
      <c r="AF41" s="27" t="str">
        <f t="shared" si="40"/>
        <v/>
      </c>
      <c r="AG41" s="58" t="str">
        <f t="shared" si="40"/>
        <v/>
      </c>
      <c r="AH41" s="58" t="str">
        <f t="shared" si="40"/>
        <v/>
      </c>
      <c r="AI41" s="58" t="str">
        <f t="shared" si="40"/>
        <v/>
      </c>
      <c r="AJ41" s="58" t="str">
        <f t="shared" si="40"/>
        <v/>
      </c>
      <c r="AK41" s="58" t="str">
        <f t="shared" si="40"/>
        <v/>
      </c>
      <c r="AL41" s="4" t="str">
        <f t="shared" si="14"/>
        <v/>
      </c>
      <c r="AM41" s="54">
        <f t="shared" si="15"/>
        <v>0</v>
      </c>
      <c r="AN41" s="55">
        <f t="shared" si="16"/>
        <v>0</v>
      </c>
      <c r="AP41" s="4" t="str">
        <f t="shared" si="25"/>
        <v/>
      </c>
      <c r="AQ41" s="4" t="str">
        <f t="shared" si="26"/>
        <v/>
      </c>
      <c r="AR41" s="4" t="str">
        <f t="shared" si="27"/>
        <v/>
      </c>
      <c r="AS41" s="4" t="str">
        <f t="shared" si="28"/>
        <v/>
      </c>
      <c r="AT41" s="4" t="str">
        <f t="shared" si="29"/>
        <v/>
      </c>
      <c r="AU41" s="4" t="str">
        <f t="shared" si="30"/>
        <v/>
      </c>
      <c r="AV41" s="4" t="str">
        <f t="shared" si="31"/>
        <v/>
      </c>
      <c r="AW41" s="4" t="str">
        <f t="shared" si="32"/>
        <v/>
      </c>
      <c r="AX41" s="4" t="str">
        <f t="shared" si="33"/>
        <v/>
      </c>
      <c r="AY41" s="4" t="str">
        <f t="shared" si="34"/>
        <v/>
      </c>
      <c r="AZ41" s="4" t="str">
        <f t="shared" si="35"/>
        <v/>
      </c>
      <c r="BA41" s="4" t="str">
        <f t="shared" si="36"/>
        <v/>
      </c>
      <c r="BB41" s="4">
        <f t="shared" si="18"/>
        <v>0</v>
      </c>
      <c r="BE41" s="59" t="str">
        <f t="shared" si="19"/>
        <v/>
      </c>
      <c r="BF41" s="4" t="str">
        <f t="shared" si="20"/>
        <v/>
      </c>
      <c r="BG41" s="4" t="str">
        <f t="shared" si="21"/>
        <v/>
      </c>
      <c r="BI41" s="7"/>
    </row>
    <row r="42" spans="1:61" s="4" customFormat="1" ht="23.15" customHeight="1">
      <c r="A42" s="165">
        <v>32</v>
      </c>
      <c r="B42" s="231"/>
      <c r="C42" s="232"/>
      <c r="D42" s="233" t="str">
        <f t="shared" si="7"/>
        <v/>
      </c>
      <c r="E42" s="234"/>
      <c r="F42" s="234"/>
      <c r="G42" s="232"/>
      <c r="H42" s="23"/>
      <c r="I42" s="235"/>
      <c r="J42" s="236"/>
      <c r="K42" s="237"/>
      <c r="L42" s="238"/>
      <c r="M42" s="24"/>
      <c r="N42" s="24"/>
      <c r="O42" s="24"/>
      <c r="P42" s="43"/>
      <c r="Q42" s="239" t="str">
        <f t="shared" si="12"/>
        <v/>
      </c>
      <c r="R42" s="25"/>
      <c r="S42" s="229"/>
      <c r="T42" s="4" t="str">
        <f t="shared" si="22"/>
        <v/>
      </c>
      <c r="U42" s="98" t="str">
        <f t="shared" si="8"/>
        <v/>
      </c>
      <c r="V42" s="98" t="str">
        <f t="shared" si="23"/>
        <v/>
      </c>
      <c r="W42" s="28" t="str">
        <f>IF(V42="","",IF(AND(J42="無",K42="有")*OR(①基本情報!$D$4="幼稚園型認定こども園",①基本情報!$D$4="保育所型認定こども園",①基本情報!$D$4="地方裁量型認定こども園"),IF(X42=4,4,5),V42))</f>
        <v/>
      </c>
      <c r="X42" s="28" t="str">
        <f t="shared" si="24"/>
        <v/>
      </c>
      <c r="Y42" s="28" t="str">
        <f t="shared" si="39"/>
        <v/>
      </c>
      <c r="Z42" s="58" t="str">
        <f t="shared" si="40"/>
        <v/>
      </c>
      <c r="AA42" s="27" t="str">
        <f t="shared" si="40"/>
        <v/>
      </c>
      <c r="AB42" s="27" t="str">
        <f t="shared" si="40"/>
        <v/>
      </c>
      <c r="AC42" s="27" t="str">
        <f t="shared" si="40"/>
        <v/>
      </c>
      <c r="AD42" s="27" t="str">
        <f t="shared" si="40"/>
        <v/>
      </c>
      <c r="AE42" s="27" t="str">
        <f t="shared" si="40"/>
        <v/>
      </c>
      <c r="AF42" s="27" t="str">
        <f t="shared" si="40"/>
        <v/>
      </c>
      <c r="AG42" s="58" t="str">
        <f t="shared" si="40"/>
        <v/>
      </c>
      <c r="AH42" s="58" t="str">
        <f t="shared" si="40"/>
        <v/>
      </c>
      <c r="AI42" s="58" t="str">
        <f t="shared" si="40"/>
        <v/>
      </c>
      <c r="AJ42" s="58" t="str">
        <f t="shared" si="40"/>
        <v/>
      </c>
      <c r="AK42" s="58" t="str">
        <f t="shared" si="40"/>
        <v/>
      </c>
      <c r="AL42" s="4" t="str">
        <f t="shared" si="14"/>
        <v/>
      </c>
      <c r="AM42" s="54">
        <f t="shared" si="15"/>
        <v>0</v>
      </c>
      <c r="AN42" s="55">
        <f t="shared" si="16"/>
        <v>0</v>
      </c>
      <c r="AP42" s="4" t="str">
        <f t="shared" si="25"/>
        <v/>
      </c>
      <c r="AQ42" s="4" t="str">
        <f t="shared" si="26"/>
        <v/>
      </c>
      <c r="AR42" s="4" t="str">
        <f t="shared" si="27"/>
        <v/>
      </c>
      <c r="AS42" s="4" t="str">
        <f t="shared" si="28"/>
        <v/>
      </c>
      <c r="AT42" s="4" t="str">
        <f t="shared" si="29"/>
        <v/>
      </c>
      <c r="AU42" s="4" t="str">
        <f t="shared" si="30"/>
        <v/>
      </c>
      <c r="AV42" s="4" t="str">
        <f t="shared" si="31"/>
        <v/>
      </c>
      <c r="AW42" s="4" t="str">
        <f t="shared" si="32"/>
        <v/>
      </c>
      <c r="AX42" s="4" t="str">
        <f t="shared" si="33"/>
        <v/>
      </c>
      <c r="AY42" s="4" t="str">
        <f t="shared" si="34"/>
        <v/>
      </c>
      <c r="AZ42" s="4" t="str">
        <f t="shared" si="35"/>
        <v/>
      </c>
      <c r="BA42" s="4" t="str">
        <f t="shared" si="36"/>
        <v/>
      </c>
      <c r="BB42" s="4">
        <f t="shared" si="18"/>
        <v>0</v>
      </c>
      <c r="BE42" s="59" t="str">
        <f t="shared" si="19"/>
        <v/>
      </c>
      <c r="BF42" s="4" t="str">
        <f t="shared" si="20"/>
        <v/>
      </c>
      <c r="BG42" s="4" t="str">
        <f t="shared" si="21"/>
        <v/>
      </c>
    </row>
    <row r="43" spans="1:61" s="4" customFormat="1" ht="23.15" customHeight="1">
      <c r="A43" s="165">
        <v>33</v>
      </c>
      <c r="B43" s="231"/>
      <c r="C43" s="232"/>
      <c r="D43" s="233" t="str">
        <f t="shared" si="7"/>
        <v/>
      </c>
      <c r="E43" s="234"/>
      <c r="F43" s="234"/>
      <c r="G43" s="232"/>
      <c r="H43" s="23"/>
      <c r="I43" s="235"/>
      <c r="J43" s="236"/>
      <c r="K43" s="237"/>
      <c r="L43" s="238"/>
      <c r="M43" s="24"/>
      <c r="N43" s="24"/>
      <c r="O43" s="24"/>
      <c r="P43" s="43"/>
      <c r="Q43" s="239" t="str">
        <f t="shared" si="12"/>
        <v/>
      </c>
      <c r="R43" s="25"/>
      <c r="S43" s="229"/>
      <c r="T43" s="4" t="str">
        <f t="shared" ref="T43:T74" si="41">IF(OR(J43="有",K43="有"),IF(OR(B43="園長",B43="施設長",B43="保育教諭等",B43="副園長",B43="教頭",B43="主幹保育教諭等",B43="指導保育教諭等"),1,IF(OR(B43="保育教諭等
（常勤的非常勤）",B43="保育教諭等
（短時間）"),2,0)),IF(AND(J43="無",K43="無"),IF(OR(B43="要件緩和対象",B43="保健師
（みなし保育教諭）",B43="看護師
（みなし保育教諭）",B43="准看護師
（みなし保育教諭）"),3,""),""))</f>
        <v/>
      </c>
      <c r="U43" s="98" t="str">
        <f t="shared" ref="U43:U74" si="42">IF(AND(C43="正",D43="常"),1,IF(AND(C43="パート",D43="常"),2,""))</f>
        <v/>
      </c>
      <c r="V43" s="98" t="str">
        <f t="shared" si="23"/>
        <v/>
      </c>
      <c r="W43" s="28" t="str">
        <f>IF(V43="","",IF(AND(J43="無",K43="有")*OR(①基本情報!$D$4="幼稚園型認定こども園",①基本情報!$D$4="保育所型認定こども園",①基本情報!$D$4="地方裁量型認定こども園"),IF(X43=4,4,5),V43))</f>
        <v/>
      </c>
      <c r="X43" s="28" t="str">
        <f t="shared" si="24"/>
        <v/>
      </c>
      <c r="Y43" s="28" t="str">
        <f t="shared" si="39"/>
        <v/>
      </c>
      <c r="Z43" s="58" t="str">
        <f t="shared" si="40"/>
        <v/>
      </c>
      <c r="AA43" s="27" t="str">
        <f t="shared" si="40"/>
        <v/>
      </c>
      <c r="AB43" s="27" t="str">
        <f t="shared" si="40"/>
        <v/>
      </c>
      <c r="AC43" s="27" t="str">
        <f t="shared" si="40"/>
        <v/>
      </c>
      <c r="AD43" s="27" t="str">
        <f t="shared" si="40"/>
        <v/>
      </c>
      <c r="AE43" s="27" t="str">
        <f t="shared" si="40"/>
        <v/>
      </c>
      <c r="AF43" s="27" t="str">
        <f t="shared" si="40"/>
        <v/>
      </c>
      <c r="AG43" s="58" t="str">
        <f t="shared" si="40"/>
        <v/>
      </c>
      <c r="AH43" s="58" t="str">
        <f t="shared" si="40"/>
        <v/>
      </c>
      <c r="AI43" s="58" t="str">
        <f t="shared" si="40"/>
        <v/>
      </c>
      <c r="AJ43" s="58" t="str">
        <f t="shared" si="40"/>
        <v/>
      </c>
      <c r="AK43" s="58" t="str">
        <f t="shared" si="40"/>
        <v/>
      </c>
      <c r="AL43" s="4" t="str">
        <f t="shared" si="14"/>
        <v/>
      </c>
      <c r="AM43" s="54">
        <f t="shared" si="15"/>
        <v>0</v>
      </c>
      <c r="AN43" s="55">
        <f t="shared" si="16"/>
        <v>0</v>
      </c>
      <c r="AP43" s="4" t="str">
        <f t="shared" si="25"/>
        <v/>
      </c>
      <c r="AQ43" s="4" t="str">
        <f t="shared" si="26"/>
        <v/>
      </c>
      <c r="AR43" s="4" t="str">
        <f t="shared" si="27"/>
        <v/>
      </c>
      <c r="AS43" s="4" t="str">
        <f t="shared" si="28"/>
        <v/>
      </c>
      <c r="AT43" s="4" t="str">
        <f t="shared" si="29"/>
        <v/>
      </c>
      <c r="AU43" s="4" t="str">
        <f t="shared" si="30"/>
        <v/>
      </c>
      <c r="AV43" s="4" t="str">
        <f t="shared" si="31"/>
        <v/>
      </c>
      <c r="AW43" s="4" t="str">
        <f t="shared" si="32"/>
        <v/>
      </c>
      <c r="AX43" s="4" t="str">
        <f t="shared" si="33"/>
        <v/>
      </c>
      <c r="AY43" s="4" t="str">
        <f t="shared" si="34"/>
        <v/>
      </c>
      <c r="AZ43" s="4" t="str">
        <f t="shared" si="35"/>
        <v/>
      </c>
      <c r="BA43" s="4" t="str">
        <f t="shared" si="36"/>
        <v/>
      </c>
      <c r="BB43" s="4">
        <f t="shared" si="18"/>
        <v>0</v>
      </c>
      <c r="BE43" s="59" t="str">
        <f t="shared" si="19"/>
        <v/>
      </c>
      <c r="BF43" s="4" t="str">
        <f t="shared" si="20"/>
        <v/>
      </c>
      <c r="BG43" s="4" t="str">
        <f t="shared" si="21"/>
        <v/>
      </c>
      <c r="BI43" s="16"/>
    </row>
    <row r="44" spans="1:61" s="4" customFormat="1" ht="23.15" customHeight="1">
      <c r="A44" s="165">
        <v>34</v>
      </c>
      <c r="B44" s="231"/>
      <c r="C44" s="232"/>
      <c r="D44" s="233" t="str">
        <f t="shared" si="7"/>
        <v/>
      </c>
      <c r="E44" s="234"/>
      <c r="F44" s="234"/>
      <c r="G44" s="232"/>
      <c r="H44" s="23"/>
      <c r="I44" s="235"/>
      <c r="J44" s="236"/>
      <c r="K44" s="237"/>
      <c r="L44" s="238"/>
      <c r="M44" s="24"/>
      <c r="N44" s="24"/>
      <c r="O44" s="24"/>
      <c r="P44" s="43"/>
      <c r="Q44" s="239" t="str">
        <f t="shared" si="12"/>
        <v/>
      </c>
      <c r="R44" s="25"/>
      <c r="S44" s="229"/>
      <c r="T44" s="4" t="str">
        <f t="shared" si="41"/>
        <v/>
      </c>
      <c r="U44" s="98" t="str">
        <f t="shared" si="42"/>
        <v/>
      </c>
      <c r="V44" s="98" t="str">
        <f t="shared" si="23"/>
        <v/>
      </c>
      <c r="W44" s="28" t="str">
        <f>IF(V44="","",IF(AND(J44="無",K44="有")*OR(①基本情報!$D$4="幼稚園型認定こども園",①基本情報!$D$4="保育所型認定こども園",①基本情報!$D$4="地方裁量型認定こども園"),IF(X44=4,4,5),V44))</f>
        <v/>
      </c>
      <c r="X44" s="28" t="str">
        <f t="shared" si="24"/>
        <v/>
      </c>
      <c r="Y44" s="28" t="str">
        <f t="shared" si="39"/>
        <v/>
      </c>
      <c r="Z44" s="58" t="str">
        <f t="shared" si="40"/>
        <v/>
      </c>
      <c r="AA44" s="27" t="str">
        <f t="shared" si="40"/>
        <v/>
      </c>
      <c r="AB44" s="27" t="str">
        <f t="shared" si="40"/>
        <v/>
      </c>
      <c r="AC44" s="27" t="str">
        <f t="shared" si="40"/>
        <v/>
      </c>
      <c r="AD44" s="27" t="str">
        <f t="shared" si="40"/>
        <v/>
      </c>
      <c r="AE44" s="27" t="str">
        <f t="shared" si="40"/>
        <v/>
      </c>
      <c r="AF44" s="27" t="str">
        <f t="shared" si="40"/>
        <v/>
      </c>
      <c r="AG44" s="58" t="str">
        <f t="shared" si="40"/>
        <v/>
      </c>
      <c r="AH44" s="58" t="str">
        <f t="shared" si="40"/>
        <v/>
      </c>
      <c r="AI44" s="58" t="str">
        <f t="shared" si="40"/>
        <v/>
      </c>
      <c r="AJ44" s="58" t="str">
        <f t="shared" si="40"/>
        <v/>
      </c>
      <c r="AK44" s="58" t="str">
        <f t="shared" si="40"/>
        <v/>
      </c>
      <c r="AL44" s="4" t="str">
        <f t="shared" si="14"/>
        <v/>
      </c>
      <c r="AM44" s="54">
        <f t="shared" si="15"/>
        <v>0</v>
      </c>
      <c r="AN44" s="55">
        <f t="shared" si="16"/>
        <v>0</v>
      </c>
      <c r="AP44" s="4" t="str">
        <f t="shared" si="25"/>
        <v/>
      </c>
      <c r="AQ44" s="4" t="str">
        <f t="shared" si="26"/>
        <v/>
      </c>
      <c r="AR44" s="4" t="str">
        <f t="shared" si="27"/>
        <v/>
      </c>
      <c r="AS44" s="4" t="str">
        <f t="shared" si="28"/>
        <v/>
      </c>
      <c r="AT44" s="4" t="str">
        <f t="shared" si="29"/>
        <v/>
      </c>
      <c r="AU44" s="4" t="str">
        <f t="shared" si="30"/>
        <v/>
      </c>
      <c r="AV44" s="4" t="str">
        <f t="shared" si="31"/>
        <v/>
      </c>
      <c r="AW44" s="4" t="str">
        <f t="shared" si="32"/>
        <v/>
      </c>
      <c r="AX44" s="4" t="str">
        <f t="shared" si="33"/>
        <v/>
      </c>
      <c r="AY44" s="4" t="str">
        <f t="shared" si="34"/>
        <v/>
      </c>
      <c r="AZ44" s="4" t="str">
        <f t="shared" si="35"/>
        <v/>
      </c>
      <c r="BA44" s="4" t="str">
        <f t="shared" si="36"/>
        <v/>
      </c>
      <c r="BB44" s="4">
        <f t="shared" si="18"/>
        <v>0</v>
      </c>
      <c r="BE44" s="59" t="str">
        <f t="shared" si="19"/>
        <v/>
      </c>
      <c r="BF44" s="4" t="str">
        <f t="shared" si="20"/>
        <v/>
      </c>
      <c r="BG44" s="4" t="str">
        <f t="shared" si="21"/>
        <v/>
      </c>
      <c r="BI44" s="16"/>
    </row>
    <row r="45" spans="1:61" s="4" customFormat="1" ht="23.15" customHeight="1">
      <c r="A45" s="165">
        <v>35</v>
      </c>
      <c r="B45" s="231"/>
      <c r="C45" s="232"/>
      <c r="D45" s="233" t="str">
        <f t="shared" si="7"/>
        <v/>
      </c>
      <c r="E45" s="234"/>
      <c r="F45" s="234"/>
      <c r="G45" s="232"/>
      <c r="H45" s="23"/>
      <c r="I45" s="235"/>
      <c r="J45" s="236"/>
      <c r="K45" s="237"/>
      <c r="L45" s="238"/>
      <c r="M45" s="24"/>
      <c r="N45" s="24"/>
      <c r="O45" s="24"/>
      <c r="P45" s="43"/>
      <c r="Q45" s="239" t="str">
        <f t="shared" si="12"/>
        <v/>
      </c>
      <c r="R45" s="25"/>
      <c r="S45" s="229"/>
      <c r="T45" s="4" t="str">
        <f t="shared" si="41"/>
        <v/>
      </c>
      <c r="U45" s="98" t="str">
        <f t="shared" si="42"/>
        <v/>
      </c>
      <c r="V45" s="98" t="str">
        <f t="shared" si="23"/>
        <v/>
      </c>
      <c r="W45" s="28" t="str">
        <f>IF(V45="","",IF(AND(J45="無",K45="有")*OR(①基本情報!$D$4="幼稚園型認定こども園",①基本情報!$D$4="保育所型認定こども園",①基本情報!$D$4="地方裁量型認定こども園"),IF(X45=4,4,5),V45))</f>
        <v/>
      </c>
      <c r="X45" s="28" t="str">
        <f t="shared" si="24"/>
        <v/>
      </c>
      <c r="Y45" s="28" t="str">
        <f t="shared" si="39"/>
        <v/>
      </c>
      <c r="Z45" s="58" t="str">
        <f t="shared" si="40"/>
        <v/>
      </c>
      <c r="AA45" s="27" t="str">
        <f t="shared" si="40"/>
        <v/>
      </c>
      <c r="AB45" s="27" t="str">
        <f t="shared" si="40"/>
        <v/>
      </c>
      <c r="AC45" s="27" t="str">
        <f t="shared" si="40"/>
        <v/>
      </c>
      <c r="AD45" s="27" t="str">
        <f t="shared" si="40"/>
        <v/>
      </c>
      <c r="AE45" s="27" t="str">
        <f t="shared" si="40"/>
        <v/>
      </c>
      <c r="AF45" s="27" t="str">
        <f t="shared" si="40"/>
        <v/>
      </c>
      <c r="AG45" s="58" t="str">
        <f t="shared" si="40"/>
        <v/>
      </c>
      <c r="AH45" s="58" t="str">
        <f t="shared" si="40"/>
        <v/>
      </c>
      <c r="AI45" s="58" t="str">
        <f t="shared" si="40"/>
        <v/>
      </c>
      <c r="AJ45" s="58" t="str">
        <f t="shared" si="40"/>
        <v/>
      </c>
      <c r="AK45" s="58" t="str">
        <f t="shared" si="40"/>
        <v/>
      </c>
      <c r="AL45" s="4" t="str">
        <f t="shared" si="14"/>
        <v/>
      </c>
      <c r="AM45" s="54">
        <f t="shared" si="15"/>
        <v>0</v>
      </c>
      <c r="AN45" s="55">
        <f t="shared" si="16"/>
        <v>0</v>
      </c>
      <c r="AP45" s="4" t="str">
        <f t="shared" si="25"/>
        <v/>
      </c>
      <c r="AQ45" s="4" t="str">
        <f t="shared" si="26"/>
        <v/>
      </c>
      <c r="AR45" s="4" t="str">
        <f t="shared" si="27"/>
        <v/>
      </c>
      <c r="AS45" s="4" t="str">
        <f t="shared" si="28"/>
        <v/>
      </c>
      <c r="AT45" s="4" t="str">
        <f t="shared" si="29"/>
        <v/>
      </c>
      <c r="AU45" s="4" t="str">
        <f t="shared" si="30"/>
        <v/>
      </c>
      <c r="AV45" s="4" t="str">
        <f t="shared" si="31"/>
        <v/>
      </c>
      <c r="AW45" s="4" t="str">
        <f t="shared" si="32"/>
        <v/>
      </c>
      <c r="AX45" s="4" t="str">
        <f t="shared" si="33"/>
        <v/>
      </c>
      <c r="AY45" s="4" t="str">
        <f t="shared" si="34"/>
        <v/>
      </c>
      <c r="AZ45" s="4" t="str">
        <f t="shared" si="35"/>
        <v/>
      </c>
      <c r="BA45" s="4" t="str">
        <f t="shared" si="36"/>
        <v/>
      </c>
      <c r="BB45" s="4">
        <f t="shared" si="18"/>
        <v>0</v>
      </c>
      <c r="BE45" s="59" t="str">
        <f t="shared" si="19"/>
        <v/>
      </c>
      <c r="BF45" s="4" t="str">
        <f t="shared" si="20"/>
        <v/>
      </c>
      <c r="BG45" s="4" t="str">
        <f t="shared" si="21"/>
        <v/>
      </c>
      <c r="BI45" s="7"/>
    </row>
    <row r="46" spans="1:61" s="4" customFormat="1" ht="23.15" customHeight="1">
      <c r="A46" s="165">
        <v>36</v>
      </c>
      <c r="B46" s="231"/>
      <c r="C46" s="232"/>
      <c r="D46" s="233" t="str">
        <f t="shared" si="7"/>
        <v/>
      </c>
      <c r="E46" s="234"/>
      <c r="F46" s="234"/>
      <c r="G46" s="232"/>
      <c r="H46" s="23"/>
      <c r="I46" s="235"/>
      <c r="J46" s="236"/>
      <c r="K46" s="237"/>
      <c r="L46" s="238"/>
      <c r="M46" s="24"/>
      <c r="N46" s="24"/>
      <c r="O46" s="24"/>
      <c r="P46" s="43"/>
      <c r="Q46" s="239" t="str">
        <f t="shared" si="12"/>
        <v/>
      </c>
      <c r="R46" s="25"/>
      <c r="S46" s="229"/>
      <c r="T46" s="4" t="str">
        <f t="shared" si="41"/>
        <v/>
      </c>
      <c r="U46" s="98" t="str">
        <f t="shared" si="42"/>
        <v/>
      </c>
      <c r="V46" s="98" t="str">
        <f t="shared" si="23"/>
        <v/>
      </c>
      <c r="W46" s="28" t="str">
        <f>IF(V46="","",IF(AND(J46="無",K46="有")*OR(①基本情報!$D$4="幼稚園型認定こども園",①基本情報!$D$4="保育所型認定こども園",①基本情報!$D$4="地方裁量型認定こども園"),IF(X46=4,4,5),V46))</f>
        <v/>
      </c>
      <c r="X46" s="28" t="str">
        <f t="shared" si="24"/>
        <v/>
      </c>
      <c r="Y46" s="28" t="str">
        <f t="shared" si="39"/>
        <v/>
      </c>
      <c r="Z46" s="58" t="str">
        <f t="shared" si="40"/>
        <v/>
      </c>
      <c r="AA46" s="27" t="str">
        <f t="shared" si="40"/>
        <v/>
      </c>
      <c r="AB46" s="27" t="str">
        <f t="shared" si="40"/>
        <v/>
      </c>
      <c r="AC46" s="27" t="str">
        <f t="shared" si="40"/>
        <v/>
      </c>
      <c r="AD46" s="27" t="str">
        <f t="shared" si="40"/>
        <v/>
      </c>
      <c r="AE46" s="27" t="str">
        <f t="shared" si="40"/>
        <v/>
      </c>
      <c r="AF46" s="27" t="str">
        <f t="shared" si="40"/>
        <v/>
      </c>
      <c r="AG46" s="58" t="str">
        <f t="shared" si="40"/>
        <v/>
      </c>
      <c r="AH46" s="58" t="str">
        <f t="shared" si="40"/>
        <v/>
      </c>
      <c r="AI46" s="58" t="str">
        <f t="shared" si="40"/>
        <v/>
      </c>
      <c r="AJ46" s="58" t="str">
        <f t="shared" si="40"/>
        <v/>
      </c>
      <c r="AK46" s="58" t="str">
        <f t="shared" si="40"/>
        <v/>
      </c>
      <c r="AL46" s="4" t="str">
        <f t="shared" si="14"/>
        <v/>
      </c>
      <c r="AM46" s="54">
        <f t="shared" si="15"/>
        <v>0</v>
      </c>
      <c r="AN46" s="55">
        <f t="shared" si="16"/>
        <v>0</v>
      </c>
      <c r="AP46" s="4" t="str">
        <f t="shared" si="25"/>
        <v/>
      </c>
      <c r="AQ46" s="4" t="str">
        <f t="shared" si="26"/>
        <v/>
      </c>
      <c r="AR46" s="4" t="str">
        <f t="shared" si="27"/>
        <v/>
      </c>
      <c r="AS46" s="4" t="str">
        <f t="shared" si="28"/>
        <v/>
      </c>
      <c r="AT46" s="4" t="str">
        <f t="shared" si="29"/>
        <v/>
      </c>
      <c r="AU46" s="4" t="str">
        <f t="shared" si="30"/>
        <v/>
      </c>
      <c r="AV46" s="4" t="str">
        <f t="shared" si="31"/>
        <v/>
      </c>
      <c r="AW46" s="4" t="str">
        <f t="shared" si="32"/>
        <v/>
      </c>
      <c r="AX46" s="4" t="str">
        <f t="shared" si="33"/>
        <v/>
      </c>
      <c r="AY46" s="4" t="str">
        <f t="shared" si="34"/>
        <v/>
      </c>
      <c r="AZ46" s="4" t="str">
        <f t="shared" si="35"/>
        <v/>
      </c>
      <c r="BA46" s="4" t="str">
        <f t="shared" si="36"/>
        <v/>
      </c>
      <c r="BB46" s="4">
        <f t="shared" si="18"/>
        <v>0</v>
      </c>
      <c r="BE46" s="59" t="str">
        <f t="shared" si="19"/>
        <v/>
      </c>
      <c r="BF46" s="4" t="str">
        <f t="shared" si="20"/>
        <v/>
      </c>
      <c r="BG46" s="4" t="str">
        <f t="shared" si="21"/>
        <v/>
      </c>
    </row>
    <row r="47" spans="1:61" s="4" customFormat="1" ht="23.15" customHeight="1">
      <c r="A47" s="165">
        <v>37</v>
      </c>
      <c r="B47" s="231"/>
      <c r="C47" s="232"/>
      <c r="D47" s="233" t="str">
        <f t="shared" si="7"/>
        <v/>
      </c>
      <c r="E47" s="234"/>
      <c r="F47" s="234"/>
      <c r="G47" s="232"/>
      <c r="H47" s="23"/>
      <c r="I47" s="235"/>
      <c r="J47" s="236"/>
      <c r="K47" s="237"/>
      <c r="L47" s="238"/>
      <c r="M47" s="24"/>
      <c r="N47" s="24"/>
      <c r="O47" s="24"/>
      <c r="P47" s="43"/>
      <c r="Q47" s="239" t="str">
        <f t="shared" si="12"/>
        <v/>
      </c>
      <c r="R47" s="25"/>
      <c r="S47" s="229"/>
      <c r="T47" s="4" t="str">
        <f t="shared" si="41"/>
        <v/>
      </c>
      <c r="U47" s="98" t="str">
        <f t="shared" si="42"/>
        <v/>
      </c>
      <c r="V47" s="98" t="str">
        <f t="shared" si="23"/>
        <v/>
      </c>
      <c r="W47" s="28" t="str">
        <f>IF(V47="","",IF(AND(J47="無",K47="有")*OR(①基本情報!$D$4="幼稚園型認定こども園",①基本情報!$D$4="保育所型認定こども園",①基本情報!$D$4="地方裁量型認定こども園"),IF(X47=4,4,5),V47))</f>
        <v/>
      </c>
      <c r="X47" s="28" t="str">
        <f t="shared" si="24"/>
        <v/>
      </c>
      <c r="Y47" s="28" t="str">
        <f t="shared" si="39"/>
        <v/>
      </c>
      <c r="Z47" s="58" t="str">
        <f t="shared" si="40"/>
        <v/>
      </c>
      <c r="AA47" s="27" t="str">
        <f t="shared" si="40"/>
        <v/>
      </c>
      <c r="AB47" s="27" t="str">
        <f t="shared" si="40"/>
        <v/>
      </c>
      <c r="AC47" s="27" t="str">
        <f t="shared" si="40"/>
        <v/>
      </c>
      <c r="AD47" s="27" t="str">
        <f t="shared" si="40"/>
        <v/>
      </c>
      <c r="AE47" s="27" t="str">
        <f t="shared" si="40"/>
        <v/>
      </c>
      <c r="AF47" s="27" t="str">
        <f t="shared" si="40"/>
        <v/>
      </c>
      <c r="AG47" s="58" t="str">
        <f t="shared" si="40"/>
        <v/>
      </c>
      <c r="AH47" s="58" t="str">
        <f t="shared" si="40"/>
        <v/>
      </c>
      <c r="AI47" s="58" t="str">
        <f t="shared" si="40"/>
        <v/>
      </c>
      <c r="AJ47" s="58" t="str">
        <f t="shared" si="40"/>
        <v/>
      </c>
      <c r="AK47" s="58" t="str">
        <f t="shared" si="40"/>
        <v/>
      </c>
      <c r="AL47" s="4" t="str">
        <f t="shared" si="14"/>
        <v/>
      </c>
      <c r="AM47" s="54">
        <f t="shared" si="15"/>
        <v>0</v>
      </c>
      <c r="AN47" s="55">
        <f t="shared" si="16"/>
        <v>0</v>
      </c>
      <c r="AP47" s="4" t="str">
        <f t="shared" si="25"/>
        <v/>
      </c>
      <c r="AQ47" s="4" t="str">
        <f t="shared" si="26"/>
        <v/>
      </c>
      <c r="AR47" s="4" t="str">
        <f t="shared" si="27"/>
        <v/>
      </c>
      <c r="AS47" s="4" t="str">
        <f t="shared" si="28"/>
        <v/>
      </c>
      <c r="AT47" s="4" t="str">
        <f t="shared" si="29"/>
        <v/>
      </c>
      <c r="AU47" s="4" t="str">
        <f t="shared" si="30"/>
        <v/>
      </c>
      <c r="AV47" s="4" t="str">
        <f t="shared" si="31"/>
        <v/>
      </c>
      <c r="AW47" s="4" t="str">
        <f t="shared" si="32"/>
        <v/>
      </c>
      <c r="AX47" s="4" t="str">
        <f t="shared" si="33"/>
        <v/>
      </c>
      <c r="AY47" s="4" t="str">
        <f t="shared" si="34"/>
        <v/>
      </c>
      <c r="AZ47" s="4" t="str">
        <f t="shared" si="35"/>
        <v/>
      </c>
      <c r="BA47" s="4" t="str">
        <f t="shared" si="36"/>
        <v/>
      </c>
      <c r="BB47" s="4">
        <f t="shared" si="18"/>
        <v>0</v>
      </c>
      <c r="BE47" s="59" t="str">
        <f t="shared" si="19"/>
        <v/>
      </c>
      <c r="BF47" s="4" t="str">
        <f t="shared" si="20"/>
        <v/>
      </c>
      <c r="BG47" s="4" t="str">
        <f t="shared" si="21"/>
        <v/>
      </c>
      <c r="BI47" s="16"/>
    </row>
    <row r="48" spans="1:61" s="4" customFormat="1" ht="23.15" customHeight="1">
      <c r="A48" s="165">
        <v>38</v>
      </c>
      <c r="B48" s="231"/>
      <c r="C48" s="232"/>
      <c r="D48" s="233" t="str">
        <f t="shared" si="7"/>
        <v/>
      </c>
      <c r="E48" s="234"/>
      <c r="F48" s="234"/>
      <c r="G48" s="232"/>
      <c r="H48" s="23"/>
      <c r="I48" s="235"/>
      <c r="J48" s="236"/>
      <c r="K48" s="237"/>
      <c r="L48" s="238"/>
      <c r="M48" s="24"/>
      <c r="N48" s="24"/>
      <c r="O48" s="24"/>
      <c r="P48" s="43"/>
      <c r="Q48" s="239" t="str">
        <f t="shared" si="12"/>
        <v/>
      </c>
      <c r="R48" s="25"/>
      <c r="S48" s="229"/>
      <c r="T48" s="4" t="str">
        <f t="shared" si="41"/>
        <v/>
      </c>
      <c r="U48" s="98" t="str">
        <f t="shared" si="42"/>
        <v/>
      </c>
      <c r="V48" s="98" t="str">
        <f t="shared" si="23"/>
        <v/>
      </c>
      <c r="W48" s="28" t="str">
        <f>IF(V48="","",IF(AND(J48="無",K48="有")*OR(①基本情報!$D$4="幼稚園型認定こども園",①基本情報!$D$4="保育所型認定こども園",①基本情報!$D$4="地方裁量型認定こども園"),IF(X48=4,4,5),V48))</f>
        <v/>
      </c>
      <c r="X48" s="28" t="str">
        <f t="shared" si="24"/>
        <v/>
      </c>
      <c r="Y48" s="28" t="str">
        <f t="shared" si="39"/>
        <v/>
      </c>
      <c r="Z48" s="58" t="str">
        <f t="shared" si="40"/>
        <v/>
      </c>
      <c r="AA48" s="27" t="str">
        <f t="shared" ref="Z48:AK69" si="43">IF($Y48="","",IF($N48="","",IF(AA$9&gt;=$N48,IF($O48="",$Y48,IF(AA$9&gt;$O48,"",$Y48)),"")))</f>
        <v/>
      </c>
      <c r="AB48" s="27" t="str">
        <f t="shared" si="43"/>
        <v/>
      </c>
      <c r="AC48" s="27" t="str">
        <f t="shared" si="43"/>
        <v/>
      </c>
      <c r="AD48" s="27" t="str">
        <f t="shared" si="43"/>
        <v/>
      </c>
      <c r="AE48" s="27" t="str">
        <f t="shared" si="43"/>
        <v/>
      </c>
      <c r="AF48" s="27" t="str">
        <f t="shared" si="43"/>
        <v/>
      </c>
      <c r="AG48" s="58" t="str">
        <f t="shared" si="43"/>
        <v/>
      </c>
      <c r="AH48" s="58" t="str">
        <f t="shared" si="43"/>
        <v/>
      </c>
      <c r="AI48" s="58" t="str">
        <f t="shared" si="43"/>
        <v/>
      </c>
      <c r="AJ48" s="58" t="str">
        <f t="shared" si="43"/>
        <v/>
      </c>
      <c r="AK48" s="58" t="str">
        <f t="shared" si="43"/>
        <v/>
      </c>
      <c r="AL48" s="4" t="str">
        <f t="shared" si="14"/>
        <v/>
      </c>
      <c r="AM48" s="54">
        <f t="shared" si="15"/>
        <v>0</v>
      </c>
      <c r="AN48" s="55">
        <f t="shared" si="16"/>
        <v>0</v>
      </c>
      <c r="AP48" s="4" t="str">
        <f t="shared" si="25"/>
        <v/>
      </c>
      <c r="AQ48" s="4" t="str">
        <f t="shared" si="26"/>
        <v/>
      </c>
      <c r="AR48" s="4" t="str">
        <f t="shared" si="27"/>
        <v/>
      </c>
      <c r="AS48" s="4" t="str">
        <f t="shared" si="28"/>
        <v/>
      </c>
      <c r="AT48" s="4" t="str">
        <f t="shared" si="29"/>
        <v/>
      </c>
      <c r="AU48" s="4" t="str">
        <f t="shared" si="30"/>
        <v/>
      </c>
      <c r="AV48" s="4" t="str">
        <f t="shared" si="31"/>
        <v/>
      </c>
      <c r="AW48" s="4" t="str">
        <f t="shared" si="32"/>
        <v/>
      </c>
      <c r="AX48" s="4" t="str">
        <f t="shared" si="33"/>
        <v/>
      </c>
      <c r="AY48" s="4" t="str">
        <f t="shared" si="34"/>
        <v/>
      </c>
      <c r="AZ48" s="4" t="str">
        <f t="shared" si="35"/>
        <v/>
      </c>
      <c r="BA48" s="4" t="str">
        <f t="shared" si="36"/>
        <v/>
      </c>
      <c r="BB48" s="4">
        <f t="shared" si="18"/>
        <v>0</v>
      </c>
      <c r="BE48" s="59" t="str">
        <f t="shared" si="19"/>
        <v/>
      </c>
      <c r="BF48" s="4" t="str">
        <f t="shared" si="20"/>
        <v/>
      </c>
      <c r="BG48" s="4" t="str">
        <f t="shared" si="21"/>
        <v/>
      </c>
      <c r="BI48" s="16"/>
    </row>
    <row r="49" spans="1:61" s="4" customFormat="1" ht="23.15" customHeight="1">
      <c r="A49" s="165">
        <v>39</v>
      </c>
      <c r="B49" s="231"/>
      <c r="C49" s="232"/>
      <c r="D49" s="233" t="str">
        <f t="shared" si="7"/>
        <v/>
      </c>
      <c r="E49" s="234"/>
      <c r="F49" s="234"/>
      <c r="G49" s="232"/>
      <c r="H49" s="23"/>
      <c r="I49" s="235"/>
      <c r="J49" s="236"/>
      <c r="K49" s="237"/>
      <c r="L49" s="238"/>
      <c r="M49" s="24"/>
      <c r="N49" s="24"/>
      <c r="O49" s="24"/>
      <c r="P49" s="43"/>
      <c r="Q49" s="239" t="str">
        <f t="shared" si="12"/>
        <v/>
      </c>
      <c r="R49" s="25"/>
      <c r="S49" s="229"/>
      <c r="T49" s="4" t="str">
        <f t="shared" si="41"/>
        <v/>
      </c>
      <c r="U49" s="98" t="str">
        <f t="shared" si="42"/>
        <v/>
      </c>
      <c r="V49" s="98" t="str">
        <f t="shared" si="23"/>
        <v/>
      </c>
      <c r="W49" s="28" t="str">
        <f>IF(V49="","",IF(AND(J49="無",K49="有")*OR(①基本情報!$D$4="幼稚園型認定こども園",①基本情報!$D$4="保育所型認定こども園",①基本情報!$D$4="地方裁量型認定こども園"),IF(X49=4,4,5),V49))</f>
        <v/>
      </c>
      <c r="X49" s="28" t="str">
        <f t="shared" si="24"/>
        <v/>
      </c>
      <c r="Y49" s="28" t="str">
        <f t="shared" si="39"/>
        <v/>
      </c>
      <c r="Z49" s="58" t="str">
        <f t="shared" si="43"/>
        <v/>
      </c>
      <c r="AA49" s="27" t="str">
        <f t="shared" si="43"/>
        <v/>
      </c>
      <c r="AB49" s="27" t="str">
        <f t="shared" si="43"/>
        <v/>
      </c>
      <c r="AC49" s="27" t="str">
        <f t="shared" si="43"/>
        <v/>
      </c>
      <c r="AD49" s="27" t="str">
        <f t="shared" si="43"/>
        <v/>
      </c>
      <c r="AE49" s="27" t="str">
        <f t="shared" si="43"/>
        <v/>
      </c>
      <c r="AF49" s="27" t="str">
        <f t="shared" si="43"/>
        <v/>
      </c>
      <c r="AG49" s="58" t="str">
        <f t="shared" si="43"/>
        <v/>
      </c>
      <c r="AH49" s="58" t="str">
        <f t="shared" si="43"/>
        <v/>
      </c>
      <c r="AI49" s="58" t="str">
        <f t="shared" si="43"/>
        <v/>
      </c>
      <c r="AJ49" s="58" t="str">
        <f t="shared" si="43"/>
        <v/>
      </c>
      <c r="AK49" s="58" t="str">
        <f t="shared" si="43"/>
        <v/>
      </c>
      <c r="AL49" s="4" t="str">
        <f t="shared" si="14"/>
        <v/>
      </c>
      <c r="AM49" s="54">
        <f t="shared" si="15"/>
        <v>0</v>
      </c>
      <c r="AN49" s="55">
        <f t="shared" si="16"/>
        <v>0</v>
      </c>
      <c r="AP49" s="4" t="str">
        <f t="shared" si="25"/>
        <v/>
      </c>
      <c r="AQ49" s="4" t="str">
        <f t="shared" si="26"/>
        <v/>
      </c>
      <c r="AR49" s="4" t="str">
        <f t="shared" si="27"/>
        <v/>
      </c>
      <c r="AS49" s="4" t="str">
        <f t="shared" si="28"/>
        <v/>
      </c>
      <c r="AT49" s="4" t="str">
        <f t="shared" si="29"/>
        <v/>
      </c>
      <c r="AU49" s="4" t="str">
        <f t="shared" si="30"/>
        <v/>
      </c>
      <c r="AV49" s="4" t="str">
        <f t="shared" si="31"/>
        <v/>
      </c>
      <c r="AW49" s="4" t="str">
        <f t="shared" si="32"/>
        <v/>
      </c>
      <c r="AX49" s="4" t="str">
        <f t="shared" si="33"/>
        <v/>
      </c>
      <c r="AY49" s="4" t="str">
        <f t="shared" si="34"/>
        <v/>
      </c>
      <c r="AZ49" s="4" t="str">
        <f t="shared" si="35"/>
        <v/>
      </c>
      <c r="BA49" s="4" t="str">
        <f t="shared" si="36"/>
        <v/>
      </c>
      <c r="BB49" s="4">
        <f t="shared" si="18"/>
        <v>0</v>
      </c>
      <c r="BE49" s="59" t="str">
        <f t="shared" si="19"/>
        <v/>
      </c>
      <c r="BF49" s="4" t="str">
        <f t="shared" si="20"/>
        <v/>
      </c>
      <c r="BG49" s="4" t="str">
        <f t="shared" si="21"/>
        <v/>
      </c>
      <c r="BI49" s="7"/>
    </row>
    <row r="50" spans="1:61" s="4" customFormat="1" ht="23.15" customHeight="1">
      <c r="A50" s="165">
        <v>40</v>
      </c>
      <c r="B50" s="231"/>
      <c r="C50" s="232"/>
      <c r="D50" s="233" t="str">
        <f t="shared" si="7"/>
        <v/>
      </c>
      <c r="E50" s="234"/>
      <c r="F50" s="234"/>
      <c r="G50" s="232"/>
      <c r="H50" s="23"/>
      <c r="I50" s="235"/>
      <c r="J50" s="236"/>
      <c r="K50" s="237"/>
      <c r="L50" s="238"/>
      <c r="M50" s="24"/>
      <c r="N50" s="24"/>
      <c r="O50" s="24"/>
      <c r="P50" s="43"/>
      <c r="Q50" s="239" t="str">
        <f t="shared" si="12"/>
        <v/>
      </c>
      <c r="R50" s="25"/>
      <c r="S50" s="229"/>
      <c r="T50" s="4" t="str">
        <f t="shared" si="41"/>
        <v/>
      </c>
      <c r="U50" s="98" t="str">
        <f t="shared" si="42"/>
        <v/>
      </c>
      <c r="V50" s="98" t="str">
        <f t="shared" si="23"/>
        <v/>
      </c>
      <c r="W50" s="28" t="str">
        <f>IF(V50="","",IF(AND(J50="無",K50="有")*OR(①基本情報!$D$4="幼稚園型認定こども園",①基本情報!$D$4="保育所型認定こども園",①基本情報!$D$4="地方裁量型認定こども園"),IF(X50=4,4,5),V50))</f>
        <v/>
      </c>
      <c r="X50" s="28" t="str">
        <f t="shared" si="24"/>
        <v/>
      </c>
      <c r="Y50" s="28" t="str">
        <f t="shared" si="39"/>
        <v/>
      </c>
      <c r="Z50" s="58" t="str">
        <f t="shared" si="43"/>
        <v/>
      </c>
      <c r="AA50" s="27" t="str">
        <f t="shared" si="43"/>
        <v/>
      </c>
      <c r="AB50" s="27" t="str">
        <f t="shared" si="43"/>
        <v/>
      </c>
      <c r="AC50" s="27" t="str">
        <f t="shared" si="43"/>
        <v/>
      </c>
      <c r="AD50" s="27" t="str">
        <f t="shared" si="43"/>
        <v/>
      </c>
      <c r="AE50" s="27" t="str">
        <f t="shared" si="43"/>
        <v/>
      </c>
      <c r="AF50" s="27" t="str">
        <f t="shared" si="43"/>
        <v/>
      </c>
      <c r="AG50" s="58" t="str">
        <f t="shared" si="43"/>
        <v/>
      </c>
      <c r="AH50" s="58" t="str">
        <f t="shared" si="43"/>
        <v/>
      </c>
      <c r="AI50" s="58" t="str">
        <f t="shared" si="43"/>
        <v/>
      </c>
      <c r="AJ50" s="58" t="str">
        <f t="shared" si="43"/>
        <v/>
      </c>
      <c r="AK50" s="58" t="str">
        <f t="shared" si="43"/>
        <v/>
      </c>
      <c r="AL50" s="4" t="str">
        <f t="shared" si="14"/>
        <v/>
      </c>
      <c r="AM50" s="54">
        <f t="shared" si="15"/>
        <v>0</v>
      </c>
      <c r="AN50" s="55">
        <f t="shared" si="16"/>
        <v>0</v>
      </c>
      <c r="AP50" s="4" t="str">
        <f t="shared" si="25"/>
        <v/>
      </c>
      <c r="AQ50" s="4" t="str">
        <f t="shared" si="26"/>
        <v/>
      </c>
      <c r="AR50" s="4" t="str">
        <f t="shared" si="27"/>
        <v/>
      </c>
      <c r="AS50" s="4" t="str">
        <f t="shared" si="28"/>
        <v/>
      </c>
      <c r="AT50" s="4" t="str">
        <f t="shared" si="29"/>
        <v/>
      </c>
      <c r="AU50" s="4" t="str">
        <f t="shared" si="30"/>
        <v/>
      </c>
      <c r="AV50" s="4" t="str">
        <f t="shared" si="31"/>
        <v/>
      </c>
      <c r="AW50" s="4" t="str">
        <f t="shared" si="32"/>
        <v/>
      </c>
      <c r="AX50" s="4" t="str">
        <f t="shared" si="33"/>
        <v/>
      </c>
      <c r="AY50" s="4" t="str">
        <f t="shared" si="34"/>
        <v/>
      </c>
      <c r="AZ50" s="4" t="str">
        <f t="shared" si="35"/>
        <v/>
      </c>
      <c r="BA50" s="4" t="str">
        <f t="shared" si="36"/>
        <v/>
      </c>
      <c r="BB50" s="4">
        <f t="shared" si="18"/>
        <v>0</v>
      </c>
      <c r="BE50" s="59" t="str">
        <f t="shared" si="19"/>
        <v/>
      </c>
      <c r="BF50" s="4" t="str">
        <f t="shared" si="20"/>
        <v/>
      </c>
      <c r="BG50" s="4" t="str">
        <f t="shared" si="21"/>
        <v/>
      </c>
    </row>
    <row r="51" spans="1:61" s="4" customFormat="1" ht="23.15" customHeight="1">
      <c r="A51" s="165">
        <v>41</v>
      </c>
      <c r="B51" s="231"/>
      <c r="C51" s="232"/>
      <c r="D51" s="233" t="str">
        <f t="shared" si="7"/>
        <v/>
      </c>
      <c r="E51" s="234"/>
      <c r="F51" s="234"/>
      <c r="G51" s="232"/>
      <c r="H51" s="23"/>
      <c r="I51" s="235"/>
      <c r="J51" s="236"/>
      <c r="K51" s="237"/>
      <c r="L51" s="238"/>
      <c r="M51" s="24"/>
      <c r="N51" s="24"/>
      <c r="O51" s="24"/>
      <c r="P51" s="43"/>
      <c r="Q51" s="239" t="str">
        <f t="shared" si="12"/>
        <v/>
      </c>
      <c r="R51" s="25"/>
      <c r="S51" s="229"/>
      <c r="T51" s="4" t="str">
        <f t="shared" si="41"/>
        <v/>
      </c>
      <c r="U51" s="98" t="str">
        <f t="shared" si="42"/>
        <v/>
      </c>
      <c r="V51" s="98" t="str">
        <f t="shared" si="23"/>
        <v/>
      </c>
      <c r="W51" s="28" t="str">
        <f>IF(V51="","",IF(AND(J51="無",K51="有")*OR(①基本情報!$D$4="幼稚園型認定こども園",①基本情報!$D$4="保育所型認定こども園",①基本情報!$D$4="地方裁量型認定こども園"),IF(X51=4,4,5),V51))</f>
        <v/>
      </c>
      <c r="X51" s="28" t="str">
        <f t="shared" si="24"/>
        <v/>
      </c>
      <c r="Y51" s="28" t="str">
        <f t="shared" si="39"/>
        <v/>
      </c>
      <c r="Z51" s="58" t="str">
        <f t="shared" si="43"/>
        <v/>
      </c>
      <c r="AA51" s="27" t="str">
        <f t="shared" si="43"/>
        <v/>
      </c>
      <c r="AB51" s="27" t="str">
        <f t="shared" si="43"/>
        <v/>
      </c>
      <c r="AC51" s="27" t="str">
        <f t="shared" si="43"/>
        <v/>
      </c>
      <c r="AD51" s="27" t="str">
        <f t="shared" si="43"/>
        <v/>
      </c>
      <c r="AE51" s="27" t="str">
        <f t="shared" si="43"/>
        <v/>
      </c>
      <c r="AF51" s="27" t="str">
        <f t="shared" si="43"/>
        <v/>
      </c>
      <c r="AG51" s="58" t="str">
        <f t="shared" si="43"/>
        <v/>
      </c>
      <c r="AH51" s="58" t="str">
        <f t="shared" si="43"/>
        <v/>
      </c>
      <c r="AI51" s="58" t="str">
        <f t="shared" si="43"/>
        <v/>
      </c>
      <c r="AJ51" s="58" t="str">
        <f t="shared" si="43"/>
        <v/>
      </c>
      <c r="AK51" s="58" t="str">
        <f t="shared" si="43"/>
        <v/>
      </c>
      <c r="AL51" s="4" t="str">
        <f t="shared" si="14"/>
        <v/>
      </c>
      <c r="AM51" s="54">
        <f t="shared" si="15"/>
        <v>0</v>
      </c>
      <c r="AN51" s="55">
        <f t="shared" si="16"/>
        <v>0</v>
      </c>
      <c r="AP51" s="4" t="str">
        <f t="shared" si="25"/>
        <v/>
      </c>
      <c r="AQ51" s="4" t="str">
        <f t="shared" si="26"/>
        <v/>
      </c>
      <c r="AR51" s="4" t="str">
        <f t="shared" si="27"/>
        <v/>
      </c>
      <c r="AS51" s="4" t="str">
        <f t="shared" si="28"/>
        <v/>
      </c>
      <c r="AT51" s="4" t="str">
        <f t="shared" si="29"/>
        <v/>
      </c>
      <c r="AU51" s="4" t="str">
        <f t="shared" si="30"/>
        <v/>
      </c>
      <c r="AV51" s="4" t="str">
        <f t="shared" si="31"/>
        <v/>
      </c>
      <c r="AW51" s="4" t="str">
        <f t="shared" si="32"/>
        <v/>
      </c>
      <c r="AX51" s="4" t="str">
        <f t="shared" si="33"/>
        <v/>
      </c>
      <c r="AY51" s="4" t="str">
        <f t="shared" si="34"/>
        <v/>
      </c>
      <c r="AZ51" s="4" t="str">
        <f t="shared" si="35"/>
        <v/>
      </c>
      <c r="BA51" s="4" t="str">
        <f t="shared" si="36"/>
        <v/>
      </c>
      <c r="BB51" s="4">
        <f t="shared" si="18"/>
        <v>0</v>
      </c>
      <c r="BE51" s="59" t="str">
        <f t="shared" si="19"/>
        <v/>
      </c>
      <c r="BF51" s="4" t="str">
        <f t="shared" si="20"/>
        <v/>
      </c>
      <c r="BG51" s="4" t="str">
        <f t="shared" si="21"/>
        <v/>
      </c>
      <c r="BI51" s="16"/>
    </row>
    <row r="52" spans="1:61" s="4" customFormat="1" ht="23.15" customHeight="1">
      <c r="A52" s="165">
        <v>42</v>
      </c>
      <c r="B52" s="231"/>
      <c r="C52" s="232"/>
      <c r="D52" s="233" t="str">
        <f t="shared" si="7"/>
        <v/>
      </c>
      <c r="E52" s="234"/>
      <c r="F52" s="234"/>
      <c r="G52" s="232"/>
      <c r="H52" s="23"/>
      <c r="I52" s="235"/>
      <c r="J52" s="236"/>
      <c r="K52" s="237"/>
      <c r="L52" s="238"/>
      <c r="M52" s="24"/>
      <c r="N52" s="24"/>
      <c r="O52" s="24"/>
      <c r="P52" s="43"/>
      <c r="Q52" s="239" t="str">
        <f t="shared" si="12"/>
        <v/>
      </c>
      <c r="R52" s="25"/>
      <c r="S52" s="229"/>
      <c r="T52" s="4" t="str">
        <f t="shared" si="41"/>
        <v/>
      </c>
      <c r="U52" s="98" t="str">
        <f t="shared" si="42"/>
        <v/>
      </c>
      <c r="V52" s="98" t="str">
        <f t="shared" si="23"/>
        <v/>
      </c>
      <c r="W52" s="28" t="str">
        <f>IF(V52="","",IF(AND(J52="無",K52="有")*OR(①基本情報!$D$4="幼稚園型認定こども園",①基本情報!$D$4="保育所型認定こども園",①基本情報!$D$4="地方裁量型認定こども園"),IF(X52=4,4,5),V52))</f>
        <v/>
      </c>
      <c r="X52" s="28" t="str">
        <f t="shared" si="24"/>
        <v/>
      </c>
      <c r="Y52" s="28" t="str">
        <f t="shared" si="39"/>
        <v/>
      </c>
      <c r="Z52" s="58" t="str">
        <f t="shared" si="43"/>
        <v/>
      </c>
      <c r="AA52" s="27" t="str">
        <f t="shared" si="43"/>
        <v/>
      </c>
      <c r="AB52" s="27" t="str">
        <f t="shared" si="43"/>
        <v/>
      </c>
      <c r="AC52" s="27" t="str">
        <f t="shared" si="43"/>
        <v/>
      </c>
      <c r="AD52" s="27" t="str">
        <f t="shared" si="43"/>
        <v/>
      </c>
      <c r="AE52" s="27" t="str">
        <f t="shared" si="43"/>
        <v/>
      </c>
      <c r="AF52" s="27" t="str">
        <f t="shared" si="43"/>
        <v/>
      </c>
      <c r="AG52" s="58" t="str">
        <f t="shared" si="43"/>
        <v/>
      </c>
      <c r="AH52" s="58" t="str">
        <f t="shared" si="43"/>
        <v/>
      </c>
      <c r="AI52" s="58" t="str">
        <f t="shared" si="43"/>
        <v/>
      </c>
      <c r="AJ52" s="58" t="str">
        <f t="shared" si="43"/>
        <v/>
      </c>
      <c r="AK52" s="58" t="str">
        <f t="shared" si="43"/>
        <v/>
      </c>
      <c r="AL52" s="4" t="str">
        <f t="shared" si="14"/>
        <v/>
      </c>
      <c r="AM52" s="54">
        <f t="shared" si="15"/>
        <v>0</v>
      </c>
      <c r="AN52" s="55">
        <f t="shared" si="16"/>
        <v>0</v>
      </c>
      <c r="AP52" s="4" t="str">
        <f t="shared" si="25"/>
        <v/>
      </c>
      <c r="AQ52" s="4" t="str">
        <f t="shared" si="26"/>
        <v/>
      </c>
      <c r="AR52" s="4" t="str">
        <f t="shared" si="27"/>
        <v/>
      </c>
      <c r="AS52" s="4" t="str">
        <f t="shared" si="28"/>
        <v/>
      </c>
      <c r="AT52" s="4" t="str">
        <f t="shared" si="29"/>
        <v/>
      </c>
      <c r="AU52" s="4" t="str">
        <f t="shared" si="30"/>
        <v/>
      </c>
      <c r="AV52" s="4" t="str">
        <f t="shared" si="31"/>
        <v/>
      </c>
      <c r="AW52" s="4" t="str">
        <f t="shared" si="32"/>
        <v/>
      </c>
      <c r="AX52" s="4" t="str">
        <f t="shared" si="33"/>
        <v/>
      </c>
      <c r="AY52" s="4" t="str">
        <f t="shared" si="34"/>
        <v/>
      </c>
      <c r="AZ52" s="4" t="str">
        <f t="shared" si="35"/>
        <v/>
      </c>
      <c r="BA52" s="4" t="str">
        <f t="shared" si="36"/>
        <v/>
      </c>
      <c r="BB52" s="4">
        <f t="shared" si="18"/>
        <v>0</v>
      </c>
      <c r="BE52" s="59" t="str">
        <f t="shared" si="19"/>
        <v/>
      </c>
      <c r="BF52" s="4" t="str">
        <f t="shared" si="20"/>
        <v/>
      </c>
      <c r="BG52" s="4" t="str">
        <f t="shared" si="21"/>
        <v/>
      </c>
      <c r="BI52" s="16"/>
    </row>
    <row r="53" spans="1:61" s="4" customFormat="1" ht="23.15" customHeight="1">
      <c r="A53" s="165">
        <v>43</v>
      </c>
      <c r="B53" s="231"/>
      <c r="C53" s="232"/>
      <c r="D53" s="233" t="str">
        <f t="shared" si="7"/>
        <v/>
      </c>
      <c r="E53" s="234"/>
      <c r="F53" s="234"/>
      <c r="G53" s="232"/>
      <c r="H53" s="23"/>
      <c r="I53" s="235"/>
      <c r="J53" s="236"/>
      <c r="K53" s="237"/>
      <c r="L53" s="238"/>
      <c r="M53" s="24"/>
      <c r="N53" s="24"/>
      <c r="O53" s="24"/>
      <c r="P53" s="43"/>
      <c r="Q53" s="239" t="str">
        <f t="shared" si="12"/>
        <v/>
      </c>
      <c r="R53" s="25"/>
      <c r="S53" s="229"/>
      <c r="T53" s="4" t="str">
        <f t="shared" si="41"/>
        <v/>
      </c>
      <c r="U53" s="98" t="str">
        <f t="shared" si="42"/>
        <v/>
      </c>
      <c r="V53" s="98" t="str">
        <f t="shared" si="23"/>
        <v/>
      </c>
      <c r="W53" s="28" t="str">
        <f>IF(V53="","",IF(AND(J53="無",K53="有")*OR(①基本情報!$D$4="幼稚園型認定こども園",①基本情報!$D$4="保育所型認定こども園",①基本情報!$D$4="地方裁量型認定こども園"),IF(X53=4,4,5),V53))</f>
        <v/>
      </c>
      <c r="X53" s="28" t="str">
        <f t="shared" si="24"/>
        <v/>
      </c>
      <c r="Y53" s="28" t="str">
        <f t="shared" si="39"/>
        <v/>
      </c>
      <c r="Z53" s="58" t="str">
        <f t="shared" si="43"/>
        <v/>
      </c>
      <c r="AA53" s="27" t="str">
        <f t="shared" si="43"/>
        <v/>
      </c>
      <c r="AB53" s="27" t="str">
        <f t="shared" si="43"/>
        <v/>
      </c>
      <c r="AC53" s="27" t="str">
        <f t="shared" si="43"/>
        <v/>
      </c>
      <c r="AD53" s="27" t="str">
        <f t="shared" si="43"/>
        <v/>
      </c>
      <c r="AE53" s="27" t="str">
        <f t="shared" si="43"/>
        <v/>
      </c>
      <c r="AF53" s="27" t="str">
        <f t="shared" si="43"/>
        <v/>
      </c>
      <c r="AG53" s="58" t="str">
        <f t="shared" si="43"/>
        <v/>
      </c>
      <c r="AH53" s="58" t="str">
        <f t="shared" si="43"/>
        <v/>
      </c>
      <c r="AI53" s="58" t="str">
        <f t="shared" si="43"/>
        <v/>
      </c>
      <c r="AJ53" s="58" t="str">
        <f t="shared" si="43"/>
        <v/>
      </c>
      <c r="AK53" s="58" t="str">
        <f t="shared" si="43"/>
        <v/>
      </c>
      <c r="AL53" s="4" t="str">
        <f t="shared" si="14"/>
        <v/>
      </c>
      <c r="AM53" s="54">
        <f t="shared" si="15"/>
        <v>0</v>
      </c>
      <c r="AN53" s="55">
        <f t="shared" si="16"/>
        <v>0</v>
      </c>
      <c r="AP53" s="4" t="str">
        <f t="shared" si="25"/>
        <v/>
      </c>
      <c r="AQ53" s="4" t="str">
        <f t="shared" si="26"/>
        <v/>
      </c>
      <c r="AR53" s="4" t="str">
        <f t="shared" si="27"/>
        <v/>
      </c>
      <c r="AS53" s="4" t="str">
        <f t="shared" si="28"/>
        <v/>
      </c>
      <c r="AT53" s="4" t="str">
        <f t="shared" si="29"/>
        <v/>
      </c>
      <c r="AU53" s="4" t="str">
        <f t="shared" si="30"/>
        <v/>
      </c>
      <c r="AV53" s="4" t="str">
        <f t="shared" si="31"/>
        <v/>
      </c>
      <c r="AW53" s="4" t="str">
        <f t="shared" si="32"/>
        <v/>
      </c>
      <c r="AX53" s="4" t="str">
        <f t="shared" si="33"/>
        <v/>
      </c>
      <c r="AY53" s="4" t="str">
        <f t="shared" si="34"/>
        <v/>
      </c>
      <c r="AZ53" s="4" t="str">
        <f t="shared" si="35"/>
        <v/>
      </c>
      <c r="BA53" s="4" t="str">
        <f t="shared" si="36"/>
        <v/>
      </c>
      <c r="BB53" s="4">
        <f t="shared" si="18"/>
        <v>0</v>
      </c>
      <c r="BE53" s="59" t="str">
        <f t="shared" si="19"/>
        <v/>
      </c>
      <c r="BF53" s="4" t="str">
        <f t="shared" si="20"/>
        <v/>
      </c>
      <c r="BG53" s="4" t="str">
        <f t="shared" si="21"/>
        <v/>
      </c>
      <c r="BI53" s="7"/>
    </row>
    <row r="54" spans="1:61" s="4" customFormat="1" ht="23.15" customHeight="1">
      <c r="A54" s="165">
        <v>44</v>
      </c>
      <c r="B54" s="231"/>
      <c r="C54" s="232"/>
      <c r="D54" s="233" t="str">
        <f t="shared" si="7"/>
        <v/>
      </c>
      <c r="E54" s="234"/>
      <c r="F54" s="234"/>
      <c r="G54" s="232"/>
      <c r="H54" s="23"/>
      <c r="I54" s="235"/>
      <c r="J54" s="236"/>
      <c r="K54" s="237"/>
      <c r="L54" s="238"/>
      <c r="M54" s="24"/>
      <c r="N54" s="24"/>
      <c r="O54" s="24"/>
      <c r="P54" s="43"/>
      <c r="Q54" s="239" t="str">
        <f t="shared" si="12"/>
        <v/>
      </c>
      <c r="R54" s="25"/>
      <c r="S54" s="229"/>
      <c r="T54" s="4" t="str">
        <f t="shared" si="41"/>
        <v/>
      </c>
      <c r="U54" s="98" t="str">
        <f t="shared" si="42"/>
        <v/>
      </c>
      <c r="V54" s="98" t="str">
        <f t="shared" si="23"/>
        <v/>
      </c>
      <c r="W54" s="28" t="str">
        <f>IF(V54="","",IF(AND(J54="無",K54="有")*OR(①基本情報!$D$4="幼稚園型認定こども園",①基本情報!$D$4="保育所型認定こども園",①基本情報!$D$4="地方裁量型認定こども園"),IF(X54=4,4,5),V54))</f>
        <v/>
      </c>
      <c r="X54" s="28" t="str">
        <f t="shared" si="24"/>
        <v/>
      </c>
      <c r="Y54" s="28" t="str">
        <f t="shared" si="39"/>
        <v/>
      </c>
      <c r="Z54" s="58" t="str">
        <f t="shared" si="43"/>
        <v/>
      </c>
      <c r="AA54" s="27" t="str">
        <f t="shared" si="43"/>
        <v/>
      </c>
      <c r="AB54" s="27" t="str">
        <f t="shared" si="43"/>
        <v/>
      </c>
      <c r="AC54" s="27" t="str">
        <f t="shared" si="43"/>
        <v/>
      </c>
      <c r="AD54" s="27" t="str">
        <f t="shared" si="43"/>
        <v/>
      </c>
      <c r="AE54" s="27" t="str">
        <f t="shared" si="43"/>
        <v/>
      </c>
      <c r="AF54" s="27" t="str">
        <f t="shared" si="43"/>
        <v/>
      </c>
      <c r="AG54" s="58" t="str">
        <f t="shared" si="43"/>
        <v/>
      </c>
      <c r="AH54" s="58" t="str">
        <f t="shared" si="43"/>
        <v/>
      </c>
      <c r="AI54" s="58" t="str">
        <f t="shared" si="43"/>
        <v/>
      </c>
      <c r="AJ54" s="58" t="str">
        <f t="shared" si="43"/>
        <v/>
      </c>
      <c r="AK54" s="58" t="str">
        <f t="shared" si="43"/>
        <v/>
      </c>
      <c r="AL54" s="4" t="str">
        <f t="shared" si="14"/>
        <v/>
      </c>
      <c r="AM54" s="54">
        <f t="shared" si="15"/>
        <v>0</v>
      </c>
      <c r="AN54" s="55">
        <f t="shared" si="16"/>
        <v>0</v>
      </c>
      <c r="AP54" s="4" t="str">
        <f t="shared" si="25"/>
        <v/>
      </c>
      <c r="AQ54" s="4" t="str">
        <f t="shared" si="26"/>
        <v/>
      </c>
      <c r="AR54" s="4" t="str">
        <f t="shared" si="27"/>
        <v/>
      </c>
      <c r="AS54" s="4" t="str">
        <f t="shared" si="28"/>
        <v/>
      </c>
      <c r="AT54" s="4" t="str">
        <f t="shared" si="29"/>
        <v/>
      </c>
      <c r="AU54" s="4" t="str">
        <f t="shared" si="30"/>
        <v/>
      </c>
      <c r="AV54" s="4" t="str">
        <f t="shared" si="31"/>
        <v/>
      </c>
      <c r="AW54" s="4" t="str">
        <f t="shared" si="32"/>
        <v/>
      </c>
      <c r="AX54" s="4" t="str">
        <f t="shared" si="33"/>
        <v/>
      </c>
      <c r="AY54" s="4" t="str">
        <f t="shared" si="34"/>
        <v/>
      </c>
      <c r="AZ54" s="4" t="str">
        <f t="shared" si="35"/>
        <v/>
      </c>
      <c r="BA54" s="4" t="str">
        <f t="shared" si="36"/>
        <v/>
      </c>
      <c r="BB54" s="4">
        <f t="shared" si="18"/>
        <v>0</v>
      </c>
      <c r="BE54" s="59" t="str">
        <f t="shared" si="19"/>
        <v/>
      </c>
      <c r="BF54" s="4" t="str">
        <f t="shared" si="20"/>
        <v/>
      </c>
      <c r="BG54" s="4" t="str">
        <f t="shared" si="21"/>
        <v/>
      </c>
    </row>
    <row r="55" spans="1:61" s="4" customFormat="1" ht="23.15" customHeight="1">
      <c r="A55" s="165">
        <v>45</v>
      </c>
      <c r="B55" s="231"/>
      <c r="C55" s="232"/>
      <c r="D55" s="233" t="str">
        <f t="shared" si="7"/>
        <v/>
      </c>
      <c r="E55" s="234"/>
      <c r="F55" s="234"/>
      <c r="G55" s="232"/>
      <c r="H55" s="23"/>
      <c r="I55" s="235"/>
      <c r="J55" s="236"/>
      <c r="K55" s="237"/>
      <c r="L55" s="238"/>
      <c r="M55" s="24"/>
      <c r="N55" s="24"/>
      <c r="O55" s="24"/>
      <c r="P55" s="43"/>
      <c r="Q55" s="239" t="str">
        <f t="shared" si="12"/>
        <v/>
      </c>
      <c r="R55" s="25"/>
      <c r="S55" s="229"/>
      <c r="T55" s="4" t="str">
        <f t="shared" si="41"/>
        <v/>
      </c>
      <c r="U55" s="98" t="str">
        <f t="shared" si="42"/>
        <v/>
      </c>
      <c r="V55" s="98" t="str">
        <f t="shared" si="23"/>
        <v/>
      </c>
      <c r="W55" s="28" t="str">
        <f>IF(V55="","",IF(AND(J55="無",K55="有")*OR(①基本情報!$D$4="幼稚園型認定こども園",①基本情報!$D$4="保育所型認定こども園",①基本情報!$D$4="地方裁量型認定こども園"),IF(X55=4,4,5),V55))</f>
        <v/>
      </c>
      <c r="X55" s="28" t="str">
        <f t="shared" si="24"/>
        <v/>
      </c>
      <c r="Y55" s="28" t="str">
        <f t="shared" si="39"/>
        <v/>
      </c>
      <c r="Z55" s="58" t="str">
        <f t="shared" si="43"/>
        <v/>
      </c>
      <c r="AA55" s="27" t="str">
        <f t="shared" si="43"/>
        <v/>
      </c>
      <c r="AB55" s="27" t="str">
        <f t="shared" si="43"/>
        <v/>
      </c>
      <c r="AC55" s="27" t="str">
        <f t="shared" si="43"/>
        <v/>
      </c>
      <c r="AD55" s="27" t="str">
        <f t="shared" si="43"/>
        <v/>
      </c>
      <c r="AE55" s="27" t="str">
        <f t="shared" si="43"/>
        <v/>
      </c>
      <c r="AF55" s="27" t="str">
        <f t="shared" si="43"/>
        <v/>
      </c>
      <c r="AG55" s="58" t="str">
        <f t="shared" si="43"/>
        <v/>
      </c>
      <c r="AH55" s="58" t="str">
        <f t="shared" si="43"/>
        <v/>
      </c>
      <c r="AI55" s="58" t="str">
        <f t="shared" si="43"/>
        <v/>
      </c>
      <c r="AJ55" s="58" t="str">
        <f t="shared" si="43"/>
        <v/>
      </c>
      <c r="AK55" s="58" t="str">
        <f t="shared" si="43"/>
        <v/>
      </c>
      <c r="AL55" s="4" t="str">
        <f t="shared" si="14"/>
        <v/>
      </c>
      <c r="AM55" s="54">
        <f t="shared" si="15"/>
        <v>0</v>
      </c>
      <c r="AN55" s="55">
        <f t="shared" si="16"/>
        <v>0</v>
      </c>
      <c r="AP55" s="4" t="str">
        <f t="shared" si="25"/>
        <v/>
      </c>
      <c r="AQ55" s="4" t="str">
        <f t="shared" si="26"/>
        <v/>
      </c>
      <c r="AR55" s="4" t="str">
        <f t="shared" si="27"/>
        <v/>
      </c>
      <c r="AS55" s="4" t="str">
        <f t="shared" si="28"/>
        <v/>
      </c>
      <c r="AT55" s="4" t="str">
        <f t="shared" si="29"/>
        <v/>
      </c>
      <c r="AU55" s="4" t="str">
        <f t="shared" si="30"/>
        <v/>
      </c>
      <c r="AV55" s="4" t="str">
        <f t="shared" si="31"/>
        <v/>
      </c>
      <c r="AW55" s="4" t="str">
        <f t="shared" si="32"/>
        <v/>
      </c>
      <c r="AX55" s="4" t="str">
        <f t="shared" si="33"/>
        <v/>
      </c>
      <c r="AY55" s="4" t="str">
        <f t="shared" si="34"/>
        <v/>
      </c>
      <c r="AZ55" s="4" t="str">
        <f t="shared" si="35"/>
        <v/>
      </c>
      <c r="BA55" s="4" t="str">
        <f t="shared" si="36"/>
        <v/>
      </c>
      <c r="BB55" s="4">
        <f t="shared" si="18"/>
        <v>0</v>
      </c>
      <c r="BE55" s="59" t="str">
        <f t="shared" si="19"/>
        <v/>
      </c>
      <c r="BF55" s="4" t="str">
        <f t="shared" si="20"/>
        <v/>
      </c>
      <c r="BG55" s="4" t="str">
        <f t="shared" si="21"/>
        <v/>
      </c>
      <c r="BI55" s="16"/>
    </row>
    <row r="56" spans="1:61" s="4" customFormat="1" ht="23.15" customHeight="1">
      <c r="A56" s="165">
        <v>46</v>
      </c>
      <c r="B56" s="231"/>
      <c r="C56" s="232"/>
      <c r="D56" s="233" t="str">
        <f t="shared" si="7"/>
        <v/>
      </c>
      <c r="E56" s="234"/>
      <c r="F56" s="234"/>
      <c r="G56" s="232"/>
      <c r="H56" s="23"/>
      <c r="I56" s="235"/>
      <c r="J56" s="236"/>
      <c r="K56" s="237"/>
      <c r="L56" s="238"/>
      <c r="M56" s="24"/>
      <c r="N56" s="24"/>
      <c r="O56" s="24"/>
      <c r="P56" s="43"/>
      <c r="Q56" s="239" t="str">
        <f t="shared" si="12"/>
        <v/>
      </c>
      <c r="R56" s="25"/>
      <c r="S56" s="229"/>
      <c r="T56" s="4" t="str">
        <f t="shared" si="41"/>
        <v/>
      </c>
      <c r="U56" s="98" t="str">
        <f t="shared" si="42"/>
        <v/>
      </c>
      <c r="V56" s="98" t="str">
        <f t="shared" si="23"/>
        <v/>
      </c>
      <c r="W56" s="28" t="str">
        <f>IF(V56="","",IF(AND(J56="無",K56="有")*OR(①基本情報!$D$4="幼稚園型認定こども園",①基本情報!$D$4="保育所型認定こども園",①基本情報!$D$4="地方裁量型認定こども園"),IF(X56=4,4,5),V56))</f>
        <v/>
      </c>
      <c r="X56" s="28" t="str">
        <f t="shared" si="24"/>
        <v/>
      </c>
      <c r="Y56" s="28" t="str">
        <f t="shared" si="39"/>
        <v/>
      </c>
      <c r="Z56" s="58" t="str">
        <f t="shared" si="43"/>
        <v/>
      </c>
      <c r="AA56" s="27" t="str">
        <f t="shared" si="43"/>
        <v/>
      </c>
      <c r="AB56" s="27" t="str">
        <f t="shared" si="43"/>
        <v/>
      </c>
      <c r="AC56" s="27" t="str">
        <f t="shared" si="43"/>
        <v/>
      </c>
      <c r="AD56" s="27" t="str">
        <f t="shared" si="43"/>
        <v/>
      </c>
      <c r="AE56" s="27" t="str">
        <f t="shared" si="43"/>
        <v/>
      </c>
      <c r="AF56" s="27" t="str">
        <f t="shared" si="43"/>
        <v/>
      </c>
      <c r="AG56" s="58" t="str">
        <f t="shared" si="43"/>
        <v/>
      </c>
      <c r="AH56" s="58" t="str">
        <f t="shared" si="43"/>
        <v/>
      </c>
      <c r="AI56" s="58" t="str">
        <f t="shared" si="43"/>
        <v/>
      </c>
      <c r="AJ56" s="58" t="str">
        <f t="shared" si="43"/>
        <v/>
      </c>
      <c r="AK56" s="58" t="str">
        <f t="shared" si="43"/>
        <v/>
      </c>
      <c r="AL56" s="4" t="str">
        <f t="shared" si="14"/>
        <v/>
      </c>
      <c r="AM56" s="54">
        <f t="shared" si="15"/>
        <v>0</v>
      </c>
      <c r="AN56" s="55">
        <f t="shared" si="16"/>
        <v>0</v>
      </c>
      <c r="AP56" s="4" t="str">
        <f t="shared" si="25"/>
        <v/>
      </c>
      <c r="AQ56" s="4" t="str">
        <f t="shared" si="26"/>
        <v/>
      </c>
      <c r="AR56" s="4" t="str">
        <f t="shared" si="27"/>
        <v/>
      </c>
      <c r="AS56" s="4" t="str">
        <f t="shared" si="28"/>
        <v/>
      </c>
      <c r="AT56" s="4" t="str">
        <f t="shared" si="29"/>
        <v/>
      </c>
      <c r="AU56" s="4" t="str">
        <f t="shared" si="30"/>
        <v/>
      </c>
      <c r="AV56" s="4" t="str">
        <f t="shared" si="31"/>
        <v/>
      </c>
      <c r="AW56" s="4" t="str">
        <f t="shared" si="32"/>
        <v/>
      </c>
      <c r="AX56" s="4" t="str">
        <f t="shared" si="33"/>
        <v/>
      </c>
      <c r="AY56" s="4" t="str">
        <f t="shared" si="34"/>
        <v/>
      </c>
      <c r="AZ56" s="4" t="str">
        <f t="shared" si="35"/>
        <v/>
      </c>
      <c r="BA56" s="4" t="str">
        <f t="shared" si="36"/>
        <v/>
      </c>
      <c r="BB56" s="4">
        <f t="shared" si="18"/>
        <v>0</v>
      </c>
      <c r="BE56" s="59" t="str">
        <f t="shared" si="19"/>
        <v/>
      </c>
      <c r="BF56" s="4" t="str">
        <f t="shared" si="20"/>
        <v/>
      </c>
      <c r="BG56" s="4" t="str">
        <f t="shared" si="21"/>
        <v/>
      </c>
      <c r="BI56" s="16"/>
    </row>
    <row r="57" spans="1:61" s="4" customFormat="1" ht="23.15" customHeight="1">
      <c r="A57" s="165">
        <v>47</v>
      </c>
      <c r="B57" s="231"/>
      <c r="C57" s="232"/>
      <c r="D57" s="233" t="str">
        <f t="shared" si="7"/>
        <v/>
      </c>
      <c r="E57" s="234"/>
      <c r="F57" s="234"/>
      <c r="G57" s="232"/>
      <c r="H57" s="23"/>
      <c r="I57" s="235"/>
      <c r="J57" s="236"/>
      <c r="K57" s="237"/>
      <c r="L57" s="238"/>
      <c r="M57" s="24"/>
      <c r="N57" s="24"/>
      <c r="O57" s="24"/>
      <c r="P57" s="43"/>
      <c r="Q57" s="239" t="str">
        <f t="shared" si="12"/>
        <v/>
      </c>
      <c r="R57" s="25"/>
      <c r="S57" s="229"/>
      <c r="T57" s="4" t="str">
        <f t="shared" si="41"/>
        <v/>
      </c>
      <c r="U57" s="98" t="str">
        <f t="shared" si="42"/>
        <v/>
      </c>
      <c r="V57" s="98" t="str">
        <f t="shared" si="23"/>
        <v/>
      </c>
      <c r="W57" s="28" t="str">
        <f>IF(V57="","",IF(AND(J57="無",K57="有")*OR(①基本情報!$D$4="幼稚園型認定こども園",①基本情報!$D$4="保育所型認定こども園",①基本情報!$D$4="地方裁量型認定こども園"),IF(X57=4,4,5),V57))</f>
        <v/>
      </c>
      <c r="X57" s="28" t="str">
        <f t="shared" si="24"/>
        <v/>
      </c>
      <c r="Y57" s="28" t="str">
        <f t="shared" si="39"/>
        <v/>
      </c>
      <c r="Z57" s="58" t="str">
        <f t="shared" si="43"/>
        <v/>
      </c>
      <c r="AA57" s="27" t="str">
        <f t="shared" si="43"/>
        <v/>
      </c>
      <c r="AB57" s="27" t="str">
        <f t="shared" si="43"/>
        <v/>
      </c>
      <c r="AC57" s="27" t="str">
        <f t="shared" si="43"/>
        <v/>
      </c>
      <c r="AD57" s="27" t="str">
        <f t="shared" si="43"/>
        <v/>
      </c>
      <c r="AE57" s="27" t="str">
        <f t="shared" si="43"/>
        <v/>
      </c>
      <c r="AF57" s="27" t="str">
        <f t="shared" si="43"/>
        <v/>
      </c>
      <c r="AG57" s="58" t="str">
        <f t="shared" si="43"/>
        <v/>
      </c>
      <c r="AH57" s="58" t="str">
        <f t="shared" si="43"/>
        <v/>
      </c>
      <c r="AI57" s="58" t="str">
        <f t="shared" si="43"/>
        <v/>
      </c>
      <c r="AJ57" s="58" t="str">
        <f t="shared" si="43"/>
        <v/>
      </c>
      <c r="AK57" s="58" t="str">
        <f t="shared" si="43"/>
        <v/>
      </c>
      <c r="AL57" s="4" t="str">
        <f t="shared" si="14"/>
        <v/>
      </c>
      <c r="AM57" s="54">
        <f t="shared" si="15"/>
        <v>0</v>
      </c>
      <c r="AN57" s="55">
        <f t="shared" si="16"/>
        <v>0</v>
      </c>
      <c r="AP57" s="4" t="str">
        <f t="shared" si="25"/>
        <v/>
      </c>
      <c r="AQ57" s="4" t="str">
        <f t="shared" si="26"/>
        <v/>
      </c>
      <c r="AR57" s="4" t="str">
        <f t="shared" si="27"/>
        <v/>
      </c>
      <c r="AS57" s="4" t="str">
        <f t="shared" si="28"/>
        <v/>
      </c>
      <c r="AT57" s="4" t="str">
        <f t="shared" si="29"/>
        <v/>
      </c>
      <c r="AU57" s="4" t="str">
        <f t="shared" si="30"/>
        <v/>
      </c>
      <c r="AV57" s="4" t="str">
        <f t="shared" si="31"/>
        <v/>
      </c>
      <c r="AW57" s="4" t="str">
        <f t="shared" si="32"/>
        <v/>
      </c>
      <c r="AX57" s="4" t="str">
        <f t="shared" si="33"/>
        <v/>
      </c>
      <c r="AY57" s="4" t="str">
        <f t="shared" si="34"/>
        <v/>
      </c>
      <c r="AZ57" s="4" t="str">
        <f t="shared" si="35"/>
        <v/>
      </c>
      <c r="BA57" s="4" t="str">
        <f t="shared" si="36"/>
        <v/>
      </c>
      <c r="BB57" s="4">
        <f t="shared" si="18"/>
        <v>0</v>
      </c>
      <c r="BE57" s="59" t="str">
        <f t="shared" si="19"/>
        <v/>
      </c>
      <c r="BF57" s="4" t="str">
        <f t="shared" si="20"/>
        <v/>
      </c>
      <c r="BG57" s="4" t="str">
        <f t="shared" si="21"/>
        <v/>
      </c>
      <c r="BI57" s="7"/>
    </row>
    <row r="58" spans="1:61" s="4" customFormat="1" ht="23.15" customHeight="1">
      <c r="A58" s="165">
        <v>48</v>
      </c>
      <c r="B58" s="231"/>
      <c r="C58" s="232"/>
      <c r="D58" s="233" t="str">
        <f t="shared" si="7"/>
        <v/>
      </c>
      <c r="E58" s="234"/>
      <c r="F58" s="234"/>
      <c r="G58" s="232"/>
      <c r="H58" s="23"/>
      <c r="I58" s="235"/>
      <c r="J58" s="236"/>
      <c r="K58" s="237"/>
      <c r="L58" s="238"/>
      <c r="M58" s="24"/>
      <c r="N58" s="24"/>
      <c r="O58" s="24"/>
      <c r="P58" s="43"/>
      <c r="Q58" s="239" t="str">
        <f t="shared" si="12"/>
        <v/>
      </c>
      <c r="R58" s="25"/>
      <c r="S58" s="229"/>
      <c r="T58" s="4" t="str">
        <f t="shared" si="41"/>
        <v/>
      </c>
      <c r="U58" s="98" t="str">
        <f t="shared" si="42"/>
        <v/>
      </c>
      <c r="V58" s="98" t="str">
        <f t="shared" si="23"/>
        <v/>
      </c>
      <c r="W58" s="28" t="str">
        <f>IF(V58="","",IF(AND(J58="無",K58="有")*OR(①基本情報!$D$4="幼稚園型認定こども園",①基本情報!$D$4="保育所型認定こども園",①基本情報!$D$4="地方裁量型認定こども園"),IF(X58=4,4,5),V58))</f>
        <v/>
      </c>
      <c r="X58" s="28" t="str">
        <f t="shared" si="24"/>
        <v/>
      </c>
      <c r="Y58" s="28" t="str">
        <f t="shared" si="39"/>
        <v/>
      </c>
      <c r="Z58" s="58" t="str">
        <f t="shared" si="43"/>
        <v/>
      </c>
      <c r="AA58" s="27" t="str">
        <f t="shared" si="43"/>
        <v/>
      </c>
      <c r="AB58" s="27" t="str">
        <f t="shared" si="43"/>
        <v/>
      </c>
      <c r="AC58" s="27" t="str">
        <f t="shared" si="43"/>
        <v/>
      </c>
      <c r="AD58" s="27" t="str">
        <f t="shared" si="43"/>
        <v/>
      </c>
      <c r="AE58" s="27" t="str">
        <f t="shared" si="43"/>
        <v/>
      </c>
      <c r="AF58" s="27" t="str">
        <f t="shared" si="43"/>
        <v/>
      </c>
      <c r="AG58" s="58" t="str">
        <f t="shared" si="43"/>
        <v/>
      </c>
      <c r="AH58" s="58" t="str">
        <f t="shared" si="43"/>
        <v/>
      </c>
      <c r="AI58" s="58" t="str">
        <f t="shared" si="43"/>
        <v/>
      </c>
      <c r="AJ58" s="58" t="str">
        <f t="shared" si="43"/>
        <v/>
      </c>
      <c r="AK58" s="58" t="str">
        <f t="shared" si="43"/>
        <v/>
      </c>
      <c r="AL58" s="4" t="str">
        <f t="shared" si="14"/>
        <v/>
      </c>
      <c r="AM58" s="54">
        <f t="shared" si="15"/>
        <v>0</v>
      </c>
      <c r="AN58" s="55">
        <f t="shared" si="16"/>
        <v>0</v>
      </c>
      <c r="AP58" s="4" t="str">
        <f t="shared" si="25"/>
        <v/>
      </c>
      <c r="AQ58" s="4" t="str">
        <f t="shared" si="26"/>
        <v/>
      </c>
      <c r="AR58" s="4" t="str">
        <f t="shared" si="27"/>
        <v/>
      </c>
      <c r="AS58" s="4" t="str">
        <f t="shared" si="28"/>
        <v/>
      </c>
      <c r="AT58" s="4" t="str">
        <f t="shared" si="29"/>
        <v/>
      </c>
      <c r="AU58" s="4" t="str">
        <f t="shared" si="30"/>
        <v/>
      </c>
      <c r="AV58" s="4" t="str">
        <f t="shared" si="31"/>
        <v/>
      </c>
      <c r="AW58" s="4" t="str">
        <f t="shared" si="32"/>
        <v/>
      </c>
      <c r="AX58" s="4" t="str">
        <f t="shared" si="33"/>
        <v/>
      </c>
      <c r="AY58" s="4" t="str">
        <f t="shared" si="34"/>
        <v/>
      </c>
      <c r="AZ58" s="4" t="str">
        <f t="shared" si="35"/>
        <v/>
      </c>
      <c r="BA58" s="4" t="str">
        <f t="shared" si="36"/>
        <v/>
      </c>
      <c r="BB58" s="4">
        <f t="shared" si="18"/>
        <v>0</v>
      </c>
      <c r="BE58" s="59" t="str">
        <f t="shared" si="19"/>
        <v/>
      </c>
      <c r="BF58" s="4" t="str">
        <f t="shared" si="20"/>
        <v/>
      </c>
      <c r="BG58" s="4" t="str">
        <f t="shared" si="21"/>
        <v/>
      </c>
    </row>
    <row r="59" spans="1:61" s="4" customFormat="1" ht="23.15" customHeight="1">
      <c r="A59" s="165">
        <v>49</v>
      </c>
      <c r="B59" s="231"/>
      <c r="C59" s="232"/>
      <c r="D59" s="233" t="str">
        <f t="shared" si="7"/>
        <v/>
      </c>
      <c r="E59" s="234"/>
      <c r="F59" s="234"/>
      <c r="G59" s="232"/>
      <c r="H59" s="23"/>
      <c r="I59" s="235"/>
      <c r="J59" s="236"/>
      <c r="K59" s="237"/>
      <c r="L59" s="238"/>
      <c r="M59" s="24"/>
      <c r="N59" s="24"/>
      <c r="O59" s="24"/>
      <c r="P59" s="43"/>
      <c r="Q59" s="239" t="str">
        <f t="shared" si="12"/>
        <v/>
      </c>
      <c r="R59" s="25"/>
      <c r="S59" s="229"/>
      <c r="T59" s="4" t="str">
        <f t="shared" si="41"/>
        <v/>
      </c>
      <c r="U59" s="98" t="str">
        <f t="shared" si="42"/>
        <v/>
      </c>
      <c r="V59" s="98" t="str">
        <f t="shared" si="23"/>
        <v/>
      </c>
      <c r="W59" s="28" t="str">
        <f>IF(V59="","",IF(AND(J59="無",K59="有")*OR(①基本情報!$D$4="幼稚園型認定こども園",①基本情報!$D$4="保育所型認定こども園",①基本情報!$D$4="地方裁量型認定こども園"),IF(X59=4,4,5),V59))</f>
        <v/>
      </c>
      <c r="X59" s="28" t="str">
        <f t="shared" si="24"/>
        <v/>
      </c>
      <c r="Y59" s="28" t="str">
        <f t="shared" si="39"/>
        <v/>
      </c>
      <c r="Z59" s="58" t="str">
        <f t="shared" si="43"/>
        <v/>
      </c>
      <c r="AA59" s="27" t="str">
        <f t="shared" si="43"/>
        <v/>
      </c>
      <c r="AB59" s="27" t="str">
        <f t="shared" si="43"/>
        <v/>
      </c>
      <c r="AC59" s="27" t="str">
        <f t="shared" si="43"/>
        <v/>
      </c>
      <c r="AD59" s="27" t="str">
        <f t="shared" si="43"/>
        <v/>
      </c>
      <c r="AE59" s="27" t="str">
        <f t="shared" si="43"/>
        <v/>
      </c>
      <c r="AF59" s="27" t="str">
        <f t="shared" si="43"/>
        <v/>
      </c>
      <c r="AG59" s="58" t="str">
        <f t="shared" si="43"/>
        <v/>
      </c>
      <c r="AH59" s="58" t="str">
        <f t="shared" si="43"/>
        <v/>
      </c>
      <c r="AI59" s="58" t="str">
        <f t="shared" si="43"/>
        <v/>
      </c>
      <c r="AJ59" s="58" t="str">
        <f t="shared" si="43"/>
        <v/>
      </c>
      <c r="AK59" s="58" t="str">
        <f t="shared" si="43"/>
        <v/>
      </c>
      <c r="AL59" s="4" t="str">
        <f t="shared" si="14"/>
        <v/>
      </c>
      <c r="AM59" s="54">
        <f t="shared" si="15"/>
        <v>0</v>
      </c>
      <c r="AN59" s="55">
        <f t="shared" si="16"/>
        <v>0</v>
      </c>
      <c r="AP59" s="4" t="str">
        <f t="shared" si="25"/>
        <v/>
      </c>
      <c r="AQ59" s="4" t="str">
        <f t="shared" si="26"/>
        <v/>
      </c>
      <c r="AR59" s="4" t="str">
        <f t="shared" si="27"/>
        <v/>
      </c>
      <c r="AS59" s="4" t="str">
        <f t="shared" si="28"/>
        <v/>
      </c>
      <c r="AT59" s="4" t="str">
        <f t="shared" si="29"/>
        <v/>
      </c>
      <c r="AU59" s="4" t="str">
        <f t="shared" si="30"/>
        <v/>
      </c>
      <c r="AV59" s="4" t="str">
        <f t="shared" si="31"/>
        <v/>
      </c>
      <c r="AW59" s="4" t="str">
        <f t="shared" si="32"/>
        <v/>
      </c>
      <c r="AX59" s="4" t="str">
        <f t="shared" si="33"/>
        <v/>
      </c>
      <c r="AY59" s="4" t="str">
        <f t="shared" si="34"/>
        <v/>
      </c>
      <c r="AZ59" s="4" t="str">
        <f t="shared" si="35"/>
        <v/>
      </c>
      <c r="BA59" s="4" t="str">
        <f t="shared" si="36"/>
        <v/>
      </c>
      <c r="BB59" s="4">
        <f t="shared" si="18"/>
        <v>0</v>
      </c>
      <c r="BE59" s="59" t="str">
        <f t="shared" si="19"/>
        <v/>
      </c>
      <c r="BF59" s="4" t="str">
        <f t="shared" si="20"/>
        <v/>
      </c>
      <c r="BG59" s="4" t="str">
        <f t="shared" si="21"/>
        <v/>
      </c>
      <c r="BI59" s="16"/>
    </row>
    <row r="60" spans="1:61" s="4" customFormat="1" ht="23.15" customHeight="1">
      <c r="A60" s="165">
        <v>50</v>
      </c>
      <c r="B60" s="231"/>
      <c r="C60" s="232"/>
      <c r="D60" s="233" t="str">
        <f t="shared" si="7"/>
        <v/>
      </c>
      <c r="E60" s="234"/>
      <c r="F60" s="234"/>
      <c r="G60" s="232"/>
      <c r="H60" s="23"/>
      <c r="I60" s="235"/>
      <c r="J60" s="236"/>
      <c r="K60" s="237"/>
      <c r="L60" s="238"/>
      <c r="M60" s="24"/>
      <c r="N60" s="24"/>
      <c r="O60" s="24"/>
      <c r="P60" s="43"/>
      <c r="Q60" s="239" t="str">
        <f t="shared" si="12"/>
        <v/>
      </c>
      <c r="R60" s="25"/>
      <c r="S60" s="229"/>
      <c r="T60" s="4" t="str">
        <f t="shared" si="41"/>
        <v/>
      </c>
      <c r="U60" s="98" t="str">
        <f t="shared" si="42"/>
        <v/>
      </c>
      <c r="V60" s="98" t="str">
        <f t="shared" si="23"/>
        <v/>
      </c>
      <c r="W60" s="28" t="str">
        <f>IF(V60="","",IF(AND(J60="無",K60="有")*OR(①基本情報!$D$4="幼稚園型認定こども園",①基本情報!$D$4="保育所型認定こども園",①基本情報!$D$4="地方裁量型認定こども園"),IF(X60=4,4,5),V60))</f>
        <v/>
      </c>
      <c r="X60" s="28" t="str">
        <f t="shared" si="24"/>
        <v/>
      </c>
      <c r="Y60" s="28" t="str">
        <f t="shared" si="39"/>
        <v/>
      </c>
      <c r="Z60" s="58" t="str">
        <f t="shared" si="43"/>
        <v/>
      </c>
      <c r="AA60" s="27" t="str">
        <f t="shared" si="43"/>
        <v/>
      </c>
      <c r="AB60" s="27" t="str">
        <f t="shared" si="43"/>
        <v/>
      </c>
      <c r="AC60" s="27" t="str">
        <f t="shared" si="43"/>
        <v/>
      </c>
      <c r="AD60" s="27" t="str">
        <f t="shared" si="43"/>
        <v/>
      </c>
      <c r="AE60" s="27" t="str">
        <f t="shared" si="43"/>
        <v/>
      </c>
      <c r="AF60" s="27" t="str">
        <f t="shared" si="43"/>
        <v/>
      </c>
      <c r="AG60" s="58" t="str">
        <f t="shared" si="43"/>
        <v/>
      </c>
      <c r="AH60" s="58" t="str">
        <f t="shared" si="43"/>
        <v/>
      </c>
      <c r="AI60" s="58" t="str">
        <f t="shared" si="43"/>
        <v/>
      </c>
      <c r="AJ60" s="58" t="str">
        <f t="shared" si="43"/>
        <v/>
      </c>
      <c r="AK60" s="58" t="str">
        <f t="shared" si="43"/>
        <v/>
      </c>
      <c r="AL60" s="4" t="str">
        <f t="shared" si="14"/>
        <v/>
      </c>
      <c r="AM60" s="54">
        <f t="shared" si="15"/>
        <v>0</v>
      </c>
      <c r="AN60" s="55">
        <f t="shared" si="16"/>
        <v>0</v>
      </c>
      <c r="AP60" s="4" t="str">
        <f t="shared" si="25"/>
        <v/>
      </c>
      <c r="AQ60" s="4" t="str">
        <f t="shared" si="26"/>
        <v/>
      </c>
      <c r="AR60" s="4" t="str">
        <f t="shared" si="27"/>
        <v/>
      </c>
      <c r="AS60" s="4" t="str">
        <f t="shared" si="28"/>
        <v/>
      </c>
      <c r="AT60" s="4" t="str">
        <f t="shared" si="29"/>
        <v/>
      </c>
      <c r="AU60" s="4" t="str">
        <f t="shared" si="30"/>
        <v/>
      </c>
      <c r="AV60" s="4" t="str">
        <f t="shared" si="31"/>
        <v/>
      </c>
      <c r="AW60" s="4" t="str">
        <f t="shared" si="32"/>
        <v/>
      </c>
      <c r="AX60" s="4" t="str">
        <f t="shared" si="33"/>
        <v/>
      </c>
      <c r="AY60" s="4" t="str">
        <f t="shared" si="34"/>
        <v/>
      </c>
      <c r="AZ60" s="4" t="str">
        <f t="shared" si="35"/>
        <v/>
      </c>
      <c r="BA60" s="4" t="str">
        <f t="shared" si="36"/>
        <v/>
      </c>
      <c r="BB60" s="4">
        <f t="shared" si="18"/>
        <v>0</v>
      </c>
      <c r="BE60" s="59" t="str">
        <f t="shared" si="19"/>
        <v/>
      </c>
      <c r="BF60" s="4" t="str">
        <f t="shared" si="20"/>
        <v/>
      </c>
      <c r="BG60" s="4" t="str">
        <f t="shared" si="21"/>
        <v/>
      </c>
      <c r="BI60" s="16"/>
    </row>
    <row r="61" spans="1:61" s="4" customFormat="1" ht="23.15" customHeight="1">
      <c r="A61" s="165">
        <v>51</v>
      </c>
      <c r="B61" s="231"/>
      <c r="C61" s="232"/>
      <c r="D61" s="233" t="str">
        <f t="shared" si="7"/>
        <v/>
      </c>
      <c r="E61" s="234"/>
      <c r="F61" s="234"/>
      <c r="G61" s="232"/>
      <c r="H61" s="23"/>
      <c r="I61" s="235"/>
      <c r="J61" s="236"/>
      <c r="K61" s="237"/>
      <c r="L61" s="238"/>
      <c r="M61" s="24"/>
      <c r="N61" s="24"/>
      <c r="O61" s="24"/>
      <c r="P61" s="43"/>
      <c r="Q61" s="239" t="str">
        <f t="shared" si="12"/>
        <v/>
      </c>
      <c r="R61" s="25"/>
      <c r="S61" s="229"/>
      <c r="T61" s="4" t="str">
        <f t="shared" si="41"/>
        <v/>
      </c>
      <c r="U61" s="98" t="str">
        <f t="shared" si="42"/>
        <v/>
      </c>
      <c r="V61" s="98" t="str">
        <f t="shared" si="23"/>
        <v/>
      </c>
      <c r="W61" s="28" t="str">
        <f>IF(V61="","",IF(AND(J61="無",K61="有")*OR(①基本情報!$D$4="幼稚園型認定こども園",①基本情報!$D$4="保育所型認定こども園",①基本情報!$D$4="地方裁量型認定こども園"),IF(X61=4,4,5),V61))</f>
        <v/>
      </c>
      <c r="X61" s="28" t="str">
        <f t="shared" si="24"/>
        <v/>
      </c>
      <c r="Y61" s="28" t="str">
        <f t="shared" si="39"/>
        <v/>
      </c>
      <c r="Z61" s="58" t="str">
        <f t="shared" si="43"/>
        <v/>
      </c>
      <c r="AA61" s="27" t="str">
        <f t="shared" si="43"/>
        <v/>
      </c>
      <c r="AB61" s="27" t="str">
        <f t="shared" si="43"/>
        <v/>
      </c>
      <c r="AC61" s="27" t="str">
        <f t="shared" si="43"/>
        <v/>
      </c>
      <c r="AD61" s="27" t="str">
        <f t="shared" si="43"/>
        <v/>
      </c>
      <c r="AE61" s="27" t="str">
        <f t="shared" si="43"/>
        <v/>
      </c>
      <c r="AF61" s="27" t="str">
        <f t="shared" si="43"/>
        <v/>
      </c>
      <c r="AG61" s="58" t="str">
        <f t="shared" si="43"/>
        <v/>
      </c>
      <c r="AH61" s="58" t="str">
        <f t="shared" si="43"/>
        <v/>
      </c>
      <c r="AI61" s="58" t="str">
        <f t="shared" si="43"/>
        <v/>
      </c>
      <c r="AJ61" s="58" t="str">
        <f t="shared" si="43"/>
        <v/>
      </c>
      <c r="AK61" s="58" t="str">
        <f t="shared" si="43"/>
        <v/>
      </c>
      <c r="AL61" s="4" t="str">
        <f t="shared" si="14"/>
        <v/>
      </c>
      <c r="AM61" s="54">
        <f t="shared" si="15"/>
        <v>0</v>
      </c>
      <c r="AN61" s="55">
        <f t="shared" si="16"/>
        <v>0</v>
      </c>
      <c r="AP61" s="4" t="str">
        <f t="shared" si="25"/>
        <v/>
      </c>
      <c r="AQ61" s="4" t="str">
        <f t="shared" si="26"/>
        <v/>
      </c>
      <c r="AR61" s="4" t="str">
        <f t="shared" si="27"/>
        <v/>
      </c>
      <c r="AS61" s="4" t="str">
        <f t="shared" si="28"/>
        <v/>
      </c>
      <c r="AT61" s="4" t="str">
        <f t="shared" si="29"/>
        <v/>
      </c>
      <c r="AU61" s="4" t="str">
        <f t="shared" si="30"/>
        <v/>
      </c>
      <c r="AV61" s="4" t="str">
        <f t="shared" si="31"/>
        <v/>
      </c>
      <c r="AW61" s="4" t="str">
        <f t="shared" si="32"/>
        <v/>
      </c>
      <c r="AX61" s="4" t="str">
        <f t="shared" si="33"/>
        <v/>
      </c>
      <c r="AY61" s="4" t="str">
        <f t="shared" si="34"/>
        <v/>
      </c>
      <c r="AZ61" s="4" t="str">
        <f t="shared" si="35"/>
        <v/>
      </c>
      <c r="BA61" s="4" t="str">
        <f t="shared" si="36"/>
        <v/>
      </c>
      <c r="BB61" s="4">
        <f t="shared" si="18"/>
        <v>0</v>
      </c>
      <c r="BE61" s="59" t="str">
        <f t="shared" si="19"/>
        <v/>
      </c>
      <c r="BF61" s="4" t="str">
        <f t="shared" si="20"/>
        <v/>
      </c>
      <c r="BG61" s="4" t="str">
        <f t="shared" si="21"/>
        <v/>
      </c>
      <c r="BI61" s="7"/>
    </row>
    <row r="62" spans="1:61" s="4" customFormat="1" ht="23.15" customHeight="1">
      <c r="A62" s="165">
        <v>52</v>
      </c>
      <c r="B62" s="231"/>
      <c r="C62" s="232"/>
      <c r="D62" s="233" t="str">
        <f t="shared" si="7"/>
        <v/>
      </c>
      <c r="E62" s="234"/>
      <c r="F62" s="234"/>
      <c r="G62" s="232"/>
      <c r="H62" s="23"/>
      <c r="I62" s="235"/>
      <c r="J62" s="236"/>
      <c r="K62" s="237"/>
      <c r="L62" s="238"/>
      <c r="M62" s="24"/>
      <c r="N62" s="24"/>
      <c r="O62" s="24"/>
      <c r="P62" s="43"/>
      <c r="Q62" s="239" t="str">
        <f t="shared" si="12"/>
        <v/>
      </c>
      <c r="R62" s="25"/>
      <c r="S62" s="229"/>
      <c r="T62" s="4" t="str">
        <f t="shared" si="41"/>
        <v/>
      </c>
      <c r="U62" s="98" t="str">
        <f t="shared" si="42"/>
        <v/>
      </c>
      <c r="V62" s="98" t="str">
        <f t="shared" si="23"/>
        <v/>
      </c>
      <c r="W62" s="28" t="str">
        <f>IF(V62="","",IF(AND(J62="無",K62="有")*OR(①基本情報!$D$4="幼稚園型認定こども園",①基本情報!$D$4="保育所型認定こども園",①基本情報!$D$4="地方裁量型認定こども園"),IF(X62=4,4,5),V62))</f>
        <v/>
      </c>
      <c r="X62" s="28" t="str">
        <f t="shared" si="24"/>
        <v/>
      </c>
      <c r="Y62" s="28" t="str">
        <f t="shared" si="39"/>
        <v/>
      </c>
      <c r="Z62" s="58" t="str">
        <f t="shared" si="43"/>
        <v/>
      </c>
      <c r="AA62" s="27" t="str">
        <f t="shared" si="43"/>
        <v/>
      </c>
      <c r="AB62" s="27" t="str">
        <f t="shared" si="43"/>
        <v/>
      </c>
      <c r="AC62" s="27" t="str">
        <f t="shared" si="43"/>
        <v/>
      </c>
      <c r="AD62" s="27" t="str">
        <f t="shared" si="43"/>
        <v/>
      </c>
      <c r="AE62" s="27" t="str">
        <f t="shared" si="43"/>
        <v/>
      </c>
      <c r="AF62" s="27" t="str">
        <f t="shared" si="43"/>
        <v/>
      </c>
      <c r="AG62" s="58" t="str">
        <f t="shared" si="43"/>
        <v/>
      </c>
      <c r="AH62" s="58" t="str">
        <f t="shared" si="43"/>
        <v/>
      </c>
      <c r="AI62" s="58" t="str">
        <f t="shared" si="43"/>
        <v/>
      </c>
      <c r="AJ62" s="58" t="str">
        <f t="shared" si="43"/>
        <v/>
      </c>
      <c r="AK62" s="58" t="str">
        <f t="shared" si="43"/>
        <v/>
      </c>
      <c r="AL62" s="4" t="str">
        <f t="shared" si="14"/>
        <v/>
      </c>
      <c r="AM62" s="54">
        <f t="shared" si="15"/>
        <v>0</v>
      </c>
      <c r="AN62" s="55">
        <f t="shared" si="16"/>
        <v>0</v>
      </c>
      <c r="AP62" s="4" t="str">
        <f t="shared" si="25"/>
        <v/>
      </c>
      <c r="AQ62" s="4" t="str">
        <f t="shared" si="26"/>
        <v/>
      </c>
      <c r="AR62" s="4" t="str">
        <f t="shared" si="27"/>
        <v/>
      </c>
      <c r="AS62" s="4" t="str">
        <f t="shared" si="28"/>
        <v/>
      </c>
      <c r="AT62" s="4" t="str">
        <f t="shared" si="29"/>
        <v/>
      </c>
      <c r="AU62" s="4" t="str">
        <f t="shared" si="30"/>
        <v/>
      </c>
      <c r="AV62" s="4" t="str">
        <f t="shared" si="31"/>
        <v/>
      </c>
      <c r="AW62" s="4" t="str">
        <f t="shared" si="32"/>
        <v/>
      </c>
      <c r="AX62" s="4" t="str">
        <f t="shared" si="33"/>
        <v/>
      </c>
      <c r="AY62" s="4" t="str">
        <f t="shared" si="34"/>
        <v/>
      </c>
      <c r="AZ62" s="4" t="str">
        <f t="shared" si="35"/>
        <v/>
      </c>
      <c r="BA62" s="4" t="str">
        <f t="shared" si="36"/>
        <v/>
      </c>
      <c r="BB62" s="4">
        <f t="shared" si="18"/>
        <v>0</v>
      </c>
      <c r="BE62" s="59" t="str">
        <f t="shared" si="19"/>
        <v/>
      </c>
      <c r="BF62" s="4" t="str">
        <f t="shared" si="20"/>
        <v/>
      </c>
      <c r="BG62" s="4" t="str">
        <f t="shared" si="21"/>
        <v/>
      </c>
    </row>
    <row r="63" spans="1:61" s="4" customFormat="1" ht="23.15" customHeight="1">
      <c r="A63" s="165">
        <v>53</v>
      </c>
      <c r="B63" s="231"/>
      <c r="C63" s="232"/>
      <c r="D63" s="233" t="str">
        <f t="shared" si="7"/>
        <v/>
      </c>
      <c r="E63" s="234"/>
      <c r="F63" s="234"/>
      <c r="G63" s="232"/>
      <c r="H63" s="23"/>
      <c r="I63" s="235"/>
      <c r="J63" s="236"/>
      <c r="K63" s="237"/>
      <c r="L63" s="238"/>
      <c r="M63" s="24"/>
      <c r="N63" s="24"/>
      <c r="O63" s="24"/>
      <c r="P63" s="43"/>
      <c r="Q63" s="239" t="str">
        <f t="shared" si="12"/>
        <v/>
      </c>
      <c r="R63" s="25"/>
      <c r="S63" s="229"/>
      <c r="T63" s="4" t="str">
        <f t="shared" si="41"/>
        <v/>
      </c>
      <c r="U63" s="98" t="str">
        <f t="shared" si="42"/>
        <v/>
      </c>
      <c r="V63" s="98" t="str">
        <f t="shared" si="23"/>
        <v/>
      </c>
      <c r="W63" s="28" t="str">
        <f>IF(V63="","",IF(AND(J63="無",K63="有")*OR(①基本情報!$D$4="幼稚園型認定こども園",①基本情報!$D$4="保育所型認定こども園",①基本情報!$D$4="地方裁量型認定こども園"),IF(X63=4,4,5),V63))</f>
        <v/>
      </c>
      <c r="X63" s="28" t="str">
        <f t="shared" si="24"/>
        <v/>
      </c>
      <c r="Y63" s="28" t="str">
        <f t="shared" si="39"/>
        <v/>
      </c>
      <c r="Z63" s="58" t="str">
        <f t="shared" si="43"/>
        <v/>
      </c>
      <c r="AA63" s="27" t="str">
        <f t="shared" si="43"/>
        <v/>
      </c>
      <c r="AB63" s="27" t="str">
        <f t="shared" si="43"/>
        <v/>
      </c>
      <c r="AC63" s="27" t="str">
        <f t="shared" si="43"/>
        <v/>
      </c>
      <c r="AD63" s="27" t="str">
        <f t="shared" si="43"/>
        <v/>
      </c>
      <c r="AE63" s="27" t="str">
        <f t="shared" si="43"/>
        <v/>
      </c>
      <c r="AF63" s="27" t="str">
        <f t="shared" si="43"/>
        <v/>
      </c>
      <c r="AG63" s="58" t="str">
        <f t="shared" si="43"/>
        <v/>
      </c>
      <c r="AH63" s="58" t="str">
        <f t="shared" si="43"/>
        <v/>
      </c>
      <c r="AI63" s="58" t="str">
        <f t="shared" si="43"/>
        <v/>
      </c>
      <c r="AJ63" s="58" t="str">
        <f t="shared" si="43"/>
        <v/>
      </c>
      <c r="AK63" s="58" t="str">
        <f t="shared" si="43"/>
        <v/>
      </c>
      <c r="AL63" s="4" t="str">
        <f t="shared" si="14"/>
        <v/>
      </c>
      <c r="AM63" s="54">
        <f t="shared" si="15"/>
        <v>0</v>
      </c>
      <c r="AN63" s="55">
        <f t="shared" si="16"/>
        <v>0</v>
      </c>
      <c r="AP63" s="4" t="str">
        <f t="shared" si="25"/>
        <v/>
      </c>
      <c r="AQ63" s="4" t="str">
        <f t="shared" si="26"/>
        <v/>
      </c>
      <c r="AR63" s="4" t="str">
        <f t="shared" si="27"/>
        <v/>
      </c>
      <c r="AS63" s="4" t="str">
        <f t="shared" si="28"/>
        <v/>
      </c>
      <c r="AT63" s="4" t="str">
        <f t="shared" si="29"/>
        <v/>
      </c>
      <c r="AU63" s="4" t="str">
        <f t="shared" si="30"/>
        <v/>
      </c>
      <c r="AV63" s="4" t="str">
        <f t="shared" si="31"/>
        <v/>
      </c>
      <c r="AW63" s="4" t="str">
        <f t="shared" si="32"/>
        <v/>
      </c>
      <c r="AX63" s="4" t="str">
        <f t="shared" si="33"/>
        <v/>
      </c>
      <c r="AY63" s="4" t="str">
        <f t="shared" si="34"/>
        <v/>
      </c>
      <c r="AZ63" s="4" t="str">
        <f t="shared" si="35"/>
        <v/>
      </c>
      <c r="BA63" s="4" t="str">
        <f t="shared" si="36"/>
        <v/>
      </c>
      <c r="BB63" s="4">
        <f t="shared" si="18"/>
        <v>0</v>
      </c>
      <c r="BE63" s="59" t="str">
        <f t="shared" si="19"/>
        <v/>
      </c>
      <c r="BF63" s="4" t="str">
        <f t="shared" si="20"/>
        <v/>
      </c>
      <c r="BG63" s="4" t="str">
        <f t="shared" si="21"/>
        <v/>
      </c>
      <c r="BI63" s="16"/>
    </row>
    <row r="64" spans="1:61" s="4" customFormat="1" ht="23.15" customHeight="1">
      <c r="A64" s="165">
        <v>54</v>
      </c>
      <c r="B64" s="231"/>
      <c r="C64" s="232"/>
      <c r="D64" s="233" t="str">
        <f t="shared" si="7"/>
        <v/>
      </c>
      <c r="E64" s="234"/>
      <c r="F64" s="234"/>
      <c r="G64" s="232"/>
      <c r="H64" s="23"/>
      <c r="I64" s="235"/>
      <c r="J64" s="236"/>
      <c r="K64" s="237"/>
      <c r="L64" s="238"/>
      <c r="M64" s="24"/>
      <c r="N64" s="24"/>
      <c r="O64" s="24"/>
      <c r="P64" s="43"/>
      <c r="Q64" s="239" t="str">
        <f t="shared" si="12"/>
        <v/>
      </c>
      <c r="R64" s="25"/>
      <c r="S64" s="229"/>
      <c r="T64" s="4" t="str">
        <f t="shared" si="41"/>
        <v/>
      </c>
      <c r="U64" s="98" t="str">
        <f t="shared" si="42"/>
        <v/>
      </c>
      <c r="V64" s="98" t="str">
        <f t="shared" si="23"/>
        <v/>
      </c>
      <c r="W64" s="28" t="str">
        <f>IF(V64="","",IF(AND(J64="無",K64="有")*OR(①基本情報!$D$4="幼稚園型認定こども園",①基本情報!$D$4="保育所型認定こども園",①基本情報!$D$4="地方裁量型認定こども園"),IF(X64=4,4,5),V64))</f>
        <v/>
      </c>
      <c r="X64" s="28" t="str">
        <f t="shared" si="24"/>
        <v/>
      </c>
      <c r="Y64" s="28" t="str">
        <f t="shared" si="39"/>
        <v/>
      </c>
      <c r="Z64" s="58" t="str">
        <f t="shared" si="43"/>
        <v/>
      </c>
      <c r="AA64" s="27" t="str">
        <f t="shared" si="43"/>
        <v/>
      </c>
      <c r="AB64" s="27" t="str">
        <f t="shared" si="43"/>
        <v/>
      </c>
      <c r="AC64" s="27" t="str">
        <f t="shared" si="43"/>
        <v/>
      </c>
      <c r="AD64" s="27" t="str">
        <f t="shared" si="43"/>
        <v/>
      </c>
      <c r="AE64" s="27" t="str">
        <f t="shared" si="43"/>
        <v/>
      </c>
      <c r="AF64" s="27" t="str">
        <f t="shared" si="43"/>
        <v/>
      </c>
      <c r="AG64" s="58" t="str">
        <f t="shared" si="43"/>
        <v/>
      </c>
      <c r="AH64" s="58" t="str">
        <f t="shared" si="43"/>
        <v/>
      </c>
      <c r="AI64" s="58" t="str">
        <f t="shared" si="43"/>
        <v/>
      </c>
      <c r="AJ64" s="58" t="str">
        <f t="shared" si="43"/>
        <v/>
      </c>
      <c r="AK64" s="58" t="str">
        <f t="shared" si="43"/>
        <v/>
      </c>
      <c r="AL64" s="4" t="str">
        <f t="shared" si="14"/>
        <v/>
      </c>
      <c r="AM64" s="54">
        <f t="shared" si="15"/>
        <v>0</v>
      </c>
      <c r="AN64" s="55">
        <f t="shared" si="16"/>
        <v>0</v>
      </c>
      <c r="AP64" s="4" t="str">
        <f t="shared" si="25"/>
        <v/>
      </c>
      <c r="AQ64" s="4" t="str">
        <f t="shared" si="26"/>
        <v/>
      </c>
      <c r="AR64" s="4" t="str">
        <f t="shared" si="27"/>
        <v/>
      </c>
      <c r="AS64" s="4" t="str">
        <f t="shared" si="28"/>
        <v/>
      </c>
      <c r="AT64" s="4" t="str">
        <f t="shared" si="29"/>
        <v/>
      </c>
      <c r="AU64" s="4" t="str">
        <f t="shared" si="30"/>
        <v/>
      </c>
      <c r="AV64" s="4" t="str">
        <f t="shared" si="31"/>
        <v/>
      </c>
      <c r="AW64" s="4" t="str">
        <f t="shared" si="32"/>
        <v/>
      </c>
      <c r="AX64" s="4" t="str">
        <f t="shared" si="33"/>
        <v/>
      </c>
      <c r="AY64" s="4" t="str">
        <f t="shared" si="34"/>
        <v/>
      </c>
      <c r="AZ64" s="4" t="str">
        <f t="shared" si="35"/>
        <v/>
      </c>
      <c r="BA64" s="4" t="str">
        <f t="shared" si="36"/>
        <v/>
      </c>
      <c r="BB64" s="4">
        <f t="shared" si="18"/>
        <v>0</v>
      </c>
      <c r="BE64" s="59" t="str">
        <f t="shared" si="19"/>
        <v/>
      </c>
      <c r="BF64" s="4" t="str">
        <f t="shared" si="20"/>
        <v/>
      </c>
      <c r="BG64" s="4" t="str">
        <f t="shared" si="21"/>
        <v/>
      </c>
    </row>
    <row r="65" spans="1:61" s="4" customFormat="1" ht="23.15" customHeight="1">
      <c r="A65" s="165">
        <v>55</v>
      </c>
      <c r="B65" s="231"/>
      <c r="C65" s="232"/>
      <c r="D65" s="233" t="str">
        <f t="shared" si="7"/>
        <v/>
      </c>
      <c r="E65" s="234"/>
      <c r="F65" s="234"/>
      <c r="G65" s="232"/>
      <c r="H65" s="23"/>
      <c r="I65" s="235"/>
      <c r="J65" s="236"/>
      <c r="K65" s="237"/>
      <c r="L65" s="238"/>
      <c r="M65" s="24"/>
      <c r="N65" s="24"/>
      <c r="O65" s="24"/>
      <c r="P65" s="43"/>
      <c r="Q65" s="239" t="str">
        <f t="shared" si="12"/>
        <v/>
      </c>
      <c r="R65" s="25"/>
      <c r="S65" s="229"/>
      <c r="T65" s="4" t="str">
        <f t="shared" si="41"/>
        <v/>
      </c>
      <c r="U65" s="98" t="str">
        <f t="shared" si="42"/>
        <v/>
      </c>
      <c r="V65" s="98" t="str">
        <f t="shared" si="23"/>
        <v/>
      </c>
      <c r="W65" s="28" t="str">
        <f>IF(V65="","",IF(AND(J65="無",K65="有")*OR(①基本情報!$D$4="幼稚園型認定こども園",①基本情報!$D$4="保育所型認定こども園",①基本情報!$D$4="地方裁量型認定こども園"),IF(X65=4,4,5),V65))</f>
        <v/>
      </c>
      <c r="X65" s="28" t="str">
        <f t="shared" si="24"/>
        <v/>
      </c>
      <c r="Y65" s="28" t="str">
        <f t="shared" si="39"/>
        <v/>
      </c>
      <c r="Z65" s="58" t="str">
        <f t="shared" si="43"/>
        <v/>
      </c>
      <c r="AA65" s="27" t="str">
        <f t="shared" si="43"/>
        <v/>
      </c>
      <c r="AB65" s="27" t="str">
        <f t="shared" si="43"/>
        <v/>
      </c>
      <c r="AC65" s="27" t="str">
        <f t="shared" si="43"/>
        <v/>
      </c>
      <c r="AD65" s="27" t="str">
        <f t="shared" si="43"/>
        <v/>
      </c>
      <c r="AE65" s="27" t="str">
        <f t="shared" si="43"/>
        <v/>
      </c>
      <c r="AF65" s="27" t="str">
        <f t="shared" si="43"/>
        <v/>
      </c>
      <c r="AG65" s="58" t="str">
        <f t="shared" si="43"/>
        <v/>
      </c>
      <c r="AH65" s="58" t="str">
        <f t="shared" si="43"/>
        <v/>
      </c>
      <c r="AI65" s="58" t="str">
        <f t="shared" si="43"/>
        <v/>
      </c>
      <c r="AJ65" s="58" t="str">
        <f t="shared" si="43"/>
        <v/>
      </c>
      <c r="AK65" s="58" t="str">
        <f t="shared" si="43"/>
        <v/>
      </c>
      <c r="AL65" s="4" t="str">
        <f t="shared" si="14"/>
        <v/>
      </c>
      <c r="AM65" s="54">
        <f t="shared" si="15"/>
        <v>0</v>
      </c>
      <c r="AN65" s="55">
        <f t="shared" si="16"/>
        <v>0</v>
      </c>
      <c r="AP65" s="4" t="str">
        <f t="shared" si="25"/>
        <v/>
      </c>
      <c r="AQ65" s="4" t="str">
        <f t="shared" si="26"/>
        <v/>
      </c>
      <c r="AR65" s="4" t="str">
        <f t="shared" si="27"/>
        <v/>
      </c>
      <c r="AS65" s="4" t="str">
        <f t="shared" si="28"/>
        <v/>
      </c>
      <c r="AT65" s="4" t="str">
        <f t="shared" si="29"/>
        <v/>
      </c>
      <c r="AU65" s="4" t="str">
        <f t="shared" si="30"/>
        <v/>
      </c>
      <c r="AV65" s="4" t="str">
        <f t="shared" si="31"/>
        <v/>
      </c>
      <c r="AW65" s="4" t="str">
        <f t="shared" si="32"/>
        <v/>
      </c>
      <c r="AX65" s="4" t="str">
        <f t="shared" si="33"/>
        <v/>
      </c>
      <c r="AY65" s="4" t="str">
        <f t="shared" si="34"/>
        <v/>
      </c>
      <c r="AZ65" s="4" t="str">
        <f t="shared" si="35"/>
        <v/>
      </c>
      <c r="BA65" s="4" t="str">
        <f t="shared" si="36"/>
        <v/>
      </c>
      <c r="BB65" s="4">
        <f t="shared" si="18"/>
        <v>0</v>
      </c>
      <c r="BE65" s="59" t="str">
        <f t="shared" si="19"/>
        <v/>
      </c>
      <c r="BF65" s="4" t="str">
        <f t="shared" si="20"/>
        <v/>
      </c>
      <c r="BG65" s="4" t="str">
        <f t="shared" si="21"/>
        <v/>
      </c>
      <c r="BI65" s="16"/>
    </row>
    <row r="66" spans="1:61" s="4" customFormat="1" ht="23.15" customHeight="1">
      <c r="A66" s="165">
        <v>56</v>
      </c>
      <c r="B66" s="231"/>
      <c r="C66" s="232"/>
      <c r="D66" s="233" t="str">
        <f t="shared" si="7"/>
        <v/>
      </c>
      <c r="E66" s="234"/>
      <c r="F66" s="234"/>
      <c r="G66" s="232"/>
      <c r="H66" s="23"/>
      <c r="I66" s="235"/>
      <c r="J66" s="236"/>
      <c r="K66" s="237"/>
      <c r="L66" s="238"/>
      <c r="M66" s="24"/>
      <c r="N66" s="24"/>
      <c r="O66" s="24"/>
      <c r="P66" s="43"/>
      <c r="Q66" s="239" t="str">
        <f t="shared" si="12"/>
        <v/>
      </c>
      <c r="R66" s="25"/>
      <c r="S66" s="229"/>
      <c r="T66" s="4" t="str">
        <f t="shared" si="41"/>
        <v/>
      </c>
      <c r="U66" s="98" t="str">
        <f t="shared" si="42"/>
        <v/>
      </c>
      <c r="V66" s="98" t="str">
        <f t="shared" si="23"/>
        <v/>
      </c>
      <c r="W66" s="28" t="str">
        <f>IF(V66="","",IF(AND(J66="無",K66="有")*OR(①基本情報!$D$4="幼稚園型認定こども園",①基本情報!$D$4="保育所型認定こども園",①基本情報!$D$4="地方裁量型認定こども園"),IF(X66=4,4,5),V66))</f>
        <v/>
      </c>
      <c r="X66" s="28" t="str">
        <f t="shared" si="24"/>
        <v/>
      </c>
      <c r="Y66" s="28" t="str">
        <f t="shared" si="39"/>
        <v/>
      </c>
      <c r="Z66" s="58" t="str">
        <f t="shared" si="43"/>
        <v/>
      </c>
      <c r="AA66" s="27" t="str">
        <f t="shared" si="43"/>
        <v/>
      </c>
      <c r="AB66" s="27" t="str">
        <f t="shared" si="43"/>
        <v/>
      </c>
      <c r="AC66" s="27" t="str">
        <f t="shared" si="43"/>
        <v/>
      </c>
      <c r="AD66" s="27" t="str">
        <f t="shared" si="43"/>
        <v/>
      </c>
      <c r="AE66" s="27" t="str">
        <f t="shared" si="43"/>
        <v/>
      </c>
      <c r="AF66" s="27" t="str">
        <f t="shared" si="43"/>
        <v/>
      </c>
      <c r="AG66" s="58" t="str">
        <f t="shared" si="43"/>
        <v/>
      </c>
      <c r="AH66" s="58" t="str">
        <f t="shared" si="43"/>
        <v/>
      </c>
      <c r="AI66" s="58" t="str">
        <f t="shared" si="43"/>
        <v/>
      </c>
      <c r="AJ66" s="58" t="str">
        <f t="shared" si="43"/>
        <v/>
      </c>
      <c r="AK66" s="58" t="str">
        <f t="shared" si="43"/>
        <v/>
      </c>
      <c r="AL66" s="4" t="str">
        <f t="shared" si="14"/>
        <v/>
      </c>
      <c r="AM66" s="54">
        <f t="shared" si="15"/>
        <v>0</v>
      </c>
      <c r="AN66" s="55">
        <f t="shared" si="16"/>
        <v>0</v>
      </c>
      <c r="AP66" s="4" t="str">
        <f t="shared" si="25"/>
        <v/>
      </c>
      <c r="AQ66" s="4" t="str">
        <f t="shared" si="26"/>
        <v/>
      </c>
      <c r="AR66" s="4" t="str">
        <f t="shared" si="27"/>
        <v/>
      </c>
      <c r="AS66" s="4" t="str">
        <f t="shared" si="28"/>
        <v/>
      </c>
      <c r="AT66" s="4" t="str">
        <f t="shared" si="29"/>
        <v/>
      </c>
      <c r="AU66" s="4" t="str">
        <f t="shared" si="30"/>
        <v/>
      </c>
      <c r="AV66" s="4" t="str">
        <f t="shared" si="31"/>
        <v/>
      </c>
      <c r="AW66" s="4" t="str">
        <f t="shared" si="32"/>
        <v/>
      </c>
      <c r="AX66" s="4" t="str">
        <f t="shared" si="33"/>
        <v/>
      </c>
      <c r="AY66" s="4" t="str">
        <f t="shared" si="34"/>
        <v/>
      </c>
      <c r="AZ66" s="4" t="str">
        <f t="shared" si="35"/>
        <v/>
      </c>
      <c r="BA66" s="4" t="str">
        <f t="shared" si="36"/>
        <v/>
      </c>
      <c r="BB66" s="4">
        <f t="shared" si="18"/>
        <v>0</v>
      </c>
      <c r="BE66" s="59" t="str">
        <f t="shared" si="19"/>
        <v/>
      </c>
      <c r="BF66" s="4" t="str">
        <f t="shared" si="20"/>
        <v/>
      </c>
      <c r="BG66" s="4" t="str">
        <f t="shared" si="21"/>
        <v/>
      </c>
      <c r="BI66" s="7"/>
    </row>
    <row r="67" spans="1:61" s="4" customFormat="1" ht="23.15" customHeight="1">
      <c r="A67" s="165">
        <v>57</v>
      </c>
      <c r="B67" s="231"/>
      <c r="C67" s="232"/>
      <c r="D67" s="233" t="str">
        <f t="shared" si="7"/>
        <v/>
      </c>
      <c r="E67" s="234"/>
      <c r="F67" s="234"/>
      <c r="G67" s="232"/>
      <c r="H67" s="23"/>
      <c r="I67" s="235"/>
      <c r="J67" s="236"/>
      <c r="K67" s="237"/>
      <c r="L67" s="238"/>
      <c r="M67" s="24"/>
      <c r="N67" s="24"/>
      <c r="O67" s="24"/>
      <c r="P67" s="43"/>
      <c r="Q67" s="239" t="str">
        <f t="shared" si="12"/>
        <v/>
      </c>
      <c r="R67" s="25"/>
      <c r="S67" s="229"/>
      <c r="T67" s="4" t="str">
        <f t="shared" si="41"/>
        <v/>
      </c>
      <c r="U67" s="98" t="str">
        <f t="shared" si="42"/>
        <v/>
      </c>
      <c r="V67" s="98" t="str">
        <f t="shared" si="23"/>
        <v/>
      </c>
      <c r="W67" s="28" t="str">
        <f>IF(V67="","",IF(AND(J67="無",K67="有")*OR(①基本情報!$D$4="幼稚園型認定こども園",①基本情報!$D$4="保育所型認定こども園",①基本情報!$D$4="地方裁量型認定こども園"),IF(X67=4,4,5),V67))</f>
        <v/>
      </c>
      <c r="X67" s="28" t="str">
        <f t="shared" si="24"/>
        <v/>
      </c>
      <c r="Y67" s="28" t="str">
        <f t="shared" si="39"/>
        <v/>
      </c>
      <c r="Z67" s="58" t="str">
        <f t="shared" si="43"/>
        <v/>
      </c>
      <c r="AA67" s="27" t="str">
        <f t="shared" si="43"/>
        <v/>
      </c>
      <c r="AB67" s="27" t="str">
        <f t="shared" si="43"/>
        <v/>
      </c>
      <c r="AC67" s="27" t="str">
        <f t="shared" si="43"/>
        <v/>
      </c>
      <c r="AD67" s="27" t="str">
        <f t="shared" si="43"/>
        <v/>
      </c>
      <c r="AE67" s="27" t="str">
        <f t="shared" si="43"/>
        <v/>
      </c>
      <c r="AF67" s="27" t="str">
        <f t="shared" si="43"/>
        <v/>
      </c>
      <c r="AG67" s="58" t="str">
        <f t="shared" si="43"/>
        <v/>
      </c>
      <c r="AH67" s="58" t="str">
        <f t="shared" si="43"/>
        <v/>
      </c>
      <c r="AI67" s="58" t="str">
        <f t="shared" si="43"/>
        <v/>
      </c>
      <c r="AJ67" s="58" t="str">
        <f t="shared" si="43"/>
        <v/>
      </c>
      <c r="AK67" s="58" t="str">
        <f t="shared" si="43"/>
        <v/>
      </c>
      <c r="AL67" s="4" t="str">
        <f t="shared" si="14"/>
        <v/>
      </c>
      <c r="AM67" s="54">
        <f t="shared" si="15"/>
        <v>0</v>
      </c>
      <c r="AN67" s="55">
        <f t="shared" si="16"/>
        <v>0</v>
      </c>
      <c r="AP67" s="4" t="str">
        <f t="shared" si="25"/>
        <v/>
      </c>
      <c r="AQ67" s="4" t="str">
        <f t="shared" si="26"/>
        <v/>
      </c>
      <c r="AR67" s="4" t="str">
        <f t="shared" si="27"/>
        <v/>
      </c>
      <c r="AS67" s="4" t="str">
        <f t="shared" si="28"/>
        <v/>
      </c>
      <c r="AT67" s="4" t="str">
        <f t="shared" si="29"/>
        <v/>
      </c>
      <c r="AU67" s="4" t="str">
        <f t="shared" si="30"/>
        <v/>
      </c>
      <c r="AV67" s="4" t="str">
        <f t="shared" si="31"/>
        <v/>
      </c>
      <c r="AW67" s="4" t="str">
        <f t="shared" si="32"/>
        <v/>
      </c>
      <c r="AX67" s="4" t="str">
        <f t="shared" si="33"/>
        <v/>
      </c>
      <c r="AY67" s="4" t="str">
        <f t="shared" si="34"/>
        <v/>
      </c>
      <c r="AZ67" s="4" t="str">
        <f t="shared" si="35"/>
        <v/>
      </c>
      <c r="BA67" s="4" t="str">
        <f t="shared" si="36"/>
        <v/>
      </c>
      <c r="BB67" s="4">
        <f t="shared" si="18"/>
        <v>0</v>
      </c>
      <c r="BE67" s="59" t="str">
        <f t="shared" si="19"/>
        <v/>
      </c>
      <c r="BF67" s="4" t="str">
        <f t="shared" si="20"/>
        <v/>
      </c>
      <c r="BG67" s="4" t="str">
        <f t="shared" si="21"/>
        <v/>
      </c>
    </row>
    <row r="68" spans="1:61" s="4" customFormat="1" ht="23.15" customHeight="1">
      <c r="A68" s="165">
        <v>58</v>
      </c>
      <c r="B68" s="231"/>
      <c r="C68" s="232"/>
      <c r="D68" s="233" t="str">
        <f t="shared" si="7"/>
        <v/>
      </c>
      <c r="E68" s="234"/>
      <c r="F68" s="234"/>
      <c r="G68" s="232"/>
      <c r="H68" s="23"/>
      <c r="I68" s="235"/>
      <c r="J68" s="236"/>
      <c r="K68" s="237"/>
      <c r="L68" s="238"/>
      <c r="M68" s="24"/>
      <c r="N68" s="24"/>
      <c r="O68" s="24"/>
      <c r="P68" s="43"/>
      <c r="Q68" s="239" t="str">
        <f t="shared" si="12"/>
        <v/>
      </c>
      <c r="R68" s="25"/>
      <c r="S68" s="229"/>
      <c r="T68" s="4" t="str">
        <f t="shared" si="41"/>
        <v/>
      </c>
      <c r="U68" s="98" t="str">
        <f t="shared" si="42"/>
        <v/>
      </c>
      <c r="V68" s="98" t="str">
        <f t="shared" si="23"/>
        <v/>
      </c>
      <c r="W68" s="28" t="str">
        <f>IF(V68="","",IF(AND(J68="無",K68="有")*OR(①基本情報!$D$4="幼稚園型認定こども園",①基本情報!$D$4="保育所型認定こども園",①基本情報!$D$4="地方裁量型認定こども園"),IF(X68=4,4,5),V68))</f>
        <v/>
      </c>
      <c r="X68" s="28" t="str">
        <f t="shared" si="24"/>
        <v/>
      </c>
      <c r="Y68" s="28" t="str">
        <f t="shared" si="39"/>
        <v/>
      </c>
      <c r="Z68" s="58" t="str">
        <f t="shared" si="43"/>
        <v/>
      </c>
      <c r="AA68" s="27" t="str">
        <f t="shared" si="43"/>
        <v/>
      </c>
      <c r="AB68" s="27" t="str">
        <f t="shared" si="43"/>
        <v/>
      </c>
      <c r="AC68" s="27" t="str">
        <f t="shared" si="43"/>
        <v/>
      </c>
      <c r="AD68" s="27" t="str">
        <f t="shared" si="43"/>
        <v/>
      </c>
      <c r="AE68" s="27" t="str">
        <f t="shared" si="43"/>
        <v/>
      </c>
      <c r="AF68" s="27" t="str">
        <f t="shared" si="43"/>
        <v/>
      </c>
      <c r="AG68" s="58" t="str">
        <f t="shared" si="43"/>
        <v/>
      </c>
      <c r="AH68" s="58" t="str">
        <f t="shared" si="43"/>
        <v/>
      </c>
      <c r="AI68" s="58" t="str">
        <f t="shared" si="43"/>
        <v/>
      </c>
      <c r="AJ68" s="58" t="str">
        <f t="shared" si="43"/>
        <v/>
      </c>
      <c r="AK68" s="58" t="str">
        <f t="shared" si="43"/>
        <v/>
      </c>
      <c r="AL68" s="4" t="str">
        <f t="shared" si="14"/>
        <v/>
      </c>
      <c r="AM68" s="54">
        <f t="shared" si="15"/>
        <v>0</v>
      </c>
      <c r="AN68" s="55">
        <f t="shared" si="16"/>
        <v>0</v>
      </c>
      <c r="AP68" s="4" t="str">
        <f t="shared" si="25"/>
        <v/>
      </c>
      <c r="AQ68" s="4" t="str">
        <f t="shared" si="26"/>
        <v/>
      </c>
      <c r="AR68" s="4" t="str">
        <f t="shared" si="27"/>
        <v/>
      </c>
      <c r="AS68" s="4" t="str">
        <f t="shared" si="28"/>
        <v/>
      </c>
      <c r="AT68" s="4" t="str">
        <f t="shared" si="29"/>
        <v/>
      </c>
      <c r="AU68" s="4" t="str">
        <f t="shared" si="30"/>
        <v/>
      </c>
      <c r="AV68" s="4" t="str">
        <f t="shared" si="31"/>
        <v/>
      </c>
      <c r="AW68" s="4" t="str">
        <f t="shared" si="32"/>
        <v/>
      </c>
      <c r="AX68" s="4" t="str">
        <f t="shared" si="33"/>
        <v/>
      </c>
      <c r="AY68" s="4" t="str">
        <f t="shared" si="34"/>
        <v/>
      </c>
      <c r="AZ68" s="4" t="str">
        <f t="shared" si="35"/>
        <v/>
      </c>
      <c r="BA68" s="4" t="str">
        <f t="shared" si="36"/>
        <v/>
      </c>
      <c r="BB68" s="4">
        <f t="shared" si="18"/>
        <v>0</v>
      </c>
      <c r="BE68" s="59" t="str">
        <f t="shared" si="19"/>
        <v/>
      </c>
      <c r="BF68" s="4" t="str">
        <f t="shared" si="20"/>
        <v/>
      </c>
      <c r="BG68" s="4" t="str">
        <f t="shared" si="21"/>
        <v/>
      </c>
      <c r="BI68" s="16"/>
    </row>
    <row r="69" spans="1:61" s="4" customFormat="1" ht="23.15" customHeight="1">
      <c r="A69" s="165">
        <v>59</v>
      </c>
      <c r="B69" s="231"/>
      <c r="C69" s="232"/>
      <c r="D69" s="233" t="str">
        <f t="shared" si="7"/>
        <v/>
      </c>
      <c r="E69" s="234"/>
      <c r="F69" s="234"/>
      <c r="G69" s="232"/>
      <c r="H69" s="23"/>
      <c r="I69" s="235"/>
      <c r="J69" s="236"/>
      <c r="K69" s="237"/>
      <c r="L69" s="238"/>
      <c r="M69" s="24"/>
      <c r="N69" s="24"/>
      <c r="O69" s="24"/>
      <c r="P69" s="43"/>
      <c r="Q69" s="239" t="str">
        <f t="shared" si="12"/>
        <v/>
      </c>
      <c r="R69" s="25"/>
      <c r="S69" s="229"/>
      <c r="T69" s="4" t="str">
        <f t="shared" si="41"/>
        <v/>
      </c>
      <c r="U69" s="98" t="str">
        <f t="shared" si="42"/>
        <v/>
      </c>
      <c r="V69" s="98" t="str">
        <f t="shared" si="23"/>
        <v/>
      </c>
      <c r="W69" s="28" t="str">
        <f>IF(V69="","",IF(AND(J69="無",K69="有")*OR(①基本情報!$D$4="幼稚園型認定こども園",①基本情報!$D$4="保育所型認定こども園",①基本情報!$D$4="地方裁量型認定こども園"),IF(X69=4,4,5),V69))</f>
        <v/>
      </c>
      <c r="X69" s="28" t="str">
        <f t="shared" si="24"/>
        <v/>
      </c>
      <c r="Y69" s="28" t="str">
        <f t="shared" si="39"/>
        <v/>
      </c>
      <c r="Z69" s="58" t="str">
        <f t="shared" si="43"/>
        <v/>
      </c>
      <c r="AA69" s="27" t="str">
        <f t="shared" si="43"/>
        <v/>
      </c>
      <c r="AB69" s="27" t="str">
        <f t="shared" si="43"/>
        <v/>
      </c>
      <c r="AC69" s="27" t="str">
        <f t="shared" si="43"/>
        <v/>
      </c>
      <c r="AD69" s="27" t="str">
        <f t="shared" ref="Z69:AK85" si="44">IF($Y69="","",IF($N69="","",IF(AD$9&gt;=$N69,IF($O69="",$Y69,IF(AD$9&gt;$O69,"",$Y69)),"")))</f>
        <v/>
      </c>
      <c r="AE69" s="27" t="str">
        <f t="shared" si="44"/>
        <v/>
      </c>
      <c r="AF69" s="27" t="str">
        <f t="shared" si="44"/>
        <v/>
      </c>
      <c r="AG69" s="58" t="str">
        <f t="shared" si="44"/>
        <v/>
      </c>
      <c r="AH69" s="58" t="str">
        <f t="shared" si="44"/>
        <v/>
      </c>
      <c r="AI69" s="58" t="str">
        <f t="shared" si="44"/>
        <v/>
      </c>
      <c r="AJ69" s="58" t="str">
        <f t="shared" si="44"/>
        <v/>
      </c>
      <c r="AK69" s="58" t="str">
        <f t="shared" si="44"/>
        <v/>
      </c>
      <c r="AL69" s="4" t="str">
        <f t="shared" si="14"/>
        <v/>
      </c>
      <c r="AM69" s="54">
        <f t="shared" si="15"/>
        <v>0</v>
      </c>
      <c r="AN69" s="55">
        <f t="shared" si="16"/>
        <v>0</v>
      </c>
      <c r="AP69" s="4" t="str">
        <f t="shared" si="25"/>
        <v/>
      </c>
      <c r="AQ69" s="4" t="str">
        <f t="shared" si="26"/>
        <v/>
      </c>
      <c r="AR69" s="4" t="str">
        <f t="shared" si="27"/>
        <v/>
      </c>
      <c r="AS69" s="4" t="str">
        <f t="shared" si="28"/>
        <v/>
      </c>
      <c r="AT69" s="4" t="str">
        <f t="shared" si="29"/>
        <v/>
      </c>
      <c r="AU69" s="4" t="str">
        <f t="shared" si="30"/>
        <v/>
      </c>
      <c r="AV69" s="4" t="str">
        <f t="shared" si="31"/>
        <v/>
      </c>
      <c r="AW69" s="4" t="str">
        <f t="shared" si="32"/>
        <v/>
      </c>
      <c r="AX69" s="4" t="str">
        <f t="shared" si="33"/>
        <v/>
      </c>
      <c r="AY69" s="4" t="str">
        <f t="shared" si="34"/>
        <v/>
      </c>
      <c r="AZ69" s="4" t="str">
        <f t="shared" si="35"/>
        <v/>
      </c>
      <c r="BA69" s="4" t="str">
        <f t="shared" si="36"/>
        <v/>
      </c>
      <c r="BB69" s="4">
        <f t="shared" si="18"/>
        <v>0</v>
      </c>
      <c r="BE69" s="59" t="str">
        <f t="shared" si="19"/>
        <v/>
      </c>
      <c r="BF69" s="4" t="str">
        <f t="shared" si="20"/>
        <v/>
      </c>
      <c r="BG69" s="4" t="str">
        <f t="shared" si="21"/>
        <v/>
      </c>
    </row>
    <row r="70" spans="1:61" s="4" customFormat="1" ht="23.15" customHeight="1">
      <c r="A70" s="165">
        <v>60</v>
      </c>
      <c r="B70" s="231"/>
      <c r="C70" s="232"/>
      <c r="D70" s="233" t="str">
        <f t="shared" si="7"/>
        <v/>
      </c>
      <c r="E70" s="234"/>
      <c r="F70" s="234"/>
      <c r="G70" s="232"/>
      <c r="H70" s="23"/>
      <c r="I70" s="235"/>
      <c r="J70" s="236"/>
      <c r="K70" s="237"/>
      <c r="L70" s="238"/>
      <c r="M70" s="24"/>
      <c r="N70" s="24"/>
      <c r="O70" s="24"/>
      <c r="P70" s="43"/>
      <c r="Q70" s="239" t="str">
        <f t="shared" si="12"/>
        <v/>
      </c>
      <c r="R70" s="25"/>
      <c r="S70" s="229"/>
      <c r="T70" s="4" t="str">
        <f t="shared" si="41"/>
        <v/>
      </c>
      <c r="U70" s="98" t="str">
        <f t="shared" si="42"/>
        <v/>
      </c>
      <c r="V70" s="98" t="str">
        <f t="shared" si="23"/>
        <v/>
      </c>
      <c r="W70" s="28" t="str">
        <f>IF(V70="","",IF(AND(J70="無",K70="有")*OR(①基本情報!$D$4="幼稚園型認定こども園",①基本情報!$D$4="保育所型認定こども園",①基本情報!$D$4="地方裁量型認定こども園"),IF(X70=4,4,5),V70))</f>
        <v/>
      </c>
      <c r="X70" s="28" t="str">
        <f t="shared" si="24"/>
        <v/>
      </c>
      <c r="Y70" s="28" t="str">
        <f t="shared" si="39"/>
        <v/>
      </c>
      <c r="Z70" s="58" t="str">
        <f t="shared" si="44"/>
        <v/>
      </c>
      <c r="AA70" s="27" t="str">
        <f t="shared" si="44"/>
        <v/>
      </c>
      <c r="AB70" s="27" t="str">
        <f t="shared" si="44"/>
        <v/>
      </c>
      <c r="AC70" s="27" t="str">
        <f t="shared" si="44"/>
        <v/>
      </c>
      <c r="AD70" s="27" t="str">
        <f t="shared" si="44"/>
        <v/>
      </c>
      <c r="AE70" s="27" t="str">
        <f t="shared" si="44"/>
        <v/>
      </c>
      <c r="AF70" s="27" t="str">
        <f t="shared" si="44"/>
        <v/>
      </c>
      <c r="AG70" s="58" t="str">
        <f t="shared" si="44"/>
        <v/>
      </c>
      <c r="AH70" s="58" t="str">
        <f t="shared" si="44"/>
        <v/>
      </c>
      <c r="AI70" s="58" t="str">
        <f t="shared" si="44"/>
        <v/>
      </c>
      <c r="AJ70" s="58" t="str">
        <f t="shared" si="44"/>
        <v/>
      </c>
      <c r="AK70" s="58" t="str">
        <f t="shared" si="44"/>
        <v/>
      </c>
      <c r="AL70" s="4" t="str">
        <f t="shared" si="14"/>
        <v/>
      </c>
      <c r="AM70" s="54">
        <f t="shared" si="15"/>
        <v>0</v>
      </c>
      <c r="AN70" s="55">
        <f t="shared" si="16"/>
        <v>0</v>
      </c>
      <c r="AP70" s="4" t="str">
        <f t="shared" si="25"/>
        <v/>
      </c>
      <c r="AQ70" s="4" t="str">
        <f t="shared" si="26"/>
        <v/>
      </c>
      <c r="AR70" s="4" t="str">
        <f t="shared" si="27"/>
        <v/>
      </c>
      <c r="AS70" s="4" t="str">
        <f t="shared" si="28"/>
        <v/>
      </c>
      <c r="AT70" s="4" t="str">
        <f t="shared" si="29"/>
        <v/>
      </c>
      <c r="AU70" s="4" t="str">
        <f t="shared" si="30"/>
        <v/>
      </c>
      <c r="AV70" s="4" t="str">
        <f t="shared" si="31"/>
        <v/>
      </c>
      <c r="AW70" s="4" t="str">
        <f t="shared" si="32"/>
        <v/>
      </c>
      <c r="AX70" s="4" t="str">
        <f t="shared" si="33"/>
        <v/>
      </c>
      <c r="AY70" s="4" t="str">
        <f t="shared" si="34"/>
        <v/>
      </c>
      <c r="AZ70" s="4" t="str">
        <f t="shared" si="35"/>
        <v/>
      </c>
      <c r="BA70" s="4" t="str">
        <f t="shared" si="36"/>
        <v/>
      </c>
      <c r="BB70" s="4">
        <f t="shared" si="18"/>
        <v>0</v>
      </c>
      <c r="BE70" s="59" t="str">
        <f t="shared" si="19"/>
        <v/>
      </c>
      <c r="BF70" s="4" t="str">
        <f t="shared" si="20"/>
        <v/>
      </c>
      <c r="BG70" s="4" t="str">
        <f t="shared" si="21"/>
        <v/>
      </c>
      <c r="BI70" s="16"/>
    </row>
    <row r="71" spans="1:61" s="4" customFormat="1" ht="23.15" customHeight="1">
      <c r="A71" s="165">
        <v>61</v>
      </c>
      <c r="B71" s="231"/>
      <c r="C71" s="232"/>
      <c r="D71" s="233" t="str">
        <f t="shared" si="7"/>
        <v/>
      </c>
      <c r="E71" s="234"/>
      <c r="F71" s="234"/>
      <c r="G71" s="232"/>
      <c r="H71" s="23"/>
      <c r="I71" s="235"/>
      <c r="J71" s="236"/>
      <c r="K71" s="237"/>
      <c r="L71" s="238"/>
      <c r="M71" s="24"/>
      <c r="N71" s="24"/>
      <c r="O71" s="24"/>
      <c r="P71" s="43"/>
      <c r="Q71" s="239" t="str">
        <f t="shared" si="12"/>
        <v/>
      </c>
      <c r="R71" s="25"/>
      <c r="S71" s="229"/>
      <c r="T71" s="4" t="str">
        <f t="shared" si="41"/>
        <v/>
      </c>
      <c r="U71" s="98" t="str">
        <f t="shared" si="42"/>
        <v/>
      </c>
      <c r="V71" s="98" t="str">
        <f t="shared" si="23"/>
        <v/>
      </c>
      <c r="W71" s="28" t="str">
        <f>IF(V71="","",IF(AND(J71="無",K71="有")*OR(①基本情報!$D$4="幼稚園型認定こども園",①基本情報!$D$4="保育所型認定こども園",①基本情報!$D$4="地方裁量型認定こども園"),IF(X71=4,4,5),V71))</f>
        <v/>
      </c>
      <c r="X71" s="28" t="str">
        <f t="shared" si="24"/>
        <v/>
      </c>
      <c r="Y71" s="28" t="str">
        <f t="shared" si="39"/>
        <v/>
      </c>
      <c r="Z71" s="58" t="str">
        <f t="shared" si="44"/>
        <v/>
      </c>
      <c r="AA71" s="27" t="str">
        <f t="shared" si="44"/>
        <v/>
      </c>
      <c r="AB71" s="27" t="str">
        <f t="shared" si="44"/>
        <v/>
      </c>
      <c r="AC71" s="27" t="str">
        <f t="shared" si="44"/>
        <v/>
      </c>
      <c r="AD71" s="27" t="str">
        <f t="shared" si="44"/>
        <v/>
      </c>
      <c r="AE71" s="27" t="str">
        <f t="shared" si="44"/>
        <v/>
      </c>
      <c r="AF71" s="27" t="str">
        <f t="shared" si="44"/>
        <v/>
      </c>
      <c r="AG71" s="58" t="str">
        <f t="shared" si="44"/>
        <v/>
      </c>
      <c r="AH71" s="58" t="str">
        <f t="shared" si="44"/>
        <v/>
      </c>
      <c r="AI71" s="58" t="str">
        <f t="shared" si="44"/>
        <v/>
      </c>
      <c r="AJ71" s="58" t="str">
        <f t="shared" si="44"/>
        <v/>
      </c>
      <c r="AK71" s="58" t="str">
        <f t="shared" si="44"/>
        <v/>
      </c>
      <c r="AL71" s="4" t="str">
        <f t="shared" si="14"/>
        <v/>
      </c>
      <c r="AM71" s="54">
        <f t="shared" si="15"/>
        <v>0</v>
      </c>
      <c r="AN71" s="55">
        <f t="shared" si="16"/>
        <v>0</v>
      </c>
      <c r="AP71" s="4" t="str">
        <f t="shared" si="25"/>
        <v/>
      </c>
      <c r="AQ71" s="4" t="str">
        <f t="shared" si="26"/>
        <v/>
      </c>
      <c r="AR71" s="4" t="str">
        <f t="shared" si="27"/>
        <v/>
      </c>
      <c r="AS71" s="4" t="str">
        <f t="shared" si="28"/>
        <v/>
      </c>
      <c r="AT71" s="4" t="str">
        <f t="shared" si="29"/>
        <v/>
      </c>
      <c r="AU71" s="4" t="str">
        <f t="shared" si="30"/>
        <v/>
      </c>
      <c r="AV71" s="4" t="str">
        <f t="shared" si="31"/>
        <v/>
      </c>
      <c r="AW71" s="4" t="str">
        <f t="shared" si="32"/>
        <v/>
      </c>
      <c r="AX71" s="4" t="str">
        <f t="shared" si="33"/>
        <v/>
      </c>
      <c r="AY71" s="4" t="str">
        <f t="shared" si="34"/>
        <v/>
      </c>
      <c r="AZ71" s="4" t="str">
        <f t="shared" si="35"/>
        <v/>
      </c>
      <c r="BA71" s="4" t="str">
        <f t="shared" si="36"/>
        <v/>
      </c>
      <c r="BB71" s="4">
        <f t="shared" si="18"/>
        <v>0</v>
      </c>
      <c r="BE71" s="59" t="str">
        <f t="shared" si="19"/>
        <v/>
      </c>
      <c r="BF71" s="4" t="str">
        <f t="shared" si="20"/>
        <v/>
      </c>
      <c r="BG71" s="4" t="str">
        <f t="shared" si="21"/>
        <v/>
      </c>
      <c r="BI71" s="16"/>
    </row>
    <row r="72" spans="1:61" s="4" customFormat="1" ht="23.15" customHeight="1">
      <c r="A72" s="165">
        <v>62</v>
      </c>
      <c r="B72" s="231"/>
      <c r="C72" s="232"/>
      <c r="D72" s="233" t="str">
        <f t="shared" si="7"/>
        <v/>
      </c>
      <c r="E72" s="234"/>
      <c r="F72" s="234"/>
      <c r="G72" s="232"/>
      <c r="H72" s="23"/>
      <c r="I72" s="235"/>
      <c r="J72" s="236"/>
      <c r="K72" s="237"/>
      <c r="L72" s="238"/>
      <c r="M72" s="24"/>
      <c r="N72" s="24"/>
      <c r="O72" s="24"/>
      <c r="P72" s="43"/>
      <c r="Q72" s="239" t="str">
        <f t="shared" si="12"/>
        <v/>
      </c>
      <c r="R72" s="25"/>
      <c r="S72" s="229"/>
      <c r="T72" s="4" t="str">
        <f t="shared" si="41"/>
        <v/>
      </c>
      <c r="U72" s="98" t="str">
        <f t="shared" si="42"/>
        <v/>
      </c>
      <c r="V72" s="98" t="str">
        <f t="shared" si="23"/>
        <v/>
      </c>
      <c r="W72" s="28" t="str">
        <f>IF(V72="","",IF(AND(J72="無",K72="有")*OR(①基本情報!$D$4="幼稚園型認定こども園",①基本情報!$D$4="保育所型認定こども園",①基本情報!$D$4="地方裁量型認定こども園"),IF(X72=4,4,5),V72))</f>
        <v/>
      </c>
      <c r="X72" s="28" t="str">
        <f t="shared" si="24"/>
        <v/>
      </c>
      <c r="Y72" s="28" t="str">
        <f t="shared" si="39"/>
        <v/>
      </c>
      <c r="Z72" s="58" t="str">
        <f t="shared" si="44"/>
        <v/>
      </c>
      <c r="AA72" s="27" t="str">
        <f t="shared" si="44"/>
        <v/>
      </c>
      <c r="AB72" s="27" t="str">
        <f t="shared" si="44"/>
        <v/>
      </c>
      <c r="AC72" s="27" t="str">
        <f t="shared" si="44"/>
        <v/>
      </c>
      <c r="AD72" s="27" t="str">
        <f t="shared" si="44"/>
        <v/>
      </c>
      <c r="AE72" s="27" t="str">
        <f t="shared" si="44"/>
        <v/>
      </c>
      <c r="AF72" s="27" t="str">
        <f t="shared" si="44"/>
        <v/>
      </c>
      <c r="AG72" s="58" t="str">
        <f t="shared" si="44"/>
        <v/>
      </c>
      <c r="AH72" s="58" t="str">
        <f t="shared" si="44"/>
        <v/>
      </c>
      <c r="AI72" s="58" t="str">
        <f t="shared" si="44"/>
        <v/>
      </c>
      <c r="AJ72" s="58" t="str">
        <f t="shared" si="44"/>
        <v/>
      </c>
      <c r="AK72" s="58" t="str">
        <f t="shared" si="44"/>
        <v/>
      </c>
      <c r="AL72" s="4" t="str">
        <f t="shared" si="14"/>
        <v/>
      </c>
      <c r="AM72" s="54">
        <f t="shared" si="15"/>
        <v>0</v>
      </c>
      <c r="AN72" s="55">
        <f t="shared" si="16"/>
        <v>0</v>
      </c>
      <c r="AP72" s="4" t="str">
        <f t="shared" si="25"/>
        <v/>
      </c>
      <c r="AQ72" s="4" t="str">
        <f t="shared" si="26"/>
        <v/>
      </c>
      <c r="AR72" s="4" t="str">
        <f t="shared" si="27"/>
        <v/>
      </c>
      <c r="AS72" s="4" t="str">
        <f t="shared" si="28"/>
        <v/>
      </c>
      <c r="AT72" s="4" t="str">
        <f t="shared" si="29"/>
        <v/>
      </c>
      <c r="AU72" s="4" t="str">
        <f t="shared" si="30"/>
        <v/>
      </c>
      <c r="AV72" s="4" t="str">
        <f t="shared" si="31"/>
        <v/>
      </c>
      <c r="AW72" s="4" t="str">
        <f t="shared" si="32"/>
        <v/>
      </c>
      <c r="AX72" s="4" t="str">
        <f t="shared" si="33"/>
        <v/>
      </c>
      <c r="AY72" s="4" t="str">
        <f t="shared" si="34"/>
        <v/>
      </c>
      <c r="AZ72" s="4" t="str">
        <f t="shared" si="35"/>
        <v/>
      </c>
      <c r="BA72" s="4" t="str">
        <f t="shared" si="36"/>
        <v/>
      </c>
      <c r="BB72" s="4">
        <f t="shared" si="18"/>
        <v>0</v>
      </c>
      <c r="BE72" s="59" t="str">
        <f t="shared" si="19"/>
        <v/>
      </c>
      <c r="BF72" s="4" t="str">
        <f t="shared" si="20"/>
        <v/>
      </c>
      <c r="BG72" s="4" t="str">
        <f t="shared" si="21"/>
        <v/>
      </c>
      <c r="BI72" s="7"/>
    </row>
    <row r="73" spans="1:61" s="4" customFormat="1" ht="23.15" customHeight="1">
      <c r="A73" s="165">
        <v>63</v>
      </c>
      <c r="B73" s="231"/>
      <c r="C73" s="232"/>
      <c r="D73" s="233" t="str">
        <f t="shared" si="7"/>
        <v/>
      </c>
      <c r="E73" s="234"/>
      <c r="F73" s="234"/>
      <c r="G73" s="232"/>
      <c r="H73" s="23"/>
      <c r="I73" s="235"/>
      <c r="J73" s="236"/>
      <c r="K73" s="237"/>
      <c r="L73" s="238"/>
      <c r="M73" s="24"/>
      <c r="N73" s="24"/>
      <c r="O73" s="24"/>
      <c r="P73" s="43"/>
      <c r="Q73" s="239" t="str">
        <f t="shared" si="12"/>
        <v/>
      </c>
      <c r="R73" s="25"/>
      <c r="S73" s="229"/>
      <c r="T73" s="4" t="str">
        <f t="shared" si="41"/>
        <v/>
      </c>
      <c r="U73" s="98" t="str">
        <f t="shared" si="42"/>
        <v/>
      </c>
      <c r="V73" s="98" t="str">
        <f t="shared" si="23"/>
        <v/>
      </c>
      <c r="W73" s="28" t="str">
        <f>IF(V73="","",IF(AND(J73="無",K73="有")*OR(①基本情報!$D$4="幼稚園型認定こども園",①基本情報!$D$4="保育所型認定こども園",①基本情報!$D$4="地方裁量型認定こども園"),IF(X73=4,4,5),V73))</f>
        <v/>
      </c>
      <c r="X73" s="28" t="str">
        <f t="shared" si="24"/>
        <v/>
      </c>
      <c r="Y73" s="28" t="str">
        <f t="shared" si="39"/>
        <v/>
      </c>
      <c r="Z73" s="58" t="str">
        <f t="shared" si="44"/>
        <v/>
      </c>
      <c r="AA73" s="27" t="str">
        <f t="shared" si="44"/>
        <v/>
      </c>
      <c r="AB73" s="27" t="str">
        <f t="shared" si="44"/>
        <v/>
      </c>
      <c r="AC73" s="27" t="str">
        <f t="shared" si="44"/>
        <v/>
      </c>
      <c r="AD73" s="27" t="str">
        <f t="shared" si="44"/>
        <v/>
      </c>
      <c r="AE73" s="27" t="str">
        <f t="shared" si="44"/>
        <v/>
      </c>
      <c r="AF73" s="27" t="str">
        <f t="shared" si="44"/>
        <v/>
      </c>
      <c r="AG73" s="58" t="str">
        <f t="shared" si="44"/>
        <v/>
      </c>
      <c r="AH73" s="58" t="str">
        <f t="shared" si="44"/>
        <v/>
      </c>
      <c r="AI73" s="58" t="str">
        <f t="shared" si="44"/>
        <v/>
      </c>
      <c r="AJ73" s="58" t="str">
        <f t="shared" si="44"/>
        <v/>
      </c>
      <c r="AK73" s="58" t="str">
        <f t="shared" si="44"/>
        <v/>
      </c>
      <c r="AL73" s="4" t="str">
        <f t="shared" si="14"/>
        <v/>
      </c>
      <c r="AM73" s="54">
        <f t="shared" si="15"/>
        <v>0</v>
      </c>
      <c r="AN73" s="55">
        <f t="shared" si="16"/>
        <v>0</v>
      </c>
      <c r="AP73" s="4" t="str">
        <f t="shared" si="25"/>
        <v/>
      </c>
      <c r="AQ73" s="4" t="str">
        <f t="shared" si="26"/>
        <v/>
      </c>
      <c r="AR73" s="4" t="str">
        <f t="shared" si="27"/>
        <v/>
      </c>
      <c r="AS73" s="4" t="str">
        <f t="shared" si="28"/>
        <v/>
      </c>
      <c r="AT73" s="4" t="str">
        <f t="shared" si="29"/>
        <v/>
      </c>
      <c r="AU73" s="4" t="str">
        <f t="shared" si="30"/>
        <v/>
      </c>
      <c r="AV73" s="4" t="str">
        <f t="shared" si="31"/>
        <v/>
      </c>
      <c r="AW73" s="4" t="str">
        <f t="shared" si="32"/>
        <v/>
      </c>
      <c r="AX73" s="4" t="str">
        <f t="shared" si="33"/>
        <v/>
      </c>
      <c r="AY73" s="4" t="str">
        <f t="shared" si="34"/>
        <v/>
      </c>
      <c r="AZ73" s="4" t="str">
        <f t="shared" si="35"/>
        <v/>
      </c>
      <c r="BA73" s="4" t="str">
        <f t="shared" si="36"/>
        <v/>
      </c>
      <c r="BB73" s="4">
        <f t="shared" si="18"/>
        <v>0</v>
      </c>
      <c r="BE73" s="59" t="str">
        <f t="shared" si="19"/>
        <v/>
      </c>
      <c r="BF73" s="4" t="str">
        <f t="shared" si="20"/>
        <v/>
      </c>
      <c r="BG73" s="4" t="str">
        <f t="shared" si="21"/>
        <v/>
      </c>
    </row>
    <row r="74" spans="1:61" s="4" customFormat="1" ht="23.15" customHeight="1">
      <c r="A74" s="165">
        <v>64</v>
      </c>
      <c r="B74" s="231"/>
      <c r="C74" s="232"/>
      <c r="D74" s="233" t="str">
        <f t="shared" si="7"/>
        <v/>
      </c>
      <c r="E74" s="234"/>
      <c r="F74" s="234"/>
      <c r="G74" s="232"/>
      <c r="H74" s="23"/>
      <c r="I74" s="235"/>
      <c r="J74" s="236"/>
      <c r="K74" s="237"/>
      <c r="L74" s="238"/>
      <c r="M74" s="24"/>
      <c r="N74" s="24"/>
      <c r="O74" s="24"/>
      <c r="P74" s="43"/>
      <c r="Q74" s="239" t="str">
        <f t="shared" si="12"/>
        <v/>
      </c>
      <c r="R74" s="25"/>
      <c r="S74" s="229"/>
      <c r="T74" s="4" t="str">
        <f t="shared" si="41"/>
        <v/>
      </c>
      <c r="U74" s="98" t="str">
        <f t="shared" si="42"/>
        <v/>
      </c>
      <c r="V74" s="98" t="str">
        <f t="shared" si="23"/>
        <v/>
      </c>
      <c r="W74" s="28" t="str">
        <f>IF(V74="","",IF(AND(J74="無",K74="有")*OR(①基本情報!$D$4="幼稚園型認定こども園",①基本情報!$D$4="保育所型認定こども園",①基本情報!$D$4="地方裁量型認定こども園"),IF(X74=4,4,5),V74))</f>
        <v/>
      </c>
      <c r="X74" s="28" t="str">
        <f t="shared" si="24"/>
        <v/>
      </c>
      <c r="Y74" s="28" t="str">
        <f t="shared" si="39"/>
        <v/>
      </c>
      <c r="Z74" s="58" t="str">
        <f t="shared" si="44"/>
        <v/>
      </c>
      <c r="AA74" s="27" t="str">
        <f t="shared" si="44"/>
        <v/>
      </c>
      <c r="AB74" s="27" t="str">
        <f t="shared" si="44"/>
        <v/>
      </c>
      <c r="AC74" s="27" t="str">
        <f t="shared" si="44"/>
        <v/>
      </c>
      <c r="AD74" s="27" t="str">
        <f t="shared" si="44"/>
        <v/>
      </c>
      <c r="AE74" s="27" t="str">
        <f t="shared" si="44"/>
        <v/>
      </c>
      <c r="AF74" s="27" t="str">
        <f t="shared" si="44"/>
        <v/>
      </c>
      <c r="AG74" s="58" t="str">
        <f t="shared" si="44"/>
        <v/>
      </c>
      <c r="AH74" s="58" t="str">
        <f t="shared" si="44"/>
        <v/>
      </c>
      <c r="AI74" s="58" t="str">
        <f t="shared" si="44"/>
        <v/>
      </c>
      <c r="AJ74" s="58" t="str">
        <f t="shared" si="44"/>
        <v/>
      </c>
      <c r="AK74" s="58" t="str">
        <f t="shared" si="44"/>
        <v/>
      </c>
      <c r="AL74" s="4" t="str">
        <f t="shared" si="14"/>
        <v/>
      </c>
      <c r="AM74" s="54">
        <f t="shared" si="15"/>
        <v>0</v>
      </c>
      <c r="AN74" s="55">
        <f t="shared" si="16"/>
        <v>0</v>
      </c>
      <c r="AP74" s="4" t="str">
        <f t="shared" si="25"/>
        <v/>
      </c>
      <c r="AQ74" s="4" t="str">
        <f t="shared" si="26"/>
        <v/>
      </c>
      <c r="AR74" s="4" t="str">
        <f t="shared" si="27"/>
        <v/>
      </c>
      <c r="AS74" s="4" t="str">
        <f t="shared" si="28"/>
        <v/>
      </c>
      <c r="AT74" s="4" t="str">
        <f t="shared" si="29"/>
        <v/>
      </c>
      <c r="AU74" s="4" t="str">
        <f t="shared" si="30"/>
        <v/>
      </c>
      <c r="AV74" s="4" t="str">
        <f t="shared" si="31"/>
        <v/>
      </c>
      <c r="AW74" s="4" t="str">
        <f t="shared" si="32"/>
        <v/>
      </c>
      <c r="AX74" s="4" t="str">
        <f t="shared" si="33"/>
        <v/>
      </c>
      <c r="AY74" s="4" t="str">
        <f t="shared" si="34"/>
        <v/>
      </c>
      <c r="AZ74" s="4" t="str">
        <f t="shared" si="35"/>
        <v/>
      </c>
      <c r="BA74" s="4" t="str">
        <f t="shared" si="36"/>
        <v/>
      </c>
      <c r="BB74" s="4">
        <f t="shared" si="18"/>
        <v>0</v>
      </c>
      <c r="BE74" s="59" t="str">
        <f t="shared" si="19"/>
        <v/>
      </c>
      <c r="BF74" s="4" t="str">
        <f t="shared" si="20"/>
        <v/>
      </c>
      <c r="BG74" s="4" t="str">
        <f t="shared" si="21"/>
        <v/>
      </c>
      <c r="BI74" s="16"/>
    </row>
    <row r="75" spans="1:61" s="4" customFormat="1" ht="23.15" customHeight="1">
      <c r="A75" s="165">
        <v>65</v>
      </c>
      <c r="B75" s="231"/>
      <c r="C75" s="232"/>
      <c r="D75" s="233" t="str">
        <f t="shared" si="7"/>
        <v/>
      </c>
      <c r="E75" s="234"/>
      <c r="F75" s="234"/>
      <c r="G75" s="232"/>
      <c r="H75" s="23"/>
      <c r="I75" s="235"/>
      <c r="J75" s="236"/>
      <c r="K75" s="237"/>
      <c r="L75" s="238"/>
      <c r="M75" s="24"/>
      <c r="N75" s="24"/>
      <c r="O75" s="24"/>
      <c r="P75" s="43"/>
      <c r="Q75" s="239" t="str">
        <f t="shared" ref="Q75:Q84" si="45">IF(AND(Z75="",AA75="",AB75="",AC75="",AD75="",AE75="",AF75="",AG75="",AH75="",AI75="",AJ75="",AK75=""),"","○")</f>
        <v/>
      </c>
      <c r="R75" s="25"/>
      <c r="S75" s="229"/>
      <c r="T75" s="4" t="str">
        <f t="shared" ref="T75:T85" si="46">IF(OR(J75="有",K75="有"),IF(OR(B75="園長",B75="施設長",B75="保育教諭等",B75="副園長",B75="教頭",B75="主幹保育教諭等",B75="指導保育教諭等"),1,IF(OR(B75="保育教諭等
（常勤的非常勤）",B75="保育教諭等
（短時間）"),2,0)),IF(AND(J75="無",K75="無"),IF(OR(B75="要件緩和対象",B75="保健師
（みなし保育教諭）",B75="看護師
（みなし保育教諭）",B75="准看護師
（みなし保育教諭）"),3,""),""))</f>
        <v/>
      </c>
      <c r="U75" s="98" t="str">
        <f t="shared" ref="U75:U85" si="47">IF(AND(C75="正",D75="常"),1,IF(AND(C75="パート",D75="常"),2,""))</f>
        <v/>
      </c>
      <c r="V75" s="98" t="str">
        <f t="shared" si="23"/>
        <v/>
      </c>
      <c r="W75" s="28" t="str">
        <f>IF(V75="","",IF(AND(J75="無",K75="有")*OR(①基本情報!$D$4="幼稚園型認定こども園",①基本情報!$D$4="保育所型認定こども園",①基本情報!$D$4="地方裁量型認定こども園"),IF(X75=4,4,5),V75))</f>
        <v/>
      </c>
      <c r="X75" s="28" t="str">
        <f t="shared" si="24"/>
        <v/>
      </c>
      <c r="Y75" s="28" t="str">
        <f t="shared" si="39"/>
        <v/>
      </c>
      <c r="Z75" s="58" t="str">
        <f t="shared" si="44"/>
        <v/>
      </c>
      <c r="AA75" s="27" t="str">
        <f t="shared" si="44"/>
        <v/>
      </c>
      <c r="AB75" s="27" t="str">
        <f t="shared" si="44"/>
        <v/>
      </c>
      <c r="AC75" s="27" t="str">
        <f t="shared" si="44"/>
        <v/>
      </c>
      <c r="AD75" s="27" t="str">
        <f t="shared" si="44"/>
        <v/>
      </c>
      <c r="AE75" s="27" t="str">
        <f t="shared" si="44"/>
        <v/>
      </c>
      <c r="AF75" s="27" t="str">
        <f t="shared" si="44"/>
        <v/>
      </c>
      <c r="AG75" s="58" t="str">
        <f t="shared" si="44"/>
        <v/>
      </c>
      <c r="AH75" s="58" t="str">
        <f t="shared" si="44"/>
        <v/>
      </c>
      <c r="AI75" s="58" t="str">
        <f t="shared" si="44"/>
        <v/>
      </c>
      <c r="AJ75" s="58" t="str">
        <f t="shared" si="44"/>
        <v/>
      </c>
      <c r="AK75" s="58" t="str">
        <f t="shared" si="44"/>
        <v/>
      </c>
      <c r="AL75" s="4" t="str">
        <f t="shared" si="14"/>
        <v/>
      </c>
      <c r="AM75" s="54">
        <f t="shared" si="15"/>
        <v>0</v>
      </c>
      <c r="AN75" s="55">
        <f t="shared" si="16"/>
        <v>0</v>
      </c>
      <c r="AP75" s="4" t="str">
        <f t="shared" si="25"/>
        <v/>
      </c>
      <c r="AQ75" s="4" t="str">
        <f t="shared" si="26"/>
        <v/>
      </c>
      <c r="AR75" s="4" t="str">
        <f t="shared" si="27"/>
        <v/>
      </c>
      <c r="AS75" s="4" t="str">
        <f t="shared" si="28"/>
        <v/>
      </c>
      <c r="AT75" s="4" t="str">
        <f t="shared" si="29"/>
        <v/>
      </c>
      <c r="AU75" s="4" t="str">
        <f t="shared" si="30"/>
        <v/>
      </c>
      <c r="AV75" s="4" t="str">
        <f t="shared" si="31"/>
        <v/>
      </c>
      <c r="AW75" s="4" t="str">
        <f t="shared" si="32"/>
        <v/>
      </c>
      <c r="AX75" s="4" t="str">
        <f t="shared" si="33"/>
        <v/>
      </c>
      <c r="AY75" s="4" t="str">
        <f t="shared" si="34"/>
        <v/>
      </c>
      <c r="AZ75" s="4" t="str">
        <f t="shared" si="35"/>
        <v/>
      </c>
      <c r="BA75" s="4" t="str">
        <f t="shared" si="36"/>
        <v/>
      </c>
      <c r="BB75" s="4">
        <f t="shared" si="18"/>
        <v>0</v>
      </c>
      <c r="BE75" s="59" t="str">
        <f t="shared" si="19"/>
        <v/>
      </c>
      <c r="BF75" s="4" t="str">
        <f t="shared" si="20"/>
        <v/>
      </c>
      <c r="BG75" s="4" t="str">
        <f t="shared" si="21"/>
        <v/>
      </c>
      <c r="BI75" s="16"/>
    </row>
    <row r="76" spans="1:61" s="4" customFormat="1" ht="23.15" customHeight="1">
      <c r="A76" s="165">
        <v>66</v>
      </c>
      <c r="B76" s="231"/>
      <c r="C76" s="232"/>
      <c r="D76" s="233" t="str">
        <f t="shared" ref="D76:D85" si="48">IF(E76="○","常",IF(B76="","","非"))</f>
        <v/>
      </c>
      <c r="E76" s="234"/>
      <c r="F76" s="234"/>
      <c r="G76" s="232"/>
      <c r="H76" s="23"/>
      <c r="I76" s="235"/>
      <c r="J76" s="236"/>
      <c r="K76" s="237"/>
      <c r="L76" s="238"/>
      <c r="M76" s="24"/>
      <c r="N76" s="24"/>
      <c r="O76" s="24"/>
      <c r="P76" s="43"/>
      <c r="Q76" s="239" t="str">
        <f t="shared" si="45"/>
        <v/>
      </c>
      <c r="R76" s="25"/>
      <c r="S76" s="229"/>
      <c r="T76" s="4" t="str">
        <f t="shared" si="46"/>
        <v/>
      </c>
      <c r="U76" s="98" t="str">
        <f t="shared" si="47"/>
        <v/>
      </c>
      <c r="V76" s="98" t="str">
        <f t="shared" si="23"/>
        <v/>
      </c>
      <c r="W76" s="28" t="str">
        <f>IF(V76="","",IF(AND(J76="無",K76="有")*OR(①基本情報!$D$4="幼稚園型認定こども園",①基本情報!$D$4="保育所型認定こども園",①基本情報!$D$4="地方裁量型認定こども園"),IF(X76=4,4,5),V76))</f>
        <v/>
      </c>
      <c r="X76" s="28" t="str">
        <f t="shared" si="24"/>
        <v/>
      </c>
      <c r="Y76" s="28" t="str">
        <f t="shared" si="39"/>
        <v/>
      </c>
      <c r="Z76" s="58" t="str">
        <f t="shared" si="44"/>
        <v/>
      </c>
      <c r="AA76" s="27" t="str">
        <f t="shared" si="44"/>
        <v/>
      </c>
      <c r="AB76" s="27" t="str">
        <f t="shared" si="44"/>
        <v/>
      </c>
      <c r="AC76" s="27" t="str">
        <f t="shared" si="44"/>
        <v/>
      </c>
      <c r="AD76" s="27" t="str">
        <f t="shared" si="44"/>
        <v/>
      </c>
      <c r="AE76" s="27" t="str">
        <f t="shared" si="44"/>
        <v/>
      </c>
      <c r="AF76" s="27" t="str">
        <f t="shared" si="44"/>
        <v/>
      </c>
      <c r="AG76" s="58" t="str">
        <f t="shared" si="44"/>
        <v/>
      </c>
      <c r="AH76" s="58" t="str">
        <f t="shared" si="44"/>
        <v/>
      </c>
      <c r="AI76" s="58" t="str">
        <f t="shared" si="44"/>
        <v/>
      </c>
      <c r="AJ76" s="58" t="str">
        <f t="shared" si="44"/>
        <v/>
      </c>
      <c r="AK76" s="58" t="str">
        <f t="shared" si="44"/>
        <v/>
      </c>
      <c r="AL76" s="4" t="str">
        <f t="shared" ref="AL76:AL85" si="49">IF(AND(J76="無",K76="有"),"○","")</f>
        <v/>
      </c>
      <c r="AM76" s="54">
        <f t="shared" ref="AM76:AM85" si="50">COUNT(Z76:AK76)</f>
        <v>0</v>
      </c>
      <c r="AN76" s="55">
        <f t="shared" ref="AN76:AN85" si="51">IF(AND(J76="有",R76=""),COUNT(Z76:AK76),0)</f>
        <v>0</v>
      </c>
      <c r="AP76" s="4" t="str">
        <f t="shared" si="25"/>
        <v/>
      </c>
      <c r="AQ76" s="4" t="str">
        <f t="shared" si="26"/>
        <v/>
      </c>
      <c r="AR76" s="4" t="str">
        <f t="shared" si="27"/>
        <v/>
      </c>
      <c r="AS76" s="4" t="str">
        <f t="shared" si="28"/>
        <v/>
      </c>
      <c r="AT76" s="4" t="str">
        <f t="shared" si="29"/>
        <v/>
      </c>
      <c r="AU76" s="4" t="str">
        <f t="shared" si="30"/>
        <v/>
      </c>
      <c r="AV76" s="4" t="str">
        <f t="shared" si="31"/>
        <v/>
      </c>
      <c r="AW76" s="4" t="str">
        <f t="shared" si="32"/>
        <v/>
      </c>
      <c r="AX76" s="4" t="str">
        <f t="shared" si="33"/>
        <v/>
      </c>
      <c r="AY76" s="4" t="str">
        <f t="shared" si="34"/>
        <v/>
      </c>
      <c r="AZ76" s="4" t="str">
        <f t="shared" si="35"/>
        <v/>
      </c>
      <c r="BA76" s="4" t="str">
        <f t="shared" si="36"/>
        <v/>
      </c>
      <c r="BB76" s="4">
        <f t="shared" ref="BB76:BB85" si="52">COUNTIF(AP76:BA76,"○")</f>
        <v>0</v>
      </c>
      <c r="BE76" s="59" t="str">
        <f t="shared" ref="BE76:BE85" si="53">IF($O76="","",TEXT($O76,"yyyy/m/d"))</f>
        <v/>
      </c>
      <c r="BF76" s="4" t="str">
        <f t="shared" ref="BF76:BF85" si="54">IF($BE76="","",DATEVALUE($BE76))</f>
        <v/>
      </c>
      <c r="BG76" s="4" t="str">
        <f t="shared" ref="BG76:BG85" si="55">IF($BD76=$BF76,"",1)</f>
        <v/>
      </c>
      <c r="BI76" s="7"/>
    </row>
    <row r="77" spans="1:61" s="4" customFormat="1" ht="23.15" customHeight="1">
      <c r="A77" s="165">
        <v>67</v>
      </c>
      <c r="B77" s="231"/>
      <c r="C77" s="232"/>
      <c r="D77" s="233" t="str">
        <f t="shared" si="48"/>
        <v/>
      </c>
      <c r="E77" s="234"/>
      <c r="F77" s="234"/>
      <c r="G77" s="232"/>
      <c r="H77" s="23"/>
      <c r="I77" s="235"/>
      <c r="J77" s="236"/>
      <c r="K77" s="237"/>
      <c r="L77" s="238"/>
      <c r="M77" s="24"/>
      <c r="N77" s="24"/>
      <c r="O77" s="24"/>
      <c r="P77" s="43"/>
      <c r="Q77" s="239" t="str">
        <f t="shared" si="45"/>
        <v/>
      </c>
      <c r="R77" s="25"/>
      <c r="S77" s="229"/>
      <c r="T77" s="4" t="str">
        <f t="shared" si="46"/>
        <v/>
      </c>
      <c r="U77" s="98" t="str">
        <f t="shared" si="47"/>
        <v/>
      </c>
      <c r="V77" s="98" t="str">
        <f t="shared" ref="V77:V85" si="56">IF(AND(T77=1,U77=1),1,IF(AND(T77=2,U77=2),2,IF(AND(T77=3,U77=1),3,IF(AND(T77=3,U77=2),3,IF(AND(T77=1,U77=2),1,"")))))</f>
        <v/>
      </c>
      <c r="W77" s="28" t="str">
        <f>IF(V77="","",IF(AND(J77="無",K77="有")*OR(①基本情報!$D$4="幼稚園型認定こども園",①基本情報!$D$4="保育所型認定こども園",①基本情報!$D$4="地方裁量型認定こども園"),IF(X77=4,4,5),V77))</f>
        <v/>
      </c>
      <c r="X77" s="28" t="str">
        <f t="shared" ref="X77:X85" si="57">IF(AND(U77=2,R77="派遣"),4,"")</f>
        <v/>
      </c>
      <c r="Y77" s="28" t="str">
        <f t="shared" si="39"/>
        <v/>
      </c>
      <c r="Z77" s="58" t="str">
        <f t="shared" si="44"/>
        <v/>
      </c>
      <c r="AA77" s="27" t="str">
        <f t="shared" si="44"/>
        <v/>
      </c>
      <c r="AB77" s="27" t="str">
        <f t="shared" si="44"/>
        <v/>
      </c>
      <c r="AC77" s="27" t="str">
        <f t="shared" si="44"/>
        <v/>
      </c>
      <c r="AD77" s="27" t="str">
        <f t="shared" si="44"/>
        <v/>
      </c>
      <c r="AE77" s="27" t="str">
        <f t="shared" si="44"/>
        <v/>
      </c>
      <c r="AF77" s="27" t="str">
        <f t="shared" si="44"/>
        <v/>
      </c>
      <c r="AG77" s="58" t="str">
        <f t="shared" si="44"/>
        <v/>
      </c>
      <c r="AH77" s="58" t="str">
        <f t="shared" si="44"/>
        <v/>
      </c>
      <c r="AI77" s="58" t="str">
        <f t="shared" si="44"/>
        <v/>
      </c>
      <c r="AJ77" s="58" t="str">
        <f t="shared" si="44"/>
        <v/>
      </c>
      <c r="AK77" s="58" t="str">
        <f t="shared" si="44"/>
        <v/>
      </c>
      <c r="AL77" s="4" t="str">
        <f t="shared" si="49"/>
        <v/>
      </c>
      <c r="AM77" s="54">
        <f t="shared" si="50"/>
        <v>0</v>
      </c>
      <c r="AN77" s="55">
        <f t="shared" si="51"/>
        <v>0</v>
      </c>
      <c r="AP77" s="4" t="str">
        <f t="shared" si="25"/>
        <v/>
      </c>
      <c r="AQ77" s="4" t="str">
        <f t="shared" si="26"/>
        <v/>
      </c>
      <c r="AR77" s="4" t="str">
        <f t="shared" si="27"/>
        <v/>
      </c>
      <c r="AS77" s="4" t="str">
        <f t="shared" si="28"/>
        <v/>
      </c>
      <c r="AT77" s="4" t="str">
        <f t="shared" si="29"/>
        <v/>
      </c>
      <c r="AU77" s="4" t="str">
        <f t="shared" si="30"/>
        <v/>
      </c>
      <c r="AV77" s="4" t="str">
        <f t="shared" si="31"/>
        <v/>
      </c>
      <c r="AW77" s="4" t="str">
        <f t="shared" si="32"/>
        <v/>
      </c>
      <c r="AX77" s="4" t="str">
        <f t="shared" si="33"/>
        <v/>
      </c>
      <c r="AY77" s="4" t="str">
        <f t="shared" si="34"/>
        <v/>
      </c>
      <c r="AZ77" s="4" t="str">
        <f t="shared" si="35"/>
        <v/>
      </c>
      <c r="BA77" s="4" t="str">
        <f t="shared" si="36"/>
        <v/>
      </c>
      <c r="BB77" s="4">
        <f t="shared" si="52"/>
        <v>0</v>
      </c>
      <c r="BE77" s="59" t="str">
        <f t="shared" si="53"/>
        <v/>
      </c>
      <c r="BF77" s="4" t="str">
        <f t="shared" si="54"/>
        <v/>
      </c>
      <c r="BG77" s="4" t="str">
        <f t="shared" si="55"/>
        <v/>
      </c>
    </row>
    <row r="78" spans="1:61" s="4" customFormat="1" ht="23.15" customHeight="1">
      <c r="A78" s="165">
        <v>68</v>
      </c>
      <c r="B78" s="231"/>
      <c r="C78" s="232"/>
      <c r="D78" s="233" t="str">
        <f t="shared" si="48"/>
        <v/>
      </c>
      <c r="E78" s="234"/>
      <c r="F78" s="234"/>
      <c r="G78" s="232"/>
      <c r="H78" s="23"/>
      <c r="I78" s="235"/>
      <c r="J78" s="236"/>
      <c r="K78" s="237"/>
      <c r="L78" s="238"/>
      <c r="M78" s="24"/>
      <c r="N78" s="24"/>
      <c r="O78" s="24"/>
      <c r="P78" s="43"/>
      <c r="Q78" s="239" t="str">
        <f t="shared" si="45"/>
        <v/>
      </c>
      <c r="R78" s="25"/>
      <c r="S78" s="229"/>
      <c r="T78" s="4" t="str">
        <f t="shared" si="46"/>
        <v/>
      </c>
      <c r="U78" s="98" t="str">
        <f t="shared" si="47"/>
        <v/>
      </c>
      <c r="V78" s="98" t="str">
        <f t="shared" si="56"/>
        <v/>
      </c>
      <c r="W78" s="28" t="str">
        <f>IF(V78="","",IF(AND(J78="無",K78="有")*OR(①基本情報!$D$4="幼稚園型認定こども園",①基本情報!$D$4="保育所型認定こども園",①基本情報!$D$4="地方裁量型認定こども園"),IF(X78=4,4,5),V78))</f>
        <v/>
      </c>
      <c r="X78" s="28" t="str">
        <f t="shared" si="57"/>
        <v/>
      </c>
      <c r="Y78" s="28" t="str">
        <f t="shared" si="39"/>
        <v/>
      </c>
      <c r="Z78" s="58" t="str">
        <f t="shared" si="44"/>
        <v/>
      </c>
      <c r="AA78" s="27" t="str">
        <f t="shared" si="44"/>
        <v/>
      </c>
      <c r="AB78" s="27" t="str">
        <f t="shared" si="44"/>
        <v/>
      </c>
      <c r="AC78" s="27" t="str">
        <f t="shared" si="44"/>
        <v/>
      </c>
      <c r="AD78" s="27" t="str">
        <f t="shared" si="44"/>
        <v/>
      </c>
      <c r="AE78" s="27" t="str">
        <f t="shared" si="44"/>
        <v/>
      </c>
      <c r="AF78" s="27" t="str">
        <f t="shared" si="44"/>
        <v/>
      </c>
      <c r="AG78" s="58" t="str">
        <f t="shared" si="44"/>
        <v/>
      </c>
      <c r="AH78" s="58" t="str">
        <f t="shared" si="44"/>
        <v/>
      </c>
      <c r="AI78" s="58" t="str">
        <f t="shared" si="44"/>
        <v/>
      </c>
      <c r="AJ78" s="58" t="str">
        <f t="shared" si="44"/>
        <v/>
      </c>
      <c r="AK78" s="58" t="str">
        <f t="shared" si="44"/>
        <v/>
      </c>
      <c r="AL78" s="4" t="str">
        <f t="shared" si="49"/>
        <v/>
      </c>
      <c r="AM78" s="54">
        <f t="shared" si="50"/>
        <v>0</v>
      </c>
      <c r="AN78" s="55">
        <f t="shared" si="51"/>
        <v>0</v>
      </c>
      <c r="AP78" s="4" t="str">
        <f t="shared" si="25"/>
        <v/>
      </c>
      <c r="AQ78" s="4" t="str">
        <f t="shared" si="26"/>
        <v/>
      </c>
      <c r="AR78" s="4" t="str">
        <f t="shared" si="27"/>
        <v/>
      </c>
      <c r="AS78" s="4" t="str">
        <f t="shared" si="28"/>
        <v/>
      </c>
      <c r="AT78" s="4" t="str">
        <f t="shared" si="29"/>
        <v/>
      </c>
      <c r="AU78" s="4" t="str">
        <f t="shared" si="30"/>
        <v/>
      </c>
      <c r="AV78" s="4" t="str">
        <f t="shared" si="31"/>
        <v/>
      </c>
      <c r="AW78" s="4" t="str">
        <f t="shared" si="32"/>
        <v/>
      </c>
      <c r="AX78" s="4" t="str">
        <f t="shared" si="33"/>
        <v/>
      </c>
      <c r="AY78" s="4" t="str">
        <f t="shared" si="34"/>
        <v/>
      </c>
      <c r="AZ78" s="4" t="str">
        <f t="shared" si="35"/>
        <v/>
      </c>
      <c r="BA78" s="4" t="str">
        <f t="shared" si="36"/>
        <v/>
      </c>
      <c r="BB78" s="4">
        <f t="shared" si="52"/>
        <v>0</v>
      </c>
      <c r="BE78" s="59" t="str">
        <f t="shared" si="53"/>
        <v/>
      </c>
      <c r="BF78" s="4" t="str">
        <f t="shared" si="54"/>
        <v/>
      </c>
      <c r="BG78" s="4" t="str">
        <f t="shared" si="55"/>
        <v/>
      </c>
      <c r="BI78" s="16"/>
    </row>
    <row r="79" spans="1:61" s="4" customFormat="1" ht="23.15" customHeight="1">
      <c r="A79" s="165">
        <v>69</v>
      </c>
      <c r="B79" s="231"/>
      <c r="C79" s="232"/>
      <c r="D79" s="233" t="str">
        <f t="shared" si="48"/>
        <v/>
      </c>
      <c r="E79" s="234"/>
      <c r="F79" s="234"/>
      <c r="G79" s="232"/>
      <c r="H79" s="23"/>
      <c r="I79" s="235"/>
      <c r="J79" s="236"/>
      <c r="K79" s="237"/>
      <c r="L79" s="238"/>
      <c r="M79" s="24"/>
      <c r="N79" s="24"/>
      <c r="O79" s="24"/>
      <c r="P79" s="43"/>
      <c r="Q79" s="239" t="str">
        <f t="shared" si="45"/>
        <v/>
      </c>
      <c r="R79" s="25"/>
      <c r="S79" s="229"/>
      <c r="T79" s="4" t="str">
        <f t="shared" si="46"/>
        <v/>
      </c>
      <c r="U79" s="98" t="str">
        <f t="shared" si="47"/>
        <v/>
      </c>
      <c r="V79" s="98" t="str">
        <f t="shared" si="56"/>
        <v/>
      </c>
      <c r="W79" s="28" t="str">
        <f>IF(V79="","",IF(AND(J79="無",K79="有")*OR(①基本情報!$D$4="幼稚園型認定こども園",①基本情報!$D$4="保育所型認定こども園",①基本情報!$D$4="地方裁量型認定こども園"),IF(X79=4,4,5),V79))</f>
        <v/>
      </c>
      <c r="X79" s="28" t="str">
        <f t="shared" si="57"/>
        <v/>
      </c>
      <c r="Y79" s="28" t="str">
        <f t="shared" si="39"/>
        <v/>
      </c>
      <c r="Z79" s="58" t="str">
        <f t="shared" si="44"/>
        <v/>
      </c>
      <c r="AA79" s="27" t="str">
        <f t="shared" si="44"/>
        <v/>
      </c>
      <c r="AB79" s="27" t="str">
        <f t="shared" si="44"/>
        <v/>
      </c>
      <c r="AC79" s="27" t="str">
        <f t="shared" si="44"/>
        <v/>
      </c>
      <c r="AD79" s="27" t="str">
        <f t="shared" si="44"/>
        <v/>
      </c>
      <c r="AE79" s="27" t="str">
        <f t="shared" si="44"/>
        <v/>
      </c>
      <c r="AF79" s="27" t="str">
        <f t="shared" si="44"/>
        <v/>
      </c>
      <c r="AG79" s="58" t="str">
        <f t="shared" si="44"/>
        <v/>
      </c>
      <c r="AH79" s="58" t="str">
        <f t="shared" si="44"/>
        <v/>
      </c>
      <c r="AI79" s="58" t="str">
        <f t="shared" si="44"/>
        <v/>
      </c>
      <c r="AJ79" s="58" t="str">
        <f t="shared" si="44"/>
        <v/>
      </c>
      <c r="AK79" s="58" t="str">
        <f t="shared" si="44"/>
        <v/>
      </c>
      <c r="AL79" s="4" t="str">
        <f t="shared" si="49"/>
        <v/>
      </c>
      <c r="AM79" s="54">
        <f t="shared" si="50"/>
        <v>0</v>
      </c>
      <c r="AN79" s="55">
        <f t="shared" si="51"/>
        <v>0</v>
      </c>
      <c r="AP79" s="4" t="str">
        <f t="shared" si="25"/>
        <v/>
      </c>
      <c r="AQ79" s="4" t="str">
        <f t="shared" si="26"/>
        <v/>
      </c>
      <c r="AR79" s="4" t="str">
        <f t="shared" si="27"/>
        <v/>
      </c>
      <c r="AS79" s="4" t="str">
        <f t="shared" si="28"/>
        <v/>
      </c>
      <c r="AT79" s="4" t="str">
        <f t="shared" si="29"/>
        <v/>
      </c>
      <c r="AU79" s="4" t="str">
        <f t="shared" si="30"/>
        <v/>
      </c>
      <c r="AV79" s="4" t="str">
        <f t="shared" si="31"/>
        <v/>
      </c>
      <c r="AW79" s="4" t="str">
        <f t="shared" si="32"/>
        <v/>
      </c>
      <c r="AX79" s="4" t="str">
        <f t="shared" si="33"/>
        <v/>
      </c>
      <c r="AY79" s="4" t="str">
        <f t="shared" si="34"/>
        <v/>
      </c>
      <c r="AZ79" s="4" t="str">
        <f t="shared" si="35"/>
        <v/>
      </c>
      <c r="BA79" s="4" t="str">
        <f t="shared" si="36"/>
        <v/>
      </c>
      <c r="BB79" s="4">
        <f t="shared" si="52"/>
        <v>0</v>
      </c>
      <c r="BE79" s="59" t="str">
        <f t="shared" si="53"/>
        <v/>
      </c>
      <c r="BF79" s="4" t="str">
        <f t="shared" si="54"/>
        <v/>
      </c>
      <c r="BG79" s="4" t="str">
        <f t="shared" si="55"/>
        <v/>
      </c>
    </row>
    <row r="80" spans="1:61" s="4" customFormat="1" ht="23.15" customHeight="1">
      <c r="A80" s="165">
        <v>70</v>
      </c>
      <c r="B80" s="231"/>
      <c r="C80" s="232"/>
      <c r="D80" s="233" t="str">
        <f t="shared" si="48"/>
        <v/>
      </c>
      <c r="E80" s="234"/>
      <c r="F80" s="234"/>
      <c r="G80" s="232"/>
      <c r="H80" s="23"/>
      <c r="I80" s="235"/>
      <c r="J80" s="236"/>
      <c r="K80" s="237"/>
      <c r="L80" s="238"/>
      <c r="M80" s="24"/>
      <c r="N80" s="24"/>
      <c r="O80" s="24"/>
      <c r="P80" s="43"/>
      <c r="Q80" s="239" t="str">
        <f t="shared" si="45"/>
        <v/>
      </c>
      <c r="R80" s="25"/>
      <c r="S80" s="229"/>
      <c r="T80" s="4" t="str">
        <f t="shared" si="46"/>
        <v/>
      </c>
      <c r="U80" s="98" t="str">
        <f t="shared" si="47"/>
        <v/>
      </c>
      <c r="V80" s="98" t="str">
        <f t="shared" si="56"/>
        <v/>
      </c>
      <c r="W80" s="28" t="str">
        <f>IF(V80="","",IF(AND(J80="無",K80="有")*OR(①基本情報!$D$4="幼稚園型認定こども園",①基本情報!$D$4="保育所型認定こども園",①基本情報!$D$4="地方裁量型認定こども園"),IF(X80=4,4,5),V80))</f>
        <v/>
      </c>
      <c r="X80" s="28" t="str">
        <f t="shared" si="57"/>
        <v/>
      </c>
      <c r="Y80" s="28" t="str">
        <f t="shared" si="39"/>
        <v/>
      </c>
      <c r="Z80" s="58" t="str">
        <f t="shared" si="44"/>
        <v/>
      </c>
      <c r="AA80" s="27" t="str">
        <f t="shared" si="44"/>
        <v/>
      </c>
      <c r="AB80" s="27" t="str">
        <f t="shared" si="44"/>
        <v/>
      </c>
      <c r="AC80" s="27" t="str">
        <f t="shared" si="44"/>
        <v/>
      </c>
      <c r="AD80" s="27" t="str">
        <f t="shared" si="44"/>
        <v/>
      </c>
      <c r="AE80" s="27" t="str">
        <f t="shared" si="44"/>
        <v/>
      </c>
      <c r="AF80" s="27" t="str">
        <f t="shared" si="44"/>
        <v/>
      </c>
      <c r="AG80" s="58" t="str">
        <f t="shared" si="44"/>
        <v/>
      </c>
      <c r="AH80" s="58" t="str">
        <f t="shared" si="44"/>
        <v/>
      </c>
      <c r="AI80" s="58" t="str">
        <f t="shared" si="44"/>
        <v/>
      </c>
      <c r="AJ80" s="58" t="str">
        <f t="shared" si="44"/>
        <v/>
      </c>
      <c r="AK80" s="58" t="str">
        <f t="shared" si="44"/>
        <v/>
      </c>
      <c r="AL80" s="4" t="str">
        <f t="shared" si="49"/>
        <v/>
      </c>
      <c r="AM80" s="54">
        <f t="shared" si="50"/>
        <v>0</v>
      </c>
      <c r="AN80" s="55">
        <f t="shared" si="51"/>
        <v>0</v>
      </c>
      <c r="AP80" s="4" t="str">
        <f t="shared" si="25"/>
        <v/>
      </c>
      <c r="AQ80" s="4" t="str">
        <f t="shared" si="26"/>
        <v/>
      </c>
      <c r="AR80" s="4" t="str">
        <f t="shared" si="27"/>
        <v/>
      </c>
      <c r="AS80" s="4" t="str">
        <f t="shared" si="28"/>
        <v/>
      </c>
      <c r="AT80" s="4" t="str">
        <f t="shared" si="29"/>
        <v/>
      </c>
      <c r="AU80" s="4" t="str">
        <f t="shared" si="30"/>
        <v/>
      </c>
      <c r="AV80" s="4" t="str">
        <f t="shared" si="31"/>
        <v/>
      </c>
      <c r="AW80" s="4" t="str">
        <f t="shared" si="32"/>
        <v/>
      </c>
      <c r="AX80" s="4" t="str">
        <f t="shared" si="33"/>
        <v/>
      </c>
      <c r="AY80" s="4" t="str">
        <f t="shared" si="34"/>
        <v/>
      </c>
      <c r="AZ80" s="4" t="str">
        <f t="shared" si="35"/>
        <v/>
      </c>
      <c r="BA80" s="4" t="str">
        <f t="shared" si="36"/>
        <v/>
      </c>
      <c r="BB80" s="4">
        <f t="shared" si="52"/>
        <v>0</v>
      </c>
      <c r="BE80" s="59" t="str">
        <f t="shared" si="53"/>
        <v/>
      </c>
      <c r="BF80" s="4" t="str">
        <f t="shared" si="54"/>
        <v/>
      </c>
      <c r="BG80" s="4" t="str">
        <f t="shared" si="55"/>
        <v/>
      </c>
      <c r="BI80" s="16"/>
    </row>
    <row r="81" spans="1:64" s="4" customFormat="1" ht="23.15" customHeight="1">
      <c r="A81" s="165">
        <v>71</v>
      </c>
      <c r="B81" s="231"/>
      <c r="C81" s="232"/>
      <c r="D81" s="233" t="str">
        <f t="shared" si="48"/>
        <v/>
      </c>
      <c r="E81" s="234"/>
      <c r="F81" s="234"/>
      <c r="G81" s="232"/>
      <c r="H81" s="23"/>
      <c r="I81" s="235"/>
      <c r="J81" s="236"/>
      <c r="K81" s="237"/>
      <c r="L81" s="238"/>
      <c r="M81" s="24"/>
      <c r="N81" s="24"/>
      <c r="O81" s="24"/>
      <c r="P81" s="43"/>
      <c r="Q81" s="239" t="str">
        <f t="shared" si="45"/>
        <v/>
      </c>
      <c r="R81" s="25"/>
      <c r="S81" s="229"/>
      <c r="T81" s="4" t="str">
        <f t="shared" si="46"/>
        <v/>
      </c>
      <c r="U81" s="98" t="str">
        <f t="shared" si="47"/>
        <v/>
      </c>
      <c r="V81" s="98" t="str">
        <f t="shared" si="56"/>
        <v/>
      </c>
      <c r="W81" s="28" t="str">
        <f>IF(V81="","",IF(AND(J81="無",K81="有")*OR(①基本情報!$D$4="幼稚園型認定こども園",①基本情報!$D$4="保育所型認定こども園",①基本情報!$D$4="地方裁量型認定こども園"),IF(X81=4,4,5),V81))</f>
        <v/>
      </c>
      <c r="X81" s="28" t="str">
        <f t="shared" si="57"/>
        <v/>
      </c>
      <c r="Y81" s="28" t="str">
        <f t="shared" si="39"/>
        <v/>
      </c>
      <c r="Z81" s="58" t="str">
        <f t="shared" si="44"/>
        <v/>
      </c>
      <c r="AA81" s="27" t="str">
        <f t="shared" si="44"/>
        <v/>
      </c>
      <c r="AB81" s="27" t="str">
        <f t="shared" si="44"/>
        <v/>
      </c>
      <c r="AC81" s="27" t="str">
        <f t="shared" si="44"/>
        <v/>
      </c>
      <c r="AD81" s="27" t="str">
        <f t="shared" si="44"/>
        <v/>
      </c>
      <c r="AE81" s="27" t="str">
        <f t="shared" si="44"/>
        <v/>
      </c>
      <c r="AF81" s="27" t="str">
        <f t="shared" si="44"/>
        <v/>
      </c>
      <c r="AG81" s="58" t="str">
        <f t="shared" si="44"/>
        <v/>
      </c>
      <c r="AH81" s="58" t="str">
        <f t="shared" si="44"/>
        <v/>
      </c>
      <c r="AI81" s="58" t="str">
        <f t="shared" si="44"/>
        <v/>
      </c>
      <c r="AJ81" s="58" t="str">
        <f t="shared" si="44"/>
        <v/>
      </c>
      <c r="AK81" s="58" t="str">
        <f t="shared" si="44"/>
        <v/>
      </c>
      <c r="AL81" s="4" t="str">
        <f t="shared" si="49"/>
        <v/>
      </c>
      <c r="AM81" s="54">
        <f t="shared" si="50"/>
        <v>0</v>
      </c>
      <c r="AN81" s="55">
        <f t="shared" si="51"/>
        <v>0</v>
      </c>
      <c r="AP81" s="4" t="str">
        <f t="shared" si="25"/>
        <v/>
      </c>
      <c r="AQ81" s="4" t="str">
        <f t="shared" si="26"/>
        <v/>
      </c>
      <c r="AR81" s="4" t="str">
        <f t="shared" si="27"/>
        <v/>
      </c>
      <c r="AS81" s="4" t="str">
        <f t="shared" si="28"/>
        <v/>
      </c>
      <c r="AT81" s="4" t="str">
        <f t="shared" si="29"/>
        <v/>
      </c>
      <c r="AU81" s="4" t="str">
        <f t="shared" si="30"/>
        <v/>
      </c>
      <c r="AV81" s="4" t="str">
        <f t="shared" si="31"/>
        <v/>
      </c>
      <c r="AW81" s="4" t="str">
        <f t="shared" si="32"/>
        <v/>
      </c>
      <c r="AX81" s="4" t="str">
        <f t="shared" si="33"/>
        <v/>
      </c>
      <c r="AY81" s="4" t="str">
        <f t="shared" si="34"/>
        <v/>
      </c>
      <c r="AZ81" s="4" t="str">
        <f t="shared" si="35"/>
        <v/>
      </c>
      <c r="BA81" s="4" t="str">
        <f t="shared" si="36"/>
        <v/>
      </c>
      <c r="BB81" s="4">
        <f t="shared" si="52"/>
        <v>0</v>
      </c>
      <c r="BE81" s="59" t="str">
        <f t="shared" si="53"/>
        <v/>
      </c>
      <c r="BF81" s="4" t="str">
        <f t="shared" si="54"/>
        <v/>
      </c>
      <c r="BG81" s="4" t="str">
        <f t="shared" si="55"/>
        <v/>
      </c>
      <c r="BI81" s="7"/>
    </row>
    <row r="82" spans="1:64" s="4" customFormat="1" ht="23.15" customHeight="1">
      <c r="A82" s="165">
        <v>72</v>
      </c>
      <c r="B82" s="231"/>
      <c r="C82" s="232"/>
      <c r="D82" s="233" t="str">
        <f t="shared" si="48"/>
        <v/>
      </c>
      <c r="E82" s="234"/>
      <c r="F82" s="234"/>
      <c r="G82" s="232"/>
      <c r="H82" s="23"/>
      <c r="I82" s="235"/>
      <c r="J82" s="236"/>
      <c r="K82" s="237"/>
      <c r="L82" s="238"/>
      <c r="M82" s="24"/>
      <c r="N82" s="24"/>
      <c r="O82" s="24"/>
      <c r="P82" s="43"/>
      <c r="Q82" s="239" t="str">
        <f t="shared" si="45"/>
        <v/>
      </c>
      <c r="R82" s="25"/>
      <c r="S82" s="229"/>
      <c r="T82" s="4" t="str">
        <f t="shared" si="46"/>
        <v/>
      </c>
      <c r="U82" s="98" t="str">
        <f t="shared" si="47"/>
        <v/>
      </c>
      <c r="V82" s="98" t="str">
        <f t="shared" si="56"/>
        <v/>
      </c>
      <c r="W82" s="28" t="str">
        <f>IF(V82="","",IF(AND(J82="無",K82="有")*OR(①基本情報!$D$4="幼稚園型認定こども園",①基本情報!$D$4="保育所型認定こども園",①基本情報!$D$4="地方裁量型認定こども園"),IF(X82=4,4,5),V82))</f>
        <v/>
      </c>
      <c r="X82" s="28" t="str">
        <f t="shared" si="57"/>
        <v/>
      </c>
      <c r="Y82" s="28" t="str">
        <f t="shared" si="39"/>
        <v/>
      </c>
      <c r="Z82" s="58" t="str">
        <f t="shared" si="44"/>
        <v/>
      </c>
      <c r="AA82" s="27" t="str">
        <f t="shared" si="44"/>
        <v/>
      </c>
      <c r="AB82" s="27" t="str">
        <f t="shared" si="44"/>
        <v/>
      </c>
      <c r="AC82" s="27" t="str">
        <f t="shared" si="44"/>
        <v/>
      </c>
      <c r="AD82" s="27" t="str">
        <f t="shared" si="44"/>
        <v/>
      </c>
      <c r="AE82" s="27" t="str">
        <f t="shared" si="44"/>
        <v/>
      </c>
      <c r="AF82" s="27" t="str">
        <f t="shared" si="44"/>
        <v/>
      </c>
      <c r="AG82" s="58" t="str">
        <f t="shared" si="44"/>
        <v/>
      </c>
      <c r="AH82" s="58" t="str">
        <f t="shared" si="44"/>
        <v/>
      </c>
      <c r="AI82" s="58" t="str">
        <f t="shared" si="44"/>
        <v/>
      </c>
      <c r="AJ82" s="58" t="str">
        <f t="shared" si="44"/>
        <v/>
      </c>
      <c r="AK82" s="58" t="str">
        <f t="shared" si="44"/>
        <v/>
      </c>
      <c r="AL82" s="4" t="str">
        <f t="shared" si="49"/>
        <v/>
      </c>
      <c r="AM82" s="54">
        <f t="shared" si="50"/>
        <v>0</v>
      </c>
      <c r="AN82" s="55">
        <f t="shared" si="51"/>
        <v>0</v>
      </c>
      <c r="AP82" s="4" t="str">
        <f t="shared" si="25"/>
        <v/>
      </c>
      <c r="AQ82" s="4" t="str">
        <f t="shared" si="26"/>
        <v/>
      </c>
      <c r="AR82" s="4" t="str">
        <f t="shared" si="27"/>
        <v/>
      </c>
      <c r="AS82" s="4" t="str">
        <f t="shared" si="28"/>
        <v/>
      </c>
      <c r="AT82" s="4" t="str">
        <f t="shared" si="29"/>
        <v/>
      </c>
      <c r="AU82" s="4" t="str">
        <f t="shared" si="30"/>
        <v/>
      </c>
      <c r="AV82" s="4" t="str">
        <f t="shared" si="31"/>
        <v/>
      </c>
      <c r="AW82" s="4" t="str">
        <f t="shared" si="32"/>
        <v/>
      </c>
      <c r="AX82" s="4" t="str">
        <f t="shared" si="33"/>
        <v/>
      </c>
      <c r="AY82" s="4" t="str">
        <f t="shared" si="34"/>
        <v/>
      </c>
      <c r="AZ82" s="4" t="str">
        <f t="shared" si="35"/>
        <v/>
      </c>
      <c r="BA82" s="4" t="str">
        <f t="shared" si="36"/>
        <v/>
      </c>
      <c r="BB82" s="4">
        <f t="shared" si="52"/>
        <v>0</v>
      </c>
      <c r="BE82" s="59" t="str">
        <f t="shared" si="53"/>
        <v/>
      </c>
      <c r="BF82" s="4" t="str">
        <f t="shared" si="54"/>
        <v/>
      </c>
      <c r="BG82" s="4" t="str">
        <f t="shared" si="55"/>
        <v/>
      </c>
    </row>
    <row r="83" spans="1:64" s="4" customFormat="1" ht="23.15" customHeight="1">
      <c r="A83" s="165">
        <v>73</v>
      </c>
      <c r="B83" s="231"/>
      <c r="C83" s="232"/>
      <c r="D83" s="233" t="str">
        <f t="shared" si="48"/>
        <v/>
      </c>
      <c r="E83" s="234"/>
      <c r="F83" s="234"/>
      <c r="G83" s="232"/>
      <c r="H83" s="23"/>
      <c r="I83" s="235"/>
      <c r="J83" s="236"/>
      <c r="K83" s="237"/>
      <c r="L83" s="238"/>
      <c r="M83" s="24"/>
      <c r="N83" s="24"/>
      <c r="O83" s="24"/>
      <c r="P83" s="43"/>
      <c r="Q83" s="239" t="str">
        <f t="shared" si="45"/>
        <v/>
      </c>
      <c r="R83" s="25"/>
      <c r="S83" s="229"/>
      <c r="T83" s="4" t="str">
        <f t="shared" si="46"/>
        <v/>
      </c>
      <c r="U83" s="98" t="str">
        <f t="shared" si="47"/>
        <v/>
      </c>
      <c r="V83" s="98" t="str">
        <f t="shared" si="56"/>
        <v/>
      </c>
      <c r="W83" s="28" t="str">
        <f>IF(V83="","",IF(AND(J83="無",K83="有")*OR(①基本情報!$D$4="幼稚園型認定こども園",①基本情報!$D$4="保育所型認定こども園",①基本情報!$D$4="地方裁量型認定こども園"),IF(X83=4,4,5),V83))</f>
        <v/>
      </c>
      <c r="X83" s="28" t="str">
        <f t="shared" si="57"/>
        <v/>
      </c>
      <c r="Y83" s="28" t="str">
        <f t="shared" si="39"/>
        <v/>
      </c>
      <c r="Z83" s="58" t="str">
        <f t="shared" si="44"/>
        <v/>
      </c>
      <c r="AA83" s="27" t="str">
        <f t="shared" si="44"/>
        <v/>
      </c>
      <c r="AB83" s="27" t="str">
        <f t="shared" si="44"/>
        <v/>
      </c>
      <c r="AC83" s="27" t="str">
        <f t="shared" si="44"/>
        <v/>
      </c>
      <c r="AD83" s="27" t="str">
        <f t="shared" si="44"/>
        <v/>
      </c>
      <c r="AE83" s="27" t="str">
        <f t="shared" si="44"/>
        <v/>
      </c>
      <c r="AF83" s="27" t="str">
        <f t="shared" si="44"/>
        <v/>
      </c>
      <c r="AG83" s="58" t="str">
        <f t="shared" si="44"/>
        <v/>
      </c>
      <c r="AH83" s="58" t="str">
        <f t="shared" si="44"/>
        <v/>
      </c>
      <c r="AI83" s="58" t="str">
        <f t="shared" si="44"/>
        <v/>
      </c>
      <c r="AJ83" s="58" t="str">
        <f t="shared" si="44"/>
        <v/>
      </c>
      <c r="AK83" s="58" t="str">
        <f t="shared" si="44"/>
        <v/>
      </c>
      <c r="AL83" s="4" t="str">
        <f t="shared" si="49"/>
        <v/>
      </c>
      <c r="AM83" s="54">
        <f t="shared" si="50"/>
        <v>0</v>
      </c>
      <c r="AN83" s="55">
        <f t="shared" si="51"/>
        <v>0</v>
      </c>
      <c r="AP83" s="4" t="str">
        <f t="shared" si="25"/>
        <v/>
      </c>
      <c r="AQ83" s="4" t="str">
        <f t="shared" si="26"/>
        <v/>
      </c>
      <c r="AR83" s="4" t="str">
        <f t="shared" si="27"/>
        <v/>
      </c>
      <c r="AS83" s="4" t="str">
        <f t="shared" si="28"/>
        <v/>
      </c>
      <c r="AT83" s="4" t="str">
        <f t="shared" si="29"/>
        <v/>
      </c>
      <c r="AU83" s="4" t="str">
        <f t="shared" si="30"/>
        <v/>
      </c>
      <c r="AV83" s="4" t="str">
        <f t="shared" si="31"/>
        <v/>
      </c>
      <c r="AW83" s="4" t="str">
        <f t="shared" si="32"/>
        <v/>
      </c>
      <c r="AX83" s="4" t="str">
        <f t="shared" si="33"/>
        <v/>
      </c>
      <c r="AY83" s="4" t="str">
        <f t="shared" si="34"/>
        <v/>
      </c>
      <c r="AZ83" s="4" t="str">
        <f t="shared" si="35"/>
        <v/>
      </c>
      <c r="BA83" s="4" t="str">
        <f t="shared" si="36"/>
        <v/>
      </c>
      <c r="BB83" s="4">
        <f t="shared" si="52"/>
        <v>0</v>
      </c>
      <c r="BE83" s="59" t="str">
        <f t="shared" si="53"/>
        <v/>
      </c>
      <c r="BF83" s="4" t="str">
        <f t="shared" si="54"/>
        <v/>
      </c>
      <c r="BG83" s="4" t="str">
        <f t="shared" si="55"/>
        <v/>
      </c>
      <c r="BI83" s="16"/>
    </row>
    <row r="84" spans="1:64" s="4" customFormat="1" ht="23.15" customHeight="1">
      <c r="A84" s="165">
        <v>74</v>
      </c>
      <c r="B84" s="231"/>
      <c r="C84" s="232"/>
      <c r="D84" s="233" t="str">
        <f t="shared" si="48"/>
        <v/>
      </c>
      <c r="E84" s="234"/>
      <c r="F84" s="234"/>
      <c r="G84" s="232"/>
      <c r="H84" s="23"/>
      <c r="I84" s="235"/>
      <c r="J84" s="236"/>
      <c r="K84" s="237"/>
      <c r="L84" s="238"/>
      <c r="M84" s="24"/>
      <c r="N84" s="24"/>
      <c r="O84" s="24"/>
      <c r="P84" s="43"/>
      <c r="Q84" s="239" t="str">
        <f t="shared" si="45"/>
        <v/>
      </c>
      <c r="R84" s="25"/>
      <c r="S84" s="229"/>
      <c r="T84" s="4" t="str">
        <f t="shared" si="46"/>
        <v/>
      </c>
      <c r="U84" s="98" t="str">
        <f t="shared" si="47"/>
        <v/>
      </c>
      <c r="V84" s="98" t="str">
        <f t="shared" si="56"/>
        <v/>
      </c>
      <c r="W84" s="28" t="str">
        <f>IF(V84="","",IF(AND(J84="無",K84="有")*OR(①基本情報!$D$4="幼稚園型認定こども園",①基本情報!$D$4="保育所型認定こども園",①基本情報!$D$4="地方裁量型認定こども園"),IF(X84=4,4,5),V84))</f>
        <v/>
      </c>
      <c r="X84" s="28" t="str">
        <f t="shared" si="57"/>
        <v/>
      </c>
      <c r="Y84" s="28" t="str">
        <f t="shared" si="39"/>
        <v/>
      </c>
      <c r="Z84" s="58" t="str">
        <f t="shared" si="44"/>
        <v/>
      </c>
      <c r="AA84" s="27" t="str">
        <f t="shared" si="44"/>
        <v/>
      </c>
      <c r="AB84" s="27" t="str">
        <f t="shared" si="44"/>
        <v/>
      </c>
      <c r="AC84" s="27" t="str">
        <f t="shared" si="44"/>
        <v/>
      </c>
      <c r="AD84" s="27" t="str">
        <f t="shared" si="44"/>
        <v/>
      </c>
      <c r="AE84" s="27" t="str">
        <f t="shared" si="44"/>
        <v/>
      </c>
      <c r="AF84" s="27" t="str">
        <f t="shared" si="44"/>
        <v/>
      </c>
      <c r="AG84" s="58" t="str">
        <f t="shared" si="44"/>
        <v/>
      </c>
      <c r="AH84" s="58" t="str">
        <f t="shared" si="44"/>
        <v/>
      </c>
      <c r="AI84" s="58" t="str">
        <f t="shared" si="44"/>
        <v/>
      </c>
      <c r="AJ84" s="58" t="str">
        <f t="shared" si="44"/>
        <v/>
      </c>
      <c r="AK84" s="58" t="str">
        <f t="shared" si="44"/>
        <v/>
      </c>
      <c r="AL84" s="4" t="str">
        <f t="shared" si="49"/>
        <v/>
      </c>
      <c r="AM84" s="54">
        <f t="shared" si="50"/>
        <v>0</v>
      </c>
      <c r="AN84" s="55">
        <f t="shared" si="51"/>
        <v>0</v>
      </c>
      <c r="AP84" s="4" t="str">
        <f t="shared" si="25"/>
        <v/>
      </c>
      <c r="AQ84" s="4" t="str">
        <f t="shared" si="26"/>
        <v/>
      </c>
      <c r="AR84" s="4" t="str">
        <f t="shared" si="27"/>
        <v/>
      </c>
      <c r="AS84" s="4" t="str">
        <f t="shared" si="28"/>
        <v/>
      </c>
      <c r="AT84" s="4" t="str">
        <f t="shared" si="29"/>
        <v/>
      </c>
      <c r="AU84" s="4" t="str">
        <f t="shared" si="30"/>
        <v/>
      </c>
      <c r="AV84" s="4" t="str">
        <f t="shared" si="31"/>
        <v/>
      </c>
      <c r="AW84" s="4" t="str">
        <f t="shared" si="32"/>
        <v/>
      </c>
      <c r="AX84" s="4" t="str">
        <f t="shared" si="33"/>
        <v/>
      </c>
      <c r="AY84" s="4" t="str">
        <f t="shared" si="34"/>
        <v/>
      </c>
      <c r="AZ84" s="4" t="str">
        <f t="shared" si="35"/>
        <v/>
      </c>
      <c r="BA84" s="4" t="str">
        <f t="shared" si="36"/>
        <v/>
      </c>
      <c r="BB84" s="4">
        <f t="shared" si="52"/>
        <v>0</v>
      </c>
      <c r="BE84" s="59" t="str">
        <f t="shared" si="53"/>
        <v/>
      </c>
      <c r="BF84" s="4" t="str">
        <f t="shared" si="54"/>
        <v/>
      </c>
      <c r="BG84" s="4" t="str">
        <f t="shared" si="55"/>
        <v/>
      </c>
    </row>
    <row r="85" spans="1:64" s="4" customFormat="1" ht="23.15" customHeight="1">
      <c r="A85" s="165">
        <v>75</v>
      </c>
      <c r="B85" s="231"/>
      <c r="C85" s="232"/>
      <c r="D85" s="233" t="str">
        <f t="shared" si="48"/>
        <v/>
      </c>
      <c r="E85" s="234"/>
      <c r="F85" s="234"/>
      <c r="G85" s="232"/>
      <c r="H85" s="23"/>
      <c r="I85" s="235"/>
      <c r="J85" s="236"/>
      <c r="K85" s="237"/>
      <c r="L85" s="238"/>
      <c r="M85" s="24"/>
      <c r="N85" s="24"/>
      <c r="O85" s="24"/>
      <c r="P85" s="43"/>
      <c r="Q85" s="239" t="str">
        <f t="shared" ref="Q85" si="58">IF(AND(Z85="",AA85="",AB85="",AC85="",AD85="",AE85="",AF85="",AG85="",AH85="",AI85="",AJ85="",AK85=""),"","○")</f>
        <v/>
      </c>
      <c r="R85" s="25"/>
      <c r="S85" s="229"/>
      <c r="T85" s="4" t="str">
        <f t="shared" si="46"/>
        <v/>
      </c>
      <c r="U85" s="98" t="str">
        <f t="shared" si="47"/>
        <v/>
      </c>
      <c r="V85" s="98" t="str">
        <f t="shared" si="56"/>
        <v/>
      </c>
      <c r="W85" s="28" t="str">
        <f>IF(V85="","",IF(AND(J85="無",K85="有")*OR(①基本情報!$D$4="幼稚園型認定こども園",①基本情報!$D$4="保育所型認定こども園",①基本情報!$D$4="地方裁量型認定こども園"),IF(X85=4,4,5),V85))</f>
        <v/>
      </c>
      <c r="X85" s="28" t="str">
        <f t="shared" si="57"/>
        <v/>
      </c>
      <c r="Y85" s="28" t="str">
        <f t="shared" si="39"/>
        <v/>
      </c>
      <c r="Z85" s="58" t="str">
        <f t="shared" si="44"/>
        <v/>
      </c>
      <c r="AA85" s="27" t="str">
        <f t="shared" si="44"/>
        <v/>
      </c>
      <c r="AB85" s="27" t="str">
        <f t="shared" si="44"/>
        <v/>
      </c>
      <c r="AC85" s="27" t="str">
        <f t="shared" si="44"/>
        <v/>
      </c>
      <c r="AD85" s="27" t="str">
        <f t="shared" si="44"/>
        <v/>
      </c>
      <c r="AE85" s="27" t="str">
        <f t="shared" si="44"/>
        <v/>
      </c>
      <c r="AF85" s="27" t="str">
        <f t="shared" si="44"/>
        <v/>
      </c>
      <c r="AG85" s="58" t="str">
        <f t="shared" si="44"/>
        <v/>
      </c>
      <c r="AH85" s="58" t="str">
        <f t="shared" si="44"/>
        <v/>
      </c>
      <c r="AI85" s="58" t="str">
        <f t="shared" si="44"/>
        <v/>
      </c>
      <c r="AJ85" s="58" t="str">
        <f t="shared" si="44"/>
        <v/>
      </c>
      <c r="AK85" s="58" t="str">
        <f t="shared" si="44"/>
        <v/>
      </c>
      <c r="AL85" s="4" t="str">
        <f t="shared" si="49"/>
        <v/>
      </c>
      <c r="AM85" s="54">
        <f t="shared" si="50"/>
        <v>0</v>
      </c>
      <c r="AN85" s="55">
        <f t="shared" si="51"/>
        <v>0</v>
      </c>
      <c r="AP85" s="4" t="str">
        <f t="shared" si="25"/>
        <v/>
      </c>
      <c r="AQ85" s="4" t="str">
        <f t="shared" si="26"/>
        <v/>
      </c>
      <c r="AR85" s="4" t="str">
        <f t="shared" si="27"/>
        <v/>
      </c>
      <c r="AS85" s="4" t="str">
        <f t="shared" si="28"/>
        <v/>
      </c>
      <c r="AT85" s="4" t="str">
        <f t="shared" si="29"/>
        <v/>
      </c>
      <c r="AU85" s="4" t="str">
        <f t="shared" si="30"/>
        <v/>
      </c>
      <c r="AV85" s="4" t="str">
        <f t="shared" si="31"/>
        <v/>
      </c>
      <c r="AW85" s="4" t="str">
        <f t="shared" si="32"/>
        <v/>
      </c>
      <c r="AX85" s="4" t="str">
        <f t="shared" si="33"/>
        <v/>
      </c>
      <c r="AY85" s="4" t="str">
        <f t="shared" si="34"/>
        <v/>
      </c>
      <c r="AZ85" s="4" t="str">
        <f t="shared" si="35"/>
        <v/>
      </c>
      <c r="BA85" s="4" t="str">
        <f t="shared" si="36"/>
        <v/>
      </c>
      <c r="BB85" s="4">
        <f t="shared" si="52"/>
        <v>0</v>
      </c>
      <c r="BC85" s="21"/>
      <c r="BE85" s="59" t="str">
        <f t="shared" si="53"/>
        <v/>
      </c>
      <c r="BF85" s="4" t="str">
        <f t="shared" si="54"/>
        <v/>
      </c>
      <c r="BG85" s="4" t="str">
        <f t="shared" si="55"/>
        <v/>
      </c>
      <c r="BI85" s="16"/>
    </row>
    <row r="86" spans="1:64" s="4" customFormat="1" ht="22.5" customHeight="1" thickBot="1">
      <c r="A86" s="488" t="s">
        <v>9</v>
      </c>
      <c r="B86" s="489"/>
      <c r="C86" s="5"/>
      <c r="D86" s="5"/>
      <c r="E86" s="5"/>
      <c r="F86" s="5"/>
      <c r="G86" s="5"/>
      <c r="H86" s="5"/>
      <c r="I86" s="6"/>
      <c r="J86" s="5"/>
      <c r="K86" s="5"/>
      <c r="L86" s="6"/>
      <c r="M86" s="22"/>
      <c r="N86" s="13"/>
      <c r="O86" s="218"/>
      <c r="P86" s="241"/>
      <c r="Q86" s="242"/>
      <c r="R86" s="243"/>
      <c r="S86" s="230"/>
      <c r="Z86" s="219" t="str">
        <f t="shared" ref="Z86" si="59">IF($M86="","",IF($V$9&gt;=$M86,IF($N86="",$U86,IF($V$9&gt;$N86,"",$U86)),""))</f>
        <v/>
      </c>
      <c r="AA86" s="219" t="str">
        <f t="shared" ref="AA86" si="60">IF($M86="","",IF($Z$9&gt;=$M86,IF($N86="",$U86,IF($Z$9&gt;$N86,"",$U86)),""))</f>
        <v/>
      </c>
      <c r="AB86" s="219" t="str">
        <f t="shared" ref="AB86" si="61">IF($M86="","",IF($AA$9&gt;=$M86,IF($N86="",$U86,IF($AA$9&gt;$N86,"",$U86)),""))</f>
        <v/>
      </c>
      <c r="AC86" s="219" t="str">
        <f t="shared" ref="AC86" si="62">IF($M86="","",IF($AB$9&gt;=$M86,IF($N86="",$U86,IF($AB$9&gt;$N86,"",$U86)),""))</f>
        <v/>
      </c>
      <c r="AD86" s="219" t="str">
        <f t="shared" ref="AD86" si="63">IF($M86="","",IF($AC$9&gt;=$M86,IF($N86="",$U86,IF($AC$9&gt;$N86,"",$U86)),""))</f>
        <v/>
      </c>
      <c r="AE86" s="219" t="str">
        <f t="shared" ref="AE86" si="64">IF($M86="","",IF($AD$9&gt;=$M86,IF($N86="",$U86,IF($AD$9&gt;$N86,"",$U86)),""))</f>
        <v/>
      </c>
      <c r="AF86" s="219" t="str">
        <f t="shared" ref="AF86" si="65">IF($M86="","",IF($AE$9&gt;=$M86,IF($N86="",$U86,IF($AE$9&gt;$N86,"",$U86)),""))</f>
        <v/>
      </c>
      <c r="AG86" s="219" t="str">
        <f t="shared" ref="AG86" si="66">IF($M86="","",IF($AF$9&gt;=$M86,IF($N86="",$U86,IF($AF$9&gt;$N86,"",$U86)),""))</f>
        <v/>
      </c>
      <c r="AH86" s="219" t="str">
        <f t="shared" ref="AH86" si="67">IF($M86="","",IF($AG$9&gt;=$M86,IF($N86="",$U86,IF($AG$9&gt;$N86,"",$U86)),""))</f>
        <v/>
      </c>
      <c r="AI86" s="219" t="str">
        <f t="shared" ref="AI86" si="68">IF($M86="","",IF($AH$9&gt;=$M86,IF($N86="",$U86,IF($AH$9&gt;$N86,"",$U86)),""))</f>
        <v/>
      </c>
      <c r="AJ86" s="219" t="str">
        <f t="shared" ref="AJ86" si="69">IF($M86="","",IF($AI$9&gt;=$M86,IF($N86="",$U86,IF($AI$9&gt;$N86,"",$U86)),""))</f>
        <v/>
      </c>
      <c r="AK86" s="219" t="str">
        <f t="shared" ref="AK86" si="70">IF($M86="","",IF($AJ$9&gt;=$M86,IF($N86="",$U86,IF($AJ$9&gt;$N86,"",$U86)),""))</f>
        <v/>
      </c>
      <c r="AM86" s="220"/>
      <c r="AN86" s="56"/>
      <c r="AO86" s="21"/>
      <c r="BC86" s="21"/>
      <c r="BI86" s="7"/>
    </row>
    <row r="87" spans="1:64" ht="22.5" customHeight="1">
      <c r="B87" s="194"/>
      <c r="C87" s="194"/>
      <c r="D87" s="194"/>
      <c r="E87" s="194"/>
      <c r="F87" s="194"/>
      <c r="G87" s="194"/>
      <c r="H87" s="194"/>
      <c r="I87" s="194"/>
      <c r="J87" s="194"/>
      <c r="K87" s="194"/>
      <c r="L87" s="194"/>
      <c r="M87" s="194"/>
      <c r="N87" s="194"/>
      <c r="Q87" s="7"/>
      <c r="R87" s="196"/>
      <c r="S87" s="7"/>
      <c r="T87" s="21"/>
      <c r="U87" s="211"/>
      <c r="V87" s="211"/>
      <c r="W87" s="491"/>
      <c r="X87" s="491"/>
      <c r="Y87" s="221"/>
      <c r="Z87" s="221"/>
      <c r="AA87" s="146" t="s">
        <v>30</v>
      </c>
      <c r="AB87" s="130" t="s">
        <v>31</v>
      </c>
      <c r="AC87" s="130" t="s">
        <v>32</v>
      </c>
      <c r="AD87" s="130" t="s">
        <v>33</v>
      </c>
      <c r="AE87" s="130" t="s">
        <v>34</v>
      </c>
      <c r="AF87" s="130" t="s">
        <v>35</v>
      </c>
      <c r="AG87" s="130" t="s">
        <v>36</v>
      </c>
      <c r="AH87" s="130" t="s">
        <v>37</v>
      </c>
      <c r="AI87" s="130" t="s">
        <v>38</v>
      </c>
      <c r="AJ87" s="130" t="s">
        <v>39</v>
      </c>
      <c r="AK87" s="131" t="s">
        <v>40</v>
      </c>
      <c r="AL87" s="21"/>
      <c r="AM87" s="220"/>
      <c r="AN87" s="56"/>
      <c r="BH87" s="21"/>
      <c r="BI87" s="21"/>
      <c r="BJ87" s="21"/>
      <c r="BK87" s="21"/>
      <c r="BL87" s="21"/>
    </row>
    <row r="88" spans="1:64">
      <c r="B88" s="7" t="s">
        <v>10</v>
      </c>
      <c r="C88" s="7"/>
      <c r="D88" s="7"/>
      <c r="E88" s="7"/>
      <c r="F88" s="7"/>
      <c r="G88" s="7" t="s">
        <v>11</v>
      </c>
      <c r="H88" s="1"/>
      <c r="J88" s="7"/>
      <c r="K88" s="7"/>
      <c r="M88" s="7"/>
      <c r="O88" s="7"/>
      <c r="P88" s="7"/>
      <c r="Q88" s="7"/>
      <c r="R88" s="196"/>
      <c r="S88" s="7"/>
      <c r="T88" s="21"/>
      <c r="U88" s="222"/>
      <c r="V88" s="211"/>
      <c r="W88" s="491"/>
      <c r="X88" s="491"/>
      <c r="Y88" s="221"/>
      <c r="Z88" s="211"/>
      <c r="AA88" s="223">
        <f>COUNTIF($AA$11:$AA$85,V88)</f>
        <v>0</v>
      </c>
      <c r="AB88" s="132">
        <f>COUNTIF($AB$11:$AB$85,V88)</f>
        <v>0</v>
      </c>
      <c r="AC88" s="132">
        <f>COUNTIF($AC$11:$AC$85,$V88)</f>
        <v>0</v>
      </c>
      <c r="AD88" s="132">
        <f>COUNTIF($AD$11:$AD$85,$V88)</f>
        <v>0</v>
      </c>
      <c r="AE88" s="132">
        <f>COUNTIF($AE$11:$AE$85,$V88)</f>
        <v>0</v>
      </c>
      <c r="AF88" s="132">
        <f>COUNTIF($AF$11:$AF$85,$V88)</f>
        <v>0</v>
      </c>
      <c r="AG88" s="132">
        <f>COUNTIF($AG$11:$AG$85,$V88)</f>
        <v>0</v>
      </c>
      <c r="AH88" s="132">
        <f>COUNTIF($AH$11:$AH$85,$V88)</f>
        <v>0</v>
      </c>
      <c r="AI88" s="132">
        <f>COUNTIF($AI$11:$AI$85,$V88)</f>
        <v>0</v>
      </c>
      <c r="AJ88" s="132">
        <f>COUNTIF($AJ$11:$AJ$85,$V88)</f>
        <v>0</v>
      </c>
      <c r="AK88" s="133">
        <f>COUNTIF($AK$11:$AK$85,$V88)</f>
        <v>0</v>
      </c>
      <c r="AL88" s="21"/>
      <c r="AM88" s="220"/>
      <c r="AN88" s="56"/>
      <c r="BH88" s="21"/>
      <c r="BI88" s="21"/>
      <c r="BJ88" s="21"/>
      <c r="BK88" s="21"/>
      <c r="BL88" s="21"/>
    </row>
    <row r="89" spans="1:64">
      <c r="B89" s="7"/>
      <c r="C89" s="7"/>
      <c r="D89" s="7"/>
      <c r="E89" s="7"/>
      <c r="F89" s="7"/>
      <c r="G89" s="7" t="s">
        <v>63</v>
      </c>
      <c r="H89" s="1"/>
      <c r="I89" s="7"/>
      <c r="J89" s="7"/>
      <c r="K89" s="7"/>
      <c r="M89" s="7"/>
      <c r="O89" s="7"/>
      <c r="P89" s="7"/>
      <c r="Q89" s="44"/>
      <c r="R89" s="196"/>
      <c r="S89" s="44"/>
      <c r="T89" s="21"/>
      <c r="U89" s="222"/>
      <c r="V89" s="211"/>
      <c r="W89" s="491"/>
      <c r="X89" s="491"/>
      <c r="Y89" s="221"/>
      <c r="Z89" s="211"/>
      <c r="AA89" s="223">
        <f t="shared" ref="AA89:AA92" si="71">COUNTIF($AA$11:$AA$85,V89)</f>
        <v>0</v>
      </c>
      <c r="AB89" s="132">
        <f>COUNTIF($AB$11:$AB$85,V89)</f>
        <v>0</v>
      </c>
      <c r="AC89" s="132">
        <f t="shared" ref="AC89:AC91" si="72">COUNTIF($AC$11:$AC$85,$V89)</f>
        <v>0</v>
      </c>
      <c r="AD89" s="132">
        <f t="shared" ref="AD89:AD91" si="73">COUNTIF($AD$11:$AD$85,$V89)</f>
        <v>0</v>
      </c>
      <c r="AE89" s="132">
        <f t="shared" ref="AE89:AE91" si="74">COUNTIF($AE$11:$AE$85,$V89)</f>
        <v>0</v>
      </c>
      <c r="AF89" s="132">
        <f t="shared" ref="AF89:AF91" si="75">COUNTIF($AF$11:$AF$85,$V89)</f>
        <v>0</v>
      </c>
      <c r="AG89" s="132">
        <f t="shared" ref="AG89:AG91" si="76">COUNTIF($AG$11:$AG$85,$V89)</f>
        <v>0</v>
      </c>
      <c r="AH89" s="132">
        <f t="shared" ref="AH89:AH91" si="77">COUNTIF($AH$11:$AH$85,$V89)</f>
        <v>0</v>
      </c>
      <c r="AI89" s="132">
        <f t="shared" ref="AI89:AI91" si="78">COUNTIF($AI$11:$AI$85,$V89)</f>
        <v>0</v>
      </c>
      <c r="AJ89" s="132">
        <f t="shared" ref="AJ89:AJ91" si="79">COUNTIF($AJ$11:$AJ$85,$V89)</f>
        <v>0</v>
      </c>
      <c r="AK89" s="133">
        <f t="shared" ref="AK89:AK91" si="80">COUNTIF($AK$11:$AK$85,$V89)</f>
        <v>0</v>
      </c>
      <c r="AL89" s="21"/>
      <c r="AM89" s="220"/>
      <c r="AN89" s="56"/>
      <c r="BH89" s="21"/>
      <c r="BI89" s="21"/>
      <c r="BJ89" s="21"/>
      <c r="BK89" s="21"/>
      <c r="BL89" s="21"/>
    </row>
    <row r="90" spans="1:64" ht="12" customHeight="1">
      <c r="G90" s="8" t="s">
        <v>64</v>
      </c>
      <c r="H90" s="9"/>
      <c r="I90" s="9"/>
      <c r="J90" s="10"/>
      <c r="K90" s="10"/>
      <c r="L90" s="9"/>
      <c r="M90" s="8"/>
      <c r="O90" s="11"/>
      <c r="P90" s="11"/>
      <c r="Q90" s="44"/>
      <c r="R90" s="196"/>
      <c r="S90" s="44"/>
      <c r="T90" s="21"/>
      <c r="U90" s="222"/>
      <c r="V90" s="211"/>
      <c r="W90" s="491"/>
      <c r="X90" s="491"/>
      <c r="Y90" s="221"/>
      <c r="Z90" s="211"/>
      <c r="AA90" s="223">
        <f t="shared" si="71"/>
        <v>0</v>
      </c>
      <c r="AB90" s="132">
        <f>COUNTIF($AB$11:$AB$85,V90)</f>
        <v>0</v>
      </c>
      <c r="AC90" s="132">
        <f t="shared" si="72"/>
        <v>0</v>
      </c>
      <c r="AD90" s="132">
        <f t="shared" si="73"/>
        <v>0</v>
      </c>
      <c r="AE90" s="132">
        <f t="shared" si="74"/>
        <v>0</v>
      </c>
      <c r="AF90" s="132">
        <f t="shared" si="75"/>
        <v>0</v>
      </c>
      <c r="AG90" s="132">
        <f t="shared" si="76"/>
        <v>0</v>
      </c>
      <c r="AH90" s="132">
        <f t="shared" si="77"/>
        <v>0</v>
      </c>
      <c r="AI90" s="132">
        <f t="shared" si="78"/>
        <v>0</v>
      </c>
      <c r="AJ90" s="132">
        <f t="shared" si="79"/>
        <v>0</v>
      </c>
      <c r="AK90" s="133">
        <f t="shared" si="80"/>
        <v>0</v>
      </c>
      <c r="AL90" s="21"/>
      <c r="AM90" s="224"/>
      <c r="AN90" s="57"/>
      <c r="BH90" s="21"/>
      <c r="BI90" s="21"/>
      <c r="BJ90" s="21"/>
      <c r="BK90" s="21"/>
      <c r="BL90" s="21"/>
    </row>
    <row r="91" spans="1:64" ht="12" customHeight="1">
      <c r="G91" s="8" t="s">
        <v>65</v>
      </c>
      <c r="H91" s="9"/>
      <c r="I91" s="9"/>
      <c r="J91" s="10"/>
      <c r="K91" s="10"/>
      <c r="L91" s="8"/>
      <c r="M91" s="8"/>
      <c r="N91" s="11"/>
      <c r="O91" s="11"/>
      <c r="P91" s="11"/>
      <c r="Q91" s="11"/>
      <c r="R91" s="196"/>
      <c r="S91" s="11"/>
      <c r="T91" s="21"/>
      <c r="U91" s="222"/>
      <c r="V91" s="211"/>
      <c r="W91" s="491"/>
      <c r="X91" s="491"/>
      <c r="Y91" s="221"/>
      <c r="Z91" s="211"/>
      <c r="AA91" s="223">
        <f t="shared" si="71"/>
        <v>0</v>
      </c>
      <c r="AB91" s="132">
        <f>COUNTIF($AB$11:$AB$85,V91)</f>
        <v>0</v>
      </c>
      <c r="AC91" s="132">
        <f t="shared" si="72"/>
        <v>0</v>
      </c>
      <c r="AD91" s="132">
        <f t="shared" si="73"/>
        <v>0</v>
      </c>
      <c r="AE91" s="132">
        <f t="shared" si="74"/>
        <v>0</v>
      </c>
      <c r="AF91" s="132">
        <f t="shared" si="75"/>
        <v>0</v>
      </c>
      <c r="AG91" s="132">
        <f t="shared" si="76"/>
        <v>0</v>
      </c>
      <c r="AH91" s="132">
        <f t="shared" si="77"/>
        <v>0</v>
      </c>
      <c r="AI91" s="132">
        <f t="shared" si="78"/>
        <v>0</v>
      </c>
      <c r="AJ91" s="132">
        <f t="shared" si="79"/>
        <v>0</v>
      </c>
      <c r="AK91" s="133">
        <f t="shared" si="80"/>
        <v>0</v>
      </c>
      <c r="AL91" s="21"/>
      <c r="AM91" s="225"/>
      <c r="AN91" s="45"/>
      <c r="BH91" s="21"/>
      <c r="BI91" s="21"/>
      <c r="BJ91" s="21"/>
      <c r="BK91" s="21"/>
      <c r="BL91" s="21"/>
    </row>
    <row r="92" spans="1:64" ht="12" customHeight="1" thickBot="1">
      <c r="B92" s="9"/>
      <c r="C92" s="9"/>
      <c r="D92" s="9"/>
      <c r="E92" s="9"/>
      <c r="F92" s="9"/>
      <c r="G92" s="8"/>
      <c r="H92" s="9"/>
      <c r="I92" s="9"/>
      <c r="J92" s="10"/>
      <c r="K92" s="10"/>
      <c r="L92" s="8"/>
      <c r="M92" s="8"/>
      <c r="N92" s="11"/>
      <c r="O92" s="11"/>
      <c r="P92" s="11"/>
      <c r="Q92" s="11"/>
      <c r="R92" s="196"/>
      <c r="S92" s="11"/>
      <c r="T92" s="21"/>
      <c r="U92" s="222"/>
      <c r="V92" s="211"/>
      <c r="W92" s="491"/>
      <c r="X92" s="491"/>
      <c r="Y92" s="221"/>
      <c r="Z92" s="211"/>
      <c r="AA92" s="226">
        <f t="shared" si="71"/>
        <v>0</v>
      </c>
      <c r="AB92" s="134">
        <f>COUNTIF($AB$11:$AB$85,V92)</f>
        <v>0</v>
      </c>
      <c r="AC92" s="134">
        <f>COUNTIF($AC$11:$AC$85,$V92)</f>
        <v>0</v>
      </c>
      <c r="AD92" s="134">
        <f>COUNTIF($AD$11:$AD$85,$V92)</f>
        <v>0</v>
      </c>
      <c r="AE92" s="134">
        <f>COUNTIF($AE$11:$AE$85,$V92)</f>
        <v>0</v>
      </c>
      <c r="AF92" s="134">
        <f>COUNTIF($AF$11:$AF$85,$V92)</f>
        <v>0</v>
      </c>
      <c r="AG92" s="134">
        <f>COUNTIF($AG$11:$AG$85,$V92)</f>
        <v>0</v>
      </c>
      <c r="AH92" s="134">
        <f>COUNTIF($AH$11:$AH$85,$V92)</f>
        <v>0</v>
      </c>
      <c r="AI92" s="134">
        <f>COUNTIF($AI$11:$AI$85,$V92)</f>
        <v>0</v>
      </c>
      <c r="AJ92" s="134">
        <f>COUNTIF($AJ$11:$AJ$85,$V92)</f>
        <v>0</v>
      </c>
      <c r="AK92" s="135">
        <f>COUNTIF($AK$11:$AK$85,$V92)</f>
        <v>0</v>
      </c>
      <c r="AL92" s="21"/>
      <c r="AM92" s="225"/>
      <c r="AN92" s="45"/>
      <c r="BH92" s="21"/>
      <c r="BI92" s="21"/>
      <c r="BJ92" s="21"/>
      <c r="BK92" s="21"/>
      <c r="BL92" s="21"/>
    </row>
    <row r="93" spans="1:64" ht="12" customHeight="1">
      <c r="B93" s="1" t="s">
        <v>57</v>
      </c>
      <c r="C93" s="9"/>
      <c r="D93" s="9"/>
      <c r="E93" s="9"/>
      <c r="F93" s="9"/>
      <c r="G93" s="8"/>
      <c r="H93" s="9"/>
      <c r="I93" s="9"/>
      <c r="J93" s="10"/>
      <c r="K93" s="10"/>
      <c r="L93" s="8"/>
      <c r="M93" s="8"/>
      <c r="N93" s="11"/>
      <c r="O93" s="11"/>
      <c r="P93" s="11"/>
      <c r="Q93" s="11"/>
      <c r="R93" s="196"/>
      <c r="S93" s="11"/>
      <c r="T93" s="21"/>
      <c r="U93" s="227"/>
      <c r="V93" s="227"/>
      <c r="W93" s="221"/>
      <c r="X93" s="221"/>
      <c r="Y93" s="221"/>
      <c r="Z93" s="211"/>
      <c r="AA93" s="211"/>
      <c r="AB93" s="211"/>
      <c r="AC93" s="211"/>
      <c r="AD93" s="211"/>
      <c r="AE93" s="211"/>
      <c r="AF93" s="211"/>
      <c r="AG93" s="211"/>
      <c r="AH93" s="211"/>
      <c r="AI93" s="211"/>
      <c r="AJ93" s="211"/>
      <c r="AK93" s="211"/>
      <c r="AL93" s="21"/>
      <c r="AM93" s="45"/>
      <c r="AN93" s="46"/>
      <c r="BH93" s="21"/>
      <c r="BI93" s="21"/>
      <c r="BJ93" s="21"/>
      <c r="BK93" s="21"/>
      <c r="BL93" s="21"/>
    </row>
    <row r="94" spans="1:64">
      <c r="H94" s="12"/>
      <c r="I94" s="12"/>
      <c r="J94" s="12"/>
      <c r="K94" s="12"/>
      <c r="L94" s="12"/>
      <c r="M94" s="12"/>
      <c r="N94" s="11"/>
      <c r="O94" s="11"/>
      <c r="P94" s="11"/>
      <c r="R94" s="196"/>
      <c r="T94" s="21"/>
      <c r="U94" s="227"/>
      <c r="V94" s="227"/>
      <c r="W94" s="45"/>
      <c r="X94" s="45"/>
      <c r="Y94" s="45"/>
      <c r="Z94" s="46"/>
      <c r="AA94" s="46"/>
      <c r="AB94" s="46"/>
      <c r="AC94" s="46"/>
      <c r="AD94" s="46"/>
      <c r="AE94" s="46"/>
      <c r="AF94" s="46"/>
      <c r="AG94" s="46"/>
      <c r="AH94" s="46"/>
      <c r="AI94" s="46"/>
      <c r="AJ94" s="46"/>
      <c r="AK94" s="46"/>
      <c r="AL94" s="21"/>
      <c r="AM94" s="45"/>
      <c r="AN94" s="46"/>
      <c r="BH94" s="21"/>
      <c r="BI94" s="21"/>
      <c r="BJ94" s="21"/>
      <c r="BK94" s="21"/>
      <c r="BL94" s="21"/>
    </row>
    <row r="95" spans="1:64">
      <c r="R95" s="196"/>
      <c r="T95" s="21"/>
      <c r="U95" s="227"/>
      <c r="V95" s="227"/>
      <c r="W95" s="45"/>
      <c r="X95" s="45"/>
      <c r="Y95" s="45"/>
      <c r="Z95" s="46"/>
      <c r="AA95" s="46"/>
      <c r="AB95" s="46"/>
      <c r="AC95" s="46"/>
      <c r="AD95" s="46"/>
      <c r="AE95" s="46"/>
      <c r="AF95" s="46"/>
      <c r="AG95" s="46"/>
      <c r="AH95" s="46"/>
      <c r="AI95" s="46"/>
      <c r="AJ95" s="46"/>
      <c r="AK95" s="46"/>
      <c r="AL95" s="21"/>
      <c r="AM95" s="45"/>
      <c r="AN95" s="46"/>
      <c r="BH95" s="21"/>
      <c r="BI95" s="21"/>
      <c r="BJ95" s="21"/>
      <c r="BK95" s="21"/>
      <c r="BL95" s="21"/>
    </row>
    <row r="96" spans="1:64">
      <c r="R96" s="196"/>
      <c r="T96" s="21"/>
      <c r="U96" s="227"/>
      <c r="V96" s="227"/>
      <c r="W96" s="45"/>
      <c r="X96" s="45"/>
      <c r="Y96" s="45"/>
      <c r="Z96" s="46"/>
      <c r="AA96" s="46"/>
      <c r="AB96" s="46"/>
      <c r="AC96" s="46"/>
      <c r="AD96" s="46"/>
      <c r="AE96" s="46"/>
      <c r="AF96" s="46"/>
      <c r="AG96" s="46"/>
      <c r="AH96" s="46"/>
      <c r="AI96" s="46"/>
      <c r="AJ96" s="46"/>
      <c r="AK96" s="46"/>
      <c r="AL96" s="21"/>
      <c r="AM96" s="45"/>
      <c r="AN96" s="46"/>
      <c r="BH96" s="21"/>
      <c r="BI96" s="21"/>
      <c r="BJ96" s="21"/>
      <c r="BK96" s="21"/>
      <c r="BL96" s="21"/>
    </row>
    <row r="97" spans="1:64" ht="21" customHeight="1">
      <c r="Q97" s="1"/>
      <c r="R97" s="196"/>
      <c r="S97" s="1"/>
      <c r="T97" s="21"/>
      <c r="U97" s="21"/>
      <c r="V97" s="21"/>
      <c r="W97" s="228"/>
      <c r="X97" s="228"/>
      <c r="Y97" s="228"/>
      <c r="Z97" s="47"/>
      <c r="AA97" s="47"/>
      <c r="AB97" s="47"/>
      <c r="AC97" s="47"/>
      <c r="AD97" s="47"/>
      <c r="AE97" s="47"/>
      <c r="AF97" s="47"/>
      <c r="AG97" s="47"/>
      <c r="AH97" s="47"/>
      <c r="AI97" s="47"/>
      <c r="AJ97" s="47"/>
      <c r="AK97" s="47"/>
      <c r="AL97" s="21"/>
      <c r="AM97" s="228"/>
      <c r="AN97" s="47"/>
      <c r="BH97" s="21"/>
      <c r="BI97" s="21"/>
      <c r="BJ97" s="21"/>
      <c r="BK97" s="21"/>
      <c r="BL97" s="21"/>
    </row>
    <row r="98" spans="1:64" ht="21" customHeight="1">
      <c r="A98" s="1" t="s">
        <v>6</v>
      </c>
      <c r="C98" s="4" t="s">
        <v>12</v>
      </c>
      <c r="D98" s="4" t="s">
        <v>16</v>
      </c>
      <c r="E98" s="4"/>
      <c r="F98" s="4"/>
      <c r="G98" s="4"/>
      <c r="H98" s="17" t="s">
        <v>13</v>
      </c>
      <c r="I98" s="4"/>
      <c r="J98" s="4" t="s">
        <v>14</v>
      </c>
      <c r="P98" s="29"/>
      <c r="Q98" s="1"/>
      <c r="R98" s="196"/>
      <c r="S98" s="1"/>
      <c r="T98" s="29"/>
      <c r="U98" s="29"/>
      <c r="V98" s="29"/>
      <c r="W98" s="29"/>
      <c r="X98" s="29"/>
      <c r="Y98" s="29"/>
      <c r="Z98" s="29"/>
      <c r="AA98" s="29"/>
      <c r="AB98" s="29"/>
      <c r="AC98" s="29"/>
      <c r="AD98" s="29"/>
      <c r="AE98" s="29"/>
      <c r="AF98" s="29"/>
      <c r="AG98" s="29"/>
      <c r="AH98" s="29"/>
      <c r="AI98" s="29"/>
      <c r="AJ98" s="29"/>
      <c r="AK98" s="29"/>
    </row>
    <row r="99" spans="1:64" ht="21" customHeight="1">
      <c r="A99" s="1" t="s">
        <v>25</v>
      </c>
      <c r="C99" s="4" t="s">
        <v>58</v>
      </c>
      <c r="D99" s="4" t="s">
        <v>17</v>
      </c>
      <c r="E99" s="4"/>
      <c r="F99" s="4"/>
      <c r="G99" s="4"/>
      <c r="H99" s="17" t="s">
        <v>15</v>
      </c>
      <c r="I99" s="4"/>
      <c r="J99" s="4" t="s">
        <v>18</v>
      </c>
      <c r="P99" s="29"/>
      <c r="Q99" s="1"/>
      <c r="R99" s="196"/>
      <c r="S99" s="1"/>
      <c r="T99" s="29"/>
      <c r="U99" s="29"/>
      <c r="V99" s="29"/>
      <c r="W99" s="29"/>
      <c r="X99" s="29"/>
      <c r="Y99" s="29"/>
      <c r="Z99" s="29"/>
      <c r="AA99" s="29"/>
      <c r="AB99" s="29"/>
      <c r="AC99" s="29"/>
      <c r="AD99" s="29"/>
      <c r="AE99" s="29"/>
      <c r="AF99" s="29"/>
      <c r="AG99" s="29"/>
      <c r="AH99" s="29"/>
      <c r="AI99" s="29"/>
      <c r="AJ99" s="29"/>
      <c r="AK99" s="29"/>
    </row>
    <row r="100" spans="1:64" ht="21" customHeight="1">
      <c r="A100" s="1" t="s">
        <v>26</v>
      </c>
      <c r="P100" s="29"/>
      <c r="Q100" s="1"/>
      <c r="R100" s="196"/>
      <c r="S100" s="1"/>
      <c r="T100" s="29"/>
      <c r="U100" s="29"/>
      <c r="V100" s="29"/>
      <c r="W100" s="29"/>
      <c r="X100" s="29"/>
      <c r="Y100" s="29"/>
      <c r="Z100" s="29"/>
      <c r="AA100" s="29"/>
      <c r="AB100" s="29"/>
      <c r="AC100" s="29"/>
      <c r="AD100" s="29"/>
      <c r="AE100" s="29"/>
      <c r="AF100" s="29"/>
      <c r="AG100" s="29"/>
      <c r="AH100" s="29"/>
      <c r="AI100" s="29"/>
      <c r="AJ100" s="29"/>
      <c r="AK100" s="29"/>
    </row>
    <row r="101" spans="1:64" ht="21" customHeight="1">
      <c r="A101" s="1" t="s">
        <v>27</v>
      </c>
      <c r="P101" s="29"/>
      <c r="R101" s="196"/>
      <c r="T101" s="29"/>
      <c r="U101" s="29"/>
      <c r="V101" s="29"/>
      <c r="W101" s="29"/>
      <c r="X101" s="29"/>
      <c r="Y101" s="29"/>
      <c r="Z101" s="29"/>
      <c r="AA101" s="29"/>
      <c r="AB101" s="29"/>
      <c r="AC101" s="29"/>
      <c r="AD101" s="29"/>
      <c r="AE101" s="29"/>
      <c r="AF101" s="29"/>
      <c r="AG101" s="29"/>
      <c r="AH101" s="29"/>
      <c r="AI101" s="29"/>
      <c r="AJ101" s="29"/>
      <c r="AK101" s="29"/>
    </row>
    <row r="102" spans="1:64" ht="21" customHeight="1">
      <c r="A102" s="18" t="s">
        <v>22</v>
      </c>
      <c r="H102" s="1"/>
      <c r="P102" s="29"/>
      <c r="R102" s="196"/>
      <c r="T102" s="29"/>
      <c r="U102" s="29"/>
      <c r="V102" s="29"/>
      <c r="W102" s="29"/>
      <c r="X102" s="29"/>
      <c r="Y102" s="29"/>
      <c r="Z102" s="29"/>
      <c r="AA102" s="29"/>
      <c r="AB102" s="29"/>
      <c r="AC102" s="29"/>
      <c r="AD102" s="29"/>
      <c r="AE102" s="29"/>
      <c r="AF102" s="29"/>
      <c r="AG102" s="29"/>
      <c r="AH102" s="29"/>
      <c r="AI102" s="29"/>
      <c r="AJ102" s="29"/>
      <c r="AK102" s="29"/>
    </row>
    <row r="103" spans="1:64" ht="21" customHeight="1">
      <c r="A103" s="18" t="s">
        <v>43</v>
      </c>
      <c r="H103" s="1"/>
      <c r="P103" s="29"/>
      <c r="R103" s="196"/>
      <c r="T103" s="29"/>
      <c r="U103" s="29"/>
      <c r="V103" s="29"/>
      <c r="W103" s="29"/>
      <c r="X103" s="29"/>
      <c r="Y103" s="29"/>
      <c r="Z103" s="29"/>
      <c r="AA103" s="29"/>
      <c r="AB103" s="29"/>
      <c r="AC103" s="29"/>
      <c r="AD103" s="29"/>
      <c r="AE103" s="29"/>
      <c r="AF103" s="29"/>
      <c r="AG103" s="29"/>
      <c r="AH103" s="29"/>
      <c r="AI103" s="29"/>
      <c r="AJ103" s="29"/>
      <c r="AK103" s="29"/>
    </row>
    <row r="104" spans="1:64" ht="21" customHeight="1">
      <c r="A104" s="1" t="s">
        <v>23</v>
      </c>
      <c r="P104" s="29"/>
      <c r="R104" s="196"/>
      <c r="T104" s="29"/>
      <c r="U104" s="29"/>
      <c r="V104" s="29"/>
      <c r="W104" s="29"/>
      <c r="X104" s="29"/>
      <c r="Y104" s="29"/>
      <c r="Z104" s="29"/>
      <c r="AA104" s="29"/>
      <c r="AB104" s="29"/>
      <c r="AC104" s="29"/>
      <c r="AD104" s="29"/>
      <c r="AE104" s="29"/>
      <c r="AF104" s="29"/>
      <c r="AG104" s="29"/>
      <c r="AH104" s="29"/>
      <c r="AI104" s="29"/>
      <c r="AJ104" s="29"/>
      <c r="AK104" s="29"/>
    </row>
    <row r="105" spans="1:64" ht="30" customHeight="1">
      <c r="A105" s="490" t="s">
        <v>55</v>
      </c>
      <c r="B105" s="490"/>
      <c r="C105" s="490"/>
      <c r="P105" s="29"/>
      <c r="R105" s="196"/>
      <c r="T105" s="29"/>
      <c r="U105" s="29"/>
      <c r="V105" s="29"/>
      <c r="W105" s="29"/>
      <c r="X105" s="29"/>
      <c r="Y105" s="29"/>
      <c r="Z105" s="29"/>
      <c r="AA105" s="29"/>
      <c r="AB105" s="29"/>
      <c r="AC105" s="29"/>
      <c r="AD105" s="29"/>
      <c r="AE105" s="29"/>
      <c r="AF105" s="29"/>
      <c r="AG105" s="29"/>
      <c r="AH105" s="29"/>
      <c r="AI105" s="29"/>
      <c r="AJ105" s="29"/>
      <c r="AK105" s="29"/>
    </row>
    <row r="106" spans="1:64" ht="30" customHeight="1">
      <c r="A106" s="490" t="s">
        <v>56</v>
      </c>
      <c r="B106" s="490"/>
      <c r="C106" s="490"/>
      <c r="D106" s="490"/>
      <c r="E106" s="94"/>
      <c r="F106" s="94"/>
      <c r="P106" s="29"/>
      <c r="R106" s="196"/>
      <c r="T106" s="29"/>
      <c r="U106" s="29"/>
      <c r="V106" s="29"/>
      <c r="W106" s="29"/>
      <c r="X106" s="29"/>
      <c r="Y106" s="29"/>
      <c r="Z106" s="29"/>
      <c r="AA106" s="29"/>
      <c r="AB106" s="29"/>
      <c r="AC106" s="29"/>
      <c r="AD106" s="29"/>
      <c r="AE106" s="29"/>
      <c r="AF106" s="29"/>
      <c r="AG106" s="29"/>
      <c r="AH106" s="29"/>
      <c r="AI106" s="29"/>
      <c r="AJ106" s="29"/>
      <c r="AK106" s="29"/>
    </row>
    <row r="107" spans="1:64" ht="21" customHeight="1">
      <c r="A107" s="1" t="s">
        <v>50</v>
      </c>
      <c r="P107" s="29"/>
      <c r="R107" s="196"/>
      <c r="T107" s="29"/>
      <c r="U107" s="29"/>
      <c r="V107" s="29"/>
      <c r="W107" s="29"/>
      <c r="X107" s="29"/>
      <c r="Y107" s="29"/>
      <c r="Z107" s="29"/>
      <c r="AA107" s="29"/>
      <c r="AB107" s="29"/>
      <c r="AC107" s="29"/>
      <c r="AD107" s="29"/>
      <c r="AE107" s="29"/>
      <c r="AF107" s="29"/>
      <c r="AG107" s="29"/>
      <c r="AH107" s="29"/>
      <c r="AI107" s="29"/>
      <c r="AJ107" s="29"/>
      <c r="AK107" s="29"/>
    </row>
    <row r="108" spans="1:64" ht="21" customHeight="1">
      <c r="A108" s="1" t="s">
        <v>52</v>
      </c>
      <c r="R108" s="196"/>
    </row>
    <row r="109" spans="1:64" ht="21" customHeight="1">
      <c r="A109" s="1" t="s">
        <v>66</v>
      </c>
      <c r="R109" s="196"/>
    </row>
    <row r="110" spans="1:64" ht="21" customHeight="1">
      <c r="A110" s="1" t="s">
        <v>59</v>
      </c>
      <c r="R110" s="196"/>
    </row>
    <row r="111" spans="1:64" ht="31.5" customHeight="1">
      <c r="A111" s="487" t="s">
        <v>68</v>
      </c>
      <c r="B111" s="487"/>
      <c r="R111" s="196"/>
    </row>
    <row r="112" spans="1:64" ht="26.25" customHeight="1">
      <c r="A112" s="487" t="s">
        <v>69</v>
      </c>
      <c r="B112" s="487"/>
      <c r="R112" s="196"/>
    </row>
    <row r="113" spans="1:18" ht="22.5" customHeight="1">
      <c r="A113" s="487" t="s">
        <v>70</v>
      </c>
      <c r="B113" s="487"/>
      <c r="R113" s="196"/>
    </row>
    <row r="114" spans="1:18" ht="31.5" customHeight="1">
      <c r="A114" s="487" t="s">
        <v>71</v>
      </c>
      <c r="B114" s="487"/>
      <c r="R114" s="196"/>
    </row>
    <row r="115" spans="1:18" ht="26.25" customHeight="1">
      <c r="A115" s="487" t="s">
        <v>72</v>
      </c>
      <c r="B115" s="487"/>
      <c r="R115" s="196"/>
    </row>
    <row r="116" spans="1:18" ht="22.5" customHeight="1">
      <c r="A116" s="487" t="s">
        <v>73</v>
      </c>
      <c r="B116" s="487"/>
      <c r="R116" s="196"/>
    </row>
    <row r="117" spans="1:18" ht="21" customHeight="1">
      <c r="A117" s="1" t="s">
        <v>7</v>
      </c>
      <c r="R117" s="196"/>
    </row>
    <row r="118" spans="1:18" ht="21" customHeight="1">
      <c r="A118" s="1" t="s">
        <v>8</v>
      </c>
      <c r="R118" s="196"/>
    </row>
    <row r="119" spans="1:18" ht="21" customHeight="1">
      <c r="A119" s="1" t="s">
        <v>19</v>
      </c>
      <c r="R119" s="196"/>
    </row>
    <row r="120" spans="1:18" ht="21" customHeight="1">
      <c r="A120" s="1" t="s">
        <v>24</v>
      </c>
      <c r="R120" s="196"/>
    </row>
    <row r="121" spans="1:18" ht="21" customHeight="1">
      <c r="A121" s="1" t="s">
        <v>20</v>
      </c>
      <c r="R121" s="196"/>
    </row>
    <row r="122" spans="1:18" ht="21" customHeight="1">
      <c r="R122" s="196"/>
    </row>
    <row r="123" spans="1:18">
      <c r="R123" s="196"/>
    </row>
    <row r="124" spans="1:18">
      <c r="R124" s="196"/>
    </row>
    <row r="125" spans="1:18">
      <c r="R125" s="196"/>
    </row>
    <row r="126" spans="1:18">
      <c r="R126" s="196"/>
    </row>
    <row r="127" spans="1:18">
      <c r="R127" s="196"/>
    </row>
    <row r="128" spans="1:18">
      <c r="R128" s="196"/>
    </row>
    <row r="129" spans="18:18">
      <c r="R129" s="196"/>
    </row>
    <row r="130" spans="18:18">
      <c r="R130" s="196"/>
    </row>
    <row r="131" spans="18:18">
      <c r="R131" s="196"/>
    </row>
    <row r="132" spans="18:18">
      <c r="R132" s="196"/>
    </row>
    <row r="133" spans="18:18">
      <c r="R133" s="196"/>
    </row>
    <row r="134" spans="18:18" ht="19">
      <c r="R134" s="195"/>
    </row>
    <row r="135" spans="18:18">
      <c r="R135" s="7"/>
    </row>
    <row r="136" spans="18:18">
      <c r="R136" s="7"/>
    </row>
    <row r="137" spans="18:18">
      <c r="R137" s="44"/>
    </row>
    <row r="138" spans="18:18">
      <c r="R138" s="44"/>
    </row>
    <row r="139" spans="18:18">
      <c r="R139" s="11"/>
    </row>
    <row r="140" spans="18:18">
      <c r="R140" s="11"/>
    </row>
    <row r="141" spans="18:18">
      <c r="R141" s="11"/>
    </row>
    <row r="142" spans="18:18">
      <c r="R142" s="11"/>
    </row>
    <row r="147" spans="18:18">
      <c r="R147" s="1"/>
    </row>
    <row r="148" spans="18:18">
      <c r="R148" s="1"/>
    </row>
    <row r="149" spans="18:18">
      <c r="R149" s="1"/>
    </row>
    <row r="150" spans="18:18">
      <c r="R150" s="1"/>
    </row>
  </sheetData>
  <sheetProtection algorithmName="SHA-512" hashValue="9WL1Nk4S6nfZXmBOrTYsdy5CUtVkXWxpnEWHO57lMjd514oZgN0qRJx7YGzCe/FzgdGdJVwLIKKgxiQ7tWouGQ==" saltValue="igWgcBudt6HlR/MJVrh49w==" spinCount="100000" sheet="1" selectLockedCells="1"/>
  <mergeCells count="46">
    <mergeCell ref="BK12:BS12"/>
    <mergeCell ref="G4:I4"/>
    <mergeCell ref="W87:X87"/>
    <mergeCell ref="W89:X89"/>
    <mergeCell ref="H8:H10"/>
    <mergeCell ref="P8:P10"/>
    <mergeCell ref="M8:M10"/>
    <mergeCell ref="X5:Y5"/>
    <mergeCell ref="X6:Y6"/>
    <mergeCell ref="X7:Y7"/>
    <mergeCell ref="X8:Y8"/>
    <mergeCell ref="D8:D10"/>
    <mergeCell ref="Q8:Q10"/>
    <mergeCell ref="I8:I10"/>
    <mergeCell ref="J8:J10"/>
    <mergeCell ref="N8:N10"/>
    <mergeCell ref="O8:O10"/>
    <mergeCell ref="A86:B86"/>
    <mergeCell ref="A105:C105"/>
    <mergeCell ref="A106:D106"/>
    <mergeCell ref="W92:X92"/>
    <mergeCell ref="W91:X91"/>
    <mergeCell ref="W90:X90"/>
    <mergeCell ref="W88:X88"/>
    <mergeCell ref="A116:B116"/>
    <mergeCell ref="A111:B111"/>
    <mergeCell ref="A112:B112"/>
    <mergeCell ref="A113:B113"/>
    <mergeCell ref="A114:B114"/>
    <mergeCell ref="A115:B115"/>
    <mergeCell ref="A2:Q2"/>
    <mergeCell ref="X3:Y3"/>
    <mergeCell ref="X4:Y4"/>
    <mergeCell ref="F8:F10"/>
    <mergeCell ref="A4:D4"/>
    <mergeCell ref="O5:Q5"/>
    <mergeCell ref="S8:S10"/>
    <mergeCell ref="A3:Q3"/>
    <mergeCell ref="K8:K10"/>
    <mergeCell ref="L8:L10"/>
    <mergeCell ref="R8:R10"/>
    <mergeCell ref="A8:A10"/>
    <mergeCell ref="B8:B10"/>
    <mergeCell ref="G8:G10"/>
    <mergeCell ref="E8:E10"/>
    <mergeCell ref="C8:C10"/>
  </mergeCells>
  <phoneticPr fontId="16"/>
  <conditionalFormatting sqref="G4:I4">
    <cfRule type="cellIs" dxfId="6" priority="1" operator="equal">
      <formula>"退職日変更あり"</formula>
    </cfRule>
  </conditionalFormatting>
  <dataValidations xWindow="928" yWindow="493" count="11">
    <dataValidation type="list" errorStyle="warning" allowBlank="1" showInputMessage="1" showErrorMessage="1" sqref="WXE983110:WXE983134 WNI983110:WNI983134 WXE11:WXE85 WNI11:WNI85 WDM11:WDM85 VTQ11:VTQ85 VJU11:VJU85 UZY11:UZY85 UQC11:UQC85 UGG11:UGG85 TWK11:TWK85 TMO11:TMO85 TCS11:TCS85 SSW11:SSW85 SJA11:SJA85 RZE11:RZE85 RPI11:RPI85 RFM11:RFM85 QVQ11:QVQ85 QLU11:QLU85 QBY11:QBY85 PSC11:PSC85 PIG11:PIG85 OYK11:OYK85 OOO11:OOO85 OES11:OES85 NUW11:NUW85 NLA11:NLA85 NBE11:NBE85 MRI11:MRI85 MHM11:MHM85 LXQ11:LXQ85 LNU11:LNU85 LDY11:LDY85 KUC11:KUC85 KKG11:KKG85 KAK11:KAK85 JQO11:JQO85 JGS11:JGS85 IWW11:IWW85 INA11:INA85 IDE11:IDE85 HTI11:HTI85 HJM11:HJM85 GZQ11:GZQ85 GPU11:GPU85 GFY11:GFY85 FWC11:FWC85 FMG11:FMG85 FCK11:FCK85 ESO11:ESO85 EIS11:EIS85 DYW11:DYW85 DPA11:DPA85 DFE11:DFE85 CVI11:CVI85 CLM11:CLM85 CBQ11:CBQ85 BRU11:BRU85 BHY11:BHY85 AYC11:AYC85 AOG11:AOG85 AEK11:AEK85 UO11:UO85 KS11:KS85 WDM983110:WDM983134 VTQ983110:VTQ983134 VJU983110:VJU983134 UZY983110:UZY983134 UQC983110:UQC983134 UGG983110:UGG983134 TWK983110:TWK983134 TMO983110:TMO983134 TCS983110:TCS983134 SSW983110:SSW983134 SJA983110:SJA983134 RZE983110:RZE983134 RPI983110:RPI983134 RFM983110:RFM983134 QVQ983110:QVQ983134 QLU983110:QLU983134 QBY983110:QBY983134 PSC983110:PSC983134 PIG983110:PIG983134 OYK983110:OYK983134 OOO983110:OOO983134 OES983110:OES983134 NUW983110:NUW983134 NLA983110:NLA983134 NBE983110:NBE983134 MRI983110:MRI983134 MHM983110:MHM983134 LXQ983110:LXQ983134 LNU983110:LNU983134 LDY983110:LDY983134 KUC983110:KUC983134 KKG983110:KKG983134 KAK983110:KAK983134 JQO983110:JQO983134 JGS983110:JGS983134 IWW983110:IWW983134 INA983110:INA983134 IDE983110:IDE983134 HTI983110:HTI983134 HJM983110:HJM983134 GZQ983110:GZQ983134 GPU983110:GPU983134 GFY983110:GFY983134 FWC983110:FWC983134 FMG983110:FMG983134 FCK983110:FCK983134 ESO983110:ESO983134 EIS983110:EIS983134 DYW983110:DYW983134 DPA983110:DPA983134 DFE983110:DFE983134 CVI983110:CVI983134 CLM983110:CLM983134 CBQ983110:CBQ983134 BRU983110:BRU983134 BHY983110:BHY983134 AYC983110:AYC983134 AOG983110:AOG983134 AEK983110:AEK983134 UO983110:UO983134 KS983110:KS983134 C983110:C983134 WXE917574:WXE917598 WNI917574:WNI917598 WDM917574:WDM917598 VTQ917574:VTQ917598 VJU917574:VJU917598 UZY917574:UZY917598 UQC917574:UQC917598 UGG917574:UGG917598 TWK917574:TWK917598 TMO917574:TMO917598 TCS917574:TCS917598 SSW917574:SSW917598 SJA917574:SJA917598 RZE917574:RZE917598 RPI917574:RPI917598 RFM917574:RFM917598 QVQ917574:QVQ917598 QLU917574:QLU917598 QBY917574:QBY917598 PSC917574:PSC917598 PIG917574:PIG917598 OYK917574:OYK917598 OOO917574:OOO917598 OES917574:OES917598 NUW917574:NUW917598 NLA917574:NLA917598 NBE917574:NBE917598 MRI917574:MRI917598 MHM917574:MHM917598 LXQ917574:LXQ917598 LNU917574:LNU917598 LDY917574:LDY917598 KUC917574:KUC917598 KKG917574:KKG917598 KAK917574:KAK917598 JQO917574:JQO917598 JGS917574:JGS917598 IWW917574:IWW917598 INA917574:INA917598 IDE917574:IDE917598 HTI917574:HTI917598 HJM917574:HJM917598 GZQ917574:GZQ917598 GPU917574:GPU917598 GFY917574:GFY917598 FWC917574:FWC917598 FMG917574:FMG917598 FCK917574:FCK917598 ESO917574:ESO917598 EIS917574:EIS917598 DYW917574:DYW917598 DPA917574:DPA917598 DFE917574:DFE917598 CVI917574:CVI917598 CLM917574:CLM917598 CBQ917574:CBQ917598 BRU917574:BRU917598 BHY917574:BHY917598 AYC917574:AYC917598 AOG917574:AOG917598 AEK917574:AEK917598 UO917574:UO917598 KS917574:KS917598 C917574:C917598 WXE852038:WXE852062 WNI852038:WNI852062 WDM852038:WDM852062 VTQ852038:VTQ852062 VJU852038:VJU852062 UZY852038:UZY852062 UQC852038:UQC852062 UGG852038:UGG852062 TWK852038:TWK852062 TMO852038:TMO852062 TCS852038:TCS852062 SSW852038:SSW852062 SJA852038:SJA852062 RZE852038:RZE852062 RPI852038:RPI852062 RFM852038:RFM852062 QVQ852038:QVQ852062 QLU852038:QLU852062 QBY852038:QBY852062 PSC852038:PSC852062 PIG852038:PIG852062 OYK852038:OYK852062 OOO852038:OOO852062 OES852038:OES852062 NUW852038:NUW852062 NLA852038:NLA852062 NBE852038:NBE852062 MRI852038:MRI852062 MHM852038:MHM852062 LXQ852038:LXQ852062 LNU852038:LNU852062 LDY852038:LDY852062 KUC852038:KUC852062 KKG852038:KKG852062 KAK852038:KAK852062 JQO852038:JQO852062 JGS852038:JGS852062 IWW852038:IWW852062 INA852038:INA852062 IDE852038:IDE852062 HTI852038:HTI852062 HJM852038:HJM852062 GZQ852038:GZQ852062 GPU852038:GPU852062 GFY852038:GFY852062 FWC852038:FWC852062 FMG852038:FMG852062 FCK852038:FCK852062 ESO852038:ESO852062 EIS852038:EIS852062 DYW852038:DYW852062 DPA852038:DPA852062 DFE852038:DFE852062 CVI852038:CVI852062 CLM852038:CLM852062 CBQ852038:CBQ852062 BRU852038:BRU852062 BHY852038:BHY852062 AYC852038:AYC852062 AOG852038:AOG852062 AEK852038:AEK852062 UO852038:UO852062 KS852038:KS852062 C852038:C852062 WXE786502:WXE786526 WNI786502:WNI786526 WDM786502:WDM786526 VTQ786502:VTQ786526 VJU786502:VJU786526 UZY786502:UZY786526 UQC786502:UQC786526 UGG786502:UGG786526 TWK786502:TWK786526 TMO786502:TMO786526 TCS786502:TCS786526 SSW786502:SSW786526 SJA786502:SJA786526 RZE786502:RZE786526 RPI786502:RPI786526 RFM786502:RFM786526 QVQ786502:QVQ786526 QLU786502:QLU786526 QBY786502:QBY786526 PSC786502:PSC786526 PIG786502:PIG786526 OYK786502:OYK786526 OOO786502:OOO786526 OES786502:OES786526 NUW786502:NUW786526 NLA786502:NLA786526 NBE786502:NBE786526 MRI786502:MRI786526 MHM786502:MHM786526 LXQ786502:LXQ786526 LNU786502:LNU786526 LDY786502:LDY786526 KUC786502:KUC786526 KKG786502:KKG786526 KAK786502:KAK786526 JQO786502:JQO786526 JGS786502:JGS786526 IWW786502:IWW786526 INA786502:INA786526 IDE786502:IDE786526 HTI786502:HTI786526 HJM786502:HJM786526 GZQ786502:GZQ786526 GPU786502:GPU786526 GFY786502:GFY786526 FWC786502:FWC786526 FMG786502:FMG786526 FCK786502:FCK786526 ESO786502:ESO786526 EIS786502:EIS786526 DYW786502:DYW786526 DPA786502:DPA786526 DFE786502:DFE786526 CVI786502:CVI786526 CLM786502:CLM786526 CBQ786502:CBQ786526 BRU786502:BRU786526 BHY786502:BHY786526 AYC786502:AYC786526 AOG786502:AOG786526 AEK786502:AEK786526 UO786502:UO786526 KS786502:KS786526 C786502:C786526 WXE720966:WXE720990 WNI720966:WNI720990 WDM720966:WDM720990 VTQ720966:VTQ720990 VJU720966:VJU720990 UZY720966:UZY720990 UQC720966:UQC720990 UGG720966:UGG720990 TWK720966:TWK720990 TMO720966:TMO720990 TCS720966:TCS720990 SSW720966:SSW720990 SJA720966:SJA720990 RZE720966:RZE720990 RPI720966:RPI720990 RFM720966:RFM720990 QVQ720966:QVQ720990 QLU720966:QLU720990 QBY720966:QBY720990 PSC720966:PSC720990 PIG720966:PIG720990 OYK720966:OYK720990 OOO720966:OOO720990 OES720966:OES720990 NUW720966:NUW720990 NLA720966:NLA720990 NBE720966:NBE720990 MRI720966:MRI720990 MHM720966:MHM720990 LXQ720966:LXQ720990 LNU720966:LNU720990 LDY720966:LDY720990 KUC720966:KUC720990 KKG720966:KKG720990 KAK720966:KAK720990 JQO720966:JQO720990 JGS720966:JGS720990 IWW720966:IWW720990 INA720966:INA720990 IDE720966:IDE720990 HTI720966:HTI720990 HJM720966:HJM720990 GZQ720966:GZQ720990 GPU720966:GPU720990 GFY720966:GFY720990 FWC720966:FWC720990 FMG720966:FMG720990 FCK720966:FCK720990 ESO720966:ESO720990 EIS720966:EIS720990 DYW720966:DYW720990 DPA720966:DPA720990 DFE720966:DFE720990 CVI720966:CVI720990 CLM720966:CLM720990 CBQ720966:CBQ720990 BRU720966:BRU720990 BHY720966:BHY720990 AYC720966:AYC720990 AOG720966:AOG720990 AEK720966:AEK720990 UO720966:UO720990 KS720966:KS720990 C720966:C720990 WXE655430:WXE655454 WNI655430:WNI655454 WDM655430:WDM655454 VTQ655430:VTQ655454 VJU655430:VJU655454 UZY655430:UZY655454 UQC655430:UQC655454 UGG655430:UGG655454 TWK655430:TWK655454 TMO655430:TMO655454 TCS655430:TCS655454 SSW655430:SSW655454 SJA655430:SJA655454 RZE655430:RZE655454 RPI655430:RPI655454 RFM655430:RFM655454 QVQ655430:QVQ655454 QLU655430:QLU655454 QBY655430:QBY655454 PSC655430:PSC655454 PIG655430:PIG655454 OYK655430:OYK655454 OOO655430:OOO655454 OES655430:OES655454 NUW655430:NUW655454 NLA655430:NLA655454 NBE655430:NBE655454 MRI655430:MRI655454 MHM655430:MHM655454 LXQ655430:LXQ655454 LNU655430:LNU655454 LDY655430:LDY655454 KUC655430:KUC655454 KKG655430:KKG655454 KAK655430:KAK655454 JQO655430:JQO655454 JGS655430:JGS655454 IWW655430:IWW655454 INA655430:INA655454 IDE655430:IDE655454 HTI655430:HTI655454 HJM655430:HJM655454 GZQ655430:GZQ655454 GPU655430:GPU655454 GFY655430:GFY655454 FWC655430:FWC655454 FMG655430:FMG655454 FCK655430:FCK655454 ESO655430:ESO655454 EIS655430:EIS655454 DYW655430:DYW655454 DPA655430:DPA655454 DFE655430:DFE655454 CVI655430:CVI655454 CLM655430:CLM655454 CBQ655430:CBQ655454 BRU655430:BRU655454 BHY655430:BHY655454 AYC655430:AYC655454 AOG655430:AOG655454 AEK655430:AEK655454 UO655430:UO655454 KS655430:KS655454 C655430:C655454 WXE589894:WXE589918 WNI589894:WNI589918 WDM589894:WDM589918 VTQ589894:VTQ589918 VJU589894:VJU589918 UZY589894:UZY589918 UQC589894:UQC589918 UGG589894:UGG589918 TWK589894:TWK589918 TMO589894:TMO589918 TCS589894:TCS589918 SSW589894:SSW589918 SJA589894:SJA589918 RZE589894:RZE589918 RPI589894:RPI589918 RFM589894:RFM589918 QVQ589894:QVQ589918 QLU589894:QLU589918 QBY589894:QBY589918 PSC589894:PSC589918 PIG589894:PIG589918 OYK589894:OYK589918 OOO589894:OOO589918 OES589894:OES589918 NUW589894:NUW589918 NLA589894:NLA589918 NBE589894:NBE589918 MRI589894:MRI589918 MHM589894:MHM589918 LXQ589894:LXQ589918 LNU589894:LNU589918 LDY589894:LDY589918 KUC589894:KUC589918 KKG589894:KKG589918 KAK589894:KAK589918 JQO589894:JQO589918 JGS589894:JGS589918 IWW589894:IWW589918 INA589894:INA589918 IDE589894:IDE589918 HTI589894:HTI589918 HJM589894:HJM589918 GZQ589894:GZQ589918 GPU589894:GPU589918 GFY589894:GFY589918 FWC589894:FWC589918 FMG589894:FMG589918 FCK589894:FCK589918 ESO589894:ESO589918 EIS589894:EIS589918 DYW589894:DYW589918 DPA589894:DPA589918 DFE589894:DFE589918 CVI589894:CVI589918 CLM589894:CLM589918 CBQ589894:CBQ589918 BRU589894:BRU589918 BHY589894:BHY589918 AYC589894:AYC589918 AOG589894:AOG589918 AEK589894:AEK589918 UO589894:UO589918 KS589894:KS589918 C589894:C589918 WXE524358:WXE524382 WNI524358:WNI524382 WDM524358:WDM524382 VTQ524358:VTQ524382 VJU524358:VJU524382 UZY524358:UZY524382 UQC524358:UQC524382 UGG524358:UGG524382 TWK524358:TWK524382 TMO524358:TMO524382 TCS524358:TCS524382 SSW524358:SSW524382 SJA524358:SJA524382 RZE524358:RZE524382 RPI524358:RPI524382 RFM524358:RFM524382 QVQ524358:QVQ524382 QLU524358:QLU524382 QBY524358:QBY524382 PSC524358:PSC524382 PIG524358:PIG524382 OYK524358:OYK524382 OOO524358:OOO524382 OES524358:OES524382 NUW524358:NUW524382 NLA524358:NLA524382 NBE524358:NBE524382 MRI524358:MRI524382 MHM524358:MHM524382 LXQ524358:LXQ524382 LNU524358:LNU524382 LDY524358:LDY524382 KUC524358:KUC524382 KKG524358:KKG524382 KAK524358:KAK524382 JQO524358:JQO524382 JGS524358:JGS524382 IWW524358:IWW524382 INA524358:INA524382 IDE524358:IDE524382 HTI524358:HTI524382 HJM524358:HJM524382 GZQ524358:GZQ524382 GPU524358:GPU524382 GFY524358:GFY524382 FWC524358:FWC524382 FMG524358:FMG524382 FCK524358:FCK524382 ESO524358:ESO524382 EIS524358:EIS524382 DYW524358:DYW524382 DPA524358:DPA524382 DFE524358:DFE524382 CVI524358:CVI524382 CLM524358:CLM524382 CBQ524358:CBQ524382 BRU524358:BRU524382 BHY524358:BHY524382 AYC524358:AYC524382 AOG524358:AOG524382 AEK524358:AEK524382 UO524358:UO524382 KS524358:KS524382 C524358:C524382 WXE458822:WXE458846 WNI458822:WNI458846 WDM458822:WDM458846 VTQ458822:VTQ458846 VJU458822:VJU458846 UZY458822:UZY458846 UQC458822:UQC458846 UGG458822:UGG458846 TWK458822:TWK458846 TMO458822:TMO458846 TCS458822:TCS458846 SSW458822:SSW458846 SJA458822:SJA458846 RZE458822:RZE458846 RPI458822:RPI458846 RFM458822:RFM458846 QVQ458822:QVQ458846 QLU458822:QLU458846 QBY458822:QBY458846 PSC458822:PSC458846 PIG458822:PIG458846 OYK458822:OYK458846 OOO458822:OOO458846 OES458822:OES458846 NUW458822:NUW458846 NLA458822:NLA458846 NBE458822:NBE458846 MRI458822:MRI458846 MHM458822:MHM458846 LXQ458822:LXQ458846 LNU458822:LNU458846 LDY458822:LDY458846 KUC458822:KUC458846 KKG458822:KKG458846 KAK458822:KAK458846 JQO458822:JQO458846 JGS458822:JGS458846 IWW458822:IWW458846 INA458822:INA458846 IDE458822:IDE458846 HTI458822:HTI458846 HJM458822:HJM458846 GZQ458822:GZQ458846 GPU458822:GPU458846 GFY458822:GFY458846 FWC458822:FWC458846 FMG458822:FMG458846 FCK458822:FCK458846 ESO458822:ESO458846 EIS458822:EIS458846 DYW458822:DYW458846 DPA458822:DPA458846 DFE458822:DFE458846 CVI458822:CVI458846 CLM458822:CLM458846 CBQ458822:CBQ458846 BRU458822:BRU458846 BHY458822:BHY458846 AYC458822:AYC458846 AOG458822:AOG458846 AEK458822:AEK458846 UO458822:UO458846 KS458822:KS458846 C458822:C458846 WXE393286:WXE393310 WNI393286:WNI393310 WDM393286:WDM393310 VTQ393286:VTQ393310 VJU393286:VJU393310 UZY393286:UZY393310 UQC393286:UQC393310 UGG393286:UGG393310 TWK393286:TWK393310 TMO393286:TMO393310 TCS393286:TCS393310 SSW393286:SSW393310 SJA393286:SJA393310 RZE393286:RZE393310 RPI393286:RPI393310 RFM393286:RFM393310 QVQ393286:QVQ393310 QLU393286:QLU393310 QBY393286:QBY393310 PSC393286:PSC393310 PIG393286:PIG393310 OYK393286:OYK393310 OOO393286:OOO393310 OES393286:OES393310 NUW393286:NUW393310 NLA393286:NLA393310 NBE393286:NBE393310 MRI393286:MRI393310 MHM393286:MHM393310 LXQ393286:LXQ393310 LNU393286:LNU393310 LDY393286:LDY393310 KUC393286:KUC393310 KKG393286:KKG393310 KAK393286:KAK393310 JQO393286:JQO393310 JGS393286:JGS393310 IWW393286:IWW393310 INA393286:INA393310 IDE393286:IDE393310 HTI393286:HTI393310 HJM393286:HJM393310 GZQ393286:GZQ393310 GPU393286:GPU393310 GFY393286:GFY393310 FWC393286:FWC393310 FMG393286:FMG393310 FCK393286:FCK393310 ESO393286:ESO393310 EIS393286:EIS393310 DYW393286:DYW393310 DPA393286:DPA393310 DFE393286:DFE393310 CVI393286:CVI393310 CLM393286:CLM393310 CBQ393286:CBQ393310 BRU393286:BRU393310 BHY393286:BHY393310 AYC393286:AYC393310 AOG393286:AOG393310 AEK393286:AEK393310 UO393286:UO393310 KS393286:KS393310 C393286:C393310 WXE327750:WXE327774 WNI327750:WNI327774 WDM327750:WDM327774 VTQ327750:VTQ327774 VJU327750:VJU327774 UZY327750:UZY327774 UQC327750:UQC327774 UGG327750:UGG327774 TWK327750:TWK327774 TMO327750:TMO327774 TCS327750:TCS327774 SSW327750:SSW327774 SJA327750:SJA327774 RZE327750:RZE327774 RPI327750:RPI327774 RFM327750:RFM327774 QVQ327750:QVQ327774 QLU327750:QLU327774 QBY327750:QBY327774 PSC327750:PSC327774 PIG327750:PIG327774 OYK327750:OYK327774 OOO327750:OOO327774 OES327750:OES327774 NUW327750:NUW327774 NLA327750:NLA327774 NBE327750:NBE327774 MRI327750:MRI327774 MHM327750:MHM327774 LXQ327750:LXQ327774 LNU327750:LNU327774 LDY327750:LDY327774 KUC327750:KUC327774 KKG327750:KKG327774 KAK327750:KAK327774 JQO327750:JQO327774 JGS327750:JGS327774 IWW327750:IWW327774 INA327750:INA327774 IDE327750:IDE327774 HTI327750:HTI327774 HJM327750:HJM327774 GZQ327750:GZQ327774 GPU327750:GPU327774 GFY327750:GFY327774 FWC327750:FWC327774 FMG327750:FMG327774 FCK327750:FCK327774 ESO327750:ESO327774 EIS327750:EIS327774 DYW327750:DYW327774 DPA327750:DPA327774 DFE327750:DFE327774 CVI327750:CVI327774 CLM327750:CLM327774 CBQ327750:CBQ327774 BRU327750:BRU327774 BHY327750:BHY327774 AYC327750:AYC327774 AOG327750:AOG327774 AEK327750:AEK327774 UO327750:UO327774 KS327750:KS327774 C327750:C327774 WXE262214:WXE262238 WNI262214:WNI262238 WDM262214:WDM262238 VTQ262214:VTQ262238 VJU262214:VJU262238 UZY262214:UZY262238 UQC262214:UQC262238 UGG262214:UGG262238 TWK262214:TWK262238 TMO262214:TMO262238 TCS262214:TCS262238 SSW262214:SSW262238 SJA262214:SJA262238 RZE262214:RZE262238 RPI262214:RPI262238 RFM262214:RFM262238 QVQ262214:QVQ262238 QLU262214:QLU262238 QBY262214:QBY262238 PSC262214:PSC262238 PIG262214:PIG262238 OYK262214:OYK262238 OOO262214:OOO262238 OES262214:OES262238 NUW262214:NUW262238 NLA262214:NLA262238 NBE262214:NBE262238 MRI262214:MRI262238 MHM262214:MHM262238 LXQ262214:LXQ262238 LNU262214:LNU262238 LDY262214:LDY262238 KUC262214:KUC262238 KKG262214:KKG262238 KAK262214:KAK262238 JQO262214:JQO262238 JGS262214:JGS262238 IWW262214:IWW262238 INA262214:INA262238 IDE262214:IDE262238 HTI262214:HTI262238 HJM262214:HJM262238 GZQ262214:GZQ262238 GPU262214:GPU262238 GFY262214:GFY262238 FWC262214:FWC262238 FMG262214:FMG262238 FCK262214:FCK262238 ESO262214:ESO262238 EIS262214:EIS262238 DYW262214:DYW262238 DPA262214:DPA262238 DFE262214:DFE262238 CVI262214:CVI262238 CLM262214:CLM262238 CBQ262214:CBQ262238 BRU262214:BRU262238 BHY262214:BHY262238 AYC262214:AYC262238 AOG262214:AOG262238 AEK262214:AEK262238 UO262214:UO262238 KS262214:KS262238 C262214:C262238 WXE196678:WXE196702 WNI196678:WNI196702 WDM196678:WDM196702 VTQ196678:VTQ196702 VJU196678:VJU196702 UZY196678:UZY196702 UQC196678:UQC196702 UGG196678:UGG196702 TWK196678:TWK196702 TMO196678:TMO196702 TCS196678:TCS196702 SSW196678:SSW196702 SJA196678:SJA196702 RZE196678:RZE196702 RPI196678:RPI196702 RFM196678:RFM196702 QVQ196678:QVQ196702 QLU196678:QLU196702 QBY196678:QBY196702 PSC196678:PSC196702 PIG196678:PIG196702 OYK196678:OYK196702 OOO196678:OOO196702 OES196678:OES196702 NUW196678:NUW196702 NLA196678:NLA196702 NBE196678:NBE196702 MRI196678:MRI196702 MHM196678:MHM196702 LXQ196678:LXQ196702 LNU196678:LNU196702 LDY196678:LDY196702 KUC196678:KUC196702 KKG196678:KKG196702 KAK196678:KAK196702 JQO196678:JQO196702 JGS196678:JGS196702 IWW196678:IWW196702 INA196678:INA196702 IDE196678:IDE196702 HTI196678:HTI196702 HJM196678:HJM196702 GZQ196678:GZQ196702 GPU196678:GPU196702 GFY196678:GFY196702 FWC196678:FWC196702 FMG196678:FMG196702 FCK196678:FCK196702 ESO196678:ESO196702 EIS196678:EIS196702 DYW196678:DYW196702 DPA196678:DPA196702 DFE196678:DFE196702 CVI196678:CVI196702 CLM196678:CLM196702 CBQ196678:CBQ196702 BRU196678:BRU196702 BHY196678:BHY196702 AYC196678:AYC196702 AOG196678:AOG196702 AEK196678:AEK196702 UO196678:UO196702 KS196678:KS196702 C196678:C196702 WXE131142:WXE131166 WNI131142:WNI131166 WDM131142:WDM131166 VTQ131142:VTQ131166 VJU131142:VJU131166 UZY131142:UZY131166 UQC131142:UQC131166 UGG131142:UGG131166 TWK131142:TWK131166 TMO131142:TMO131166 TCS131142:TCS131166 SSW131142:SSW131166 SJA131142:SJA131166 RZE131142:RZE131166 RPI131142:RPI131166 RFM131142:RFM131166 QVQ131142:QVQ131166 QLU131142:QLU131166 QBY131142:QBY131166 PSC131142:PSC131166 PIG131142:PIG131166 OYK131142:OYK131166 OOO131142:OOO131166 OES131142:OES131166 NUW131142:NUW131166 NLA131142:NLA131166 NBE131142:NBE131166 MRI131142:MRI131166 MHM131142:MHM131166 LXQ131142:LXQ131166 LNU131142:LNU131166 LDY131142:LDY131166 KUC131142:KUC131166 KKG131142:KKG131166 KAK131142:KAK131166 JQO131142:JQO131166 JGS131142:JGS131166 IWW131142:IWW131166 INA131142:INA131166 IDE131142:IDE131166 HTI131142:HTI131166 HJM131142:HJM131166 GZQ131142:GZQ131166 GPU131142:GPU131166 GFY131142:GFY131166 FWC131142:FWC131166 FMG131142:FMG131166 FCK131142:FCK131166 ESO131142:ESO131166 EIS131142:EIS131166 DYW131142:DYW131166 DPA131142:DPA131166 DFE131142:DFE131166 CVI131142:CVI131166 CLM131142:CLM131166 CBQ131142:CBQ131166 BRU131142:BRU131166 BHY131142:BHY131166 AYC131142:AYC131166 AOG131142:AOG131166 AEK131142:AEK131166 UO131142:UO131166 KS131142:KS131166 C131142:C131166 WXE65606:WXE65630 WNI65606:WNI65630 WDM65606:WDM65630 VTQ65606:VTQ65630 VJU65606:VJU65630 UZY65606:UZY65630 UQC65606:UQC65630 UGG65606:UGG65630 TWK65606:TWK65630 TMO65606:TMO65630 TCS65606:TCS65630 SSW65606:SSW65630 SJA65606:SJA65630 RZE65606:RZE65630 RPI65606:RPI65630 RFM65606:RFM65630 QVQ65606:QVQ65630 QLU65606:QLU65630 QBY65606:QBY65630 PSC65606:PSC65630 PIG65606:PIG65630 OYK65606:OYK65630 OOO65606:OOO65630 OES65606:OES65630 NUW65606:NUW65630 NLA65606:NLA65630 NBE65606:NBE65630 MRI65606:MRI65630 MHM65606:MHM65630 LXQ65606:LXQ65630 LNU65606:LNU65630 LDY65606:LDY65630 KUC65606:KUC65630 KKG65606:KKG65630 KAK65606:KAK65630 JQO65606:JQO65630 JGS65606:JGS65630 IWW65606:IWW65630 INA65606:INA65630 IDE65606:IDE65630 HTI65606:HTI65630 HJM65606:HJM65630 GZQ65606:GZQ65630 GPU65606:GPU65630 GFY65606:GFY65630 FWC65606:FWC65630 FMG65606:FMG65630 FCK65606:FCK65630 ESO65606:ESO65630 EIS65606:EIS65630 DYW65606:DYW65630 DPA65606:DPA65630 DFE65606:DFE65630 CVI65606:CVI65630 CLM65606:CLM65630 CBQ65606:CBQ65630 BRU65606:BRU65630 BHY65606:BHY65630 AYC65606:AYC65630 AOG65606:AOG65630 AEK65606:AEK65630 UO65606:UO65630 KS65606:KS65630 C65606:C65630 C11:C85" xr:uid="{00000000-0002-0000-0200-000000000000}">
      <formula1>$C$98:$C$99</formula1>
    </dataValidation>
    <dataValidation type="list" errorStyle="warning" allowBlank="1" showInputMessage="1" showErrorMessage="1" sqref="WXF983110:WXF983134 WNJ983110:WNJ983134 WXF11:WXF85 WNJ11:WNJ85 WDN11:WDN85 VTR11:VTR85 VJV11:VJV85 UZZ11:UZZ85 UQD11:UQD85 UGH11:UGH85 TWL11:TWL85 TMP11:TMP85 TCT11:TCT85 SSX11:SSX85 SJB11:SJB85 RZF11:RZF85 RPJ11:RPJ85 RFN11:RFN85 QVR11:QVR85 QLV11:QLV85 QBZ11:QBZ85 PSD11:PSD85 PIH11:PIH85 OYL11:OYL85 OOP11:OOP85 OET11:OET85 NUX11:NUX85 NLB11:NLB85 NBF11:NBF85 MRJ11:MRJ85 MHN11:MHN85 LXR11:LXR85 LNV11:LNV85 LDZ11:LDZ85 KUD11:KUD85 KKH11:KKH85 KAL11:KAL85 JQP11:JQP85 JGT11:JGT85 IWX11:IWX85 INB11:INB85 IDF11:IDF85 HTJ11:HTJ85 HJN11:HJN85 GZR11:GZR85 GPV11:GPV85 GFZ11:GFZ85 FWD11:FWD85 FMH11:FMH85 FCL11:FCL85 ESP11:ESP85 EIT11:EIT85 DYX11:DYX85 DPB11:DPB85 DFF11:DFF85 CVJ11:CVJ85 CLN11:CLN85 CBR11:CBR85 BRV11:BRV85 BHZ11:BHZ85 AYD11:AYD85 AOH11:AOH85 AEL11:AEL85 UP11:UP85 KT11:KT85 WDN983110:WDN983134 VTR983110:VTR983134 VJV983110:VJV983134 UZZ983110:UZZ983134 UQD983110:UQD983134 UGH983110:UGH983134 TWL983110:TWL983134 TMP983110:TMP983134 TCT983110:TCT983134 SSX983110:SSX983134 SJB983110:SJB983134 RZF983110:RZF983134 RPJ983110:RPJ983134 RFN983110:RFN983134 QVR983110:QVR983134 QLV983110:QLV983134 QBZ983110:QBZ983134 PSD983110:PSD983134 PIH983110:PIH983134 OYL983110:OYL983134 OOP983110:OOP983134 OET983110:OET983134 NUX983110:NUX983134 NLB983110:NLB983134 NBF983110:NBF983134 MRJ983110:MRJ983134 MHN983110:MHN983134 LXR983110:LXR983134 LNV983110:LNV983134 LDZ983110:LDZ983134 KUD983110:KUD983134 KKH983110:KKH983134 KAL983110:KAL983134 JQP983110:JQP983134 JGT983110:JGT983134 IWX983110:IWX983134 INB983110:INB983134 IDF983110:IDF983134 HTJ983110:HTJ983134 HJN983110:HJN983134 GZR983110:GZR983134 GPV983110:GPV983134 GFZ983110:GFZ983134 FWD983110:FWD983134 FMH983110:FMH983134 FCL983110:FCL983134 ESP983110:ESP983134 EIT983110:EIT983134 DYX983110:DYX983134 DPB983110:DPB983134 DFF983110:DFF983134 CVJ983110:CVJ983134 CLN983110:CLN983134 CBR983110:CBR983134 BRV983110:BRV983134 BHZ983110:BHZ983134 AYD983110:AYD983134 AOH983110:AOH983134 AEL983110:AEL983134 UP983110:UP983134 KT983110:KT983134 D917574:F917598 WXF917574:WXF917598 WNJ917574:WNJ917598 WDN917574:WDN917598 VTR917574:VTR917598 VJV917574:VJV917598 UZZ917574:UZZ917598 UQD917574:UQD917598 UGH917574:UGH917598 TWL917574:TWL917598 TMP917574:TMP917598 TCT917574:TCT917598 SSX917574:SSX917598 SJB917574:SJB917598 RZF917574:RZF917598 RPJ917574:RPJ917598 RFN917574:RFN917598 QVR917574:QVR917598 QLV917574:QLV917598 QBZ917574:QBZ917598 PSD917574:PSD917598 PIH917574:PIH917598 OYL917574:OYL917598 OOP917574:OOP917598 OET917574:OET917598 NUX917574:NUX917598 NLB917574:NLB917598 NBF917574:NBF917598 MRJ917574:MRJ917598 MHN917574:MHN917598 LXR917574:LXR917598 LNV917574:LNV917598 LDZ917574:LDZ917598 KUD917574:KUD917598 KKH917574:KKH917598 KAL917574:KAL917598 JQP917574:JQP917598 JGT917574:JGT917598 IWX917574:IWX917598 INB917574:INB917598 IDF917574:IDF917598 HTJ917574:HTJ917598 HJN917574:HJN917598 GZR917574:GZR917598 GPV917574:GPV917598 GFZ917574:GFZ917598 FWD917574:FWD917598 FMH917574:FMH917598 FCL917574:FCL917598 ESP917574:ESP917598 EIT917574:EIT917598 DYX917574:DYX917598 DPB917574:DPB917598 DFF917574:DFF917598 CVJ917574:CVJ917598 CLN917574:CLN917598 CBR917574:CBR917598 BRV917574:BRV917598 BHZ917574:BHZ917598 AYD917574:AYD917598 AOH917574:AOH917598 AEL917574:AEL917598 UP917574:UP917598 KT917574:KT917598 D852038:F852062 WXF852038:WXF852062 WNJ852038:WNJ852062 WDN852038:WDN852062 VTR852038:VTR852062 VJV852038:VJV852062 UZZ852038:UZZ852062 UQD852038:UQD852062 UGH852038:UGH852062 TWL852038:TWL852062 TMP852038:TMP852062 TCT852038:TCT852062 SSX852038:SSX852062 SJB852038:SJB852062 RZF852038:RZF852062 RPJ852038:RPJ852062 RFN852038:RFN852062 QVR852038:QVR852062 QLV852038:QLV852062 QBZ852038:QBZ852062 PSD852038:PSD852062 PIH852038:PIH852062 OYL852038:OYL852062 OOP852038:OOP852062 OET852038:OET852062 NUX852038:NUX852062 NLB852038:NLB852062 NBF852038:NBF852062 MRJ852038:MRJ852062 MHN852038:MHN852062 LXR852038:LXR852062 LNV852038:LNV852062 LDZ852038:LDZ852062 KUD852038:KUD852062 KKH852038:KKH852062 KAL852038:KAL852062 JQP852038:JQP852062 JGT852038:JGT852062 IWX852038:IWX852062 INB852038:INB852062 IDF852038:IDF852062 HTJ852038:HTJ852062 HJN852038:HJN852062 GZR852038:GZR852062 GPV852038:GPV852062 GFZ852038:GFZ852062 FWD852038:FWD852062 FMH852038:FMH852062 FCL852038:FCL852062 ESP852038:ESP852062 EIT852038:EIT852062 DYX852038:DYX852062 DPB852038:DPB852062 DFF852038:DFF852062 CVJ852038:CVJ852062 CLN852038:CLN852062 CBR852038:CBR852062 BRV852038:BRV852062 BHZ852038:BHZ852062 AYD852038:AYD852062 AOH852038:AOH852062 AEL852038:AEL852062 UP852038:UP852062 KT852038:KT852062 D786502:F786526 WXF786502:WXF786526 WNJ786502:WNJ786526 WDN786502:WDN786526 VTR786502:VTR786526 VJV786502:VJV786526 UZZ786502:UZZ786526 UQD786502:UQD786526 UGH786502:UGH786526 TWL786502:TWL786526 TMP786502:TMP786526 TCT786502:TCT786526 SSX786502:SSX786526 SJB786502:SJB786526 RZF786502:RZF786526 RPJ786502:RPJ786526 RFN786502:RFN786526 QVR786502:QVR786526 QLV786502:QLV786526 QBZ786502:QBZ786526 PSD786502:PSD786526 PIH786502:PIH786526 OYL786502:OYL786526 OOP786502:OOP786526 OET786502:OET786526 NUX786502:NUX786526 NLB786502:NLB786526 NBF786502:NBF786526 MRJ786502:MRJ786526 MHN786502:MHN786526 LXR786502:LXR786526 LNV786502:LNV786526 LDZ786502:LDZ786526 KUD786502:KUD786526 KKH786502:KKH786526 KAL786502:KAL786526 JQP786502:JQP786526 JGT786502:JGT786526 IWX786502:IWX786526 INB786502:INB786526 IDF786502:IDF786526 HTJ786502:HTJ786526 HJN786502:HJN786526 GZR786502:GZR786526 GPV786502:GPV786526 GFZ786502:GFZ786526 FWD786502:FWD786526 FMH786502:FMH786526 FCL786502:FCL786526 ESP786502:ESP786526 EIT786502:EIT786526 DYX786502:DYX786526 DPB786502:DPB786526 DFF786502:DFF786526 CVJ786502:CVJ786526 CLN786502:CLN786526 CBR786502:CBR786526 BRV786502:BRV786526 BHZ786502:BHZ786526 AYD786502:AYD786526 AOH786502:AOH786526 AEL786502:AEL786526 UP786502:UP786526 KT786502:KT786526 D720966:F720990 WXF720966:WXF720990 WNJ720966:WNJ720990 WDN720966:WDN720990 VTR720966:VTR720990 VJV720966:VJV720990 UZZ720966:UZZ720990 UQD720966:UQD720990 UGH720966:UGH720990 TWL720966:TWL720990 TMP720966:TMP720990 TCT720966:TCT720990 SSX720966:SSX720990 SJB720966:SJB720990 RZF720966:RZF720990 RPJ720966:RPJ720990 RFN720966:RFN720990 QVR720966:QVR720990 QLV720966:QLV720990 QBZ720966:QBZ720990 PSD720966:PSD720990 PIH720966:PIH720990 OYL720966:OYL720990 OOP720966:OOP720990 OET720966:OET720990 NUX720966:NUX720990 NLB720966:NLB720990 NBF720966:NBF720990 MRJ720966:MRJ720990 MHN720966:MHN720990 LXR720966:LXR720990 LNV720966:LNV720990 LDZ720966:LDZ720990 KUD720966:KUD720990 KKH720966:KKH720990 KAL720966:KAL720990 JQP720966:JQP720990 JGT720966:JGT720990 IWX720966:IWX720990 INB720966:INB720990 IDF720966:IDF720990 HTJ720966:HTJ720990 HJN720966:HJN720990 GZR720966:GZR720990 GPV720966:GPV720990 GFZ720966:GFZ720990 FWD720966:FWD720990 FMH720966:FMH720990 FCL720966:FCL720990 ESP720966:ESP720990 EIT720966:EIT720990 DYX720966:DYX720990 DPB720966:DPB720990 DFF720966:DFF720990 CVJ720966:CVJ720990 CLN720966:CLN720990 CBR720966:CBR720990 BRV720966:BRV720990 BHZ720966:BHZ720990 AYD720966:AYD720990 AOH720966:AOH720990 AEL720966:AEL720990 UP720966:UP720990 KT720966:KT720990 D655430:F655454 WXF655430:WXF655454 WNJ655430:WNJ655454 WDN655430:WDN655454 VTR655430:VTR655454 VJV655430:VJV655454 UZZ655430:UZZ655454 UQD655430:UQD655454 UGH655430:UGH655454 TWL655430:TWL655454 TMP655430:TMP655454 TCT655430:TCT655454 SSX655430:SSX655454 SJB655430:SJB655454 RZF655430:RZF655454 RPJ655430:RPJ655454 RFN655430:RFN655454 QVR655430:QVR655454 QLV655430:QLV655454 QBZ655430:QBZ655454 PSD655430:PSD655454 PIH655430:PIH655454 OYL655430:OYL655454 OOP655430:OOP655454 OET655430:OET655454 NUX655430:NUX655454 NLB655430:NLB655454 NBF655430:NBF655454 MRJ655430:MRJ655454 MHN655430:MHN655454 LXR655430:LXR655454 LNV655430:LNV655454 LDZ655430:LDZ655454 KUD655430:KUD655454 KKH655430:KKH655454 KAL655430:KAL655454 JQP655430:JQP655454 JGT655430:JGT655454 IWX655430:IWX655454 INB655430:INB655454 IDF655430:IDF655454 HTJ655430:HTJ655454 HJN655430:HJN655454 GZR655430:GZR655454 GPV655430:GPV655454 GFZ655430:GFZ655454 FWD655430:FWD655454 FMH655430:FMH655454 FCL655430:FCL655454 ESP655430:ESP655454 EIT655430:EIT655454 DYX655430:DYX655454 DPB655430:DPB655454 DFF655430:DFF655454 CVJ655430:CVJ655454 CLN655430:CLN655454 CBR655430:CBR655454 BRV655430:BRV655454 BHZ655430:BHZ655454 AYD655430:AYD655454 AOH655430:AOH655454 AEL655430:AEL655454 UP655430:UP655454 KT655430:KT655454 D589894:F589918 WXF589894:WXF589918 WNJ589894:WNJ589918 WDN589894:WDN589918 VTR589894:VTR589918 VJV589894:VJV589918 UZZ589894:UZZ589918 UQD589894:UQD589918 UGH589894:UGH589918 TWL589894:TWL589918 TMP589894:TMP589918 TCT589894:TCT589918 SSX589894:SSX589918 SJB589894:SJB589918 RZF589894:RZF589918 RPJ589894:RPJ589918 RFN589894:RFN589918 QVR589894:QVR589918 QLV589894:QLV589918 QBZ589894:QBZ589918 PSD589894:PSD589918 PIH589894:PIH589918 OYL589894:OYL589918 OOP589894:OOP589918 OET589894:OET589918 NUX589894:NUX589918 NLB589894:NLB589918 NBF589894:NBF589918 MRJ589894:MRJ589918 MHN589894:MHN589918 LXR589894:LXR589918 LNV589894:LNV589918 LDZ589894:LDZ589918 KUD589894:KUD589918 KKH589894:KKH589918 KAL589894:KAL589918 JQP589894:JQP589918 JGT589894:JGT589918 IWX589894:IWX589918 INB589894:INB589918 IDF589894:IDF589918 HTJ589894:HTJ589918 HJN589894:HJN589918 GZR589894:GZR589918 GPV589894:GPV589918 GFZ589894:GFZ589918 FWD589894:FWD589918 FMH589894:FMH589918 FCL589894:FCL589918 ESP589894:ESP589918 EIT589894:EIT589918 DYX589894:DYX589918 DPB589894:DPB589918 DFF589894:DFF589918 CVJ589894:CVJ589918 CLN589894:CLN589918 CBR589894:CBR589918 BRV589894:BRV589918 BHZ589894:BHZ589918 AYD589894:AYD589918 AOH589894:AOH589918 AEL589894:AEL589918 UP589894:UP589918 KT589894:KT589918 D524358:F524382 WXF524358:WXF524382 WNJ524358:WNJ524382 WDN524358:WDN524382 VTR524358:VTR524382 VJV524358:VJV524382 UZZ524358:UZZ524382 UQD524358:UQD524382 UGH524358:UGH524382 TWL524358:TWL524382 TMP524358:TMP524382 TCT524358:TCT524382 SSX524358:SSX524382 SJB524358:SJB524382 RZF524358:RZF524382 RPJ524358:RPJ524382 RFN524358:RFN524382 QVR524358:QVR524382 QLV524358:QLV524382 QBZ524358:QBZ524382 PSD524358:PSD524382 PIH524358:PIH524382 OYL524358:OYL524382 OOP524358:OOP524382 OET524358:OET524382 NUX524358:NUX524382 NLB524358:NLB524382 NBF524358:NBF524382 MRJ524358:MRJ524382 MHN524358:MHN524382 LXR524358:LXR524382 LNV524358:LNV524382 LDZ524358:LDZ524382 KUD524358:KUD524382 KKH524358:KKH524382 KAL524358:KAL524382 JQP524358:JQP524382 JGT524358:JGT524382 IWX524358:IWX524382 INB524358:INB524382 IDF524358:IDF524382 HTJ524358:HTJ524382 HJN524358:HJN524382 GZR524358:GZR524382 GPV524358:GPV524382 GFZ524358:GFZ524382 FWD524358:FWD524382 FMH524358:FMH524382 FCL524358:FCL524382 ESP524358:ESP524382 EIT524358:EIT524382 DYX524358:DYX524382 DPB524358:DPB524382 DFF524358:DFF524382 CVJ524358:CVJ524382 CLN524358:CLN524382 CBR524358:CBR524382 BRV524358:BRV524382 BHZ524358:BHZ524382 AYD524358:AYD524382 AOH524358:AOH524382 AEL524358:AEL524382 UP524358:UP524382 KT524358:KT524382 D458822:F458846 WXF458822:WXF458846 WNJ458822:WNJ458846 WDN458822:WDN458846 VTR458822:VTR458846 VJV458822:VJV458846 UZZ458822:UZZ458846 UQD458822:UQD458846 UGH458822:UGH458846 TWL458822:TWL458846 TMP458822:TMP458846 TCT458822:TCT458846 SSX458822:SSX458846 SJB458822:SJB458846 RZF458822:RZF458846 RPJ458822:RPJ458846 RFN458822:RFN458846 QVR458822:QVR458846 QLV458822:QLV458846 QBZ458822:QBZ458846 PSD458822:PSD458846 PIH458822:PIH458846 OYL458822:OYL458846 OOP458822:OOP458846 OET458822:OET458846 NUX458822:NUX458846 NLB458822:NLB458846 NBF458822:NBF458846 MRJ458822:MRJ458846 MHN458822:MHN458846 LXR458822:LXR458846 LNV458822:LNV458846 LDZ458822:LDZ458846 KUD458822:KUD458846 KKH458822:KKH458846 KAL458822:KAL458846 JQP458822:JQP458846 JGT458822:JGT458846 IWX458822:IWX458846 INB458822:INB458846 IDF458822:IDF458846 HTJ458822:HTJ458846 HJN458822:HJN458846 GZR458822:GZR458846 GPV458822:GPV458846 GFZ458822:GFZ458846 FWD458822:FWD458846 FMH458822:FMH458846 FCL458822:FCL458846 ESP458822:ESP458846 EIT458822:EIT458846 DYX458822:DYX458846 DPB458822:DPB458846 DFF458822:DFF458846 CVJ458822:CVJ458846 CLN458822:CLN458846 CBR458822:CBR458846 BRV458822:BRV458846 BHZ458822:BHZ458846 AYD458822:AYD458846 AOH458822:AOH458846 AEL458822:AEL458846 UP458822:UP458846 KT458822:KT458846 D393286:F393310 WXF393286:WXF393310 WNJ393286:WNJ393310 WDN393286:WDN393310 VTR393286:VTR393310 VJV393286:VJV393310 UZZ393286:UZZ393310 UQD393286:UQD393310 UGH393286:UGH393310 TWL393286:TWL393310 TMP393286:TMP393310 TCT393286:TCT393310 SSX393286:SSX393310 SJB393286:SJB393310 RZF393286:RZF393310 RPJ393286:RPJ393310 RFN393286:RFN393310 QVR393286:QVR393310 QLV393286:QLV393310 QBZ393286:QBZ393310 PSD393286:PSD393310 PIH393286:PIH393310 OYL393286:OYL393310 OOP393286:OOP393310 OET393286:OET393310 NUX393286:NUX393310 NLB393286:NLB393310 NBF393286:NBF393310 MRJ393286:MRJ393310 MHN393286:MHN393310 LXR393286:LXR393310 LNV393286:LNV393310 LDZ393286:LDZ393310 KUD393286:KUD393310 KKH393286:KKH393310 KAL393286:KAL393310 JQP393286:JQP393310 JGT393286:JGT393310 IWX393286:IWX393310 INB393286:INB393310 IDF393286:IDF393310 HTJ393286:HTJ393310 HJN393286:HJN393310 GZR393286:GZR393310 GPV393286:GPV393310 GFZ393286:GFZ393310 FWD393286:FWD393310 FMH393286:FMH393310 FCL393286:FCL393310 ESP393286:ESP393310 EIT393286:EIT393310 DYX393286:DYX393310 DPB393286:DPB393310 DFF393286:DFF393310 CVJ393286:CVJ393310 CLN393286:CLN393310 CBR393286:CBR393310 BRV393286:BRV393310 BHZ393286:BHZ393310 AYD393286:AYD393310 AOH393286:AOH393310 AEL393286:AEL393310 UP393286:UP393310 KT393286:KT393310 D327750:F327774 WXF327750:WXF327774 WNJ327750:WNJ327774 WDN327750:WDN327774 VTR327750:VTR327774 VJV327750:VJV327774 UZZ327750:UZZ327774 UQD327750:UQD327774 UGH327750:UGH327774 TWL327750:TWL327774 TMP327750:TMP327774 TCT327750:TCT327774 SSX327750:SSX327774 SJB327750:SJB327774 RZF327750:RZF327774 RPJ327750:RPJ327774 RFN327750:RFN327774 QVR327750:QVR327774 QLV327750:QLV327774 QBZ327750:QBZ327774 PSD327750:PSD327774 PIH327750:PIH327774 OYL327750:OYL327774 OOP327750:OOP327774 OET327750:OET327774 NUX327750:NUX327774 NLB327750:NLB327774 NBF327750:NBF327774 MRJ327750:MRJ327774 MHN327750:MHN327774 LXR327750:LXR327774 LNV327750:LNV327774 LDZ327750:LDZ327774 KUD327750:KUD327774 KKH327750:KKH327774 KAL327750:KAL327774 JQP327750:JQP327774 JGT327750:JGT327774 IWX327750:IWX327774 INB327750:INB327774 IDF327750:IDF327774 HTJ327750:HTJ327774 HJN327750:HJN327774 GZR327750:GZR327774 GPV327750:GPV327774 GFZ327750:GFZ327774 FWD327750:FWD327774 FMH327750:FMH327774 FCL327750:FCL327774 ESP327750:ESP327774 EIT327750:EIT327774 DYX327750:DYX327774 DPB327750:DPB327774 DFF327750:DFF327774 CVJ327750:CVJ327774 CLN327750:CLN327774 CBR327750:CBR327774 BRV327750:BRV327774 BHZ327750:BHZ327774 AYD327750:AYD327774 AOH327750:AOH327774 AEL327750:AEL327774 UP327750:UP327774 KT327750:KT327774 D262214:F262238 WXF262214:WXF262238 WNJ262214:WNJ262238 WDN262214:WDN262238 VTR262214:VTR262238 VJV262214:VJV262238 UZZ262214:UZZ262238 UQD262214:UQD262238 UGH262214:UGH262238 TWL262214:TWL262238 TMP262214:TMP262238 TCT262214:TCT262238 SSX262214:SSX262238 SJB262214:SJB262238 RZF262214:RZF262238 RPJ262214:RPJ262238 RFN262214:RFN262238 QVR262214:QVR262238 QLV262214:QLV262238 QBZ262214:QBZ262238 PSD262214:PSD262238 PIH262214:PIH262238 OYL262214:OYL262238 OOP262214:OOP262238 OET262214:OET262238 NUX262214:NUX262238 NLB262214:NLB262238 NBF262214:NBF262238 MRJ262214:MRJ262238 MHN262214:MHN262238 LXR262214:LXR262238 LNV262214:LNV262238 LDZ262214:LDZ262238 KUD262214:KUD262238 KKH262214:KKH262238 KAL262214:KAL262238 JQP262214:JQP262238 JGT262214:JGT262238 IWX262214:IWX262238 INB262214:INB262238 IDF262214:IDF262238 HTJ262214:HTJ262238 HJN262214:HJN262238 GZR262214:GZR262238 GPV262214:GPV262238 GFZ262214:GFZ262238 FWD262214:FWD262238 FMH262214:FMH262238 FCL262214:FCL262238 ESP262214:ESP262238 EIT262214:EIT262238 DYX262214:DYX262238 DPB262214:DPB262238 DFF262214:DFF262238 CVJ262214:CVJ262238 CLN262214:CLN262238 CBR262214:CBR262238 BRV262214:BRV262238 BHZ262214:BHZ262238 AYD262214:AYD262238 AOH262214:AOH262238 AEL262214:AEL262238 UP262214:UP262238 KT262214:KT262238 D196678:F196702 WXF196678:WXF196702 WNJ196678:WNJ196702 WDN196678:WDN196702 VTR196678:VTR196702 VJV196678:VJV196702 UZZ196678:UZZ196702 UQD196678:UQD196702 UGH196678:UGH196702 TWL196678:TWL196702 TMP196678:TMP196702 TCT196678:TCT196702 SSX196678:SSX196702 SJB196678:SJB196702 RZF196678:RZF196702 RPJ196678:RPJ196702 RFN196678:RFN196702 QVR196678:QVR196702 QLV196678:QLV196702 QBZ196678:QBZ196702 PSD196678:PSD196702 PIH196678:PIH196702 OYL196678:OYL196702 OOP196678:OOP196702 OET196678:OET196702 NUX196678:NUX196702 NLB196678:NLB196702 NBF196678:NBF196702 MRJ196678:MRJ196702 MHN196678:MHN196702 LXR196678:LXR196702 LNV196678:LNV196702 LDZ196678:LDZ196702 KUD196678:KUD196702 KKH196678:KKH196702 KAL196678:KAL196702 JQP196678:JQP196702 JGT196678:JGT196702 IWX196678:IWX196702 INB196678:INB196702 IDF196678:IDF196702 HTJ196678:HTJ196702 HJN196678:HJN196702 GZR196678:GZR196702 GPV196678:GPV196702 GFZ196678:GFZ196702 FWD196678:FWD196702 FMH196678:FMH196702 FCL196678:FCL196702 ESP196678:ESP196702 EIT196678:EIT196702 DYX196678:DYX196702 DPB196678:DPB196702 DFF196678:DFF196702 CVJ196678:CVJ196702 CLN196678:CLN196702 CBR196678:CBR196702 BRV196678:BRV196702 BHZ196678:BHZ196702 AYD196678:AYD196702 AOH196678:AOH196702 AEL196678:AEL196702 UP196678:UP196702 KT196678:KT196702 D131142:F131166 WXF131142:WXF131166 WNJ131142:WNJ131166 WDN131142:WDN131166 VTR131142:VTR131166 VJV131142:VJV131166 UZZ131142:UZZ131166 UQD131142:UQD131166 UGH131142:UGH131166 TWL131142:TWL131166 TMP131142:TMP131166 TCT131142:TCT131166 SSX131142:SSX131166 SJB131142:SJB131166 RZF131142:RZF131166 RPJ131142:RPJ131166 RFN131142:RFN131166 QVR131142:QVR131166 QLV131142:QLV131166 QBZ131142:QBZ131166 PSD131142:PSD131166 PIH131142:PIH131166 OYL131142:OYL131166 OOP131142:OOP131166 OET131142:OET131166 NUX131142:NUX131166 NLB131142:NLB131166 NBF131142:NBF131166 MRJ131142:MRJ131166 MHN131142:MHN131166 LXR131142:LXR131166 LNV131142:LNV131166 LDZ131142:LDZ131166 KUD131142:KUD131166 KKH131142:KKH131166 KAL131142:KAL131166 JQP131142:JQP131166 JGT131142:JGT131166 IWX131142:IWX131166 INB131142:INB131166 IDF131142:IDF131166 HTJ131142:HTJ131166 HJN131142:HJN131166 GZR131142:GZR131166 GPV131142:GPV131166 GFZ131142:GFZ131166 FWD131142:FWD131166 FMH131142:FMH131166 FCL131142:FCL131166 ESP131142:ESP131166 EIT131142:EIT131166 DYX131142:DYX131166 DPB131142:DPB131166 DFF131142:DFF131166 CVJ131142:CVJ131166 CLN131142:CLN131166 CBR131142:CBR131166 BRV131142:BRV131166 BHZ131142:BHZ131166 AYD131142:AYD131166 AOH131142:AOH131166 AEL131142:AEL131166 UP131142:UP131166 KT131142:KT131166 D65606:F65630 WXF65606:WXF65630 WNJ65606:WNJ65630 WDN65606:WDN65630 VTR65606:VTR65630 VJV65606:VJV65630 UZZ65606:UZZ65630 UQD65606:UQD65630 UGH65606:UGH65630 TWL65606:TWL65630 TMP65606:TMP65630 TCT65606:TCT65630 SSX65606:SSX65630 SJB65606:SJB65630 RZF65606:RZF65630 RPJ65606:RPJ65630 RFN65606:RFN65630 QVR65606:QVR65630 QLV65606:QLV65630 QBZ65606:QBZ65630 PSD65606:PSD65630 PIH65606:PIH65630 OYL65606:OYL65630 OOP65606:OOP65630 OET65606:OET65630 NUX65606:NUX65630 NLB65606:NLB65630 NBF65606:NBF65630 MRJ65606:MRJ65630 MHN65606:MHN65630 LXR65606:LXR65630 LNV65606:LNV65630 LDZ65606:LDZ65630 KUD65606:KUD65630 KKH65606:KKH65630 KAL65606:KAL65630 JQP65606:JQP65630 JGT65606:JGT65630 IWX65606:IWX65630 INB65606:INB65630 IDF65606:IDF65630 HTJ65606:HTJ65630 HJN65606:HJN65630 GZR65606:GZR65630 GPV65606:GPV65630 GFZ65606:GFZ65630 FWD65606:FWD65630 FMH65606:FMH65630 FCL65606:FCL65630 ESP65606:ESP65630 EIT65606:EIT65630 DYX65606:DYX65630 DPB65606:DPB65630 DFF65606:DFF65630 CVJ65606:CVJ65630 CLN65606:CLN65630 CBR65606:CBR65630 BRV65606:BRV65630 BHZ65606:BHZ65630 AYD65606:AYD65630 AOH65606:AOH65630 AEL65606:AEL65630 UP65606:UP65630 KT65606:KT65630 D983110:F983134" xr:uid="{00000000-0002-0000-0200-000001000000}">
      <formula1>$D$98:$D$99</formula1>
    </dataValidation>
    <dataValidation type="list" errorStyle="warning" allowBlank="1" showInputMessage="1" showErrorMessage="1" sqref="WXH983110:WXH983134 WNL983110:WNL983134 WXH11:WXH85 WNL11:WNL85 WDP11:WDP85 VTT11:VTT85 VJX11:VJX85 VAB11:VAB85 UQF11:UQF85 UGJ11:UGJ85 TWN11:TWN85 TMR11:TMR85 TCV11:TCV85 SSZ11:SSZ85 SJD11:SJD85 RZH11:RZH85 RPL11:RPL85 RFP11:RFP85 QVT11:QVT85 QLX11:QLX85 QCB11:QCB85 PSF11:PSF85 PIJ11:PIJ85 OYN11:OYN85 OOR11:OOR85 OEV11:OEV85 NUZ11:NUZ85 NLD11:NLD85 NBH11:NBH85 MRL11:MRL85 MHP11:MHP85 LXT11:LXT85 LNX11:LNX85 LEB11:LEB85 KUF11:KUF85 KKJ11:KKJ85 KAN11:KAN85 JQR11:JQR85 JGV11:JGV85 IWZ11:IWZ85 IND11:IND85 IDH11:IDH85 HTL11:HTL85 HJP11:HJP85 GZT11:GZT85 GPX11:GPX85 GGB11:GGB85 FWF11:FWF85 FMJ11:FMJ85 FCN11:FCN85 ESR11:ESR85 EIV11:EIV85 DYZ11:DYZ85 DPD11:DPD85 DFH11:DFH85 CVL11:CVL85 CLP11:CLP85 CBT11:CBT85 BRX11:BRX85 BIB11:BIB85 AYF11:AYF85 AOJ11:AOJ85 AEN11:AEN85 UR11:UR85 KV11:KV85 WDP983110:WDP983134 VTT983110:VTT983134 VJX983110:VJX983134 VAB983110:VAB983134 UQF983110:UQF983134 UGJ983110:UGJ983134 TWN983110:TWN983134 TMR983110:TMR983134 TCV983110:TCV983134 SSZ983110:SSZ983134 SJD983110:SJD983134 RZH983110:RZH983134 RPL983110:RPL983134 RFP983110:RFP983134 QVT983110:QVT983134 QLX983110:QLX983134 QCB983110:QCB983134 PSF983110:PSF983134 PIJ983110:PIJ983134 OYN983110:OYN983134 OOR983110:OOR983134 OEV983110:OEV983134 NUZ983110:NUZ983134 NLD983110:NLD983134 NBH983110:NBH983134 MRL983110:MRL983134 MHP983110:MHP983134 LXT983110:LXT983134 LNX983110:LNX983134 LEB983110:LEB983134 KUF983110:KUF983134 KKJ983110:KKJ983134 KAN983110:KAN983134 JQR983110:JQR983134 JGV983110:JGV983134 IWZ983110:IWZ983134 IND983110:IND983134 IDH983110:IDH983134 HTL983110:HTL983134 HJP983110:HJP983134 GZT983110:GZT983134 GPX983110:GPX983134 GGB983110:GGB983134 FWF983110:FWF983134 FMJ983110:FMJ983134 FCN983110:FCN983134 ESR983110:ESR983134 EIV983110:EIV983134 DYZ983110:DYZ983134 DPD983110:DPD983134 DFH983110:DFH983134 CVL983110:CVL983134 CLP983110:CLP983134 CBT983110:CBT983134 BRX983110:BRX983134 BIB983110:BIB983134 AYF983110:AYF983134 AOJ983110:AOJ983134 AEN983110:AEN983134 UR983110:UR983134 KV983110:KV983134 H983110:H983134 WXH917574:WXH917598 WNL917574:WNL917598 WDP917574:WDP917598 VTT917574:VTT917598 VJX917574:VJX917598 VAB917574:VAB917598 UQF917574:UQF917598 UGJ917574:UGJ917598 TWN917574:TWN917598 TMR917574:TMR917598 TCV917574:TCV917598 SSZ917574:SSZ917598 SJD917574:SJD917598 RZH917574:RZH917598 RPL917574:RPL917598 RFP917574:RFP917598 QVT917574:QVT917598 QLX917574:QLX917598 QCB917574:QCB917598 PSF917574:PSF917598 PIJ917574:PIJ917598 OYN917574:OYN917598 OOR917574:OOR917598 OEV917574:OEV917598 NUZ917574:NUZ917598 NLD917574:NLD917598 NBH917574:NBH917598 MRL917574:MRL917598 MHP917574:MHP917598 LXT917574:LXT917598 LNX917574:LNX917598 LEB917574:LEB917598 KUF917574:KUF917598 KKJ917574:KKJ917598 KAN917574:KAN917598 JQR917574:JQR917598 JGV917574:JGV917598 IWZ917574:IWZ917598 IND917574:IND917598 IDH917574:IDH917598 HTL917574:HTL917598 HJP917574:HJP917598 GZT917574:GZT917598 GPX917574:GPX917598 GGB917574:GGB917598 FWF917574:FWF917598 FMJ917574:FMJ917598 FCN917574:FCN917598 ESR917574:ESR917598 EIV917574:EIV917598 DYZ917574:DYZ917598 DPD917574:DPD917598 DFH917574:DFH917598 CVL917574:CVL917598 CLP917574:CLP917598 CBT917574:CBT917598 BRX917574:BRX917598 BIB917574:BIB917598 AYF917574:AYF917598 AOJ917574:AOJ917598 AEN917574:AEN917598 UR917574:UR917598 KV917574:KV917598 H917574:H917598 WXH852038:WXH852062 WNL852038:WNL852062 WDP852038:WDP852062 VTT852038:VTT852062 VJX852038:VJX852062 VAB852038:VAB852062 UQF852038:UQF852062 UGJ852038:UGJ852062 TWN852038:TWN852062 TMR852038:TMR852062 TCV852038:TCV852062 SSZ852038:SSZ852062 SJD852038:SJD852062 RZH852038:RZH852062 RPL852038:RPL852062 RFP852038:RFP852062 QVT852038:QVT852062 QLX852038:QLX852062 QCB852038:QCB852062 PSF852038:PSF852062 PIJ852038:PIJ852062 OYN852038:OYN852062 OOR852038:OOR852062 OEV852038:OEV852062 NUZ852038:NUZ852062 NLD852038:NLD852062 NBH852038:NBH852062 MRL852038:MRL852062 MHP852038:MHP852062 LXT852038:LXT852062 LNX852038:LNX852062 LEB852038:LEB852062 KUF852038:KUF852062 KKJ852038:KKJ852062 KAN852038:KAN852062 JQR852038:JQR852062 JGV852038:JGV852062 IWZ852038:IWZ852062 IND852038:IND852062 IDH852038:IDH852062 HTL852038:HTL852062 HJP852038:HJP852062 GZT852038:GZT852062 GPX852038:GPX852062 GGB852038:GGB852062 FWF852038:FWF852062 FMJ852038:FMJ852062 FCN852038:FCN852062 ESR852038:ESR852062 EIV852038:EIV852062 DYZ852038:DYZ852062 DPD852038:DPD852062 DFH852038:DFH852062 CVL852038:CVL852062 CLP852038:CLP852062 CBT852038:CBT852062 BRX852038:BRX852062 BIB852038:BIB852062 AYF852038:AYF852062 AOJ852038:AOJ852062 AEN852038:AEN852062 UR852038:UR852062 KV852038:KV852062 H852038:H852062 WXH786502:WXH786526 WNL786502:WNL786526 WDP786502:WDP786526 VTT786502:VTT786526 VJX786502:VJX786526 VAB786502:VAB786526 UQF786502:UQF786526 UGJ786502:UGJ786526 TWN786502:TWN786526 TMR786502:TMR786526 TCV786502:TCV786526 SSZ786502:SSZ786526 SJD786502:SJD786526 RZH786502:RZH786526 RPL786502:RPL786526 RFP786502:RFP786526 QVT786502:QVT786526 QLX786502:QLX786526 QCB786502:QCB786526 PSF786502:PSF786526 PIJ786502:PIJ786526 OYN786502:OYN786526 OOR786502:OOR786526 OEV786502:OEV786526 NUZ786502:NUZ786526 NLD786502:NLD786526 NBH786502:NBH786526 MRL786502:MRL786526 MHP786502:MHP786526 LXT786502:LXT786526 LNX786502:LNX786526 LEB786502:LEB786526 KUF786502:KUF786526 KKJ786502:KKJ786526 KAN786502:KAN786526 JQR786502:JQR786526 JGV786502:JGV786526 IWZ786502:IWZ786526 IND786502:IND786526 IDH786502:IDH786526 HTL786502:HTL786526 HJP786502:HJP786526 GZT786502:GZT786526 GPX786502:GPX786526 GGB786502:GGB786526 FWF786502:FWF786526 FMJ786502:FMJ786526 FCN786502:FCN786526 ESR786502:ESR786526 EIV786502:EIV786526 DYZ786502:DYZ786526 DPD786502:DPD786526 DFH786502:DFH786526 CVL786502:CVL786526 CLP786502:CLP786526 CBT786502:CBT786526 BRX786502:BRX786526 BIB786502:BIB786526 AYF786502:AYF786526 AOJ786502:AOJ786526 AEN786502:AEN786526 UR786502:UR786526 KV786502:KV786526 H786502:H786526 WXH720966:WXH720990 WNL720966:WNL720990 WDP720966:WDP720990 VTT720966:VTT720990 VJX720966:VJX720990 VAB720966:VAB720990 UQF720966:UQF720990 UGJ720966:UGJ720990 TWN720966:TWN720990 TMR720966:TMR720990 TCV720966:TCV720990 SSZ720966:SSZ720990 SJD720966:SJD720990 RZH720966:RZH720990 RPL720966:RPL720990 RFP720966:RFP720990 QVT720966:QVT720990 QLX720966:QLX720990 QCB720966:QCB720990 PSF720966:PSF720990 PIJ720966:PIJ720990 OYN720966:OYN720990 OOR720966:OOR720990 OEV720966:OEV720990 NUZ720966:NUZ720990 NLD720966:NLD720990 NBH720966:NBH720990 MRL720966:MRL720990 MHP720966:MHP720990 LXT720966:LXT720990 LNX720966:LNX720990 LEB720966:LEB720990 KUF720966:KUF720990 KKJ720966:KKJ720990 KAN720966:KAN720990 JQR720966:JQR720990 JGV720966:JGV720990 IWZ720966:IWZ720990 IND720966:IND720990 IDH720966:IDH720990 HTL720966:HTL720990 HJP720966:HJP720990 GZT720966:GZT720990 GPX720966:GPX720990 GGB720966:GGB720990 FWF720966:FWF720990 FMJ720966:FMJ720990 FCN720966:FCN720990 ESR720966:ESR720990 EIV720966:EIV720990 DYZ720966:DYZ720990 DPD720966:DPD720990 DFH720966:DFH720990 CVL720966:CVL720990 CLP720966:CLP720990 CBT720966:CBT720990 BRX720966:BRX720990 BIB720966:BIB720990 AYF720966:AYF720990 AOJ720966:AOJ720990 AEN720966:AEN720990 UR720966:UR720990 KV720966:KV720990 H720966:H720990 WXH655430:WXH655454 WNL655430:WNL655454 WDP655430:WDP655454 VTT655430:VTT655454 VJX655430:VJX655454 VAB655430:VAB655454 UQF655430:UQF655454 UGJ655430:UGJ655454 TWN655430:TWN655454 TMR655430:TMR655454 TCV655430:TCV655454 SSZ655430:SSZ655454 SJD655430:SJD655454 RZH655430:RZH655454 RPL655430:RPL655454 RFP655430:RFP655454 QVT655430:QVT655454 QLX655430:QLX655454 QCB655430:QCB655454 PSF655430:PSF655454 PIJ655430:PIJ655454 OYN655430:OYN655454 OOR655430:OOR655454 OEV655430:OEV655454 NUZ655430:NUZ655454 NLD655430:NLD655454 NBH655430:NBH655454 MRL655430:MRL655454 MHP655430:MHP655454 LXT655430:LXT655454 LNX655430:LNX655454 LEB655430:LEB655454 KUF655430:KUF655454 KKJ655430:KKJ655454 KAN655430:KAN655454 JQR655430:JQR655454 JGV655430:JGV655454 IWZ655430:IWZ655454 IND655430:IND655454 IDH655430:IDH655454 HTL655430:HTL655454 HJP655430:HJP655454 GZT655430:GZT655454 GPX655430:GPX655454 GGB655430:GGB655454 FWF655430:FWF655454 FMJ655430:FMJ655454 FCN655430:FCN655454 ESR655430:ESR655454 EIV655430:EIV655454 DYZ655430:DYZ655454 DPD655430:DPD655454 DFH655430:DFH655454 CVL655430:CVL655454 CLP655430:CLP655454 CBT655430:CBT655454 BRX655430:BRX655454 BIB655430:BIB655454 AYF655430:AYF655454 AOJ655430:AOJ655454 AEN655430:AEN655454 UR655430:UR655454 KV655430:KV655454 H655430:H655454 WXH589894:WXH589918 WNL589894:WNL589918 WDP589894:WDP589918 VTT589894:VTT589918 VJX589894:VJX589918 VAB589894:VAB589918 UQF589894:UQF589918 UGJ589894:UGJ589918 TWN589894:TWN589918 TMR589894:TMR589918 TCV589894:TCV589918 SSZ589894:SSZ589918 SJD589894:SJD589918 RZH589894:RZH589918 RPL589894:RPL589918 RFP589894:RFP589918 QVT589894:QVT589918 QLX589894:QLX589918 QCB589894:QCB589918 PSF589894:PSF589918 PIJ589894:PIJ589918 OYN589894:OYN589918 OOR589894:OOR589918 OEV589894:OEV589918 NUZ589894:NUZ589918 NLD589894:NLD589918 NBH589894:NBH589918 MRL589894:MRL589918 MHP589894:MHP589918 LXT589894:LXT589918 LNX589894:LNX589918 LEB589894:LEB589918 KUF589894:KUF589918 KKJ589894:KKJ589918 KAN589894:KAN589918 JQR589894:JQR589918 JGV589894:JGV589918 IWZ589894:IWZ589918 IND589894:IND589918 IDH589894:IDH589918 HTL589894:HTL589918 HJP589894:HJP589918 GZT589894:GZT589918 GPX589894:GPX589918 GGB589894:GGB589918 FWF589894:FWF589918 FMJ589894:FMJ589918 FCN589894:FCN589918 ESR589894:ESR589918 EIV589894:EIV589918 DYZ589894:DYZ589918 DPD589894:DPD589918 DFH589894:DFH589918 CVL589894:CVL589918 CLP589894:CLP589918 CBT589894:CBT589918 BRX589894:BRX589918 BIB589894:BIB589918 AYF589894:AYF589918 AOJ589894:AOJ589918 AEN589894:AEN589918 UR589894:UR589918 KV589894:KV589918 H589894:H589918 WXH524358:WXH524382 WNL524358:WNL524382 WDP524358:WDP524382 VTT524358:VTT524382 VJX524358:VJX524382 VAB524358:VAB524382 UQF524358:UQF524382 UGJ524358:UGJ524382 TWN524358:TWN524382 TMR524358:TMR524382 TCV524358:TCV524382 SSZ524358:SSZ524382 SJD524358:SJD524382 RZH524358:RZH524382 RPL524358:RPL524382 RFP524358:RFP524382 QVT524358:QVT524382 QLX524358:QLX524382 QCB524358:QCB524382 PSF524358:PSF524382 PIJ524358:PIJ524382 OYN524358:OYN524382 OOR524358:OOR524382 OEV524358:OEV524382 NUZ524358:NUZ524382 NLD524358:NLD524382 NBH524358:NBH524382 MRL524358:MRL524382 MHP524358:MHP524382 LXT524358:LXT524382 LNX524358:LNX524382 LEB524358:LEB524382 KUF524358:KUF524382 KKJ524358:KKJ524382 KAN524358:KAN524382 JQR524358:JQR524382 JGV524358:JGV524382 IWZ524358:IWZ524382 IND524358:IND524382 IDH524358:IDH524382 HTL524358:HTL524382 HJP524358:HJP524382 GZT524358:GZT524382 GPX524358:GPX524382 GGB524358:GGB524382 FWF524358:FWF524382 FMJ524358:FMJ524382 FCN524358:FCN524382 ESR524358:ESR524382 EIV524358:EIV524382 DYZ524358:DYZ524382 DPD524358:DPD524382 DFH524358:DFH524382 CVL524358:CVL524382 CLP524358:CLP524382 CBT524358:CBT524382 BRX524358:BRX524382 BIB524358:BIB524382 AYF524358:AYF524382 AOJ524358:AOJ524382 AEN524358:AEN524382 UR524358:UR524382 KV524358:KV524382 H524358:H524382 WXH458822:WXH458846 WNL458822:WNL458846 WDP458822:WDP458846 VTT458822:VTT458846 VJX458822:VJX458846 VAB458822:VAB458846 UQF458822:UQF458846 UGJ458822:UGJ458846 TWN458822:TWN458846 TMR458822:TMR458846 TCV458822:TCV458846 SSZ458822:SSZ458846 SJD458822:SJD458846 RZH458822:RZH458846 RPL458822:RPL458846 RFP458822:RFP458846 QVT458822:QVT458846 QLX458822:QLX458846 QCB458822:QCB458846 PSF458822:PSF458846 PIJ458822:PIJ458846 OYN458822:OYN458846 OOR458822:OOR458846 OEV458822:OEV458846 NUZ458822:NUZ458846 NLD458822:NLD458846 NBH458822:NBH458846 MRL458822:MRL458846 MHP458822:MHP458846 LXT458822:LXT458846 LNX458822:LNX458846 LEB458822:LEB458846 KUF458822:KUF458846 KKJ458822:KKJ458846 KAN458822:KAN458846 JQR458822:JQR458846 JGV458822:JGV458846 IWZ458822:IWZ458846 IND458822:IND458846 IDH458822:IDH458846 HTL458822:HTL458846 HJP458822:HJP458846 GZT458822:GZT458846 GPX458822:GPX458846 GGB458822:GGB458846 FWF458822:FWF458846 FMJ458822:FMJ458846 FCN458822:FCN458846 ESR458822:ESR458846 EIV458822:EIV458846 DYZ458822:DYZ458846 DPD458822:DPD458846 DFH458822:DFH458846 CVL458822:CVL458846 CLP458822:CLP458846 CBT458822:CBT458846 BRX458822:BRX458846 BIB458822:BIB458846 AYF458822:AYF458846 AOJ458822:AOJ458846 AEN458822:AEN458846 UR458822:UR458846 KV458822:KV458846 H458822:H458846 WXH393286:WXH393310 WNL393286:WNL393310 WDP393286:WDP393310 VTT393286:VTT393310 VJX393286:VJX393310 VAB393286:VAB393310 UQF393286:UQF393310 UGJ393286:UGJ393310 TWN393286:TWN393310 TMR393286:TMR393310 TCV393286:TCV393310 SSZ393286:SSZ393310 SJD393286:SJD393310 RZH393286:RZH393310 RPL393286:RPL393310 RFP393286:RFP393310 QVT393286:QVT393310 QLX393286:QLX393310 QCB393286:QCB393310 PSF393286:PSF393310 PIJ393286:PIJ393310 OYN393286:OYN393310 OOR393286:OOR393310 OEV393286:OEV393310 NUZ393286:NUZ393310 NLD393286:NLD393310 NBH393286:NBH393310 MRL393286:MRL393310 MHP393286:MHP393310 LXT393286:LXT393310 LNX393286:LNX393310 LEB393286:LEB393310 KUF393286:KUF393310 KKJ393286:KKJ393310 KAN393286:KAN393310 JQR393286:JQR393310 JGV393286:JGV393310 IWZ393286:IWZ393310 IND393286:IND393310 IDH393286:IDH393310 HTL393286:HTL393310 HJP393286:HJP393310 GZT393286:GZT393310 GPX393286:GPX393310 GGB393286:GGB393310 FWF393286:FWF393310 FMJ393286:FMJ393310 FCN393286:FCN393310 ESR393286:ESR393310 EIV393286:EIV393310 DYZ393286:DYZ393310 DPD393286:DPD393310 DFH393286:DFH393310 CVL393286:CVL393310 CLP393286:CLP393310 CBT393286:CBT393310 BRX393286:BRX393310 BIB393286:BIB393310 AYF393286:AYF393310 AOJ393286:AOJ393310 AEN393286:AEN393310 UR393286:UR393310 KV393286:KV393310 H393286:H393310 WXH327750:WXH327774 WNL327750:WNL327774 WDP327750:WDP327774 VTT327750:VTT327774 VJX327750:VJX327774 VAB327750:VAB327774 UQF327750:UQF327774 UGJ327750:UGJ327774 TWN327750:TWN327774 TMR327750:TMR327774 TCV327750:TCV327774 SSZ327750:SSZ327774 SJD327750:SJD327774 RZH327750:RZH327774 RPL327750:RPL327774 RFP327750:RFP327774 QVT327750:QVT327774 QLX327750:QLX327774 QCB327750:QCB327774 PSF327750:PSF327774 PIJ327750:PIJ327774 OYN327750:OYN327774 OOR327750:OOR327774 OEV327750:OEV327774 NUZ327750:NUZ327774 NLD327750:NLD327774 NBH327750:NBH327774 MRL327750:MRL327774 MHP327750:MHP327774 LXT327750:LXT327774 LNX327750:LNX327774 LEB327750:LEB327774 KUF327750:KUF327774 KKJ327750:KKJ327774 KAN327750:KAN327774 JQR327750:JQR327774 JGV327750:JGV327774 IWZ327750:IWZ327774 IND327750:IND327774 IDH327750:IDH327774 HTL327750:HTL327774 HJP327750:HJP327774 GZT327750:GZT327774 GPX327750:GPX327774 GGB327750:GGB327774 FWF327750:FWF327774 FMJ327750:FMJ327774 FCN327750:FCN327774 ESR327750:ESR327774 EIV327750:EIV327774 DYZ327750:DYZ327774 DPD327750:DPD327774 DFH327750:DFH327774 CVL327750:CVL327774 CLP327750:CLP327774 CBT327750:CBT327774 BRX327750:BRX327774 BIB327750:BIB327774 AYF327750:AYF327774 AOJ327750:AOJ327774 AEN327750:AEN327774 UR327750:UR327774 KV327750:KV327774 H327750:H327774 WXH262214:WXH262238 WNL262214:WNL262238 WDP262214:WDP262238 VTT262214:VTT262238 VJX262214:VJX262238 VAB262214:VAB262238 UQF262214:UQF262238 UGJ262214:UGJ262238 TWN262214:TWN262238 TMR262214:TMR262238 TCV262214:TCV262238 SSZ262214:SSZ262238 SJD262214:SJD262238 RZH262214:RZH262238 RPL262214:RPL262238 RFP262214:RFP262238 QVT262214:QVT262238 QLX262214:QLX262238 QCB262214:QCB262238 PSF262214:PSF262238 PIJ262214:PIJ262238 OYN262214:OYN262238 OOR262214:OOR262238 OEV262214:OEV262238 NUZ262214:NUZ262238 NLD262214:NLD262238 NBH262214:NBH262238 MRL262214:MRL262238 MHP262214:MHP262238 LXT262214:LXT262238 LNX262214:LNX262238 LEB262214:LEB262238 KUF262214:KUF262238 KKJ262214:KKJ262238 KAN262214:KAN262238 JQR262214:JQR262238 JGV262214:JGV262238 IWZ262214:IWZ262238 IND262214:IND262238 IDH262214:IDH262238 HTL262214:HTL262238 HJP262214:HJP262238 GZT262214:GZT262238 GPX262214:GPX262238 GGB262214:GGB262238 FWF262214:FWF262238 FMJ262214:FMJ262238 FCN262214:FCN262238 ESR262214:ESR262238 EIV262214:EIV262238 DYZ262214:DYZ262238 DPD262214:DPD262238 DFH262214:DFH262238 CVL262214:CVL262238 CLP262214:CLP262238 CBT262214:CBT262238 BRX262214:BRX262238 BIB262214:BIB262238 AYF262214:AYF262238 AOJ262214:AOJ262238 AEN262214:AEN262238 UR262214:UR262238 KV262214:KV262238 H262214:H262238 WXH196678:WXH196702 WNL196678:WNL196702 WDP196678:WDP196702 VTT196678:VTT196702 VJX196678:VJX196702 VAB196678:VAB196702 UQF196678:UQF196702 UGJ196678:UGJ196702 TWN196678:TWN196702 TMR196678:TMR196702 TCV196678:TCV196702 SSZ196678:SSZ196702 SJD196678:SJD196702 RZH196678:RZH196702 RPL196678:RPL196702 RFP196678:RFP196702 QVT196678:QVT196702 QLX196678:QLX196702 QCB196678:QCB196702 PSF196678:PSF196702 PIJ196678:PIJ196702 OYN196678:OYN196702 OOR196678:OOR196702 OEV196678:OEV196702 NUZ196678:NUZ196702 NLD196678:NLD196702 NBH196678:NBH196702 MRL196678:MRL196702 MHP196678:MHP196702 LXT196678:LXT196702 LNX196678:LNX196702 LEB196678:LEB196702 KUF196678:KUF196702 KKJ196678:KKJ196702 KAN196678:KAN196702 JQR196678:JQR196702 JGV196678:JGV196702 IWZ196678:IWZ196702 IND196678:IND196702 IDH196678:IDH196702 HTL196678:HTL196702 HJP196678:HJP196702 GZT196678:GZT196702 GPX196678:GPX196702 GGB196678:GGB196702 FWF196678:FWF196702 FMJ196678:FMJ196702 FCN196678:FCN196702 ESR196678:ESR196702 EIV196678:EIV196702 DYZ196678:DYZ196702 DPD196678:DPD196702 DFH196678:DFH196702 CVL196678:CVL196702 CLP196678:CLP196702 CBT196678:CBT196702 BRX196678:BRX196702 BIB196678:BIB196702 AYF196678:AYF196702 AOJ196678:AOJ196702 AEN196678:AEN196702 UR196678:UR196702 KV196678:KV196702 H196678:H196702 WXH131142:WXH131166 WNL131142:WNL131166 WDP131142:WDP131166 VTT131142:VTT131166 VJX131142:VJX131166 VAB131142:VAB131166 UQF131142:UQF131166 UGJ131142:UGJ131166 TWN131142:TWN131166 TMR131142:TMR131166 TCV131142:TCV131166 SSZ131142:SSZ131166 SJD131142:SJD131166 RZH131142:RZH131166 RPL131142:RPL131166 RFP131142:RFP131166 QVT131142:QVT131166 QLX131142:QLX131166 QCB131142:QCB131166 PSF131142:PSF131166 PIJ131142:PIJ131166 OYN131142:OYN131166 OOR131142:OOR131166 OEV131142:OEV131166 NUZ131142:NUZ131166 NLD131142:NLD131166 NBH131142:NBH131166 MRL131142:MRL131166 MHP131142:MHP131166 LXT131142:LXT131166 LNX131142:LNX131166 LEB131142:LEB131166 KUF131142:KUF131166 KKJ131142:KKJ131166 KAN131142:KAN131166 JQR131142:JQR131166 JGV131142:JGV131166 IWZ131142:IWZ131166 IND131142:IND131166 IDH131142:IDH131166 HTL131142:HTL131166 HJP131142:HJP131166 GZT131142:GZT131166 GPX131142:GPX131166 GGB131142:GGB131166 FWF131142:FWF131166 FMJ131142:FMJ131166 FCN131142:FCN131166 ESR131142:ESR131166 EIV131142:EIV131166 DYZ131142:DYZ131166 DPD131142:DPD131166 DFH131142:DFH131166 CVL131142:CVL131166 CLP131142:CLP131166 CBT131142:CBT131166 BRX131142:BRX131166 BIB131142:BIB131166 AYF131142:AYF131166 AOJ131142:AOJ131166 AEN131142:AEN131166 UR131142:UR131166 KV131142:KV131166 H131142:H131166 WXH65606:WXH65630 WNL65606:WNL65630 WDP65606:WDP65630 VTT65606:VTT65630 VJX65606:VJX65630 VAB65606:VAB65630 UQF65606:UQF65630 UGJ65606:UGJ65630 TWN65606:TWN65630 TMR65606:TMR65630 TCV65606:TCV65630 SSZ65606:SSZ65630 SJD65606:SJD65630 RZH65606:RZH65630 RPL65606:RPL65630 RFP65606:RFP65630 QVT65606:QVT65630 QLX65606:QLX65630 QCB65606:QCB65630 PSF65606:PSF65630 PIJ65606:PIJ65630 OYN65606:OYN65630 OOR65606:OOR65630 OEV65606:OEV65630 NUZ65606:NUZ65630 NLD65606:NLD65630 NBH65606:NBH65630 MRL65606:MRL65630 MHP65606:MHP65630 LXT65606:LXT65630 LNX65606:LNX65630 LEB65606:LEB65630 KUF65606:KUF65630 KKJ65606:KKJ65630 KAN65606:KAN65630 JQR65606:JQR65630 JGV65606:JGV65630 IWZ65606:IWZ65630 IND65606:IND65630 IDH65606:IDH65630 HTL65606:HTL65630 HJP65606:HJP65630 GZT65606:GZT65630 GPX65606:GPX65630 GGB65606:GGB65630 FWF65606:FWF65630 FMJ65606:FMJ65630 FCN65606:FCN65630 ESR65606:ESR65630 EIV65606:EIV65630 DYZ65606:DYZ65630 DPD65606:DPD65630 DFH65606:DFH65630 CVL65606:CVL65630 CLP65606:CLP65630 CBT65606:CBT65630 BRX65606:BRX65630 BIB65606:BIB65630 AYF65606:AYF65630 AOJ65606:AOJ65630 AEN65606:AEN65630 UR65606:UR65630 KV65606:KV65630 H65606:H65630 H11:H85" xr:uid="{00000000-0002-0000-0200-000002000000}">
      <formula1>$H$98:$H$99</formula1>
    </dataValidation>
    <dataValidation type="list" errorStyle="warning" allowBlank="1" showInputMessage="1" showErrorMessage="1" sqref="WXJ983110:WXK983134 WNN983110:WNO983134 WXJ11:WXK85 WNN11:WNO85 WDR11:WDS85 VTV11:VTW85 VJZ11:VKA85 VAD11:VAE85 UQH11:UQI85 UGL11:UGM85 TWP11:TWQ85 TMT11:TMU85 TCX11:TCY85 STB11:STC85 SJF11:SJG85 RZJ11:RZK85 RPN11:RPO85 RFR11:RFS85 QVV11:QVW85 QLZ11:QMA85 QCD11:QCE85 PSH11:PSI85 PIL11:PIM85 OYP11:OYQ85 OOT11:OOU85 OEX11:OEY85 NVB11:NVC85 NLF11:NLG85 NBJ11:NBK85 MRN11:MRO85 MHR11:MHS85 LXV11:LXW85 LNZ11:LOA85 LED11:LEE85 KUH11:KUI85 KKL11:KKM85 KAP11:KAQ85 JQT11:JQU85 JGX11:JGY85 IXB11:IXC85 INF11:ING85 IDJ11:IDK85 HTN11:HTO85 HJR11:HJS85 GZV11:GZW85 GPZ11:GQA85 GGD11:GGE85 FWH11:FWI85 FML11:FMM85 FCP11:FCQ85 EST11:ESU85 EIX11:EIY85 DZB11:DZC85 DPF11:DPG85 DFJ11:DFK85 CVN11:CVO85 CLR11:CLS85 CBV11:CBW85 BRZ11:BSA85 BID11:BIE85 AYH11:AYI85 AOL11:AOM85 AEP11:AEQ85 UT11:UU85 KX11:KY85 WDR983110:WDS983134 VTV983110:VTW983134 VJZ983110:VKA983134 VAD983110:VAE983134 UQH983110:UQI983134 UGL983110:UGM983134 TWP983110:TWQ983134 TMT983110:TMU983134 TCX983110:TCY983134 STB983110:STC983134 SJF983110:SJG983134 RZJ983110:RZK983134 RPN983110:RPO983134 RFR983110:RFS983134 QVV983110:QVW983134 QLZ983110:QMA983134 QCD983110:QCE983134 PSH983110:PSI983134 PIL983110:PIM983134 OYP983110:OYQ983134 OOT983110:OOU983134 OEX983110:OEY983134 NVB983110:NVC983134 NLF983110:NLG983134 NBJ983110:NBK983134 MRN983110:MRO983134 MHR983110:MHS983134 LXV983110:LXW983134 LNZ983110:LOA983134 LED983110:LEE983134 KUH983110:KUI983134 KKL983110:KKM983134 KAP983110:KAQ983134 JQT983110:JQU983134 JGX983110:JGY983134 IXB983110:IXC983134 INF983110:ING983134 IDJ983110:IDK983134 HTN983110:HTO983134 HJR983110:HJS983134 GZV983110:GZW983134 GPZ983110:GQA983134 GGD983110:GGE983134 FWH983110:FWI983134 FML983110:FMM983134 FCP983110:FCQ983134 EST983110:ESU983134 EIX983110:EIY983134 DZB983110:DZC983134 DPF983110:DPG983134 DFJ983110:DFK983134 CVN983110:CVO983134 CLR983110:CLS983134 CBV983110:CBW983134 BRZ983110:BSA983134 BID983110:BIE983134 AYH983110:AYI983134 AOL983110:AOM983134 AEP983110:AEQ983134 UT983110:UU983134 KX983110:KY983134 J983110:K983134 WXJ917574:WXK917598 WNN917574:WNO917598 WDR917574:WDS917598 VTV917574:VTW917598 VJZ917574:VKA917598 VAD917574:VAE917598 UQH917574:UQI917598 UGL917574:UGM917598 TWP917574:TWQ917598 TMT917574:TMU917598 TCX917574:TCY917598 STB917574:STC917598 SJF917574:SJG917598 RZJ917574:RZK917598 RPN917574:RPO917598 RFR917574:RFS917598 QVV917574:QVW917598 QLZ917574:QMA917598 QCD917574:QCE917598 PSH917574:PSI917598 PIL917574:PIM917598 OYP917574:OYQ917598 OOT917574:OOU917598 OEX917574:OEY917598 NVB917574:NVC917598 NLF917574:NLG917598 NBJ917574:NBK917598 MRN917574:MRO917598 MHR917574:MHS917598 LXV917574:LXW917598 LNZ917574:LOA917598 LED917574:LEE917598 KUH917574:KUI917598 KKL917574:KKM917598 KAP917574:KAQ917598 JQT917574:JQU917598 JGX917574:JGY917598 IXB917574:IXC917598 INF917574:ING917598 IDJ917574:IDK917598 HTN917574:HTO917598 HJR917574:HJS917598 GZV917574:GZW917598 GPZ917574:GQA917598 GGD917574:GGE917598 FWH917574:FWI917598 FML917574:FMM917598 FCP917574:FCQ917598 EST917574:ESU917598 EIX917574:EIY917598 DZB917574:DZC917598 DPF917574:DPG917598 DFJ917574:DFK917598 CVN917574:CVO917598 CLR917574:CLS917598 CBV917574:CBW917598 BRZ917574:BSA917598 BID917574:BIE917598 AYH917574:AYI917598 AOL917574:AOM917598 AEP917574:AEQ917598 UT917574:UU917598 KX917574:KY917598 J917574:K917598 WXJ852038:WXK852062 WNN852038:WNO852062 WDR852038:WDS852062 VTV852038:VTW852062 VJZ852038:VKA852062 VAD852038:VAE852062 UQH852038:UQI852062 UGL852038:UGM852062 TWP852038:TWQ852062 TMT852038:TMU852062 TCX852038:TCY852062 STB852038:STC852062 SJF852038:SJG852062 RZJ852038:RZK852062 RPN852038:RPO852062 RFR852038:RFS852062 QVV852038:QVW852062 QLZ852038:QMA852062 QCD852038:QCE852062 PSH852038:PSI852062 PIL852038:PIM852062 OYP852038:OYQ852062 OOT852038:OOU852062 OEX852038:OEY852062 NVB852038:NVC852062 NLF852038:NLG852062 NBJ852038:NBK852062 MRN852038:MRO852062 MHR852038:MHS852062 LXV852038:LXW852062 LNZ852038:LOA852062 LED852038:LEE852062 KUH852038:KUI852062 KKL852038:KKM852062 KAP852038:KAQ852062 JQT852038:JQU852062 JGX852038:JGY852062 IXB852038:IXC852062 INF852038:ING852062 IDJ852038:IDK852062 HTN852038:HTO852062 HJR852038:HJS852062 GZV852038:GZW852062 GPZ852038:GQA852062 GGD852038:GGE852062 FWH852038:FWI852062 FML852038:FMM852062 FCP852038:FCQ852062 EST852038:ESU852062 EIX852038:EIY852062 DZB852038:DZC852062 DPF852038:DPG852062 DFJ852038:DFK852062 CVN852038:CVO852062 CLR852038:CLS852062 CBV852038:CBW852062 BRZ852038:BSA852062 BID852038:BIE852062 AYH852038:AYI852062 AOL852038:AOM852062 AEP852038:AEQ852062 UT852038:UU852062 KX852038:KY852062 J852038:K852062 WXJ786502:WXK786526 WNN786502:WNO786526 WDR786502:WDS786526 VTV786502:VTW786526 VJZ786502:VKA786526 VAD786502:VAE786526 UQH786502:UQI786526 UGL786502:UGM786526 TWP786502:TWQ786526 TMT786502:TMU786526 TCX786502:TCY786526 STB786502:STC786526 SJF786502:SJG786526 RZJ786502:RZK786526 RPN786502:RPO786526 RFR786502:RFS786526 QVV786502:QVW786526 QLZ786502:QMA786526 QCD786502:QCE786526 PSH786502:PSI786526 PIL786502:PIM786526 OYP786502:OYQ786526 OOT786502:OOU786526 OEX786502:OEY786526 NVB786502:NVC786526 NLF786502:NLG786526 NBJ786502:NBK786526 MRN786502:MRO786526 MHR786502:MHS786526 LXV786502:LXW786526 LNZ786502:LOA786526 LED786502:LEE786526 KUH786502:KUI786526 KKL786502:KKM786526 KAP786502:KAQ786526 JQT786502:JQU786526 JGX786502:JGY786526 IXB786502:IXC786526 INF786502:ING786526 IDJ786502:IDK786526 HTN786502:HTO786526 HJR786502:HJS786526 GZV786502:GZW786526 GPZ786502:GQA786526 GGD786502:GGE786526 FWH786502:FWI786526 FML786502:FMM786526 FCP786502:FCQ786526 EST786502:ESU786526 EIX786502:EIY786526 DZB786502:DZC786526 DPF786502:DPG786526 DFJ786502:DFK786526 CVN786502:CVO786526 CLR786502:CLS786526 CBV786502:CBW786526 BRZ786502:BSA786526 BID786502:BIE786526 AYH786502:AYI786526 AOL786502:AOM786526 AEP786502:AEQ786526 UT786502:UU786526 KX786502:KY786526 J786502:K786526 WXJ720966:WXK720990 WNN720966:WNO720990 WDR720966:WDS720990 VTV720966:VTW720990 VJZ720966:VKA720990 VAD720966:VAE720990 UQH720966:UQI720990 UGL720966:UGM720990 TWP720966:TWQ720990 TMT720966:TMU720990 TCX720966:TCY720990 STB720966:STC720990 SJF720966:SJG720990 RZJ720966:RZK720990 RPN720966:RPO720990 RFR720966:RFS720990 QVV720966:QVW720990 QLZ720966:QMA720990 QCD720966:QCE720990 PSH720966:PSI720990 PIL720966:PIM720990 OYP720966:OYQ720990 OOT720966:OOU720990 OEX720966:OEY720990 NVB720966:NVC720990 NLF720966:NLG720990 NBJ720966:NBK720990 MRN720966:MRO720990 MHR720966:MHS720990 LXV720966:LXW720990 LNZ720966:LOA720990 LED720966:LEE720990 KUH720966:KUI720990 KKL720966:KKM720990 KAP720966:KAQ720990 JQT720966:JQU720990 JGX720966:JGY720990 IXB720966:IXC720990 INF720966:ING720990 IDJ720966:IDK720990 HTN720966:HTO720990 HJR720966:HJS720990 GZV720966:GZW720990 GPZ720966:GQA720990 GGD720966:GGE720990 FWH720966:FWI720990 FML720966:FMM720990 FCP720966:FCQ720990 EST720966:ESU720990 EIX720966:EIY720990 DZB720966:DZC720990 DPF720966:DPG720990 DFJ720966:DFK720990 CVN720966:CVO720990 CLR720966:CLS720990 CBV720966:CBW720990 BRZ720966:BSA720990 BID720966:BIE720990 AYH720966:AYI720990 AOL720966:AOM720990 AEP720966:AEQ720990 UT720966:UU720990 KX720966:KY720990 J720966:K720990 WXJ655430:WXK655454 WNN655430:WNO655454 WDR655430:WDS655454 VTV655430:VTW655454 VJZ655430:VKA655454 VAD655430:VAE655454 UQH655430:UQI655454 UGL655430:UGM655454 TWP655430:TWQ655454 TMT655430:TMU655454 TCX655430:TCY655454 STB655430:STC655454 SJF655430:SJG655454 RZJ655430:RZK655454 RPN655430:RPO655454 RFR655430:RFS655454 QVV655430:QVW655454 QLZ655430:QMA655454 QCD655430:QCE655454 PSH655430:PSI655454 PIL655430:PIM655454 OYP655430:OYQ655454 OOT655430:OOU655454 OEX655430:OEY655454 NVB655430:NVC655454 NLF655430:NLG655454 NBJ655430:NBK655454 MRN655430:MRO655454 MHR655430:MHS655454 LXV655430:LXW655454 LNZ655430:LOA655454 LED655430:LEE655454 KUH655430:KUI655454 KKL655430:KKM655454 KAP655430:KAQ655454 JQT655430:JQU655454 JGX655430:JGY655454 IXB655430:IXC655454 INF655430:ING655454 IDJ655430:IDK655454 HTN655430:HTO655454 HJR655430:HJS655454 GZV655430:GZW655454 GPZ655430:GQA655454 GGD655430:GGE655454 FWH655430:FWI655454 FML655430:FMM655454 FCP655430:FCQ655454 EST655430:ESU655454 EIX655430:EIY655454 DZB655430:DZC655454 DPF655430:DPG655454 DFJ655430:DFK655454 CVN655430:CVO655454 CLR655430:CLS655454 CBV655430:CBW655454 BRZ655430:BSA655454 BID655430:BIE655454 AYH655430:AYI655454 AOL655430:AOM655454 AEP655430:AEQ655454 UT655430:UU655454 KX655430:KY655454 J655430:K655454 WXJ589894:WXK589918 WNN589894:WNO589918 WDR589894:WDS589918 VTV589894:VTW589918 VJZ589894:VKA589918 VAD589894:VAE589918 UQH589894:UQI589918 UGL589894:UGM589918 TWP589894:TWQ589918 TMT589894:TMU589918 TCX589894:TCY589918 STB589894:STC589918 SJF589894:SJG589918 RZJ589894:RZK589918 RPN589894:RPO589918 RFR589894:RFS589918 QVV589894:QVW589918 QLZ589894:QMA589918 QCD589894:QCE589918 PSH589894:PSI589918 PIL589894:PIM589918 OYP589894:OYQ589918 OOT589894:OOU589918 OEX589894:OEY589918 NVB589894:NVC589918 NLF589894:NLG589918 NBJ589894:NBK589918 MRN589894:MRO589918 MHR589894:MHS589918 LXV589894:LXW589918 LNZ589894:LOA589918 LED589894:LEE589918 KUH589894:KUI589918 KKL589894:KKM589918 KAP589894:KAQ589918 JQT589894:JQU589918 JGX589894:JGY589918 IXB589894:IXC589918 INF589894:ING589918 IDJ589894:IDK589918 HTN589894:HTO589918 HJR589894:HJS589918 GZV589894:GZW589918 GPZ589894:GQA589918 GGD589894:GGE589918 FWH589894:FWI589918 FML589894:FMM589918 FCP589894:FCQ589918 EST589894:ESU589918 EIX589894:EIY589918 DZB589894:DZC589918 DPF589894:DPG589918 DFJ589894:DFK589918 CVN589894:CVO589918 CLR589894:CLS589918 CBV589894:CBW589918 BRZ589894:BSA589918 BID589894:BIE589918 AYH589894:AYI589918 AOL589894:AOM589918 AEP589894:AEQ589918 UT589894:UU589918 KX589894:KY589918 J589894:K589918 WXJ524358:WXK524382 WNN524358:WNO524382 WDR524358:WDS524382 VTV524358:VTW524382 VJZ524358:VKA524382 VAD524358:VAE524382 UQH524358:UQI524382 UGL524358:UGM524382 TWP524358:TWQ524382 TMT524358:TMU524382 TCX524358:TCY524382 STB524358:STC524382 SJF524358:SJG524382 RZJ524358:RZK524382 RPN524358:RPO524382 RFR524358:RFS524382 QVV524358:QVW524382 QLZ524358:QMA524382 QCD524358:QCE524382 PSH524358:PSI524382 PIL524358:PIM524382 OYP524358:OYQ524382 OOT524358:OOU524382 OEX524358:OEY524382 NVB524358:NVC524382 NLF524358:NLG524382 NBJ524358:NBK524382 MRN524358:MRO524382 MHR524358:MHS524382 LXV524358:LXW524382 LNZ524358:LOA524382 LED524358:LEE524382 KUH524358:KUI524382 KKL524358:KKM524382 KAP524358:KAQ524382 JQT524358:JQU524382 JGX524358:JGY524382 IXB524358:IXC524382 INF524358:ING524382 IDJ524358:IDK524382 HTN524358:HTO524382 HJR524358:HJS524382 GZV524358:GZW524382 GPZ524358:GQA524382 GGD524358:GGE524382 FWH524358:FWI524382 FML524358:FMM524382 FCP524358:FCQ524382 EST524358:ESU524382 EIX524358:EIY524382 DZB524358:DZC524382 DPF524358:DPG524382 DFJ524358:DFK524382 CVN524358:CVO524382 CLR524358:CLS524382 CBV524358:CBW524382 BRZ524358:BSA524382 BID524358:BIE524382 AYH524358:AYI524382 AOL524358:AOM524382 AEP524358:AEQ524382 UT524358:UU524382 KX524358:KY524382 J524358:K524382 WXJ458822:WXK458846 WNN458822:WNO458846 WDR458822:WDS458846 VTV458822:VTW458846 VJZ458822:VKA458846 VAD458822:VAE458846 UQH458822:UQI458846 UGL458822:UGM458846 TWP458822:TWQ458846 TMT458822:TMU458846 TCX458822:TCY458846 STB458822:STC458846 SJF458822:SJG458846 RZJ458822:RZK458846 RPN458822:RPO458846 RFR458822:RFS458846 QVV458822:QVW458846 QLZ458822:QMA458846 QCD458822:QCE458846 PSH458822:PSI458846 PIL458822:PIM458846 OYP458822:OYQ458846 OOT458822:OOU458846 OEX458822:OEY458846 NVB458822:NVC458846 NLF458822:NLG458846 NBJ458822:NBK458846 MRN458822:MRO458846 MHR458822:MHS458846 LXV458822:LXW458846 LNZ458822:LOA458846 LED458822:LEE458846 KUH458822:KUI458846 KKL458822:KKM458846 KAP458822:KAQ458846 JQT458822:JQU458846 JGX458822:JGY458846 IXB458822:IXC458846 INF458822:ING458846 IDJ458822:IDK458846 HTN458822:HTO458846 HJR458822:HJS458846 GZV458822:GZW458846 GPZ458822:GQA458846 GGD458822:GGE458846 FWH458822:FWI458846 FML458822:FMM458846 FCP458822:FCQ458846 EST458822:ESU458846 EIX458822:EIY458846 DZB458822:DZC458846 DPF458822:DPG458846 DFJ458822:DFK458846 CVN458822:CVO458846 CLR458822:CLS458846 CBV458822:CBW458846 BRZ458822:BSA458846 BID458822:BIE458846 AYH458822:AYI458846 AOL458822:AOM458846 AEP458822:AEQ458846 UT458822:UU458846 KX458822:KY458846 J458822:K458846 WXJ393286:WXK393310 WNN393286:WNO393310 WDR393286:WDS393310 VTV393286:VTW393310 VJZ393286:VKA393310 VAD393286:VAE393310 UQH393286:UQI393310 UGL393286:UGM393310 TWP393286:TWQ393310 TMT393286:TMU393310 TCX393286:TCY393310 STB393286:STC393310 SJF393286:SJG393310 RZJ393286:RZK393310 RPN393286:RPO393310 RFR393286:RFS393310 QVV393286:QVW393310 QLZ393286:QMA393310 QCD393286:QCE393310 PSH393286:PSI393310 PIL393286:PIM393310 OYP393286:OYQ393310 OOT393286:OOU393310 OEX393286:OEY393310 NVB393286:NVC393310 NLF393286:NLG393310 NBJ393286:NBK393310 MRN393286:MRO393310 MHR393286:MHS393310 LXV393286:LXW393310 LNZ393286:LOA393310 LED393286:LEE393310 KUH393286:KUI393310 KKL393286:KKM393310 KAP393286:KAQ393310 JQT393286:JQU393310 JGX393286:JGY393310 IXB393286:IXC393310 INF393286:ING393310 IDJ393286:IDK393310 HTN393286:HTO393310 HJR393286:HJS393310 GZV393286:GZW393310 GPZ393286:GQA393310 GGD393286:GGE393310 FWH393286:FWI393310 FML393286:FMM393310 FCP393286:FCQ393310 EST393286:ESU393310 EIX393286:EIY393310 DZB393286:DZC393310 DPF393286:DPG393310 DFJ393286:DFK393310 CVN393286:CVO393310 CLR393286:CLS393310 CBV393286:CBW393310 BRZ393286:BSA393310 BID393286:BIE393310 AYH393286:AYI393310 AOL393286:AOM393310 AEP393286:AEQ393310 UT393286:UU393310 KX393286:KY393310 J393286:K393310 WXJ327750:WXK327774 WNN327750:WNO327774 WDR327750:WDS327774 VTV327750:VTW327774 VJZ327750:VKA327774 VAD327750:VAE327774 UQH327750:UQI327774 UGL327750:UGM327774 TWP327750:TWQ327774 TMT327750:TMU327774 TCX327750:TCY327774 STB327750:STC327774 SJF327750:SJG327774 RZJ327750:RZK327774 RPN327750:RPO327774 RFR327750:RFS327774 QVV327750:QVW327774 QLZ327750:QMA327774 QCD327750:QCE327774 PSH327750:PSI327774 PIL327750:PIM327774 OYP327750:OYQ327774 OOT327750:OOU327774 OEX327750:OEY327774 NVB327750:NVC327774 NLF327750:NLG327774 NBJ327750:NBK327774 MRN327750:MRO327774 MHR327750:MHS327774 LXV327750:LXW327774 LNZ327750:LOA327774 LED327750:LEE327774 KUH327750:KUI327774 KKL327750:KKM327774 KAP327750:KAQ327774 JQT327750:JQU327774 JGX327750:JGY327774 IXB327750:IXC327774 INF327750:ING327774 IDJ327750:IDK327774 HTN327750:HTO327774 HJR327750:HJS327774 GZV327750:GZW327774 GPZ327750:GQA327774 GGD327750:GGE327774 FWH327750:FWI327774 FML327750:FMM327774 FCP327750:FCQ327774 EST327750:ESU327774 EIX327750:EIY327774 DZB327750:DZC327774 DPF327750:DPG327774 DFJ327750:DFK327774 CVN327750:CVO327774 CLR327750:CLS327774 CBV327750:CBW327774 BRZ327750:BSA327774 BID327750:BIE327774 AYH327750:AYI327774 AOL327750:AOM327774 AEP327750:AEQ327774 UT327750:UU327774 KX327750:KY327774 J327750:K327774 WXJ262214:WXK262238 WNN262214:WNO262238 WDR262214:WDS262238 VTV262214:VTW262238 VJZ262214:VKA262238 VAD262214:VAE262238 UQH262214:UQI262238 UGL262214:UGM262238 TWP262214:TWQ262238 TMT262214:TMU262238 TCX262214:TCY262238 STB262214:STC262238 SJF262214:SJG262238 RZJ262214:RZK262238 RPN262214:RPO262238 RFR262214:RFS262238 QVV262214:QVW262238 QLZ262214:QMA262238 QCD262214:QCE262238 PSH262214:PSI262238 PIL262214:PIM262238 OYP262214:OYQ262238 OOT262214:OOU262238 OEX262214:OEY262238 NVB262214:NVC262238 NLF262214:NLG262238 NBJ262214:NBK262238 MRN262214:MRO262238 MHR262214:MHS262238 LXV262214:LXW262238 LNZ262214:LOA262238 LED262214:LEE262238 KUH262214:KUI262238 KKL262214:KKM262238 KAP262214:KAQ262238 JQT262214:JQU262238 JGX262214:JGY262238 IXB262214:IXC262238 INF262214:ING262238 IDJ262214:IDK262238 HTN262214:HTO262238 HJR262214:HJS262238 GZV262214:GZW262238 GPZ262214:GQA262238 GGD262214:GGE262238 FWH262214:FWI262238 FML262214:FMM262238 FCP262214:FCQ262238 EST262214:ESU262238 EIX262214:EIY262238 DZB262214:DZC262238 DPF262214:DPG262238 DFJ262214:DFK262238 CVN262214:CVO262238 CLR262214:CLS262238 CBV262214:CBW262238 BRZ262214:BSA262238 BID262214:BIE262238 AYH262214:AYI262238 AOL262214:AOM262238 AEP262214:AEQ262238 UT262214:UU262238 KX262214:KY262238 J262214:K262238 WXJ196678:WXK196702 WNN196678:WNO196702 WDR196678:WDS196702 VTV196678:VTW196702 VJZ196678:VKA196702 VAD196678:VAE196702 UQH196678:UQI196702 UGL196678:UGM196702 TWP196678:TWQ196702 TMT196678:TMU196702 TCX196678:TCY196702 STB196678:STC196702 SJF196678:SJG196702 RZJ196678:RZK196702 RPN196678:RPO196702 RFR196678:RFS196702 QVV196678:QVW196702 QLZ196678:QMA196702 QCD196678:QCE196702 PSH196678:PSI196702 PIL196678:PIM196702 OYP196678:OYQ196702 OOT196678:OOU196702 OEX196678:OEY196702 NVB196678:NVC196702 NLF196678:NLG196702 NBJ196678:NBK196702 MRN196678:MRO196702 MHR196678:MHS196702 LXV196678:LXW196702 LNZ196678:LOA196702 LED196678:LEE196702 KUH196678:KUI196702 KKL196678:KKM196702 KAP196678:KAQ196702 JQT196678:JQU196702 JGX196678:JGY196702 IXB196678:IXC196702 INF196678:ING196702 IDJ196678:IDK196702 HTN196678:HTO196702 HJR196678:HJS196702 GZV196678:GZW196702 GPZ196678:GQA196702 GGD196678:GGE196702 FWH196678:FWI196702 FML196678:FMM196702 FCP196678:FCQ196702 EST196678:ESU196702 EIX196678:EIY196702 DZB196678:DZC196702 DPF196678:DPG196702 DFJ196678:DFK196702 CVN196678:CVO196702 CLR196678:CLS196702 CBV196678:CBW196702 BRZ196678:BSA196702 BID196678:BIE196702 AYH196678:AYI196702 AOL196678:AOM196702 AEP196678:AEQ196702 UT196678:UU196702 KX196678:KY196702 J196678:K196702 WXJ131142:WXK131166 WNN131142:WNO131166 WDR131142:WDS131166 VTV131142:VTW131166 VJZ131142:VKA131166 VAD131142:VAE131166 UQH131142:UQI131166 UGL131142:UGM131166 TWP131142:TWQ131166 TMT131142:TMU131166 TCX131142:TCY131166 STB131142:STC131166 SJF131142:SJG131166 RZJ131142:RZK131166 RPN131142:RPO131166 RFR131142:RFS131166 QVV131142:QVW131166 QLZ131142:QMA131166 QCD131142:QCE131166 PSH131142:PSI131166 PIL131142:PIM131166 OYP131142:OYQ131166 OOT131142:OOU131166 OEX131142:OEY131166 NVB131142:NVC131166 NLF131142:NLG131166 NBJ131142:NBK131166 MRN131142:MRO131166 MHR131142:MHS131166 LXV131142:LXW131166 LNZ131142:LOA131166 LED131142:LEE131166 KUH131142:KUI131166 KKL131142:KKM131166 KAP131142:KAQ131166 JQT131142:JQU131166 JGX131142:JGY131166 IXB131142:IXC131166 INF131142:ING131166 IDJ131142:IDK131166 HTN131142:HTO131166 HJR131142:HJS131166 GZV131142:GZW131166 GPZ131142:GQA131166 GGD131142:GGE131166 FWH131142:FWI131166 FML131142:FMM131166 FCP131142:FCQ131166 EST131142:ESU131166 EIX131142:EIY131166 DZB131142:DZC131166 DPF131142:DPG131166 DFJ131142:DFK131166 CVN131142:CVO131166 CLR131142:CLS131166 CBV131142:CBW131166 BRZ131142:BSA131166 BID131142:BIE131166 AYH131142:AYI131166 AOL131142:AOM131166 AEP131142:AEQ131166 UT131142:UU131166 KX131142:KY131166 J131142:K131166 WXJ65606:WXK65630 WNN65606:WNO65630 WDR65606:WDS65630 VTV65606:VTW65630 VJZ65606:VKA65630 VAD65606:VAE65630 UQH65606:UQI65630 UGL65606:UGM65630 TWP65606:TWQ65630 TMT65606:TMU65630 TCX65606:TCY65630 STB65606:STC65630 SJF65606:SJG65630 RZJ65606:RZK65630 RPN65606:RPO65630 RFR65606:RFS65630 QVV65606:QVW65630 QLZ65606:QMA65630 QCD65606:QCE65630 PSH65606:PSI65630 PIL65606:PIM65630 OYP65606:OYQ65630 OOT65606:OOU65630 OEX65606:OEY65630 NVB65606:NVC65630 NLF65606:NLG65630 NBJ65606:NBK65630 MRN65606:MRO65630 MHR65606:MHS65630 LXV65606:LXW65630 LNZ65606:LOA65630 LED65606:LEE65630 KUH65606:KUI65630 KKL65606:KKM65630 KAP65606:KAQ65630 JQT65606:JQU65630 JGX65606:JGY65630 IXB65606:IXC65630 INF65606:ING65630 IDJ65606:IDK65630 HTN65606:HTO65630 HJR65606:HJS65630 GZV65606:GZW65630 GPZ65606:GQA65630 GGD65606:GGE65630 FWH65606:FWI65630 FML65606:FMM65630 FCP65606:FCQ65630 EST65606:ESU65630 EIX65606:EIY65630 DZB65606:DZC65630 DPF65606:DPG65630 DFJ65606:DFK65630 CVN65606:CVO65630 CLR65606:CLS65630 CBV65606:CBW65630 BRZ65606:BSA65630 BID65606:BIE65630 AYH65606:AYI65630 AOL65606:AOM65630 AEP65606:AEQ65630 UT65606:UU65630 KX65606:KY65630 J65606:K65630 J11:K85" xr:uid="{00000000-0002-0000-0200-000003000000}">
      <formula1>$J$98:$J$99</formula1>
    </dataValidation>
    <dataValidation type="list" errorStyle="warning" allowBlank="1" showInputMessage="1" showErrorMessage="1" sqref="WXD983110:WXD983134 B65606:B65630 UN11:UN85 AEJ11:AEJ85 AOF11:AOF85 AYB11:AYB85 BHX11:BHX85 BRT11:BRT85 CBP11:CBP85 CLL11:CLL85 CVH11:CVH85 DFD11:DFD85 DOZ11:DOZ85 DYV11:DYV85 EIR11:EIR85 ESN11:ESN85 FCJ11:FCJ85 FMF11:FMF85 FWB11:FWB85 GFX11:GFX85 GPT11:GPT85 GZP11:GZP85 HJL11:HJL85 HTH11:HTH85 IDD11:IDD85 IMZ11:IMZ85 IWV11:IWV85 JGR11:JGR85 JQN11:JQN85 KAJ11:KAJ85 KKF11:KKF85 KUB11:KUB85 LDX11:LDX85 LNT11:LNT85 LXP11:LXP85 MHL11:MHL85 MRH11:MRH85 NBD11:NBD85 NKZ11:NKZ85 NUV11:NUV85 OER11:OER85 OON11:OON85 OYJ11:OYJ85 PIF11:PIF85 PSB11:PSB85 QBX11:QBX85 QLT11:QLT85 QVP11:QVP85 RFL11:RFL85 RPH11:RPH85 RZD11:RZD85 SIZ11:SIZ85 SSV11:SSV85 TCR11:TCR85 TMN11:TMN85 TWJ11:TWJ85 UGF11:UGF85 UQB11:UQB85 UZX11:UZX85 VJT11:VJT85 VTP11:VTP85 WDL11:WDL85 WNH11:WNH85 WXD11:WXD85 KR11:KR85 KR65606:KR65630 UN65606:UN65630 AEJ65606:AEJ65630 AOF65606:AOF65630 AYB65606:AYB65630 BHX65606:BHX65630 BRT65606:BRT65630 CBP65606:CBP65630 CLL65606:CLL65630 CVH65606:CVH65630 DFD65606:DFD65630 DOZ65606:DOZ65630 DYV65606:DYV65630 EIR65606:EIR65630 ESN65606:ESN65630 FCJ65606:FCJ65630 FMF65606:FMF65630 FWB65606:FWB65630 GFX65606:GFX65630 GPT65606:GPT65630 GZP65606:GZP65630 HJL65606:HJL65630 HTH65606:HTH65630 IDD65606:IDD65630 IMZ65606:IMZ65630 IWV65606:IWV65630 JGR65606:JGR65630 JQN65606:JQN65630 KAJ65606:KAJ65630 KKF65606:KKF65630 KUB65606:KUB65630 LDX65606:LDX65630 LNT65606:LNT65630 LXP65606:LXP65630 MHL65606:MHL65630 MRH65606:MRH65630 NBD65606:NBD65630 NKZ65606:NKZ65630 NUV65606:NUV65630 OER65606:OER65630 OON65606:OON65630 OYJ65606:OYJ65630 PIF65606:PIF65630 PSB65606:PSB65630 QBX65606:QBX65630 QLT65606:QLT65630 QVP65606:QVP65630 RFL65606:RFL65630 RPH65606:RPH65630 RZD65606:RZD65630 SIZ65606:SIZ65630 SSV65606:SSV65630 TCR65606:TCR65630 TMN65606:TMN65630 TWJ65606:TWJ65630 UGF65606:UGF65630 UQB65606:UQB65630 UZX65606:UZX65630 VJT65606:VJT65630 VTP65606:VTP65630 WDL65606:WDL65630 WNH65606:WNH65630 WXD65606:WXD65630 B131142:B131166 KR131142:KR131166 UN131142:UN131166 AEJ131142:AEJ131166 AOF131142:AOF131166 AYB131142:AYB131166 BHX131142:BHX131166 BRT131142:BRT131166 CBP131142:CBP131166 CLL131142:CLL131166 CVH131142:CVH131166 DFD131142:DFD131166 DOZ131142:DOZ131166 DYV131142:DYV131166 EIR131142:EIR131166 ESN131142:ESN131166 FCJ131142:FCJ131166 FMF131142:FMF131166 FWB131142:FWB131166 GFX131142:GFX131166 GPT131142:GPT131166 GZP131142:GZP131166 HJL131142:HJL131166 HTH131142:HTH131166 IDD131142:IDD131166 IMZ131142:IMZ131166 IWV131142:IWV131166 JGR131142:JGR131166 JQN131142:JQN131166 KAJ131142:KAJ131166 KKF131142:KKF131166 KUB131142:KUB131166 LDX131142:LDX131166 LNT131142:LNT131166 LXP131142:LXP131166 MHL131142:MHL131166 MRH131142:MRH131166 NBD131142:NBD131166 NKZ131142:NKZ131166 NUV131142:NUV131166 OER131142:OER131166 OON131142:OON131166 OYJ131142:OYJ131166 PIF131142:PIF131166 PSB131142:PSB131166 QBX131142:QBX131166 QLT131142:QLT131166 QVP131142:QVP131166 RFL131142:RFL131166 RPH131142:RPH131166 RZD131142:RZD131166 SIZ131142:SIZ131166 SSV131142:SSV131166 TCR131142:TCR131166 TMN131142:TMN131166 TWJ131142:TWJ131166 UGF131142:UGF131166 UQB131142:UQB131166 UZX131142:UZX131166 VJT131142:VJT131166 VTP131142:VTP131166 WDL131142:WDL131166 WNH131142:WNH131166 WXD131142:WXD131166 B196678:B196702 KR196678:KR196702 UN196678:UN196702 AEJ196678:AEJ196702 AOF196678:AOF196702 AYB196678:AYB196702 BHX196678:BHX196702 BRT196678:BRT196702 CBP196678:CBP196702 CLL196678:CLL196702 CVH196678:CVH196702 DFD196678:DFD196702 DOZ196678:DOZ196702 DYV196678:DYV196702 EIR196678:EIR196702 ESN196678:ESN196702 FCJ196678:FCJ196702 FMF196678:FMF196702 FWB196678:FWB196702 GFX196678:GFX196702 GPT196678:GPT196702 GZP196678:GZP196702 HJL196678:HJL196702 HTH196678:HTH196702 IDD196678:IDD196702 IMZ196678:IMZ196702 IWV196678:IWV196702 JGR196678:JGR196702 JQN196678:JQN196702 KAJ196678:KAJ196702 KKF196678:KKF196702 KUB196678:KUB196702 LDX196678:LDX196702 LNT196678:LNT196702 LXP196678:LXP196702 MHL196678:MHL196702 MRH196678:MRH196702 NBD196678:NBD196702 NKZ196678:NKZ196702 NUV196678:NUV196702 OER196678:OER196702 OON196678:OON196702 OYJ196678:OYJ196702 PIF196678:PIF196702 PSB196678:PSB196702 QBX196678:QBX196702 QLT196678:QLT196702 QVP196678:QVP196702 RFL196678:RFL196702 RPH196678:RPH196702 RZD196678:RZD196702 SIZ196678:SIZ196702 SSV196678:SSV196702 TCR196678:TCR196702 TMN196678:TMN196702 TWJ196678:TWJ196702 UGF196678:UGF196702 UQB196678:UQB196702 UZX196678:UZX196702 VJT196678:VJT196702 VTP196678:VTP196702 WDL196678:WDL196702 WNH196678:WNH196702 WXD196678:WXD196702 B262214:B262238 KR262214:KR262238 UN262214:UN262238 AEJ262214:AEJ262238 AOF262214:AOF262238 AYB262214:AYB262238 BHX262214:BHX262238 BRT262214:BRT262238 CBP262214:CBP262238 CLL262214:CLL262238 CVH262214:CVH262238 DFD262214:DFD262238 DOZ262214:DOZ262238 DYV262214:DYV262238 EIR262214:EIR262238 ESN262214:ESN262238 FCJ262214:FCJ262238 FMF262214:FMF262238 FWB262214:FWB262238 GFX262214:GFX262238 GPT262214:GPT262238 GZP262214:GZP262238 HJL262214:HJL262238 HTH262214:HTH262238 IDD262214:IDD262238 IMZ262214:IMZ262238 IWV262214:IWV262238 JGR262214:JGR262238 JQN262214:JQN262238 KAJ262214:KAJ262238 KKF262214:KKF262238 KUB262214:KUB262238 LDX262214:LDX262238 LNT262214:LNT262238 LXP262214:LXP262238 MHL262214:MHL262238 MRH262214:MRH262238 NBD262214:NBD262238 NKZ262214:NKZ262238 NUV262214:NUV262238 OER262214:OER262238 OON262214:OON262238 OYJ262214:OYJ262238 PIF262214:PIF262238 PSB262214:PSB262238 QBX262214:QBX262238 QLT262214:QLT262238 QVP262214:QVP262238 RFL262214:RFL262238 RPH262214:RPH262238 RZD262214:RZD262238 SIZ262214:SIZ262238 SSV262214:SSV262238 TCR262214:TCR262238 TMN262214:TMN262238 TWJ262214:TWJ262238 UGF262214:UGF262238 UQB262214:UQB262238 UZX262214:UZX262238 VJT262214:VJT262238 VTP262214:VTP262238 WDL262214:WDL262238 WNH262214:WNH262238 WXD262214:WXD262238 B327750:B327774 KR327750:KR327774 UN327750:UN327774 AEJ327750:AEJ327774 AOF327750:AOF327774 AYB327750:AYB327774 BHX327750:BHX327774 BRT327750:BRT327774 CBP327750:CBP327774 CLL327750:CLL327774 CVH327750:CVH327774 DFD327750:DFD327774 DOZ327750:DOZ327774 DYV327750:DYV327774 EIR327750:EIR327774 ESN327750:ESN327774 FCJ327750:FCJ327774 FMF327750:FMF327774 FWB327750:FWB327774 GFX327750:GFX327774 GPT327750:GPT327774 GZP327750:GZP327774 HJL327750:HJL327774 HTH327750:HTH327774 IDD327750:IDD327774 IMZ327750:IMZ327774 IWV327750:IWV327774 JGR327750:JGR327774 JQN327750:JQN327774 KAJ327750:KAJ327774 KKF327750:KKF327774 KUB327750:KUB327774 LDX327750:LDX327774 LNT327750:LNT327774 LXP327750:LXP327774 MHL327750:MHL327774 MRH327750:MRH327774 NBD327750:NBD327774 NKZ327750:NKZ327774 NUV327750:NUV327774 OER327750:OER327774 OON327750:OON327774 OYJ327750:OYJ327774 PIF327750:PIF327774 PSB327750:PSB327774 QBX327750:QBX327774 QLT327750:QLT327774 QVP327750:QVP327774 RFL327750:RFL327774 RPH327750:RPH327774 RZD327750:RZD327774 SIZ327750:SIZ327774 SSV327750:SSV327774 TCR327750:TCR327774 TMN327750:TMN327774 TWJ327750:TWJ327774 UGF327750:UGF327774 UQB327750:UQB327774 UZX327750:UZX327774 VJT327750:VJT327774 VTP327750:VTP327774 WDL327750:WDL327774 WNH327750:WNH327774 WXD327750:WXD327774 B393286:B393310 KR393286:KR393310 UN393286:UN393310 AEJ393286:AEJ393310 AOF393286:AOF393310 AYB393286:AYB393310 BHX393286:BHX393310 BRT393286:BRT393310 CBP393286:CBP393310 CLL393286:CLL393310 CVH393286:CVH393310 DFD393286:DFD393310 DOZ393286:DOZ393310 DYV393286:DYV393310 EIR393286:EIR393310 ESN393286:ESN393310 FCJ393286:FCJ393310 FMF393286:FMF393310 FWB393286:FWB393310 GFX393286:GFX393310 GPT393286:GPT393310 GZP393286:GZP393310 HJL393286:HJL393310 HTH393286:HTH393310 IDD393286:IDD393310 IMZ393286:IMZ393310 IWV393286:IWV393310 JGR393286:JGR393310 JQN393286:JQN393310 KAJ393286:KAJ393310 KKF393286:KKF393310 KUB393286:KUB393310 LDX393286:LDX393310 LNT393286:LNT393310 LXP393286:LXP393310 MHL393286:MHL393310 MRH393286:MRH393310 NBD393286:NBD393310 NKZ393286:NKZ393310 NUV393286:NUV393310 OER393286:OER393310 OON393286:OON393310 OYJ393286:OYJ393310 PIF393286:PIF393310 PSB393286:PSB393310 QBX393286:QBX393310 QLT393286:QLT393310 QVP393286:QVP393310 RFL393286:RFL393310 RPH393286:RPH393310 RZD393286:RZD393310 SIZ393286:SIZ393310 SSV393286:SSV393310 TCR393286:TCR393310 TMN393286:TMN393310 TWJ393286:TWJ393310 UGF393286:UGF393310 UQB393286:UQB393310 UZX393286:UZX393310 VJT393286:VJT393310 VTP393286:VTP393310 WDL393286:WDL393310 WNH393286:WNH393310 WXD393286:WXD393310 B458822:B458846 KR458822:KR458846 UN458822:UN458846 AEJ458822:AEJ458846 AOF458822:AOF458846 AYB458822:AYB458846 BHX458822:BHX458846 BRT458822:BRT458846 CBP458822:CBP458846 CLL458822:CLL458846 CVH458822:CVH458846 DFD458822:DFD458846 DOZ458822:DOZ458846 DYV458822:DYV458846 EIR458822:EIR458846 ESN458822:ESN458846 FCJ458822:FCJ458846 FMF458822:FMF458846 FWB458822:FWB458846 GFX458822:GFX458846 GPT458822:GPT458846 GZP458822:GZP458846 HJL458822:HJL458846 HTH458822:HTH458846 IDD458822:IDD458846 IMZ458822:IMZ458846 IWV458822:IWV458846 JGR458822:JGR458846 JQN458822:JQN458846 KAJ458822:KAJ458846 KKF458822:KKF458846 KUB458822:KUB458846 LDX458822:LDX458846 LNT458822:LNT458846 LXP458822:LXP458846 MHL458822:MHL458846 MRH458822:MRH458846 NBD458822:NBD458846 NKZ458822:NKZ458846 NUV458822:NUV458846 OER458822:OER458846 OON458822:OON458846 OYJ458822:OYJ458846 PIF458822:PIF458846 PSB458822:PSB458846 QBX458822:QBX458846 QLT458822:QLT458846 QVP458822:QVP458846 RFL458822:RFL458846 RPH458822:RPH458846 RZD458822:RZD458846 SIZ458822:SIZ458846 SSV458822:SSV458846 TCR458822:TCR458846 TMN458822:TMN458846 TWJ458822:TWJ458846 UGF458822:UGF458846 UQB458822:UQB458846 UZX458822:UZX458846 VJT458822:VJT458846 VTP458822:VTP458846 WDL458822:WDL458846 WNH458822:WNH458846 WXD458822:WXD458846 B524358:B524382 KR524358:KR524382 UN524358:UN524382 AEJ524358:AEJ524382 AOF524358:AOF524382 AYB524358:AYB524382 BHX524358:BHX524382 BRT524358:BRT524382 CBP524358:CBP524382 CLL524358:CLL524382 CVH524358:CVH524382 DFD524358:DFD524382 DOZ524358:DOZ524382 DYV524358:DYV524382 EIR524358:EIR524382 ESN524358:ESN524382 FCJ524358:FCJ524382 FMF524358:FMF524382 FWB524358:FWB524382 GFX524358:GFX524382 GPT524358:GPT524382 GZP524358:GZP524382 HJL524358:HJL524382 HTH524358:HTH524382 IDD524358:IDD524382 IMZ524358:IMZ524382 IWV524358:IWV524382 JGR524358:JGR524382 JQN524358:JQN524382 KAJ524358:KAJ524382 KKF524358:KKF524382 KUB524358:KUB524382 LDX524358:LDX524382 LNT524358:LNT524382 LXP524358:LXP524382 MHL524358:MHL524382 MRH524358:MRH524382 NBD524358:NBD524382 NKZ524358:NKZ524382 NUV524358:NUV524382 OER524358:OER524382 OON524358:OON524382 OYJ524358:OYJ524382 PIF524358:PIF524382 PSB524358:PSB524382 QBX524358:QBX524382 QLT524358:QLT524382 QVP524358:QVP524382 RFL524358:RFL524382 RPH524358:RPH524382 RZD524358:RZD524382 SIZ524358:SIZ524382 SSV524358:SSV524382 TCR524358:TCR524382 TMN524358:TMN524382 TWJ524358:TWJ524382 UGF524358:UGF524382 UQB524358:UQB524382 UZX524358:UZX524382 VJT524358:VJT524382 VTP524358:VTP524382 WDL524358:WDL524382 WNH524358:WNH524382 WXD524358:WXD524382 B589894:B589918 KR589894:KR589918 UN589894:UN589918 AEJ589894:AEJ589918 AOF589894:AOF589918 AYB589894:AYB589918 BHX589894:BHX589918 BRT589894:BRT589918 CBP589894:CBP589918 CLL589894:CLL589918 CVH589894:CVH589918 DFD589894:DFD589918 DOZ589894:DOZ589918 DYV589894:DYV589918 EIR589894:EIR589918 ESN589894:ESN589918 FCJ589894:FCJ589918 FMF589894:FMF589918 FWB589894:FWB589918 GFX589894:GFX589918 GPT589894:GPT589918 GZP589894:GZP589918 HJL589894:HJL589918 HTH589894:HTH589918 IDD589894:IDD589918 IMZ589894:IMZ589918 IWV589894:IWV589918 JGR589894:JGR589918 JQN589894:JQN589918 KAJ589894:KAJ589918 KKF589894:KKF589918 KUB589894:KUB589918 LDX589894:LDX589918 LNT589894:LNT589918 LXP589894:LXP589918 MHL589894:MHL589918 MRH589894:MRH589918 NBD589894:NBD589918 NKZ589894:NKZ589918 NUV589894:NUV589918 OER589894:OER589918 OON589894:OON589918 OYJ589894:OYJ589918 PIF589894:PIF589918 PSB589894:PSB589918 QBX589894:QBX589918 QLT589894:QLT589918 QVP589894:QVP589918 RFL589894:RFL589918 RPH589894:RPH589918 RZD589894:RZD589918 SIZ589894:SIZ589918 SSV589894:SSV589918 TCR589894:TCR589918 TMN589894:TMN589918 TWJ589894:TWJ589918 UGF589894:UGF589918 UQB589894:UQB589918 UZX589894:UZX589918 VJT589894:VJT589918 VTP589894:VTP589918 WDL589894:WDL589918 WNH589894:WNH589918 WXD589894:WXD589918 B655430:B655454 KR655430:KR655454 UN655430:UN655454 AEJ655430:AEJ655454 AOF655430:AOF655454 AYB655430:AYB655454 BHX655430:BHX655454 BRT655430:BRT655454 CBP655430:CBP655454 CLL655430:CLL655454 CVH655430:CVH655454 DFD655430:DFD655454 DOZ655430:DOZ655454 DYV655430:DYV655454 EIR655430:EIR655454 ESN655430:ESN655454 FCJ655430:FCJ655454 FMF655430:FMF655454 FWB655430:FWB655454 GFX655430:GFX655454 GPT655430:GPT655454 GZP655430:GZP655454 HJL655430:HJL655454 HTH655430:HTH655454 IDD655430:IDD655454 IMZ655430:IMZ655454 IWV655430:IWV655454 JGR655430:JGR655454 JQN655430:JQN655454 KAJ655430:KAJ655454 KKF655430:KKF655454 KUB655430:KUB655454 LDX655430:LDX655454 LNT655430:LNT655454 LXP655430:LXP655454 MHL655430:MHL655454 MRH655430:MRH655454 NBD655430:NBD655454 NKZ655430:NKZ655454 NUV655430:NUV655454 OER655430:OER655454 OON655430:OON655454 OYJ655430:OYJ655454 PIF655430:PIF655454 PSB655430:PSB655454 QBX655430:QBX655454 QLT655430:QLT655454 QVP655430:QVP655454 RFL655430:RFL655454 RPH655430:RPH655454 RZD655430:RZD655454 SIZ655430:SIZ655454 SSV655430:SSV655454 TCR655430:TCR655454 TMN655430:TMN655454 TWJ655430:TWJ655454 UGF655430:UGF655454 UQB655430:UQB655454 UZX655430:UZX655454 VJT655430:VJT655454 VTP655430:VTP655454 WDL655430:WDL655454 WNH655430:WNH655454 WXD655430:WXD655454 B720966:B720990 KR720966:KR720990 UN720966:UN720990 AEJ720966:AEJ720990 AOF720966:AOF720990 AYB720966:AYB720990 BHX720966:BHX720990 BRT720966:BRT720990 CBP720966:CBP720990 CLL720966:CLL720990 CVH720966:CVH720990 DFD720966:DFD720990 DOZ720966:DOZ720990 DYV720966:DYV720990 EIR720966:EIR720990 ESN720966:ESN720990 FCJ720966:FCJ720990 FMF720966:FMF720990 FWB720966:FWB720990 GFX720966:GFX720990 GPT720966:GPT720990 GZP720966:GZP720990 HJL720966:HJL720990 HTH720966:HTH720990 IDD720966:IDD720990 IMZ720966:IMZ720990 IWV720966:IWV720990 JGR720966:JGR720990 JQN720966:JQN720990 KAJ720966:KAJ720990 KKF720966:KKF720990 KUB720966:KUB720990 LDX720966:LDX720990 LNT720966:LNT720990 LXP720966:LXP720990 MHL720966:MHL720990 MRH720966:MRH720990 NBD720966:NBD720990 NKZ720966:NKZ720990 NUV720966:NUV720990 OER720966:OER720990 OON720966:OON720990 OYJ720966:OYJ720990 PIF720966:PIF720990 PSB720966:PSB720990 QBX720966:QBX720990 QLT720966:QLT720990 QVP720966:QVP720990 RFL720966:RFL720990 RPH720966:RPH720990 RZD720966:RZD720990 SIZ720966:SIZ720990 SSV720966:SSV720990 TCR720966:TCR720990 TMN720966:TMN720990 TWJ720966:TWJ720990 UGF720966:UGF720990 UQB720966:UQB720990 UZX720966:UZX720990 VJT720966:VJT720990 VTP720966:VTP720990 WDL720966:WDL720990 WNH720966:WNH720990 WXD720966:WXD720990 B786502:B786526 KR786502:KR786526 UN786502:UN786526 AEJ786502:AEJ786526 AOF786502:AOF786526 AYB786502:AYB786526 BHX786502:BHX786526 BRT786502:BRT786526 CBP786502:CBP786526 CLL786502:CLL786526 CVH786502:CVH786526 DFD786502:DFD786526 DOZ786502:DOZ786526 DYV786502:DYV786526 EIR786502:EIR786526 ESN786502:ESN786526 FCJ786502:FCJ786526 FMF786502:FMF786526 FWB786502:FWB786526 GFX786502:GFX786526 GPT786502:GPT786526 GZP786502:GZP786526 HJL786502:HJL786526 HTH786502:HTH786526 IDD786502:IDD786526 IMZ786502:IMZ786526 IWV786502:IWV786526 JGR786502:JGR786526 JQN786502:JQN786526 KAJ786502:KAJ786526 KKF786502:KKF786526 KUB786502:KUB786526 LDX786502:LDX786526 LNT786502:LNT786526 LXP786502:LXP786526 MHL786502:MHL786526 MRH786502:MRH786526 NBD786502:NBD786526 NKZ786502:NKZ786526 NUV786502:NUV786526 OER786502:OER786526 OON786502:OON786526 OYJ786502:OYJ786526 PIF786502:PIF786526 PSB786502:PSB786526 QBX786502:QBX786526 QLT786502:QLT786526 QVP786502:QVP786526 RFL786502:RFL786526 RPH786502:RPH786526 RZD786502:RZD786526 SIZ786502:SIZ786526 SSV786502:SSV786526 TCR786502:TCR786526 TMN786502:TMN786526 TWJ786502:TWJ786526 UGF786502:UGF786526 UQB786502:UQB786526 UZX786502:UZX786526 VJT786502:VJT786526 VTP786502:VTP786526 WDL786502:WDL786526 WNH786502:WNH786526 WXD786502:WXD786526 B852038:B852062 KR852038:KR852062 UN852038:UN852062 AEJ852038:AEJ852062 AOF852038:AOF852062 AYB852038:AYB852062 BHX852038:BHX852062 BRT852038:BRT852062 CBP852038:CBP852062 CLL852038:CLL852062 CVH852038:CVH852062 DFD852038:DFD852062 DOZ852038:DOZ852062 DYV852038:DYV852062 EIR852038:EIR852062 ESN852038:ESN852062 FCJ852038:FCJ852062 FMF852038:FMF852062 FWB852038:FWB852062 GFX852038:GFX852062 GPT852038:GPT852062 GZP852038:GZP852062 HJL852038:HJL852062 HTH852038:HTH852062 IDD852038:IDD852062 IMZ852038:IMZ852062 IWV852038:IWV852062 JGR852038:JGR852062 JQN852038:JQN852062 KAJ852038:KAJ852062 KKF852038:KKF852062 KUB852038:KUB852062 LDX852038:LDX852062 LNT852038:LNT852062 LXP852038:LXP852062 MHL852038:MHL852062 MRH852038:MRH852062 NBD852038:NBD852062 NKZ852038:NKZ852062 NUV852038:NUV852062 OER852038:OER852062 OON852038:OON852062 OYJ852038:OYJ852062 PIF852038:PIF852062 PSB852038:PSB852062 QBX852038:QBX852062 QLT852038:QLT852062 QVP852038:QVP852062 RFL852038:RFL852062 RPH852038:RPH852062 RZD852038:RZD852062 SIZ852038:SIZ852062 SSV852038:SSV852062 TCR852038:TCR852062 TMN852038:TMN852062 TWJ852038:TWJ852062 UGF852038:UGF852062 UQB852038:UQB852062 UZX852038:UZX852062 VJT852038:VJT852062 VTP852038:VTP852062 WDL852038:WDL852062 WNH852038:WNH852062 WXD852038:WXD852062 B917574:B917598 KR917574:KR917598 UN917574:UN917598 AEJ917574:AEJ917598 AOF917574:AOF917598 AYB917574:AYB917598 BHX917574:BHX917598 BRT917574:BRT917598 CBP917574:CBP917598 CLL917574:CLL917598 CVH917574:CVH917598 DFD917574:DFD917598 DOZ917574:DOZ917598 DYV917574:DYV917598 EIR917574:EIR917598 ESN917574:ESN917598 FCJ917574:FCJ917598 FMF917574:FMF917598 FWB917574:FWB917598 GFX917574:GFX917598 GPT917574:GPT917598 GZP917574:GZP917598 HJL917574:HJL917598 HTH917574:HTH917598 IDD917574:IDD917598 IMZ917574:IMZ917598 IWV917574:IWV917598 JGR917574:JGR917598 JQN917574:JQN917598 KAJ917574:KAJ917598 KKF917574:KKF917598 KUB917574:KUB917598 LDX917574:LDX917598 LNT917574:LNT917598 LXP917574:LXP917598 MHL917574:MHL917598 MRH917574:MRH917598 NBD917574:NBD917598 NKZ917574:NKZ917598 NUV917574:NUV917598 OER917574:OER917598 OON917574:OON917598 OYJ917574:OYJ917598 PIF917574:PIF917598 PSB917574:PSB917598 QBX917574:QBX917598 QLT917574:QLT917598 QVP917574:QVP917598 RFL917574:RFL917598 RPH917574:RPH917598 RZD917574:RZD917598 SIZ917574:SIZ917598 SSV917574:SSV917598 TCR917574:TCR917598 TMN917574:TMN917598 TWJ917574:TWJ917598 UGF917574:UGF917598 UQB917574:UQB917598 UZX917574:UZX917598 VJT917574:VJT917598 VTP917574:VTP917598 WDL917574:WDL917598 WNH917574:WNH917598 WXD917574:WXD917598 B983110:B983134 KR983110:KR983134 UN983110:UN983134 AEJ983110:AEJ983134 AOF983110:AOF983134 AYB983110:AYB983134 BHX983110:BHX983134 BRT983110:BRT983134 CBP983110:CBP983134 CLL983110:CLL983134 CVH983110:CVH983134 DFD983110:DFD983134 DOZ983110:DOZ983134 DYV983110:DYV983134 EIR983110:EIR983134 ESN983110:ESN983134 FCJ983110:FCJ983134 FMF983110:FMF983134 FWB983110:FWB983134 GFX983110:GFX983134 GPT983110:GPT983134 GZP983110:GZP983134 HJL983110:HJL983134 HTH983110:HTH983134 IDD983110:IDD983134 IMZ983110:IMZ983134 IWV983110:IWV983134 JGR983110:JGR983134 JQN983110:JQN983134 KAJ983110:KAJ983134 KKF983110:KKF983134 KUB983110:KUB983134 LDX983110:LDX983134 LNT983110:LNT983134 LXP983110:LXP983134 MHL983110:MHL983134 MRH983110:MRH983134 NBD983110:NBD983134 NKZ983110:NKZ983134 NUV983110:NUV983134 OER983110:OER983134 OON983110:OON983134 OYJ983110:OYJ983134 PIF983110:PIF983134 PSB983110:PSB983134 QBX983110:QBX983134 QLT983110:QLT983134 QVP983110:QVP983134 RFL983110:RFL983134 RPH983110:RPH983134 RZD983110:RZD983134 SIZ983110:SIZ983134 SSV983110:SSV983134 TCR983110:TCR983134 TMN983110:TMN983134 TWJ983110:TWJ983134 UGF983110:UGF983134 UQB983110:UQB983134 UZX983110:UZX983134 VJT983110:VJT983134 VTP983110:VTP983134 WDL983110:WDL983134 WNH983110:WNH983134 B11" xr:uid="{00000000-0002-0000-0200-000004000000}">
      <formula1>$A$98:$A$121</formula1>
    </dataValidation>
    <dataValidation type="list" allowBlank="1" showInputMessage="1" sqref="S11:S85" xr:uid="{00000000-0002-0000-0200-000007000000}">
      <formula1>"同月払,翌月払"</formula1>
    </dataValidation>
    <dataValidation imeMode="halfAlpha" allowBlank="1" showInputMessage="1" showErrorMessage="1" prompt="「R●.8.9」の形式で入力してください。_x000a__x000a_【駄目な例】_x000a_「R.●.8.9」、「R●.8.9.」、「R●0809」、「●0809」、「● 8 9」_x000a_「,」カンマ入力は駄目です。「.」ドットで入力してください。_x000a_今年度は4,5月は「H31」表記、6月以降は「R1」表記でお願いします。_x000a_「r」で入力しても「R」に変換されるのでOKです。" sqref="M11:O85" xr:uid="{5784E1E8-B539-48E0-A457-1298FBB92B7E}"/>
    <dataValidation type="list" allowBlank="1" showInputMessage="1" sqref="R11:R85 R87:R133" xr:uid="{5B8AB371-F0DC-46E2-B425-F897C0E7A21E}">
      <formula1>"派遣"</formula1>
    </dataValidation>
    <dataValidation type="list" allowBlank="1" showInputMessage="1" showErrorMessage="1" sqref="S94" xr:uid="{F9C5BDD4-7720-4DCB-A6F8-8A36A296D616}">
      <formula1>"10月まで済"</formula1>
    </dataValidation>
    <dataValidation type="list" allowBlank="1" showInputMessage="1" showErrorMessage="1" sqref="E11:F85" xr:uid="{1366E9B5-451B-435D-8D02-3DF4872314C5}">
      <formula1>"○,×"</formula1>
    </dataValidation>
    <dataValidation type="list" errorStyle="warning" allowBlank="1" showInputMessage="1" showErrorMessage="1" prompt="正職の保育教諭の場合は「保育教諭」、パートの保育教諭の場合は「保育教諭(常勤的非常勤)」または「保育教諭(短時間)」を選択してください。" sqref="B12:B85" xr:uid="{E9253B21-C554-4B21-94C9-D010D15DB8AE}">
      <formula1>$A$98:$A$121</formula1>
    </dataValidation>
  </dataValidations>
  <printOptions horizontalCentered="1" verticalCentered="1"/>
  <pageMargins left="0.59055118110236227" right="0.31496062992125984" top="0.43307086614173229" bottom="0.35433070866141736" header="0.39370078740157483" footer="0.31496062992125984"/>
  <pageSetup paperSize="9" scale="47" orientation="portrait" blackAndWhite="1" r:id="rId1"/>
  <headerFooter alignWithMargins="0"/>
  <rowBreaks count="1" manualBreakCount="1">
    <brk id="49" max="2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DF85-0E71-4F74-AE55-85D551653DD6}">
  <sheetPr codeName="Sheet6">
    <tabColor rgb="FFFFFF00"/>
  </sheetPr>
  <dimension ref="A1:L32"/>
  <sheetViews>
    <sheetView view="pageBreakPreview" zoomScaleNormal="100" zoomScaleSheetLayoutView="100" workbookViewId="0">
      <selection activeCell="E6" sqref="E6:E10"/>
    </sheetView>
  </sheetViews>
  <sheetFormatPr defaultColWidth="9" defaultRowHeight="13"/>
  <cols>
    <col min="1" max="1" width="6.08984375" style="72" customWidth="1"/>
    <col min="2" max="2" width="37.1796875" style="71" customWidth="1"/>
    <col min="3" max="3" width="4.90625" style="71" customWidth="1"/>
    <col min="4" max="4" width="7.08984375" style="71" bestFit="1" customWidth="1"/>
    <col min="5" max="5" width="17.36328125" style="71" bestFit="1" customWidth="1"/>
    <col min="6" max="6" width="18" style="71" customWidth="1"/>
    <col min="7" max="7" width="2.453125" style="71" customWidth="1"/>
    <col min="8" max="12" width="11.26953125" style="71" customWidth="1"/>
    <col min="13" max="16384" width="9" style="71"/>
  </cols>
  <sheetData>
    <row r="1" spans="1:12" ht="23.25" customHeight="1">
      <c r="A1" s="518" t="s">
        <v>1369</v>
      </c>
      <c r="B1" s="518"/>
      <c r="C1" s="518"/>
      <c r="D1" s="518"/>
      <c r="E1" s="518"/>
      <c r="F1" s="518"/>
    </row>
    <row r="2" spans="1:12" ht="19.5" customHeight="1">
      <c r="A2" s="81"/>
      <c r="B2" s="73"/>
      <c r="C2" s="73"/>
      <c r="D2" s="82" t="s">
        <v>76</v>
      </c>
      <c r="E2" s="519">
        <f>③職員名簿!O5</f>
        <v>0</v>
      </c>
      <c r="F2" s="519"/>
    </row>
    <row r="3" spans="1:12" ht="8.25" customHeight="1">
      <c r="A3" s="81"/>
      <c r="B3" s="73"/>
      <c r="C3" s="73"/>
      <c r="D3" s="73"/>
      <c r="E3" s="73"/>
      <c r="F3" s="73"/>
    </row>
    <row r="4" spans="1:12" ht="17.25" customHeight="1">
      <c r="A4" s="520" t="s">
        <v>79</v>
      </c>
      <c r="B4" s="520" t="s">
        <v>80</v>
      </c>
      <c r="C4" s="60" t="s">
        <v>81</v>
      </c>
      <c r="D4" s="520" t="s">
        <v>28</v>
      </c>
      <c r="E4" s="522" t="s">
        <v>1370</v>
      </c>
      <c r="F4" s="523" t="s">
        <v>1371</v>
      </c>
    </row>
    <row r="5" spans="1:12" ht="17.25" customHeight="1">
      <c r="A5" s="521"/>
      <c r="B5" s="521"/>
      <c r="C5" s="61" t="s">
        <v>82</v>
      </c>
      <c r="D5" s="521"/>
      <c r="E5" s="521"/>
      <c r="F5" s="523"/>
    </row>
    <row r="6" spans="1:12" ht="35.25" customHeight="1">
      <c r="A6" s="516" t="s">
        <v>1372</v>
      </c>
      <c r="B6" s="33" t="s">
        <v>23</v>
      </c>
      <c r="C6" s="62">
        <f>③職員名簿!Z4</f>
        <v>0</v>
      </c>
      <c r="D6" s="503">
        <f>SUM(C6:C7)</f>
        <v>0</v>
      </c>
      <c r="E6" s="501">
        <v>40000</v>
      </c>
      <c r="F6" s="500">
        <f>SUM(D6:D10)*E6</f>
        <v>0</v>
      </c>
    </row>
    <row r="7" spans="1:12" ht="35.25" customHeight="1">
      <c r="A7" s="517"/>
      <c r="B7" s="63" t="s">
        <v>1373</v>
      </c>
      <c r="C7" s="30">
        <f>③職員名簿!Z5</f>
        <v>0</v>
      </c>
      <c r="D7" s="504"/>
      <c r="E7" s="502"/>
      <c r="F7" s="500"/>
    </row>
    <row r="8" spans="1:12" ht="41.25" customHeight="1">
      <c r="A8" s="517"/>
      <c r="B8" s="64" t="s">
        <v>1376</v>
      </c>
      <c r="C8" s="32">
        <f>③職員名簿!Z6</f>
        <v>0</v>
      </c>
      <c r="D8" s="42">
        <f>C8</f>
        <v>0</v>
      </c>
      <c r="E8" s="502"/>
      <c r="F8" s="500"/>
    </row>
    <row r="9" spans="1:12" ht="39" customHeight="1" thickBot="1">
      <c r="A9" s="517"/>
      <c r="B9" s="48" t="s">
        <v>140</v>
      </c>
      <c r="C9" s="32">
        <f>③職員名簿!Z7</f>
        <v>0</v>
      </c>
      <c r="D9" s="42">
        <f>C9</f>
        <v>0</v>
      </c>
      <c r="E9" s="502"/>
      <c r="F9" s="500"/>
      <c r="H9" s="505" t="s">
        <v>131</v>
      </c>
      <c r="I9" s="505"/>
    </row>
    <row r="10" spans="1:12" ht="52" customHeight="1">
      <c r="A10" s="517"/>
      <c r="B10" s="83" t="s">
        <v>1395</v>
      </c>
      <c r="C10" s="65">
        <f>③職員名簿!Z8</f>
        <v>0</v>
      </c>
      <c r="D10" s="32">
        <f>C10</f>
        <v>0</v>
      </c>
      <c r="E10" s="502"/>
      <c r="F10" s="500"/>
      <c r="H10" s="80"/>
      <c r="I10" s="35" t="s">
        <v>82</v>
      </c>
      <c r="J10" s="35" t="s">
        <v>132</v>
      </c>
      <c r="K10" s="36" t="s">
        <v>133</v>
      </c>
      <c r="L10" s="79" t="s">
        <v>28</v>
      </c>
    </row>
    <row r="11" spans="1:12" ht="35.25" customHeight="1" thickBot="1">
      <c r="A11" s="512" t="s">
        <v>1374</v>
      </c>
      <c r="B11" s="513"/>
      <c r="C11" s="513"/>
      <c r="D11" s="84">
        <f>SUM(D6:D10)</f>
        <v>0</v>
      </c>
      <c r="E11" s="514"/>
      <c r="F11" s="515"/>
      <c r="H11" s="37" t="s">
        <v>134</v>
      </c>
      <c r="I11" s="66">
        <f>SUM(C8:C10)</f>
        <v>0</v>
      </c>
      <c r="J11" s="31">
        <f>I11*30000*12</f>
        <v>0</v>
      </c>
      <c r="K11" s="38" t="s">
        <v>139</v>
      </c>
      <c r="L11" s="78">
        <f>SUM(J11:K11)</f>
        <v>0</v>
      </c>
    </row>
    <row r="12" spans="1:12" ht="35.25" customHeight="1" thickBot="1">
      <c r="A12" s="508"/>
      <c r="B12" s="509"/>
      <c r="C12" s="509"/>
      <c r="D12" s="67"/>
      <c r="E12" s="510" t="s">
        <v>1375</v>
      </c>
      <c r="F12" s="511"/>
      <c r="H12" s="49" t="s">
        <v>135</v>
      </c>
      <c r="I12" s="68">
        <f>SUM(C6:C7)</f>
        <v>0</v>
      </c>
      <c r="J12" s="39">
        <f>ROUND(I12*30000*0.75,0)*12</f>
        <v>0</v>
      </c>
      <c r="K12" s="40">
        <f>ROUND(I12*30000*0.25,0)*12</f>
        <v>0</v>
      </c>
      <c r="L12" s="78">
        <f>SUM(J12:K12)</f>
        <v>0</v>
      </c>
    </row>
    <row r="13" spans="1:12" ht="35.25" customHeight="1" thickTop="1" thickBot="1">
      <c r="A13" s="506" t="s">
        <v>83</v>
      </c>
      <c r="B13" s="507"/>
      <c r="C13" s="507"/>
      <c r="D13" s="69">
        <f>D11*12</f>
        <v>0</v>
      </c>
      <c r="E13" s="77"/>
      <c r="F13" s="70">
        <f>SUM(F6:F10)*12</f>
        <v>0</v>
      </c>
      <c r="H13" s="76" t="s">
        <v>28</v>
      </c>
      <c r="I13" s="75">
        <f>SUM(I11:I12)</f>
        <v>0</v>
      </c>
      <c r="J13" s="34">
        <f>SUM(J11:J12)</f>
        <v>0</v>
      </c>
      <c r="K13" s="34">
        <f>SUM(K12)</f>
        <v>0</v>
      </c>
      <c r="L13" s="74">
        <f>SUM(L11:L12)</f>
        <v>0</v>
      </c>
    </row>
    <row r="14" spans="1:12" ht="44.25" customHeight="1" thickBot="1">
      <c r="A14" s="73"/>
      <c r="B14" s="73"/>
      <c r="C14" s="73"/>
      <c r="D14" s="73"/>
      <c r="E14" s="127" t="s">
        <v>1381</v>
      </c>
      <c r="F14" s="128">
        <f>①基本情報!M24</f>
        <v>0</v>
      </c>
    </row>
    <row r="15" spans="1:12" ht="12.75" customHeight="1">
      <c r="A15" s="73"/>
      <c r="B15" s="73"/>
      <c r="C15" s="73"/>
      <c r="D15" s="73"/>
      <c r="E15" s="73"/>
      <c r="F15" s="73"/>
    </row>
    <row r="17" spans="1:12" ht="13.5" thickBot="1">
      <c r="H17" s="145" t="s">
        <v>131</v>
      </c>
      <c r="I17" s="145"/>
      <c r="J17" s="148"/>
      <c r="K17" s="148"/>
      <c r="L17" s="148"/>
    </row>
    <row r="18" spans="1:12">
      <c r="H18" s="80"/>
      <c r="I18" s="35" t="s">
        <v>82</v>
      </c>
      <c r="J18" s="35" t="s">
        <v>132</v>
      </c>
      <c r="K18" s="36" t="s">
        <v>133</v>
      </c>
      <c r="L18" s="79" t="s">
        <v>28</v>
      </c>
    </row>
    <row r="19" spans="1:12">
      <c r="A19" s="72">
        <v>0</v>
      </c>
      <c r="H19" s="37" t="s">
        <v>134</v>
      </c>
      <c r="I19" s="149">
        <f>SUM(C8:C10)</f>
        <v>0</v>
      </c>
      <c r="J19" s="150">
        <f>I19*E6*12</f>
        <v>0</v>
      </c>
      <c r="K19" s="151" t="s">
        <v>139</v>
      </c>
      <c r="L19" s="152">
        <f>SUM(J19:K19)</f>
        <v>0</v>
      </c>
    </row>
    <row r="20" spans="1:12" ht="13.5" thickBot="1">
      <c r="A20" s="72">
        <v>1</v>
      </c>
      <c r="H20" s="49" t="s">
        <v>135</v>
      </c>
      <c r="I20" s="153">
        <f>SUM(C6:C7)</f>
        <v>0</v>
      </c>
      <c r="J20" s="154">
        <f>ROUND(I20*E6*0.75,0)*12</f>
        <v>0</v>
      </c>
      <c r="K20" s="155">
        <f>ROUND(I20*E6*0.25,0)*12</f>
        <v>0</v>
      </c>
      <c r="L20" s="152">
        <f>SUM(J20:K20)</f>
        <v>0</v>
      </c>
    </row>
    <row r="21" spans="1:12">
      <c r="A21" s="72">
        <v>2</v>
      </c>
      <c r="H21" s="76" t="s">
        <v>28</v>
      </c>
      <c r="I21" s="156">
        <f>SUM(I19:I20)</f>
        <v>0</v>
      </c>
      <c r="J21" s="157">
        <f>SUM(J19:J20)</f>
        <v>0</v>
      </c>
      <c r="K21" s="157">
        <f>SUM(K19:K20)</f>
        <v>0</v>
      </c>
      <c r="L21" s="158">
        <f>SUM(L19:L20)</f>
        <v>0</v>
      </c>
    </row>
    <row r="22" spans="1:12">
      <c r="A22" s="72">
        <v>3</v>
      </c>
    </row>
    <row r="23" spans="1:12">
      <c r="A23" s="72">
        <v>4</v>
      </c>
    </row>
    <row r="24" spans="1:12">
      <c r="A24" s="72">
        <v>5</v>
      </c>
    </row>
    <row r="25" spans="1:12">
      <c r="A25" s="72">
        <v>6</v>
      </c>
    </row>
    <row r="26" spans="1:12">
      <c r="A26" s="72">
        <v>7</v>
      </c>
    </row>
    <row r="27" spans="1:12">
      <c r="A27" s="72">
        <v>8</v>
      </c>
    </row>
    <row r="28" spans="1:12">
      <c r="A28" s="72">
        <v>9</v>
      </c>
    </row>
    <row r="29" spans="1:12">
      <c r="A29" s="72">
        <v>10</v>
      </c>
    </row>
    <row r="30" spans="1:12">
      <c r="A30" s="72">
        <v>11</v>
      </c>
    </row>
    <row r="32" spans="1:12">
      <c r="I32" s="83"/>
    </row>
  </sheetData>
  <sheetProtection algorithmName="SHA-512" hashValue="gjwMoZ+ke+48OpL6sIWOkNkk4lt0w0xcOSs9+UpFuohh/pBmsCz9NOEViDzk4F/9YO5rLKHq51PAG/k/cZiU3w==" saltValue="fl9gMlJtUrlHl+hRnwA7sQ==" spinCount="100000" sheet="1" selectLockedCells="1"/>
  <mergeCells count="17">
    <mergeCell ref="A1:F1"/>
    <mergeCell ref="E2:F2"/>
    <mergeCell ref="A4:A5"/>
    <mergeCell ref="B4:B5"/>
    <mergeCell ref="D4:D5"/>
    <mergeCell ref="E4:E5"/>
    <mergeCell ref="F4:F5"/>
    <mergeCell ref="F6:F10"/>
    <mergeCell ref="E6:E10"/>
    <mergeCell ref="D6:D7"/>
    <mergeCell ref="H9:I9"/>
    <mergeCell ref="A13:C13"/>
    <mergeCell ref="A12:C12"/>
    <mergeCell ref="E12:F12"/>
    <mergeCell ref="A11:C11"/>
    <mergeCell ref="E11:F11"/>
    <mergeCell ref="A6:A10"/>
  </mergeCells>
  <phoneticPr fontId="16"/>
  <pageMargins left="0.78740157480314965" right="0.35433070866141736"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22</vt:i4>
      </vt:variant>
    </vt:vector>
  </HeadingPairs>
  <TitlesOfParts>
    <vt:vector size="32" baseType="lpstr">
      <vt:lpstr>Sheet5</vt:lpstr>
      <vt:lpstr>リスト</vt:lpstr>
      <vt:lpstr>補助金用基本データ</vt:lpstr>
      <vt:lpstr>修正等箇所</vt:lpstr>
      <vt:lpstr>Sheet1</vt:lpstr>
      <vt:lpstr>①基本情報</vt:lpstr>
      <vt:lpstr>②名簿記載例 </vt:lpstr>
      <vt:lpstr>③職員名簿</vt:lpstr>
      <vt:lpstr>④算出内訳表</vt:lpstr>
      <vt:lpstr>⑤申請書・⑥概算請求書</vt:lpstr>
      <vt:lpstr>①基本情報!Print_Area</vt:lpstr>
      <vt:lpstr>'②名簿記載例 '!Print_Area</vt:lpstr>
      <vt:lpstr>③職員名簿!Print_Area</vt:lpstr>
      <vt:lpstr>④算出内訳表!Print_Area</vt:lpstr>
      <vt:lpstr>⑤申請書・⑥概算請求書!Print_Area</vt:lpstr>
      <vt:lpstr>修正等箇所!Print_Area</vt:lpstr>
      <vt:lpstr>補助金用基本データ!Print_Area</vt:lpstr>
      <vt:lpstr>③職員名簿!Print_Titles</vt:lpstr>
      <vt:lpstr>稲毛区幼稚園型認定こども園</vt:lpstr>
      <vt:lpstr>稲毛区幼保連携型認定こども園</vt:lpstr>
      <vt:lpstr>花見川区幼稚園型認定こども園</vt:lpstr>
      <vt:lpstr>花見川区幼保連携型認定こども園</vt:lpstr>
      <vt:lpstr>若葉区幼稚園型認定こども園</vt:lpstr>
      <vt:lpstr>若葉区幼保連携型認定こども園</vt:lpstr>
      <vt:lpstr>中央区幼稚園型認定こども園</vt:lpstr>
      <vt:lpstr>中央区幼保連携型認定こども園</vt:lpstr>
      <vt:lpstr>美浜区幼稚園型認定こども園</vt:lpstr>
      <vt:lpstr>美浜区幼保連携型認定こども園</vt:lpstr>
      <vt:lpstr>緑区地方裁量型認定こども園</vt:lpstr>
      <vt:lpstr>緑区保育所型認定こども園</vt:lpstr>
      <vt:lpstr>緑区幼稚園型認定こども園</vt:lpstr>
      <vt:lpstr>緑区幼保連携型認定こども園</vt:lpstr>
    </vt:vector>
  </TitlesOfParts>
  <Company>千葉市役所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総務局 総務部 情報管理課</dc:creator>
  <cp:lastModifiedBy>中田　俊平</cp:lastModifiedBy>
  <cp:lastPrinted>2025-05-09T01:18:59Z</cp:lastPrinted>
  <dcterms:created xsi:type="dcterms:W3CDTF">2001-09-21T01:13:50Z</dcterms:created>
  <dcterms:modified xsi:type="dcterms:W3CDTF">2025-05-09T07:46:51Z</dcterms:modified>
</cp:coreProperties>
</file>