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h5-v00n-hfls01\f18202000_こども未来局幼児教育・保育部幼保運営課\08_助成第一班\200_補助金一覧\264_給与改善\20_補助金交付\R08(2026)年度\01_当初交付\01_園に送付\02_認定こども園\"/>
    </mc:Choice>
  </mc:AlternateContent>
  <xr:revisionPtr revIDLastSave="0" documentId="13_ncr:1_{04236AF9-300C-40F3-BBD8-98F9EDCE3B77}" xr6:coauthVersionLast="47" xr6:coauthVersionMax="47" xr10:uidLastSave="{00000000-0000-0000-0000-000000000000}"/>
  <workbookProtection workbookAlgorithmName="SHA-512" workbookHashValue="dyJdz6OfqWpZIUvg8itU61gLXcSQOIvxMjV+1ff3MzwQwa2/KEG+STpbFKdEFs50Rudtg0d7NZRHncXekBGaeg==" workbookSaltValue="HTn5N7qhRE8eQS1r2y4Udw==" workbookSpinCount="100000" lockStructure="1"/>
  <bookViews>
    <workbookView xWindow="19090" yWindow="-110" windowWidth="19420" windowHeight="10300" tabRatio="525" firstSheet="3" activeTab="3" xr2:uid="{00000000-000D-0000-FFFF-FFFF00000000}"/>
  </bookViews>
  <sheets>
    <sheet name="Sheet1" sheetId="102" state="hidden" r:id="rId1"/>
    <sheet name="リスト" sheetId="106" state="hidden" r:id="rId2"/>
    <sheet name="補助金用基本データ" sheetId="105" state="hidden" r:id="rId3"/>
    <sheet name="【重要】送付前確認シート" sheetId="110" r:id="rId4"/>
    <sheet name="①基本情報" sheetId="107" r:id="rId5"/>
    <sheet name="②名簿記載例" sheetId="109" r:id="rId6"/>
    <sheet name="③職員名簿" sheetId="65" r:id="rId7"/>
    <sheet name="④算出内訳表" sheetId="100" r:id="rId8"/>
    <sheet name="⑤申請書・⑥概算請求書" sheetId="103" r:id="rId9"/>
  </sheets>
  <externalReferences>
    <externalReference r:id="rId10"/>
  </externalReferences>
  <definedNames>
    <definedName name="__xlnm.Print_Area_1">"給付"</definedName>
    <definedName name="_xlnm._FilterDatabase" localSheetId="6" hidden="1">③職員名簿!$A$9:$Q$11</definedName>
    <definedName name="_xlnm._FilterDatabase" localSheetId="2" hidden="1">補助金用基本データ!$A$4:$AB$300</definedName>
    <definedName name="_Order1" hidden="1">0</definedName>
    <definedName name="aaa"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b" localSheetId="3" hidden="1">{"'フローチャート'!$A$1:$AO$191"}</definedName>
    <definedName name="b" localSheetId="4" hidden="1">{"'フローチャート'!$A$1:$AO$191"}</definedName>
    <definedName name="b" localSheetId="8" hidden="1">{"'フローチャート'!$A$1:$AO$191"}</definedName>
    <definedName name="b" localSheetId="0" hidden="1">{"'フローチャート'!$A$1:$AO$191"}</definedName>
    <definedName name="b" localSheetId="1" hidden="1">{"'フローチャート'!$A$1:$AO$191"}</definedName>
    <definedName name="b" localSheetId="2" hidden="1">{"'フローチャート'!$A$1:$AO$191"}</definedName>
    <definedName name="b" hidden="1">{"'フローチャート'!$A$1:$AO$191"}</definedName>
    <definedName name="bb" localSheetId="3" hidden="1">{"'フローチャート'!$A$1:$AO$191"}</definedName>
    <definedName name="bb" localSheetId="4" hidden="1">{"'フローチャート'!$A$1:$AO$191"}</definedName>
    <definedName name="bb" localSheetId="8" hidden="1">{"'フローチャート'!$A$1:$AO$191"}</definedName>
    <definedName name="bb" localSheetId="0" hidden="1">{"'フローチャート'!$A$1:$AO$191"}</definedName>
    <definedName name="bb" localSheetId="1" hidden="1">{"'フローチャート'!$A$1:$AO$191"}</definedName>
    <definedName name="bb" localSheetId="2" hidden="1">{"'フローチャート'!$A$1:$AO$191"}</definedName>
    <definedName name="bb" hidden="1">{"'フローチャート'!$A$1:$AO$191"}</definedName>
    <definedName name="H" localSheetId="3" hidden="1">{"'フローチャート'!$A$1:$AO$191"}</definedName>
    <definedName name="H" localSheetId="4" hidden="1">{"'フローチャート'!$A$1:$AO$191"}</definedName>
    <definedName name="H" localSheetId="8" hidden="1">{"'フローチャート'!$A$1:$AO$191"}</definedName>
    <definedName name="H" localSheetId="0" hidden="1">{"'フローチャート'!$A$1:$AO$191"}</definedName>
    <definedName name="H" localSheetId="1" hidden="1">{"'フローチャート'!$A$1:$AO$191"}</definedName>
    <definedName name="H" localSheetId="2" hidden="1">{"'フローチャート'!$A$1:$AO$191"}</definedName>
    <definedName name="H" hidden="1">{"'フローチャート'!$A$1:$AO$191"}</definedName>
    <definedName name="HTML_CodePage" hidden="1">932</definedName>
    <definedName name="HTML_Control" localSheetId="3" hidden="1">{"'フローチャート'!$A$1:$AO$191"}</definedName>
    <definedName name="HTML_Control" localSheetId="4" hidden="1">{"'フローチャート'!$A$1:$AO$191"}</definedName>
    <definedName name="HTML_Control" localSheetId="8" hidden="1">{"'フローチャート'!$A$1:$AO$191"}</definedName>
    <definedName name="HTML_Control" localSheetId="0" hidden="1">{"'フローチャート'!$A$1:$AO$191"}</definedName>
    <definedName name="HTML_Control" localSheetId="1" hidden="1">{"'フローチャート'!$A$1:$AO$191"}</definedName>
    <definedName name="HTML_Control" localSheetId="2"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3" hidden="1">{"'フローチャート'!$A$1:$AO$191"}</definedName>
    <definedName name="I" localSheetId="4" hidden="1">{"'フローチャート'!$A$1:$AO$191"}</definedName>
    <definedName name="I" localSheetId="8" hidden="1">{"'フローチャート'!$A$1:$AO$191"}</definedName>
    <definedName name="I" localSheetId="0" hidden="1">{"'フローチャート'!$A$1:$AO$191"}</definedName>
    <definedName name="I" localSheetId="1" hidden="1">{"'フローチャート'!$A$1:$AO$191"}</definedName>
    <definedName name="I" localSheetId="2" hidden="1">{"'フローチャート'!$A$1:$AO$191"}</definedName>
    <definedName name="I" hidden="1">{"'フローチャート'!$A$1:$AO$191"}</definedName>
    <definedName name="nn" localSheetId="3" hidden="1">{"'フローチャート'!$A$1:$AO$191"}</definedName>
    <definedName name="nn" localSheetId="4" hidden="1">{"'フローチャート'!$A$1:$AO$191"}</definedName>
    <definedName name="nn" localSheetId="8" hidden="1">{"'フローチャート'!$A$1:$AO$191"}</definedName>
    <definedName name="nn" localSheetId="0" hidden="1">{"'フローチャート'!$A$1:$AO$191"}</definedName>
    <definedName name="nn" localSheetId="1" hidden="1">{"'フローチャート'!$A$1:$AO$191"}</definedName>
    <definedName name="nn" localSheetId="2" hidden="1">{"'フローチャート'!$A$1:$AO$191"}</definedName>
    <definedName name="nn" hidden="1">{"'フローチャート'!$A$1:$AO$191"}</definedName>
    <definedName name="_xlnm.Print_Area" localSheetId="3">【重要】送付前確認シート!$A$1:$K$11</definedName>
    <definedName name="_xlnm.Print_Area" localSheetId="4">①基本情報!$A$1:$S$35</definedName>
    <definedName name="_xlnm.Print_Area" localSheetId="5">②名簿記載例!$A$1:$AK$48</definedName>
    <definedName name="_xlnm.Print_Area" localSheetId="6">③職員名簿!$A$2:$AB$109</definedName>
    <definedName name="_xlnm.Print_Area" localSheetId="7">④算出内訳表!$A$1:$F$14</definedName>
    <definedName name="_xlnm.Print_Area" localSheetId="8">⑤申請書・⑥概算請求書!$A$1:$S$47</definedName>
    <definedName name="_xlnm.Print_Area" localSheetId="2">補助金用基本データ!$C$2:$R$294</definedName>
    <definedName name="_xlnm.Print_Titles" localSheetId="6">③職員名簿!$4:$11</definedName>
    <definedName name="q" localSheetId="3" hidden="1">{"'フローチャート'!$A$1:$AO$191"}</definedName>
    <definedName name="q" localSheetId="4" hidden="1">{"'フローチャート'!$A$1:$AO$191"}</definedName>
    <definedName name="q" localSheetId="8" hidden="1">{"'フローチャート'!$A$1:$AO$191"}</definedName>
    <definedName name="q" localSheetId="0" hidden="1">{"'フローチャート'!$A$1:$AO$191"}</definedName>
    <definedName name="q" localSheetId="1" hidden="1">{"'フローチャート'!$A$1:$AO$191"}</definedName>
    <definedName name="q" localSheetId="2" hidden="1">{"'フローチャート'!$A$1:$AO$191"}</definedName>
    <definedName name="q" hidden="1">{"'フローチャート'!$A$1:$AO$191"}</definedName>
    <definedName name="t" localSheetId="3" hidden="1">{"'フローチャート'!$A$1:$AO$191"}</definedName>
    <definedName name="t" localSheetId="4" hidden="1">{"'フローチャート'!$A$1:$AO$191"}</definedName>
    <definedName name="t" localSheetId="8" hidden="1">{"'フローチャート'!$A$1:$AO$191"}</definedName>
    <definedName name="t" localSheetId="0" hidden="1">{"'フローチャート'!$A$1:$AO$191"}</definedName>
    <definedName name="t" localSheetId="1" hidden="1">{"'フローチャート'!$A$1:$AO$191"}</definedName>
    <definedName name="t" localSheetId="2" hidden="1">{"'フローチャート'!$A$1:$AO$191"}</definedName>
    <definedName name="t" hidden="1">{"'フローチャート'!$A$1:$AO$191"}</definedName>
    <definedName name="wrn.世田谷ＤＢ設計書."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2" hidden="1">補助金用基本データ!$B$4:$C$4</definedName>
    <definedName name="Z_0855E9E5_5778_4DA3_8566_1EDF1D49F0DC_.wvu.PrintArea" localSheetId="2" hidden="1">補助金用基本データ!$C$2:$C$289</definedName>
    <definedName name="Z_1AC469FC_9911_4D59_8A70_26B86DEBD0C8_.wvu.FilterData" localSheetId="2" hidden="1">補助金用基本データ!$B$4:$C$4</definedName>
    <definedName name="Z_1AC469FC_9911_4D59_8A70_26B86DEBD0C8_.wvu.PrintArea" localSheetId="2" hidden="1">補助金用基本データ!$C$2:$C$289</definedName>
    <definedName name="Z_43EEB976_53CC_4F7E_88D7_7B815759E49E_.wvu.FilterData" localSheetId="2" hidden="1">補助金用基本データ!$B$4:$C$4</definedName>
    <definedName name="Z_43EEB976_53CC_4F7E_88D7_7B815759E49E_.wvu.PrintArea" localSheetId="2" hidden="1">補助金用基本データ!$C$2:$C$289</definedName>
    <definedName name="Z_81DDB82F_42B8_430D_91D8_AC37557CDF48_.wvu.FilterData" localSheetId="2" hidden="1">補助金用基本データ!$B$4:$C$4</definedName>
    <definedName name="Z_81DDB82F_42B8_430D_91D8_AC37557CDF48_.wvu.PrintArea" localSheetId="2" hidden="1">補助金用基本データ!$C$2:$C$289</definedName>
    <definedName name="ｚｚ" localSheetId="3" hidden="1">{"'Sheet1'!$A$1:$I$163"}</definedName>
    <definedName name="ｚｚ" localSheetId="4" hidden="1">{"'Sheet1'!$A$1:$I$163"}</definedName>
    <definedName name="ｚｚ" localSheetId="8" hidden="1">{"'Sheet1'!$A$1:$I$163"}</definedName>
    <definedName name="ｚｚ" localSheetId="0" hidden="1">{"'Sheet1'!$A$1:$I$163"}</definedName>
    <definedName name="ｚｚ" localSheetId="1" hidden="1">{"'Sheet1'!$A$1:$I$163"}</definedName>
    <definedName name="ｚｚ" localSheetId="2" hidden="1">{"'Sheet1'!$A$1:$I$163"}</definedName>
    <definedName name="ｚｚ" hidden="1">{"'Sheet1'!$A$1:$I$163"}</definedName>
    <definedName name="あああ"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 localSheetId="3" hidden="1">{"'フローチャート'!$A$1:$AO$191"}</definedName>
    <definedName name="え" localSheetId="4" hidden="1">{"'フローチャート'!$A$1:$AO$191"}</definedName>
    <definedName name="え" localSheetId="8" hidden="1">{"'フローチャート'!$A$1:$AO$191"}</definedName>
    <definedName name="え" localSheetId="0" hidden="1">{"'フローチャート'!$A$1:$AO$191"}</definedName>
    <definedName name="え" localSheetId="1" hidden="1">{"'フローチャート'!$A$1:$AO$191"}</definedName>
    <definedName name="え" localSheetId="2" hidden="1">{"'フローチャート'!$A$1:$AO$191"}</definedName>
    <definedName name="え" hidden="1">{"'フローチャート'!$A$1:$AO$191"}</definedName>
    <definedName name="えっｄ" localSheetId="3" hidden="1">{"'Sheet1'!$A$1:$I$163"}</definedName>
    <definedName name="えっｄ" localSheetId="4" hidden="1">{"'Sheet1'!$A$1:$I$163"}</definedName>
    <definedName name="えっｄ" localSheetId="8" hidden="1">{"'Sheet1'!$A$1:$I$163"}</definedName>
    <definedName name="えっｄ" localSheetId="0" hidden="1">{"'Sheet1'!$A$1:$I$163"}</definedName>
    <definedName name="えっｄ" localSheetId="1" hidden="1">{"'Sheet1'!$A$1:$I$163"}</definedName>
    <definedName name="えっｄ" localSheetId="2" hidden="1">{"'Sheet1'!$A$1:$I$163"}</definedName>
    <definedName name="えっｄ" hidden="1">{"'Sheet1'!$A$1:$I$163"}</definedName>
    <definedName name="稲毛区">#REF!</definedName>
    <definedName name="稲毛区企業主導型">#REF!</definedName>
    <definedName name="稲毛区給付型幼稚園">#REF!</definedName>
    <definedName name="稲毛区事業所内保育事業">#REF!</definedName>
    <definedName name="稲毛区小規模保育事業">#REF!</definedName>
    <definedName name="稲毛区保育ルーム">#REF!</definedName>
    <definedName name="稲毛区保育園">#REF!</definedName>
    <definedName name="稲毛区役所" localSheetId="3" hidden="1">{"'Sheet1'!$A$1:$I$163"}</definedName>
    <definedName name="稲毛区役所" localSheetId="4" hidden="1">{"'Sheet1'!$A$1:$I$163"}</definedName>
    <definedName name="稲毛区役所" localSheetId="8" hidden="1">{"'Sheet1'!$A$1:$I$163"}</definedName>
    <definedName name="稲毛区役所" localSheetId="0" hidden="1">{"'Sheet1'!$A$1:$I$163"}</definedName>
    <definedName name="稲毛区役所" localSheetId="1" hidden="1">{"'Sheet1'!$A$1:$I$163"}</definedName>
    <definedName name="稲毛区役所" localSheetId="2" hidden="1">{"'Sheet1'!$A$1:$I$163"}</definedName>
    <definedName name="稲毛区役所" hidden="1">{"'Sheet1'!$A$1:$I$163"}</definedName>
    <definedName name="稲毛区幼稚園型認定こども園">リスト!$AC$6:$AC$15</definedName>
    <definedName name="稲毛区幼保連携型認定こども園">リスト!$AB$6:$AB$8</definedName>
    <definedName name="花見川区">#REF!</definedName>
    <definedName name="花見川区企業主導型">#REF!</definedName>
    <definedName name="花見川区給付型幼稚園">#REF!</definedName>
    <definedName name="花見川区居宅訪問型保育事業">#REF!</definedName>
    <definedName name="花見川区事業所内保育事業">#REF!</definedName>
    <definedName name="花見川区小規模保育事業">#REF!</definedName>
    <definedName name="花見川区保育ルーム">#REF!</definedName>
    <definedName name="花見川区保育園">#REF!</definedName>
    <definedName name="花見川区幼稚園型認定こども園">リスト!$P$6:$P$13</definedName>
    <definedName name="花見川区幼保連携型認定こども園">リスト!$O$6:$O$8</definedName>
    <definedName name="研修サーバ" localSheetId="3" hidden="1">{"'フローチャート'!$A$1:$AO$191"}</definedName>
    <definedName name="研修サーバ" localSheetId="4" hidden="1">{"'フローチャート'!$A$1:$AO$191"}</definedName>
    <definedName name="研修サーバ" localSheetId="8" hidden="1">{"'フローチャート'!$A$1:$AO$191"}</definedName>
    <definedName name="研修サーバ" localSheetId="0" hidden="1">{"'フローチャート'!$A$1:$AO$191"}</definedName>
    <definedName name="研修サーバ" localSheetId="1" hidden="1">{"'フローチャート'!$A$1:$AO$191"}</definedName>
    <definedName name="研修サーバ" localSheetId="2" hidden="1">{"'フローチャート'!$A$1:$AO$191"}</definedName>
    <definedName name="研修サーバ" hidden="1">{"'フローチャート'!$A$1:$AO$191"}</definedName>
    <definedName name="若葉区">#REF!</definedName>
    <definedName name="若葉区家庭的保育事業">#REF!</definedName>
    <definedName name="若葉区給付型幼稚園">#REF!</definedName>
    <definedName name="若葉区小規模保育事業">#REF!</definedName>
    <definedName name="若葉区保育園">#REF!</definedName>
    <definedName name="若葉区幼稚園型認定こども園">リスト!$AP$6:$AP$11</definedName>
    <definedName name="若葉区幼保連携型認定こども園">リスト!$AO$6:$AO$9</definedName>
    <definedName name="中央区">#REF!</definedName>
    <definedName name="中央区家庭的保育事業">#REF!</definedName>
    <definedName name="中央区企業主導型">#REF!</definedName>
    <definedName name="中央区居宅訪問型保育事業">#REF!</definedName>
    <definedName name="中央区事業所内保育事業">#REF!</definedName>
    <definedName name="中央区小規模保育事業">#REF!</definedName>
    <definedName name="中央区保育ルーム">#REF!</definedName>
    <definedName name="中央区保育園">#REF!</definedName>
    <definedName name="中央区幼稚園型認定こども園">リスト!$C$6:$C$17</definedName>
    <definedName name="中央区幼保連携型認定こども園">リスト!$B$6:$B$9</definedName>
    <definedName name="美浜区">#REF!</definedName>
    <definedName name="美浜区家庭的保育事業">#REF!</definedName>
    <definedName name="美浜区企業主導型">#REF!</definedName>
    <definedName name="美浜区事業所内保育事業">#REF!</definedName>
    <definedName name="美浜区小規模保育事業">#REF!</definedName>
    <definedName name="美浜区保育ルーム">#REF!</definedName>
    <definedName name="美浜区保育園">#REF!</definedName>
    <definedName name="美浜区幼稚園型認定こども園">リスト!$BP$6:$BP$14</definedName>
    <definedName name="美浜区幼保連携型認定こども園">リスト!$BO$6:$BO$14</definedName>
    <definedName name="変更決" localSheetId="0">[1]変更決定一覧!$A$4:$L$54</definedName>
    <definedName name="保育単価表４月" localSheetId="0">#REF!</definedName>
    <definedName name="緑区">#REF!</definedName>
    <definedName name="緑区家庭的保育事業">#REF!</definedName>
    <definedName name="緑区企業主導型">#REF!</definedName>
    <definedName name="緑区事業所内保育事業">#REF!</definedName>
    <definedName name="緑区小規模保育事業">#REF!</definedName>
    <definedName name="緑区地方裁量型認定こども園">リスト!$BE$6:$BE$8</definedName>
    <definedName name="緑区保育ルーム">#REF!</definedName>
    <definedName name="緑区保育園">#REF!</definedName>
    <definedName name="緑区保育所型認定こども園">リスト!$BD$6:$BD$8</definedName>
    <definedName name="緑区幼稚園型認定こども園">リスト!$BC$6:$BC$12</definedName>
    <definedName name="緑区幼保連携型認定こども園">リスト!$BB$6:$BB$11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10" l="1"/>
  <c r="E8" i="110"/>
  <c r="E7" i="110"/>
  <c r="E5" i="110"/>
  <c r="T14" i="65" l="1"/>
  <c r="U14" i="65"/>
  <c r="V14" i="65"/>
  <c r="AN14" i="65"/>
  <c r="T15" i="65"/>
  <c r="U15" i="65"/>
  <c r="V15" i="65"/>
  <c r="AN15" i="65"/>
  <c r="T16" i="65"/>
  <c r="U16" i="65"/>
  <c r="V16" i="65"/>
  <c r="AN16" i="65"/>
  <c r="T17" i="65"/>
  <c r="U17" i="65"/>
  <c r="V17" i="65"/>
  <c r="AN17" i="65"/>
  <c r="T18" i="65"/>
  <c r="U18" i="65"/>
  <c r="V18" i="65"/>
  <c r="AN18" i="65"/>
  <c r="T19" i="65"/>
  <c r="U19" i="65"/>
  <c r="V19" i="65"/>
  <c r="AN19" i="65"/>
  <c r="T20" i="65"/>
  <c r="U20" i="65"/>
  <c r="V20" i="65"/>
  <c r="AN20" i="65"/>
  <c r="T21" i="65"/>
  <c r="U21" i="65"/>
  <c r="V21" i="65"/>
  <c r="AN21" i="65"/>
  <c r="T22" i="65"/>
  <c r="U22" i="65"/>
  <c r="V22" i="65"/>
  <c r="AN22" i="65"/>
  <c r="T23" i="65"/>
  <c r="U23" i="65"/>
  <c r="V23" i="65"/>
  <c r="AN23" i="65"/>
  <c r="T24" i="65"/>
  <c r="U24" i="65"/>
  <c r="V24" i="65"/>
  <c r="AN24" i="65"/>
  <c r="T25" i="65"/>
  <c r="U25" i="65"/>
  <c r="V25" i="65"/>
  <c r="AN25" i="65"/>
  <c r="T26" i="65"/>
  <c r="U26" i="65"/>
  <c r="V26" i="65"/>
  <c r="AN26" i="65"/>
  <c r="T27" i="65"/>
  <c r="U27" i="65"/>
  <c r="V27" i="65"/>
  <c r="AN27" i="65"/>
  <c r="T28" i="65"/>
  <c r="U28" i="65"/>
  <c r="V28" i="65"/>
  <c r="AN28" i="65"/>
  <c r="T29" i="65"/>
  <c r="U29" i="65"/>
  <c r="V29" i="65"/>
  <c r="AN29" i="65"/>
  <c r="T30" i="65"/>
  <c r="U30" i="65"/>
  <c r="V30" i="65"/>
  <c r="AN30" i="65"/>
  <c r="T31" i="65"/>
  <c r="U31" i="65"/>
  <c r="V31" i="65"/>
  <c r="AN31" i="65"/>
  <c r="T32" i="65"/>
  <c r="U32" i="65"/>
  <c r="V32" i="65"/>
  <c r="AN32" i="65"/>
  <c r="T33" i="65"/>
  <c r="U33" i="65"/>
  <c r="V33" i="65"/>
  <c r="AN33" i="65"/>
  <c r="T34" i="65"/>
  <c r="U34" i="65"/>
  <c r="V34" i="65"/>
  <c r="AN34" i="65"/>
  <c r="T35" i="65"/>
  <c r="U35" i="65"/>
  <c r="V35" i="65"/>
  <c r="AN35" i="65"/>
  <c r="T36" i="65"/>
  <c r="U36" i="65"/>
  <c r="V36" i="65"/>
  <c r="AN36" i="65"/>
  <c r="T37" i="65"/>
  <c r="U37" i="65"/>
  <c r="V37" i="65"/>
  <c r="AN37" i="65"/>
  <c r="T38" i="65"/>
  <c r="U38" i="65"/>
  <c r="V38" i="65"/>
  <c r="AN38" i="65"/>
  <c r="T39" i="65"/>
  <c r="U39" i="65"/>
  <c r="V39" i="65"/>
  <c r="AN39" i="65"/>
  <c r="T40" i="65"/>
  <c r="U40" i="65"/>
  <c r="V40" i="65"/>
  <c r="AN40" i="65"/>
  <c r="T41" i="65"/>
  <c r="U41" i="65"/>
  <c r="V41" i="65"/>
  <c r="AN41" i="65"/>
  <c r="T42" i="65"/>
  <c r="U42" i="65"/>
  <c r="V42" i="65"/>
  <c r="AN42" i="65"/>
  <c r="T43" i="65"/>
  <c r="U43" i="65"/>
  <c r="V43" i="65"/>
  <c r="AN43" i="65"/>
  <c r="T44" i="65"/>
  <c r="U44" i="65"/>
  <c r="V44" i="65"/>
  <c r="AN44" i="65"/>
  <c r="T45" i="65"/>
  <c r="U45" i="65"/>
  <c r="V45" i="65"/>
  <c r="AN45" i="65"/>
  <c r="AP45" i="65"/>
  <c r="T46" i="65"/>
  <c r="U46" i="65"/>
  <c r="V46" i="65"/>
  <c r="AN46" i="65"/>
  <c r="AP46" i="65"/>
  <c r="T47" i="65"/>
  <c r="U47" i="65"/>
  <c r="V47" i="65"/>
  <c r="AN47" i="65"/>
  <c r="AP47" i="65"/>
  <c r="T48" i="65"/>
  <c r="U48" i="65"/>
  <c r="V48" i="65"/>
  <c r="AN48" i="65"/>
  <c r="AP48" i="65"/>
  <c r="T49" i="65"/>
  <c r="U49" i="65"/>
  <c r="V49" i="65"/>
  <c r="AN49" i="65"/>
  <c r="AP49" i="65"/>
  <c r="T50" i="65"/>
  <c r="U50" i="65"/>
  <c r="V50" i="65"/>
  <c r="AN50" i="65"/>
  <c r="AP50" i="65"/>
  <c r="T51" i="65"/>
  <c r="U51" i="65"/>
  <c r="V51" i="65"/>
  <c r="AN51" i="65"/>
  <c r="AP51" i="65"/>
  <c r="T52" i="65"/>
  <c r="U52" i="65"/>
  <c r="V52" i="65"/>
  <c r="AN52" i="65"/>
  <c r="AP52" i="65"/>
  <c r="T53" i="65"/>
  <c r="U53" i="65"/>
  <c r="V53" i="65"/>
  <c r="AN53" i="65"/>
  <c r="AP53" i="65"/>
  <c r="T54" i="65"/>
  <c r="U54" i="65"/>
  <c r="V54" i="65"/>
  <c r="AN54" i="65"/>
  <c r="AP54" i="65"/>
  <c r="T55" i="65"/>
  <c r="U55" i="65"/>
  <c r="V55" i="65"/>
  <c r="AN55" i="65"/>
  <c r="AP55" i="65"/>
  <c r="T56" i="65"/>
  <c r="U56" i="65"/>
  <c r="V56" i="65"/>
  <c r="AN56" i="65"/>
  <c r="AP56" i="65"/>
  <c r="T57" i="65"/>
  <c r="U57" i="65"/>
  <c r="V57" i="65"/>
  <c r="AN57" i="65"/>
  <c r="AP57" i="65"/>
  <c r="T58" i="65"/>
  <c r="U58" i="65"/>
  <c r="V58" i="65"/>
  <c r="AN58" i="65"/>
  <c r="AP58" i="65"/>
  <c r="T59" i="65"/>
  <c r="U59" i="65"/>
  <c r="V59" i="65"/>
  <c r="AN59" i="65"/>
  <c r="AP59" i="65"/>
  <c r="S60" i="65"/>
  <c r="T60" i="65"/>
  <c r="U60" i="65"/>
  <c r="V60" i="65"/>
  <c r="W60" i="65"/>
  <c r="X60" i="65"/>
  <c r="Y60" i="65" s="1"/>
  <c r="Z60" i="65"/>
  <c r="AN60" i="65"/>
  <c r="AP60" i="65"/>
  <c r="S61" i="65"/>
  <c r="T61" i="65"/>
  <c r="U61" i="65"/>
  <c r="V61" i="65"/>
  <c r="W61" i="65"/>
  <c r="X61" i="65" s="1"/>
  <c r="Y61" i="65" s="1"/>
  <c r="Z61" i="65"/>
  <c r="AN61" i="65"/>
  <c r="AP61" i="65"/>
  <c r="S62" i="65"/>
  <c r="T62" i="65"/>
  <c r="U62" i="65"/>
  <c r="V62" i="65"/>
  <c r="W62" i="65"/>
  <c r="AN62" i="65"/>
  <c r="AP62" i="65"/>
  <c r="S63" i="65"/>
  <c r="T63" i="65"/>
  <c r="U63" i="65"/>
  <c r="V63" i="65"/>
  <c r="W63" i="65"/>
  <c r="X63" i="65"/>
  <c r="Y63" i="65" s="1"/>
  <c r="Z63" i="65"/>
  <c r="AN63" i="65"/>
  <c r="AP63" i="65"/>
  <c r="S64" i="65"/>
  <c r="T64" i="65"/>
  <c r="U64" i="65"/>
  <c r="V64" i="65"/>
  <c r="W64" i="65"/>
  <c r="X64" i="65"/>
  <c r="Y64" i="65" s="1"/>
  <c r="Z64" i="65"/>
  <c r="AN64" i="65"/>
  <c r="AP64" i="65"/>
  <c r="S65" i="65"/>
  <c r="T65" i="65"/>
  <c r="U65" i="65"/>
  <c r="V65" i="65"/>
  <c r="W65" i="65"/>
  <c r="X65" i="65"/>
  <c r="Y65" i="65" s="1"/>
  <c r="Z65" i="65"/>
  <c r="AN65" i="65"/>
  <c r="AP65" i="65"/>
  <c r="S66" i="65"/>
  <c r="T66" i="65"/>
  <c r="U66" i="65"/>
  <c r="V66" i="65"/>
  <c r="X66" i="65" s="1"/>
  <c r="Y66" i="65" s="1"/>
  <c r="AA66" i="65" s="1"/>
  <c r="AG66" i="65" s="1"/>
  <c r="AW66" i="65" s="1"/>
  <c r="W66" i="65"/>
  <c r="Z66" i="65" s="1"/>
  <c r="AN66" i="65"/>
  <c r="AP66" i="65"/>
  <c r="S67" i="65"/>
  <c r="T67" i="65"/>
  <c r="U67" i="65"/>
  <c r="V67" i="65"/>
  <c r="W67" i="65"/>
  <c r="X67" i="65"/>
  <c r="Y67" i="65" s="1"/>
  <c r="AA67" i="65" s="1"/>
  <c r="Z67" i="65"/>
  <c r="AN67" i="65"/>
  <c r="AP67" i="65"/>
  <c r="S68" i="65"/>
  <c r="T68" i="65"/>
  <c r="U68" i="65"/>
  <c r="V68" i="65"/>
  <c r="W68" i="65"/>
  <c r="AN68" i="65"/>
  <c r="AP68" i="65"/>
  <c r="S69" i="65"/>
  <c r="T69" i="65"/>
  <c r="U69" i="65"/>
  <c r="V69" i="65"/>
  <c r="W69" i="65"/>
  <c r="AN69" i="65"/>
  <c r="AP69" i="65"/>
  <c r="S70" i="65"/>
  <c r="T70" i="65"/>
  <c r="U70" i="65"/>
  <c r="V70" i="65"/>
  <c r="X70" i="65" s="1"/>
  <c r="Y70" i="65" s="1"/>
  <c r="AA70" i="65" s="1"/>
  <c r="AI70" i="65" s="1"/>
  <c r="AY70" i="65" s="1"/>
  <c r="W70" i="65"/>
  <c r="Z70" i="65" s="1"/>
  <c r="AN70" i="65"/>
  <c r="AP70" i="65"/>
  <c r="S71" i="65"/>
  <c r="T71" i="65"/>
  <c r="U71" i="65"/>
  <c r="V71" i="65"/>
  <c r="W71" i="65"/>
  <c r="X71" i="65"/>
  <c r="Y71" i="65" s="1"/>
  <c r="AA71" i="65" s="1"/>
  <c r="Z71" i="65"/>
  <c r="AN71" i="65"/>
  <c r="AP71" i="65"/>
  <c r="S72" i="65"/>
  <c r="T72" i="65"/>
  <c r="U72" i="65"/>
  <c r="V72" i="65"/>
  <c r="W72" i="65"/>
  <c r="Z72" i="65" s="1"/>
  <c r="X72" i="65"/>
  <c r="Y72" i="65" s="1"/>
  <c r="AN72" i="65"/>
  <c r="AP72" i="65"/>
  <c r="S73" i="65"/>
  <c r="T73" i="65"/>
  <c r="U73" i="65"/>
  <c r="V73" i="65"/>
  <c r="W73" i="65"/>
  <c r="Z73" i="65" s="1"/>
  <c r="X73" i="65"/>
  <c r="Y73" i="65" s="1"/>
  <c r="AN73" i="65"/>
  <c r="AP73" i="65"/>
  <c r="S74" i="65"/>
  <c r="T74" i="65"/>
  <c r="U74" i="65"/>
  <c r="V74" i="65"/>
  <c r="X74" i="65" s="1"/>
  <c r="Y74" i="65" s="1"/>
  <c r="W74" i="65"/>
  <c r="Z74" i="65" s="1"/>
  <c r="AN74" i="65"/>
  <c r="AP74" i="65"/>
  <c r="S75" i="65"/>
  <c r="T75" i="65"/>
  <c r="U75" i="65"/>
  <c r="V75" i="65"/>
  <c r="X75" i="65" s="1"/>
  <c r="Y75" i="65" s="1"/>
  <c r="W75" i="65"/>
  <c r="Z75" i="65"/>
  <c r="AN75" i="65"/>
  <c r="AP75" i="65"/>
  <c r="S76" i="65"/>
  <c r="T76" i="65"/>
  <c r="U76" i="65"/>
  <c r="V76" i="65"/>
  <c r="W76" i="65"/>
  <c r="X76" i="65"/>
  <c r="Y76" i="65" s="1"/>
  <c r="AA76" i="65" s="1"/>
  <c r="Z76" i="65"/>
  <c r="AN76" i="65"/>
  <c r="AP76" i="65"/>
  <c r="S77" i="65"/>
  <c r="T77" i="65"/>
  <c r="U77" i="65"/>
  <c r="V77" i="65"/>
  <c r="W77" i="65"/>
  <c r="X77" i="65" s="1"/>
  <c r="Y77" i="65"/>
  <c r="Z77" i="65"/>
  <c r="AN77" i="65"/>
  <c r="AP77" i="65"/>
  <c r="S78" i="65"/>
  <c r="T78" i="65"/>
  <c r="U78" i="65"/>
  <c r="V78" i="65"/>
  <c r="W78" i="65"/>
  <c r="X78" i="65" s="1"/>
  <c r="Y78" i="65"/>
  <c r="Z78" i="65"/>
  <c r="AN78" i="65"/>
  <c r="AP78" i="65"/>
  <c r="S79" i="65"/>
  <c r="T79" i="65"/>
  <c r="U79" i="65"/>
  <c r="V79" i="65"/>
  <c r="X79" i="65" s="1"/>
  <c r="Y79" i="65" s="1"/>
  <c r="W79" i="65"/>
  <c r="Z79" i="65"/>
  <c r="AN79" i="65"/>
  <c r="AP79" i="65"/>
  <c r="S80" i="65"/>
  <c r="T80" i="65"/>
  <c r="U80" i="65"/>
  <c r="V80" i="65"/>
  <c r="X80" i="65" s="1"/>
  <c r="Y80" i="65" s="1"/>
  <c r="AA80" i="65" s="1"/>
  <c r="AC80" i="65" s="1"/>
  <c r="AS80" i="65" s="1"/>
  <c r="W80" i="65"/>
  <c r="Z80" i="65" s="1"/>
  <c r="AN80" i="65"/>
  <c r="AP80" i="65"/>
  <c r="S81" i="65"/>
  <c r="T81" i="65"/>
  <c r="U81" i="65"/>
  <c r="V81" i="65"/>
  <c r="W81" i="65"/>
  <c r="X81" i="65"/>
  <c r="Y81" i="65" s="1"/>
  <c r="Z81" i="65"/>
  <c r="AN81" i="65"/>
  <c r="AP81" i="65"/>
  <c r="S82" i="65"/>
  <c r="T82" i="65"/>
  <c r="U82" i="65"/>
  <c r="V82" i="65"/>
  <c r="W82" i="65"/>
  <c r="X82" i="65" s="1"/>
  <c r="Y82" i="65" s="1"/>
  <c r="Z82" i="65"/>
  <c r="AN82" i="65"/>
  <c r="AP82" i="65"/>
  <c r="S83" i="65"/>
  <c r="T83" i="65"/>
  <c r="U83" i="65"/>
  <c r="V83" i="65"/>
  <c r="X83" i="65" s="1"/>
  <c r="Y83" i="65" s="1"/>
  <c r="W83" i="65"/>
  <c r="Z83" i="65"/>
  <c r="AN83" i="65"/>
  <c r="AP83" i="65"/>
  <c r="S84" i="65"/>
  <c r="T84" i="65"/>
  <c r="U84" i="65"/>
  <c r="V84" i="65"/>
  <c r="W84" i="65"/>
  <c r="Z84" i="65" s="1"/>
  <c r="AN84" i="65"/>
  <c r="AP84" i="65"/>
  <c r="S85" i="65"/>
  <c r="T85" i="65"/>
  <c r="U85" i="65"/>
  <c r="V85" i="65"/>
  <c r="W85" i="65"/>
  <c r="X85" i="65"/>
  <c r="Y85" i="65" s="1"/>
  <c r="Z85" i="65"/>
  <c r="AN85" i="65"/>
  <c r="AP85" i="65"/>
  <c r="S86" i="65"/>
  <c r="T86" i="65"/>
  <c r="U86" i="65"/>
  <c r="V86" i="65"/>
  <c r="W86" i="65"/>
  <c r="X86" i="65" s="1"/>
  <c r="Y86" i="65"/>
  <c r="Z86" i="65"/>
  <c r="AN86" i="65"/>
  <c r="AP86" i="65"/>
  <c r="S87" i="65"/>
  <c r="T87" i="65"/>
  <c r="U87" i="65"/>
  <c r="V87" i="65"/>
  <c r="X87" i="65" s="1"/>
  <c r="Y87" i="65" s="1"/>
  <c r="W87" i="65"/>
  <c r="Z87" i="65"/>
  <c r="AN87" i="65"/>
  <c r="AP87" i="65"/>
  <c r="S88" i="65"/>
  <c r="T88" i="65"/>
  <c r="U88" i="65"/>
  <c r="V88" i="65"/>
  <c r="X88" i="65" s="1"/>
  <c r="Y88" i="65" s="1"/>
  <c r="W88" i="65"/>
  <c r="Z88" i="65" s="1"/>
  <c r="AN88" i="65"/>
  <c r="AP88" i="65"/>
  <c r="S89" i="65"/>
  <c r="T89" i="65"/>
  <c r="U89" i="65"/>
  <c r="V89" i="65"/>
  <c r="W89" i="65"/>
  <c r="X89" i="65"/>
  <c r="Y89" i="65" s="1"/>
  <c r="AA89" i="65" s="1"/>
  <c r="AC89" i="65" s="1"/>
  <c r="AS89" i="65" s="1"/>
  <c r="Z89" i="65"/>
  <c r="AN89" i="65"/>
  <c r="AP89" i="65"/>
  <c r="S90" i="65"/>
  <c r="T90" i="65"/>
  <c r="U90" i="65"/>
  <c r="V90" i="65"/>
  <c r="W90" i="65"/>
  <c r="Z90" i="65" s="1"/>
  <c r="X90" i="65"/>
  <c r="Y90" i="65" s="1"/>
  <c r="AN90" i="65"/>
  <c r="AP90" i="65"/>
  <c r="S91" i="65"/>
  <c r="T91" i="65"/>
  <c r="U91" i="65"/>
  <c r="V91" i="65"/>
  <c r="W91" i="65"/>
  <c r="Z91" i="65"/>
  <c r="AN91" i="65"/>
  <c r="AP91" i="65"/>
  <c r="S92" i="65"/>
  <c r="T92" i="65"/>
  <c r="U92" i="65"/>
  <c r="V92" i="65"/>
  <c r="W92" i="65"/>
  <c r="Z92" i="65" s="1"/>
  <c r="AN92" i="65"/>
  <c r="AP92" i="65"/>
  <c r="S93" i="65"/>
  <c r="T93" i="65"/>
  <c r="U93" i="65"/>
  <c r="V93" i="65"/>
  <c r="W93" i="65"/>
  <c r="X93" i="65"/>
  <c r="Y93" i="65"/>
  <c r="AA93" i="65" s="1"/>
  <c r="AC93" i="65" s="1"/>
  <c r="AS93" i="65" s="1"/>
  <c r="Z93" i="65"/>
  <c r="AN93" i="65"/>
  <c r="AP93" i="65"/>
  <c r="S94" i="65"/>
  <c r="T94" i="65"/>
  <c r="U94" i="65"/>
  <c r="V94" i="65"/>
  <c r="W94" i="65"/>
  <c r="Z94" i="65" s="1"/>
  <c r="X94" i="65"/>
  <c r="Y94" i="65" s="1"/>
  <c r="AN94" i="65"/>
  <c r="AP94" i="65"/>
  <c r="S95" i="65"/>
  <c r="T95" i="65"/>
  <c r="U95" i="65"/>
  <c r="V95" i="65"/>
  <c r="W95" i="65"/>
  <c r="Z95" i="65"/>
  <c r="AN95" i="65"/>
  <c r="AP95" i="65"/>
  <c r="S96" i="65"/>
  <c r="T96" i="65"/>
  <c r="U96" i="65"/>
  <c r="V96" i="65"/>
  <c r="W96" i="65"/>
  <c r="Z96" i="65" s="1"/>
  <c r="AN96" i="65"/>
  <c r="AP96" i="65"/>
  <c r="S97" i="65"/>
  <c r="T97" i="65"/>
  <c r="U97" i="65"/>
  <c r="V97" i="65"/>
  <c r="W97" i="65"/>
  <c r="Z97" i="65"/>
  <c r="AN97" i="65"/>
  <c r="AP97" i="65"/>
  <c r="S98" i="65"/>
  <c r="T98" i="65"/>
  <c r="U98" i="65"/>
  <c r="V98" i="65"/>
  <c r="X98" i="65" s="1"/>
  <c r="Y98" i="65" s="1"/>
  <c r="W98" i="65"/>
  <c r="Z98" i="65"/>
  <c r="AN98" i="65"/>
  <c r="AP98" i="65"/>
  <c r="S99" i="65"/>
  <c r="T99" i="65"/>
  <c r="U99" i="65"/>
  <c r="V99" i="65"/>
  <c r="X99" i="65" s="1"/>
  <c r="Y99" i="65" s="1"/>
  <c r="W99" i="65"/>
  <c r="Z99" i="65" s="1"/>
  <c r="AN99" i="65"/>
  <c r="AP99" i="65"/>
  <c r="S100" i="65"/>
  <c r="T100" i="65"/>
  <c r="U100" i="65"/>
  <c r="V100" i="65"/>
  <c r="W100" i="65"/>
  <c r="Z100" i="65" s="1"/>
  <c r="AN100" i="65"/>
  <c r="AP100" i="65"/>
  <c r="S101" i="65"/>
  <c r="T101" i="65"/>
  <c r="U101" i="65"/>
  <c r="V101" i="65"/>
  <c r="W101" i="65"/>
  <c r="Z101" i="65" s="1"/>
  <c r="AN101" i="65"/>
  <c r="AP101" i="65"/>
  <c r="AK70" i="65" l="1"/>
  <c r="BA70" i="65" s="1"/>
  <c r="AF70" i="65"/>
  <c r="AV70" i="65" s="1"/>
  <c r="AA77" i="65"/>
  <c r="AC77" i="65" s="1"/>
  <c r="AS77" i="65" s="1"/>
  <c r="AK76" i="65"/>
  <c r="BA76" i="65" s="1"/>
  <c r="AE76" i="65"/>
  <c r="AU76" i="65" s="1"/>
  <c r="AE93" i="65"/>
  <c r="AU93" i="65" s="1"/>
  <c r="AA63" i="65"/>
  <c r="AC63" i="65" s="1"/>
  <c r="AS63" i="65" s="1"/>
  <c r="AA65" i="65"/>
  <c r="AG65" i="65" s="1"/>
  <c r="AW65" i="65" s="1"/>
  <c r="AA88" i="65"/>
  <c r="AE88" i="65" s="1"/>
  <c r="AU88" i="65" s="1"/>
  <c r="AJ93" i="65"/>
  <c r="AZ93" i="65" s="1"/>
  <c r="AH93" i="65"/>
  <c r="AX93" i="65" s="1"/>
  <c r="AD67" i="65"/>
  <c r="AT67" i="65" s="1"/>
  <c r="AC67" i="65"/>
  <c r="AS67" i="65" s="1"/>
  <c r="AF67" i="65"/>
  <c r="AV67" i="65" s="1"/>
  <c r="AJ67" i="65"/>
  <c r="AZ67" i="65" s="1"/>
  <c r="AL67" i="65"/>
  <c r="BB67" i="65" s="1"/>
  <c r="AM67" i="65"/>
  <c r="BC67" i="65" s="1"/>
  <c r="AA73" i="65"/>
  <c r="AI73" i="65" s="1"/>
  <c r="AY73" i="65" s="1"/>
  <c r="AA85" i="65"/>
  <c r="AH85" i="65" s="1"/>
  <c r="AX85" i="65" s="1"/>
  <c r="AC70" i="65"/>
  <c r="AS70" i="65" s="1"/>
  <c r="AA61" i="65"/>
  <c r="AF61" i="65" s="1"/>
  <c r="AV61" i="65" s="1"/>
  <c r="AA90" i="65"/>
  <c r="AF90" i="65" s="1"/>
  <c r="AV90" i="65" s="1"/>
  <c r="AA86" i="65"/>
  <c r="AE86" i="65" s="1"/>
  <c r="AU86" i="65" s="1"/>
  <c r="AA79" i="65"/>
  <c r="AM79" i="65" s="1"/>
  <c r="BC79" i="65" s="1"/>
  <c r="AA81" i="65"/>
  <c r="AB81" i="65" s="1"/>
  <c r="AR81" i="65" s="1"/>
  <c r="AA64" i="65"/>
  <c r="AC64" i="65" s="1"/>
  <c r="AS64" i="65" s="1"/>
  <c r="X101" i="65"/>
  <c r="Y101" i="65" s="1"/>
  <c r="AA101" i="65" s="1"/>
  <c r="X100" i="65"/>
  <c r="Y100" i="65" s="1"/>
  <c r="AA100" i="65" s="1"/>
  <c r="AD89" i="65"/>
  <c r="AT89" i="65" s="1"/>
  <c r="AG89" i="65"/>
  <c r="AW89" i="65" s="1"/>
  <c r="AI89" i="65"/>
  <c r="AY89" i="65" s="1"/>
  <c r="AK89" i="65"/>
  <c r="BA89" i="65" s="1"/>
  <c r="AL89" i="65"/>
  <c r="BB89" i="65" s="1"/>
  <c r="AM89" i="65"/>
  <c r="BC89" i="65" s="1"/>
  <c r="AB89" i="65"/>
  <c r="AF89" i="65"/>
  <c r="AV89" i="65" s="1"/>
  <c r="AG80" i="65"/>
  <c r="AW80" i="65" s="1"/>
  <c r="AJ80" i="65"/>
  <c r="AZ80" i="65" s="1"/>
  <c r="AK80" i="65"/>
  <c r="BA80" i="65" s="1"/>
  <c r="AL80" i="65"/>
  <c r="BB80" i="65" s="1"/>
  <c r="AB80" i="65"/>
  <c r="AD80" i="65"/>
  <c r="AT80" i="65" s="1"/>
  <c r="AH80" i="65"/>
  <c r="AX80" i="65" s="1"/>
  <c r="AI80" i="65"/>
  <c r="AY80" i="65" s="1"/>
  <c r="AM80" i="65"/>
  <c r="BC80" i="65" s="1"/>
  <c r="AE80" i="65"/>
  <c r="AU80" i="65" s="1"/>
  <c r="X97" i="65"/>
  <c r="Y97" i="65" s="1"/>
  <c r="AA97" i="65" s="1"/>
  <c r="AD93" i="65"/>
  <c r="AT93" i="65" s="1"/>
  <c r="AG93" i="65"/>
  <c r="AW93" i="65" s="1"/>
  <c r="AI93" i="65"/>
  <c r="AY93" i="65" s="1"/>
  <c r="AK93" i="65"/>
  <c r="BA93" i="65" s="1"/>
  <c r="AM93" i="65"/>
  <c r="BC93" i="65" s="1"/>
  <c r="AL93" i="65"/>
  <c r="BB93" i="65" s="1"/>
  <c r="AB93" i="65"/>
  <c r="AF93" i="65"/>
  <c r="AV93" i="65" s="1"/>
  <c r="AA98" i="65"/>
  <c r="AD88" i="65"/>
  <c r="AT88" i="65" s="1"/>
  <c r="X95" i="65"/>
  <c r="Y95" i="65" s="1"/>
  <c r="AA95" i="65" s="1"/>
  <c r="AG85" i="65"/>
  <c r="AW85" i="65" s="1"/>
  <c r="AI85" i="65"/>
  <c r="AY85" i="65" s="1"/>
  <c r="AE71" i="65"/>
  <c r="AU71" i="65" s="1"/>
  <c r="AG71" i="65"/>
  <c r="AW71" i="65" s="1"/>
  <c r="AI71" i="65"/>
  <c r="AY71" i="65" s="1"/>
  <c r="AK71" i="65"/>
  <c r="BA71" i="65" s="1"/>
  <c r="AF71" i="65"/>
  <c r="AV71" i="65" s="1"/>
  <c r="AH71" i="65"/>
  <c r="AX71" i="65" s="1"/>
  <c r="AL71" i="65"/>
  <c r="BB71" i="65" s="1"/>
  <c r="AM71" i="65"/>
  <c r="BC71" i="65" s="1"/>
  <c r="AB71" i="65"/>
  <c r="AC71" i="65"/>
  <c r="AS71" i="65" s="1"/>
  <c r="AD71" i="65"/>
  <c r="AT71" i="65" s="1"/>
  <c r="AJ71" i="65"/>
  <c r="AZ71" i="65" s="1"/>
  <c r="AJ89" i="65"/>
  <c r="AZ89" i="65" s="1"/>
  <c r="AH89" i="65"/>
  <c r="AX89" i="65" s="1"/>
  <c r="AA99" i="65"/>
  <c r="X96" i="65"/>
  <c r="Y96" i="65" s="1"/>
  <c r="AA96" i="65" s="1"/>
  <c r="AA94" i="65"/>
  <c r="AE89" i="65"/>
  <c r="AU89" i="65" s="1"/>
  <c r="AA82" i="65"/>
  <c r="AD76" i="65"/>
  <c r="AT76" i="65" s="1"/>
  <c r="AB76" i="65"/>
  <c r="AC76" i="65"/>
  <c r="AS76" i="65" s="1"/>
  <c r="AF76" i="65"/>
  <c r="AV76" i="65" s="1"/>
  <c r="AG76" i="65"/>
  <c r="AW76" i="65" s="1"/>
  <c r="AH76" i="65"/>
  <c r="AX76" i="65" s="1"/>
  <c r="AJ76" i="65"/>
  <c r="AZ76" i="65" s="1"/>
  <c r="AL76" i="65"/>
  <c r="BB76" i="65" s="1"/>
  <c r="AM76" i="65"/>
  <c r="BC76" i="65" s="1"/>
  <c r="AI76" i="65"/>
  <c r="AY76" i="65" s="1"/>
  <c r="AE66" i="65"/>
  <c r="AU66" i="65" s="1"/>
  <c r="AH66" i="65"/>
  <c r="AX66" i="65" s="1"/>
  <c r="AJ66" i="65"/>
  <c r="AZ66" i="65" s="1"/>
  <c r="AK66" i="65"/>
  <c r="BA66" i="65" s="1"/>
  <c r="AL66" i="65"/>
  <c r="BB66" i="65" s="1"/>
  <c r="AB66" i="65"/>
  <c r="AC66" i="65"/>
  <c r="AS66" i="65" s="1"/>
  <c r="AF66" i="65"/>
  <c r="AV66" i="65" s="1"/>
  <c r="AI66" i="65"/>
  <c r="AY66" i="65" s="1"/>
  <c r="AM66" i="65"/>
  <c r="BC66" i="65" s="1"/>
  <c r="AD66" i="65"/>
  <c r="AT66" i="65" s="1"/>
  <c r="AG81" i="65"/>
  <c r="AW81" i="65" s="1"/>
  <c r="AH81" i="65"/>
  <c r="AX81" i="65" s="1"/>
  <c r="AI81" i="65"/>
  <c r="AY81" i="65" s="1"/>
  <c r="AM81" i="65"/>
  <c r="BC81" i="65" s="1"/>
  <c r="AJ81" i="65"/>
  <c r="AZ81" i="65" s="1"/>
  <c r="AC81" i="65"/>
  <c r="AS81" i="65" s="1"/>
  <c r="AF80" i="65"/>
  <c r="AV80" i="65" s="1"/>
  <c r="AA75" i="65"/>
  <c r="X92" i="65"/>
  <c r="Y92" i="65" s="1"/>
  <c r="AA92" i="65" s="1"/>
  <c r="AA83" i="65"/>
  <c r="AJ77" i="65"/>
  <c r="AZ77" i="65" s="1"/>
  <c r="AE63" i="65"/>
  <c r="AU63" i="65" s="1"/>
  <c r="AH61" i="65"/>
  <c r="AX61" i="65" s="1"/>
  <c r="AC61" i="65"/>
  <c r="AS61" i="65" s="1"/>
  <c r="AJ61" i="65"/>
  <c r="AZ61" i="65" s="1"/>
  <c r="AE70" i="65"/>
  <c r="AU70" i="65" s="1"/>
  <c r="AH70" i="65"/>
  <c r="AX70" i="65" s="1"/>
  <c r="AJ70" i="65"/>
  <c r="AZ70" i="65" s="1"/>
  <c r="AL70" i="65"/>
  <c r="BB70" i="65" s="1"/>
  <c r="AB70" i="65"/>
  <c r="AM70" i="65"/>
  <c r="BC70" i="65" s="1"/>
  <c r="AD70" i="65"/>
  <c r="AT70" i="65" s="1"/>
  <c r="AG70" i="65"/>
  <c r="AW70" i="65" s="1"/>
  <c r="AD77" i="65"/>
  <c r="AT77" i="65" s="1"/>
  <c r="AA72" i="65"/>
  <c r="AA74" i="65"/>
  <c r="X69" i="65"/>
  <c r="Y69" i="65" s="1"/>
  <c r="Z69" i="65"/>
  <c r="AA87" i="65"/>
  <c r="AM77" i="65"/>
  <c r="BC77" i="65" s="1"/>
  <c r="AB77" i="65"/>
  <c r="AE77" i="65"/>
  <c r="AU77" i="65" s="1"/>
  <c r="AF77" i="65"/>
  <c r="AV77" i="65" s="1"/>
  <c r="AG77" i="65"/>
  <c r="AW77" i="65" s="1"/>
  <c r="AI77" i="65"/>
  <c r="AY77" i="65" s="1"/>
  <c r="AK77" i="65"/>
  <c r="BA77" i="65" s="1"/>
  <c r="X68" i="65"/>
  <c r="Y68" i="65" s="1"/>
  <c r="Z68" i="65"/>
  <c r="X84" i="65"/>
  <c r="Y84" i="65" s="1"/>
  <c r="AA84" i="65" s="1"/>
  <c r="X91" i="65"/>
  <c r="Y91" i="65" s="1"/>
  <c r="AA91" i="65" s="1"/>
  <c r="AA78" i="65"/>
  <c r="AB67" i="65"/>
  <c r="AE67" i="65"/>
  <c r="AU67" i="65" s="1"/>
  <c r="AG67" i="65"/>
  <c r="AW67" i="65" s="1"/>
  <c r="AH67" i="65"/>
  <c r="AX67" i="65" s="1"/>
  <c r="AI67" i="65"/>
  <c r="AY67" i="65" s="1"/>
  <c r="AK67" i="65"/>
  <c r="BA67" i="65" s="1"/>
  <c r="X62" i="65"/>
  <c r="Y62" i="65" s="1"/>
  <c r="Z62" i="65"/>
  <c r="AA60" i="65"/>
  <c r="AK61" i="65" l="1"/>
  <c r="BA61" i="65" s="1"/>
  <c r="AF81" i="65"/>
  <c r="AV81" i="65" s="1"/>
  <c r="AK81" i="65"/>
  <c r="BA81" i="65" s="1"/>
  <c r="AD81" i="65"/>
  <c r="AT81" i="65" s="1"/>
  <c r="AE81" i="65"/>
  <c r="AU81" i="65" s="1"/>
  <c r="AD61" i="65"/>
  <c r="AT61" i="65" s="1"/>
  <c r="AI61" i="65"/>
  <c r="AY61" i="65" s="1"/>
  <c r="AE61" i="65"/>
  <c r="AU61" i="65" s="1"/>
  <c r="AL85" i="65"/>
  <c r="BB85" i="65" s="1"/>
  <c r="AL61" i="65"/>
  <c r="BB61" i="65" s="1"/>
  <c r="AG61" i="65"/>
  <c r="AW61" i="65" s="1"/>
  <c r="AB61" i="65"/>
  <c r="AR61" i="65" s="1"/>
  <c r="BD61" i="65" s="1"/>
  <c r="AM61" i="65"/>
  <c r="BC61" i="65" s="1"/>
  <c r="AM85" i="65"/>
  <c r="BC85" i="65" s="1"/>
  <c r="AI88" i="65"/>
  <c r="AY88" i="65" s="1"/>
  <c r="AH88" i="65"/>
  <c r="AX88" i="65" s="1"/>
  <c r="AF88" i="65"/>
  <c r="AV88" i="65" s="1"/>
  <c r="AL79" i="65"/>
  <c r="BB79" i="65" s="1"/>
  <c r="AF79" i="65"/>
  <c r="AV79" i="65" s="1"/>
  <c r="AD79" i="65"/>
  <c r="AT79" i="65" s="1"/>
  <c r="AC79" i="65"/>
  <c r="AS79" i="65" s="1"/>
  <c r="AB88" i="65"/>
  <c r="AL88" i="65"/>
  <c r="BB88" i="65" s="1"/>
  <c r="AJ88" i="65"/>
  <c r="AZ88" i="65" s="1"/>
  <c r="AB85" i="65"/>
  <c r="AE85" i="65"/>
  <c r="AU85" i="65" s="1"/>
  <c r="AC85" i="65"/>
  <c r="AS85" i="65" s="1"/>
  <c r="AE79" i="65"/>
  <c r="AU79" i="65" s="1"/>
  <c r="AK85" i="65"/>
  <c r="BA85" i="65" s="1"/>
  <c r="AG88" i="65"/>
  <c r="AW88" i="65" s="1"/>
  <c r="AH77" i="65"/>
  <c r="AX77" i="65" s="1"/>
  <c r="AD86" i="65"/>
  <c r="AT86" i="65" s="1"/>
  <c r="AL64" i="65"/>
  <c r="BB64" i="65" s="1"/>
  <c r="AD90" i="65"/>
  <c r="AT90" i="65" s="1"/>
  <c r="AJ79" i="65"/>
  <c r="AZ79" i="65" s="1"/>
  <c r="AB63" i="65"/>
  <c r="AR63" i="65" s="1"/>
  <c r="AL77" i="65"/>
  <c r="BB77" i="65" s="1"/>
  <c r="AD63" i="65"/>
  <c r="AT63" i="65" s="1"/>
  <c r="AA62" i="65"/>
  <c r="AE62" i="65" s="1"/>
  <c r="AU62" i="65" s="1"/>
  <c r="AM63" i="65"/>
  <c r="BC63" i="65" s="1"/>
  <c r="AA68" i="65"/>
  <c r="AG68" i="65" s="1"/>
  <c r="AW68" i="65" s="1"/>
  <c r="AL63" i="65"/>
  <c r="BB63" i="65" s="1"/>
  <c r="AF63" i="65"/>
  <c r="AV63" i="65" s="1"/>
  <c r="AJ63" i="65"/>
  <c r="AZ63" i="65" s="1"/>
  <c r="AK63" i="65"/>
  <c r="BA63" i="65" s="1"/>
  <c r="AI63" i="65"/>
  <c r="AY63" i="65" s="1"/>
  <c r="AB90" i="65"/>
  <c r="AR90" i="65" s="1"/>
  <c r="AH63" i="65"/>
  <c r="AX63" i="65" s="1"/>
  <c r="AF64" i="65"/>
  <c r="AV64" i="65" s="1"/>
  <c r="AC90" i="65"/>
  <c r="AS90" i="65" s="1"/>
  <c r="AG63" i="65"/>
  <c r="AW63" i="65" s="1"/>
  <c r="AJ64" i="65"/>
  <c r="AZ64" i="65" s="1"/>
  <c r="AM86" i="65"/>
  <c r="BC86" i="65" s="1"/>
  <c r="AG79" i="65"/>
  <c r="AW79" i="65" s="1"/>
  <c r="AM90" i="65"/>
  <c r="BC90" i="65" s="1"/>
  <c r="AH64" i="65"/>
  <c r="AX64" i="65" s="1"/>
  <c r="AE64" i="65"/>
  <c r="AU64" i="65" s="1"/>
  <c r="AD65" i="65"/>
  <c r="AT65" i="65" s="1"/>
  <c r="AF65" i="65"/>
  <c r="AV65" i="65" s="1"/>
  <c r="AI65" i="65"/>
  <c r="AY65" i="65" s="1"/>
  <c r="AE65" i="65"/>
  <c r="AU65" i="65" s="1"/>
  <c r="AD64" i="65"/>
  <c r="AT64" i="65" s="1"/>
  <c r="AG86" i="65"/>
  <c r="AW86" i="65" s="1"/>
  <c r="AJ65" i="65"/>
  <c r="AZ65" i="65" s="1"/>
  <c r="AC65" i="65"/>
  <c r="AS65" i="65" s="1"/>
  <c r="AK64" i="65"/>
  <c r="BA64" i="65" s="1"/>
  <c r="AC86" i="65"/>
  <c r="AS86" i="65" s="1"/>
  <c r="AI90" i="65"/>
  <c r="AY90" i="65" s="1"/>
  <c r="AK88" i="65"/>
  <c r="BA88" i="65" s="1"/>
  <c r="AB65" i="65"/>
  <c r="AR65" i="65" s="1"/>
  <c r="AF73" i="65"/>
  <c r="AV73" i="65" s="1"/>
  <c r="AB86" i="65"/>
  <c r="AR86" i="65" s="1"/>
  <c r="AM65" i="65"/>
  <c r="BC65" i="65" s="1"/>
  <c r="AJ86" i="65"/>
  <c r="AZ86" i="65" s="1"/>
  <c r="AK79" i="65"/>
  <c r="BA79" i="65" s="1"/>
  <c r="AL90" i="65"/>
  <c r="BB90" i="65" s="1"/>
  <c r="AM88" i="65"/>
  <c r="BC88" i="65" s="1"/>
  <c r="AL65" i="65"/>
  <c r="BB65" i="65" s="1"/>
  <c r="AK65" i="65"/>
  <c r="BA65" i="65" s="1"/>
  <c r="AI64" i="65"/>
  <c r="AY64" i="65" s="1"/>
  <c r="AH86" i="65"/>
  <c r="AX86" i="65" s="1"/>
  <c r="AI79" i="65"/>
  <c r="AY79" i="65" s="1"/>
  <c r="AK90" i="65"/>
  <c r="BA90" i="65" s="1"/>
  <c r="AH65" i="65"/>
  <c r="AX65" i="65" s="1"/>
  <c r="AG64" i="65"/>
  <c r="AW64" i="65" s="1"/>
  <c r="AC88" i="65"/>
  <c r="AS88" i="65" s="1"/>
  <c r="AF86" i="65"/>
  <c r="AV86" i="65" s="1"/>
  <c r="AH79" i="65"/>
  <c r="AX79" i="65" s="1"/>
  <c r="AE90" i="65"/>
  <c r="AU90" i="65" s="1"/>
  <c r="AM64" i="65"/>
  <c r="BC64" i="65" s="1"/>
  <c r="AE73" i="65"/>
  <c r="AU73" i="65" s="1"/>
  <c r="AB73" i="65"/>
  <c r="AD73" i="65"/>
  <c r="AT73" i="65" s="1"/>
  <c r="AI86" i="65"/>
  <c r="AY86" i="65" s="1"/>
  <c r="AK86" i="65"/>
  <c r="BA86" i="65" s="1"/>
  <c r="AL73" i="65"/>
  <c r="BB73" i="65" s="1"/>
  <c r="AJ73" i="65"/>
  <c r="AZ73" i="65" s="1"/>
  <c r="AA69" i="65"/>
  <c r="AG69" i="65" s="1"/>
  <c r="AW69" i="65" s="1"/>
  <c r="AH73" i="65"/>
  <c r="AX73" i="65" s="1"/>
  <c r="AJ90" i="65"/>
  <c r="AZ90" i="65" s="1"/>
  <c r="AG73" i="65"/>
  <c r="AW73" i="65" s="1"/>
  <c r="AG90" i="65"/>
  <c r="AW90" i="65" s="1"/>
  <c r="AC73" i="65"/>
  <c r="AS73" i="65" s="1"/>
  <c r="AM73" i="65"/>
  <c r="BC73" i="65" s="1"/>
  <c r="AJ85" i="65"/>
  <c r="AZ85" i="65" s="1"/>
  <c r="AF85" i="65"/>
  <c r="AV85" i="65" s="1"/>
  <c r="AL81" i="65"/>
  <c r="BB81" i="65" s="1"/>
  <c r="AK73" i="65"/>
  <c r="BA73" i="65" s="1"/>
  <c r="AD85" i="65"/>
  <c r="AT85" i="65" s="1"/>
  <c r="AB64" i="65"/>
  <c r="AR64" i="65" s="1"/>
  <c r="AL86" i="65"/>
  <c r="BB86" i="65" s="1"/>
  <c r="AB79" i="65"/>
  <c r="AR79" i="65" s="1"/>
  <c r="AH90" i="65"/>
  <c r="AX90" i="65" s="1"/>
  <c r="AG92" i="65"/>
  <c r="AW92" i="65" s="1"/>
  <c r="AJ92" i="65"/>
  <c r="AZ92" i="65" s="1"/>
  <c r="AL92" i="65"/>
  <c r="BB92" i="65" s="1"/>
  <c r="AD92" i="65"/>
  <c r="AT92" i="65" s="1"/>
  <c r="AE92" i="65"/>
  <c r="AU92" i="65" s="1"/>
  <c r="AF92" i="65"/>
  <c r="AV92" i="65" s="1"/>
  <c r="AI92" i="65"/>
  <c r="AY92" i="65" s="1"/>
  <c r="AK92" i="65"/>
  <c r="BA92" i="65" s="1"/>
  <c r="AM92" i="65"/>
  <c r="BC92" i="65" s="1"/>
  <c r="AB92" i="65"/>
  <c r="AC92" i="65"/>
  <c r="AS92" i="65" s="1"/>
  <c r="AH92" i="65"/>
  <c r="AX92" i="65" s="1"/>
  <c r="AJ96" i="65"/>
  <c r="AZ96" i="65" s="1"/>
  <c r="AB96" i="65"/>
  <c r="AC96" i="65"/>
  <c r="AS96" i="65" s="1"/>
  <c r="AD96" i="65"/>
  <c r="AT96" i="65" s="1"/>
  <c r="AF96" i="65"/>
  <c r="AV96" i="65" s="1"/>
  <c r="AG96" i="65"/>
  <c r="AW96" i="65" s="1"/>
  <c r="AH96" i="65"/>
  <c r="AX96" i="65" s="1"/>
  <c r="AL96" i="65"/>
  <c r="BB96" i="65" s="1"/>
  <c r="AE96" i="65"/>
  <c r="AU96" i="65" s="1"/>
  <c r="AI96" i="65"/>
  <c r="AY96" i="65" s="1"/>
  <c r="AK96" i="65"/>
  <c r="BA96" i="65" s="1"/>
  <c r="AM96" i="65"/>
  <c r="BC96" i="65" s="1"/>
  <c r="AJ91" i="65"/>
  <c r="AZ91" i="65" s="1"/>
  <c r="AM91" i="65"/>
  <c r="BC91" i="65" s="1"/>
  <c r="AC91" i="65"/>
  <c r="AS91" i="65" s="1"/>
  <c r="AL91" i="65"/>
  <c r="BB91" i="65" s="1"/>
  <c r="AB91" i="65"/>
  <c r="AD91" i="65"/>
  <c r="AT91" i="65" s="1"/>
  <c r="AE91" i="65"/>
  <c r="AU91" i="65" s="1"/>
  <c r="AH91" i="65"/>
  <c r="AX91" i="65" s="1"/>
  <c r="AI91" i="65"/>
  <c r="AY91" i="65" s="1"/>
  <c r="AK91" i="65"/>
  <c r="BA91" i="65" s="1"/>
  <c r="AG91" i="65"/>
  <c r="AW91" i="65" s="1"/>
  <c r="AF91" i="65"/>
  <c r="AV91" i="65" s="1"/>
  <c r="AJ100" i="65"/>
  <c r="AZ100" i="65" s="1"/>
  <c r="AB100" i="65"/>
  <c r="AC100" i="65"/>
  <c r="AS100" i="65" s="1"/>
  <c r="AE100" i="65"/>
  <c r="AU100" i="65" s="1"/>
  <c r="AF100" i="65"/>
  <c r="AV100" i="65" s="1"/>
  <c r="AG100" i="65"/>
  <c r="AW100" i="65" s="1"/>
  <c r="AD100" i="65"/>
  <c r="AT100" i="65" s="1"/>
  <c r="AH100" i="65"/>
  <c r="AX100" i="65" s="1"/>
  <c r="AI100" i="65"/>
  <c r="AY100" i="65" s="1"/>
  <c r="AK100" i="65"/>
  <c r="BA100" i="65" s="1"/>
  <c r="AL100" i="65"/>
  <c r="BB100" i="65" s="1"/>
  <c r="AM100" i="65"/>
  <c r="BC100" i="65" s="1"/>
  <c r="AM95" i="65"/>
  <c r="BC95" i="65" s="1"/>
  <c r="AB95" i="65"/>
  <c r="AC95" i="65"/>
  <c r="AS95" i="65" s="1"/>
  <c r="AD95" i="65"/>
  <c r="AT95" i="65" s="1"/>
  <c r="AF95" i="65"/>
  <c r="AV95" i="65" s="1"/>
  <c r="AG95" i="65"/>
  <c r="AW95" i="65" s="1"/>
  <c r="AH95" i="65"/>
  <c r="AX95" i="65" s="1"/>
  <c r="AK95" i="65"/>
  <c r="BA95" i="65" s="1"/>
  <c r="AJ95" i="65"/>
  <c r="AZ95" i="65" s="1"/>
  <c r="AL95" i="65"/>
  <c r="BB95" i="65" s="1"/>
  <c r="AE95" i="65"/>
  <c r="AU95" i="65" s="1"/>
  <c r="AI95" i="65"/>
  <c r="AY95" i="65" s="1"/>
  <c r="AR70" i="65"/>
  <c r="BD70" i="65" s="1"/>
  <c r="BF70" i="65"/>
  <c r="AO70" i="65"/>
  <c r="BE70" i="65"/>
  <c r="BF61" i="65"/>
  <c r="AO76" i="65"/>
  <c r="BF76" i="65"/>
  <c r="AR76" i="65"/>
  <c r="BD76" i="65" s="1"/>
  <c r="BE76" i="65"/>
  <c r="AG97" i="65"/>
  <c r="AW97" i="65" s="1"/>
  <c r="AB97" i="65"/>
  <c r="AC97" i="65"/>
  <c r="AS97" i="65" s="1"/>
  <c r="AE97" i="65"/>
  <c r="AU97" i="65" s="1"/>
  <c r="AF97" i="65"/>
  <c r="AV97" i="65" s="1"/>
  <c r="AH97" i="65"/>
  <c r="AX97" i="65" s="1"/>
  <c r="AK97" i="65"/>
  <c r="BA97" i="65" s="1"/>
  <c r="AD97" i="65"/>
  <c r="AT97" i="65" s="1"/>
  <c r="AI97" i="65"/>
  <c r="AY97" i="65" s="1"/>
  <c r="AJ97" i="65"/>
  <c r="AZ97" i="65" s="1"/>
  <c r="AL97" i="65"/>
  <c r="BB97" i="65" s="1"/>
  <c r="AM97" i="65"/>
  <c r="BC97" i="65" s="1"/>
  <c r="BF77" i="65"/>
  <c r="AR77" i="65"/>
  <c r="AR73" i="65"/>
  <c r="AG101" i="65"/>
  <c r="AW101" i="65" s="1"/>
  <c r="AM101" i="65"/>
  <c r="BC101" i="65" s="1"/>
  <c r="AD101" i="65"/>
  <c r="AT101" i="65" s="1"/>
  <c r="AE101" i="65"/>
  <c r="AU101" i="65" s="1"/>
  <c r="AF101" i="65"/>
  <c r="AV101" i="65" s="1"/>
  <c r="AC101" i="65"/>
  <c r="AS101" i="65" s="1"/>
  <c r="AH101" i="65"/>
  <c r="AX101" i="65" s="1"/>
  <c r="AB101" i="65"/>
  <c r="AI101" i="65"/>
  <c r="AY101" i="65" s="1"/>
  <c r="AJ101" i="65"/>
  <c r="AZ101" i="65" s="1"/>
  <c r="AK101" i="65"/>
  <c r="BA101" i="65" s="1"/>
  <c r="AL101" i="65"/>
  <c r="BB101" i="65" s="1"/>
  <c r="AM82" i="65"/>
  <c r="BC82" i="65" s="1"/>
  <c r="AD82" i="65"/>
  <c r="AT82" i="65" s="1"/>
  <c r="AE82" i="65"/>
  <c r="AU82" i="65" s="1"/>
  <c r="AF82" i="65"/>
  <c r="AV82" i="65" s="1"/>
  <c r="AH82" i="65"/>
  <c r="AX82" i="65" s="1"/>
  <c r="AJ82" i="65"/>
  <c r="AZ82" i="65" s="1"/>
  <c r="AI82" i="65"/>
  <c r="AY82" i="65" s="1"/>
  <c r="AK82" i="65"/>
  <c r="BA82" i="65" s="1"/>
  <c r="AL82" i="65"/>
  <c r="BB82" i="65" s="1"/>
  <c r="AC82" i="65"/>
  <c r="AS82" i="65" s="1"/>
  <c r="AB82" i="65"/>
  <c r="AG82" i="65"/>
  <c r="AW82" i="65" s="1"/>
  <c r="BF80" i="65"/>
  <c r="BE80" i="65"/>
  <c r="AO80" i="65"/>
  <c r="AR80" i="65"/>
  <c r="BD80" i="65" s="1"/>
  <c r="AM60" i="65"/>
  <c r="BC60" i="65" s="1"/>
  <c r="AI60" i="65"/>
  <c r="AY60" i="65" s="1"/>
  <c r="AL60" i="65"/>
  <c r="BB60" i="65" s="1"/>
  <c r="AB60" i="65"/>
  <c r="AC60" i="65"/>
  <c r="AS60" i="65" s="1"/>
  <c r="AD60" i="65"/>
  <c r="AT60" i="65" s="1"/>
  <c r="AF60" i="65"/>
  <c r="AV60" i="65" s="1"/>
  <c r="AE60" i="65"/>
  <c r="AU60" i="65" s="1"/>
  <c r="AG60" i="65"/>
  <c r="AW60" i="65" s="1"/>
  <c r="AH60" i="65"/>
  <c r="AX60" i="65" s="1"/>
  <c r="AJ60" i="65"/>
  <c r="AZ60" i="65" s="1"/>
  <c r="AK60" i="65"/>
  <c r="BA60" i="65" s="1"/>
  <c r="AM78" i="65"/>
  <c r="BC78" i="65" s="1"/>
  <c r="AD78" i="65"/>
  <c r="AT78" i="65" s="1"/>
  <c r="AE78" i="65"/>
  <c r="AU78" i="65" s="1"/>
  <c r="AF78" i="65"/>
  <c r="AV78" i="65" s="1"/>
  <c r="AH78" i="65"/>
  <c r="AX78" i="65" s="1"/>
  <c r="AJ78" i="65"/>
  <c r="AZ78" i="65" s="1"/>
  <c r="AB78" i="65"/>
  <c r="AC78" i="65"/>
  <c r="AS78" i="65" s="1"/>
  <c r="AG78" i="65"/>
  <c r="AW78" i="65" s="1"/>
  <c r="AI78" i="65"/>
  <c r="AY78" i="65" s="1"/>
  <c r="AK78" i="65"/>
  <c r="BA78" i="65" s="1"/>
  <c r="AL78" i="65"/>
  <c r="BB78" i="65" s="1"/>
  <c r="AJ87" i="65"/>
  <c r="AZ87" i="65" s="1"/>
  <c r="AM87" i="65"/>
  <c r="BC87" i="65" s="1"/>
  <c r="AB87" i="65"/>
  <c r="AC87" i="65"/>
  <c r="AS87" i="65" s="1"/>
  <c r="AE87" i="65"/>
  <c r="AU87" i="65" s="1"/>
  <c r="AG87" i="65"/>
  <c r="AW87" i="65" s="1"/>
  <c r="AF87" i="65"/>
  <c r="AV87" i="65" s="1"/>
  <c r="AH87" i="65"/>
  <c r="AX87" i="65" s="1"/>
  <c r="AI87" i="65"/>
  <c r="AY87" i="65" s="1"/>
  <c r="AL87" i="65"/>
  <c r="BB87" i="65" s="1"/>
  <c r="AD87" i="65"/>
  <c r="AT87" i="65" s="1"/>
  <c r="AK87" i="65"/>
  <c r="BA87" i="65" s="1"/>
  <c r="AJ83" i="65"/>
  <c r="AZ83" i="65" s="1"/>
  <c r="AM83" i="65"/>
  <c r="BC83" i="65" s="1"/>
  <c r="AB83" i="65"/>
  <c r="AC83" i="65"/>
  <c r="AS83" i="65" s="1"/>
  <c r="AE83" i="65"/>
  <c r="AU83" i="65" s="1"/>
  <c r="AG83" i="65"/>
  <c r="AW83" i="65" s="1"/>
  <c r="AK83" i="65"/>
  <c r="BA83" i="65" s="1"/>
  <c r="AL83" i="65"/>
  <c r="BB83" i="65" s="1"/>
  <c r="AH83" i="65"/>
  <c r="AX83" i="65" s="1"/>
  <c r="AD83" i="65"/>
  <c r="AT83" i="65" s="1"/>
  <c r="AF83" i="65"/>
  <c r="AV83" i="65" s="1"/>
  <c r="AI83" i="65"/>
  <c r="AY83" i="65" s="1"/>
  <c r="BD81" i="65"/>
  <c r="AR71" i="65"/>
  <c r="BD71" i="65" s="1"/>
  <c r="BF71" i="65"/>
  <c r="BE71" i="65"/>
  <c r="AO71" i="65"/>
  <c r="AR85" i="65"/>
  <c r="AO81" i="65"/>
  <c r="AD98" i="65"/>
  <c r="AT98" i="65" s="1"/>
  <c r="AB98" i="65"/>
  <c r="AC98" i="65"/>
  <c r="AS98" i="65" s="1"/>
  <c r="AF98" i="65"/>
  <c r="AV98" i="65" s="1"/>
  <c r="AG98" i="65"/>
  <c r="AW98" i="65" s="1"/>
  <c r="AH98" i="65"/>
  <c r="AX98" i="65" s="1"/>
  <c r="AK98" i="65"/>
  <c r="BA98" i="65" s="1"/>
  <c r="AM98" i="65"/>
  <c r="BC98" i="65" s="1"/>
  <c r="AI98" i="65"/>
  <c r="AY98" i="65" s="1"/>
  <c r="AE98" i="65"/>
  <c r="AU98" i="65" s="1"/>
  <c r="AJ98" i="65"/>
  <c r="AZ98" i="65" s="1"/>
  <c r="AL98" i="65"/>
  <c r="BB98" i="65" s="1"/>
  <c r="AR67" i="65"/>
  <c r="BD67" i="65" s="1"/>
  <c r="BF67" i="65"/>
  <c r="AO67" i="65"/>
  <c r="BE67" i="65"/>
  <c r="AG84" i="65"/>
  <c r="AW84" i="65" s="1"/>
  <c r="AJ84" i="65"/>
  <c r="AZ84" i="65" s="1"/>
  <c r="AK84" i="65"/>
  <c r="BA84" i="65" s="1"/>
  <c r="AL84" i="65"/>
  <c r="BB84" i="65" s="1"/>
  <c r="AB84" i="65"/>
  <c r="AD84" i="65"/>
  <c r="AT84" i="65" s="1"/>
  <c r="AC84" i="65"/>
  <c r="AS84" i="65" s="1"/>
  <c r="AE84" i="65"/>
  <c r="AU84" i="65" s="1"/>
  <c r="AF84" i="65"/>
  <c r="AV84" i="65" s="1"/>
  <c r="AM84" i="65"/>
  <c r="BC84" i="65" s="1"/>
  <c r="AH84" i="65"/>
  <c r="AX84" i="65" s="1"/>
  <c r="AI84" i="65"/>
  <c r="AY84" i="65" s="1"/>
  <c r="AG75" i="65"/>
  <c r="AW75" i="65" s="1"/>
  <c r="AB75" i="65"/>
  <c r="AC75" i="65"/>
  <c r="AS75" i="65" s="1"/>
  <c r="AE75" i="65"/>
  <c r="AU75" i="65" s="1"/>
  <c r="AF75" i="65"/>
  <c r="AV75" i="65" s="1"/>
  <c r="AH75" i="65"/>
  <c r="AX75" i="65" s="1"/>
  <c r="AJ75" i="65"/>
  <c r="AZ75" i="65" s="1"/>
  <c r="AL75" i="65"/>
  <c r="BB75" i="65" s="1"/>
  <c r="AD75" i="65"/>
  <c r="AT75" i="65" s="1"/>
  <c r="AI75" i="65"/>
  <c r="AY75" i="65" s="1"/>
  <c r="AK75" i="65"/>
  <c r="BA75" i="65" s="1"/>
  <c r="AM75" i="65"/>
  <c r="BC75" i="65" s="1"/>
  <c r="AD94" i="65"/>
  <c r="AT94" i="65" s="1"/>
  <c r="AF94" i="65"/>
  <c r="AV94" i="65" s="1"/>
  <c r="AM94" i="65"/>
  <c r="BC94" i="65" s="1"/>
  <c r="AC94" i="65"/>
  <c r="AS94" i="65" s="1"/>
  <c r="AE94" i="65"/>
  <c r="AU94" i="65" s="1"/>
  <c r="AG94" i="65"/>
  <c r="AW94" i="65" s="1"/>
  <c r="AJ94" i="65"/>
  <c r="AZ94" i="65" s="1"/>
  <c r="AB94" i="65"/>
  <c r="AH94" i="65"/>
  <c r="AX94" i="65" s="1"/>
  <c r="AI94" i="65"/>
  <c r="AY94" i="65" s="1"/>
  <c r="AK94" i="65"/>
  <c r="BA94" i="65" s="1"/>
  <c r="AL94" i="65"/>
  <c r="BB94" i="65" s="1"/>
  <c r="BF89" i="65"/>
  <c r="BE89" i="65"/>
  <c r="AR89" i="65"/>
  <c r="BD89" i="65" s="1"/>
  <c r="AO89" i="65"/>
  <c r="BE81" i="65"/>
  <c r="AR66" i="65"/>
  <c r="BD66" i="65" s="1"/>
  <c r="AO66" i="65"/>
  <c r="BF66" i="65"/>
  <c r="BE66" i="65"/>
  <c r="AH74" i="65"/>
  <c r="AX74" i="65" s="1"/>
  <c r="AJ74" i="65"/>
  <c r="AZ74" i="65" s="1"/>
  <c r="AL74" i="65"/>
  <c r="BB74" i="65" s="1"/>
  <c r="AC74" i="65"/>
  <c r="AS74" i="65" s="1"/>
  <c r="AD74" i="65"/>
  <c r="AT74" i="65" s="1"/>
  <c r="AE74" i="65"/>
  <c r="AU74" i="65" s="1"/>
  <c r="AG74" i="65"/>
  <c r="AW74" i="65" s="1"/>
  <c r="AK74" i="65"/>
  <c r="BA74" i="65" s="1"/>
  <c r="AB74" i="65"/>
  <c r="AF74" i="65"/>
  <c r="AV74" i="65" s="1"/>
  <c r="AI74" i="65"/>
  <c r="AY74" i="65" s="1"/>
  <c r="AM74" i="65"/>
  <c r="BC74" i="65" s="1"/>
  <c r="AR88" i="65"/>
  <c r="BF81" i="65"/>
  <c r="BF93" i="65"/>
  <c r="AO93" i="65"/>
  <c r="BE93" i="65"/>
  <c r="AR93" i="65"/>
  <c r="BD93" i="65" s="1"/>
  <c r="AB72" i="65"/>
  <c r="AD72" i="65"/>
  <c r="AT72" i="65" s="1"/>
  <c r="AF72" i="65"/>
  <c r="AV72" i="65" s="1"/>
  <c r="AE72" i="65"/>
  <c r="AU72" i="65" s="1"/>
  <c r="AG72" i="65"/>
  <c r="AW72" i="65" s="1"/>
  <c r="AH72" i="65"/>
  <c r="AX72" i="65" s="1"/>
  <c r="AJ72" i="65"/>
  <c r="AZ72" i="65" s="1"/>
  <c r="AL72" i="65"/>
  <c r="BB72" i="65" s="1"/>
  <c r="AK72" i="65"/>
  <c r="BA72" i="65" s="1"/>
  <c r="AC72" i="65"/>
  <c r="AS72" i="65" s="1"/>
  <c r="AI72" i="65"/>
  <c r="AY72" i="65" s="1"/>
  <c r="AM72" i="65"/>
  <c r="BC72" i="65" s="1"/>
  <c r="AM99" i="65"/>
  <c r="BC99" i="65" s="1"/>
  <c r="AC99" i="65"/>
  <c r="AS99" i="65" s="1"/>
  <c r="AB99" i="65"/>
  <c r="AE99" i="65"/>
  <c r="AU99" i="65" s="1"/>
  <c r="AF99" i="65"/>
  <c r="AV99" i="65" s="1"/>
  <c r="AG99" i="65"/>
  <c r="AW99" i="65" s="1"/>
  <c r="AD99" i="65"/>
  <c r="AT99" i="65" s="1"/>
  <c r="AH99" i="65"/>
  <c r="AX99" i="65" s="1"/>
  <c r="AJ99" i="65"/>
  <c r="AZ99" i="65" s="1"/>
  <c r="AL99" i="65"/>
  <c r="BB99" i="65" s="1"/>
  <c r="AI99" i="65"/>
  <c r="AY99" i="65" s="1"/>
  <c r="AK99" i="65"/>
  <c r="BA99" i="65" s="1"/>
  <c r="BE61" i="65" l="1"/>
  <c r="AI62" i="65"/>
  <c r="AY62" i="65" s="1"/>
  <c r="AB62" i="65"/>
  <c r="AF68" i="65"/>
  <c r="AV68" i="65" s="1"/>
  <c r="AH68" i="65"/>
  <c r="AX68" i="65" s="1"/>
  <c r="AE68" i="65"/>
  <c r="AU68" i="65" s="1"/>
  <c r="AD68" i="65"/>
  <c r="AT68" i="65" s="1"/>
  <c r="AB68" i="65"/>
  <c r="AK68" i="65"/>
  <c r="BA68" i="65" s="1"/>
  <c r="AM68" i="65"/>
  <c r="BC68" i="65" s="1"/>
  <c r="AL68" i="65"/>
  <c r="BB68" i="65" s="1"/>
  <c r="AC68" i="65"/>
  <c r="AS68" i="65" s="1"/>
  <c r="AJ68" i="65"/>
  <c r="AZ68" i="65" s="1"/>
  <c r="AI68" i="65"/>
  <c r="AY68" i="65" s="1"/>
  <c r="AO61" i="65"/>
  <c r="AM62" i="65"/>
  <c r="BC62" i="65" s="1"/>
  <c r="AK62" i="65"/>
  <c r="BA62" i="65" s="1"/>
  <c r="AJ62" i="65"/>
  <c r="AZ62" i="65" s="1"/>
  <c r="AL62" i="65"/>
  <c r="BB62" i="65" s="1"/>
  <c r="AH62" i="65"/>
  <c r="AX62" i="65" s="1"/>
  <c r="AG62" i="65"/>
  <c r="AW62" i="65" s="1"/>
  <c r="AD62" i="65"/>
  <c r="AT62" i="65" s="1"/>
  <c r="AF62" i="65"/>
  <c r="AV62" i="65" s="1"/>
  <c r="AC62" i="65"/>
  <c r="AS62" i="65" s="1"/>
  <c r="AO77" i="65"/>
  <c r="BD77" i="65"/>
  <c r="BE77" i="65"/>
  <c r="AD69" i="65"/>
  <c r="AT69" i="65" s="1"/>
  <c r="AI69" i="65"/>
  <c r="AY69" i="65" s="1"/>
  <c r="AO63" i="65"/>
  <c r="BE63" i="65"/>
  <c r="BF63" i="65"/>
  <c r="BF65" i="65"/>
  <c r="BD63" i="65"/>
  <c r="BE65" i="65"/>
  <c r="BD65" i="65"/>
  <c r="BE64" i="65"/>
  <c r="BD64" i="65"/>
  <c r="AO88" i="65"/>
  <c r="AF69" i="65"/>
  <c r="AV69" i="65" s="1"/>
  <c r="BE88" i="65"/>
  <c r="AB69" i="65"/>
  <c r="AR69" i="65" s="1"/>
  <c r="BF73" i="65"/>
  <c r="BD88" i="65"/>
  <c r="AE69" i="65"/>
  <c r="AU69" i="65" s="1"/>
  <c r="BD73" i="65"/>
  <c r="BF88" i="65"/>
  <c r="AC69" i="65"/>
  <c r="AS69" i="65" s="1"/>
  <c r="BE73" i="65"/>
  <c r="BE79" i="65"/>
  <c r="AM69" i="65"/>
  <c r="BC69" i="65" s="1"/>
  <c r="BF86" i="65"/>
  <c r="AO73" i="65"/>
  <c r="BF79" i="65"/>
  <c r="AK69" i="65"/>
  <c r="BA69" i="65" s="1"/>
  <c r="AO86" i="65"/>
  <c r="BD79" i="65"/>
  <c r="BE85" i="65"/>
  <c r="AH69" i="65"/>
  <c r="AX69" i="65" s="1"/>
  <c r="BE86" i="65"/>
  <c r="AO79" i="65"/>
  <c r="BD85" i="65"/>
  <c r="AL69" i="65"/>
  <c r="BB69" i="65" s="1"/>
  <c r="BD86" i="65"/>
  <c r="AO64" i="65"/>
  <c r="AO85" i="65"/>
  <c r="AJ69" i="65"/>
  <c r="AZ69" i="65" s="1"/>
  <c r="BF64" i="65"/>
  <c r="AO65" i="65"/>
  <c r="BF85" i="65"/>
  <c r="BD90" i="65"/>
  <c r="AO90" i="65"/>
  <c r="BF90" i="65"/>
  <c r="BE90" i="65"/>
  <c r="BE94" i="65"/>
  <c r="AO94" i="65"/>
  <c r="AR94" i="65"/>
  <c r="BD94" i="65" s="1"/>
  <c r="BF94" i="65"/>
  <c r="AO87" i="65"/>
  <c r="AR87" i="65"/>
  <c r="BD87" i="65" s="1"/>
  <c r="BF87" i="65"/>
  <c r="BE87" i="65"/>
  <c r="AR68" i="65"/>
  <c r="AO98" i="65"/>
  <c r="BF98" i="65"/>
  <c r="AR98" i="65"/>
  <c r="BD98" i="65" s="1"/>
  <c r="BE98" i="65"/>
  <c r="BF97" i="65"/>
  <c r="AO97" i="65"/>
  <c r="BE97" i="65"/>
  <c r="AR97" i="65"/>
  <c r="BD97" i="65" s="1"/>
  <c r="AO99" i="65"/>
  <c r="BF99" i="65"/>
  <c r="AR99" i="65"/>
  <c r="BD99" i="65" s="1"/>
  <c r="BE99" i="65"/>
  <c r="BF75" i="65"/>
  <c r="AO75" i="65"/>
  <c r="BE75" i="65"/>
  <c r="AR75" i="65"/>
  <c r="BD75" i="65" s="1"/>
  <c r="BF101" i="65"/>
  <c r="AR101" i="65"/>
  <c r="BD101" i="65" s="1"/>
  <c r="BE101" i="65"/>
  <c r="AO101" i="65"/>
  <c r="AO91" i="65"/>
  <c r="BF91" i="65"/>
  <c r="BE91" i="65"/>
  <c r="AR91" i="65"/>
  <c r="BD91" i="65" s="1"/>
  <c r="AO74" i="65"/>
  <c r="BE74" i="65"/>
  <c r="BF74" i="65"/>
  <c r="AR74" i="65"/>
  <c r="BD74" i="65" s="1"/>
  <c r="AR62" i="65"/>
  <c r="BE72" i="65"/>
  <c r="AO72" i="65"/>
  <c r="BF72" i="65"/>
  <c r="AR72" i="65"/>
  <c r="BD72" i="65" s="1"/>
  <c r="AR82" i="65"/>
  <c r="BD82" i="65" s="1"/>
  <c r="BE82" i="65"/>
  <c r="BF82" i="65"/>
  <c r="AO82" i="65"/>
  <c r="AO95" i="65"/>
  <c r="BE95" i="65"/>
  <c r="AR95" i="65"/>
  <c r="BD95" i="65" s="1"/>
  <c r="BF95" i="65"/>
  <c r="AO100" i="65"/>
  <c r="BF100" i="65"/>
  <c r="BE100" i="65"/>
  <c r="AR100" i="65"/>
  <c r="BD100" i="65" s="1"/>
  <c r="AO96" i="65"/>
  <c r="BE96" i="65"/>
  <c r="AR96" i="65"/>
  <c r="BD96" i="65" s="1"/>
  <c r="BF96" i="65"/>
  <c r="AO83" i="65"/>
  <c r="AR83" i="65"/>
  <c r="BD83" i="65" s="1"/>
  <c r="BF83" i="65"/>
  <c r="BE83" i="65"/>
  <c r="BF92" i="65"/>
  <c r="BE92" i="65"/>
  <c r="AO92" i="65"/>
  <c r="AR92" i="65"/>
  <c r="BD92" i="65" s="1"/>
  <c r="BF84" i="65"/>
  <c r="AO84" i="65"/>
  <c r="AR84" i="65"/>
  <c r="BD84" i="65" s="1"/>
  <c r="BE84" i="65"/>
  <c r="AR78" i="65"/>
  <c r="BD78" i="65" s="1"/>
  <c r="BE78" i="65"/>
  <c r="BF78" i="65"/>
  <c r="AO78" i="65"/>
  <c r="AO60" i="65"/>
  <c r="AR60" i="65"/>
  <c r="BD60" i="65" s="1"/>
  <c r="BE60" i="65"/>
  <c r="BF60" i="65"/>
  <c r="BF62" i="65" l="1"/>
  <c r="BF68" i="65"/>
  <c r="AO68" i="65"/>
  <c r="BE68" i="65"/>
  <c r="BD68" i="65"/>
  <c r="AO62" i="65"/>
  <c r="BE62" i="65"/>
  <c r="BD62" i="65"/>
  <c r="BD69" i="65"/>
  <c r="AO69" i="65"/>
  <c r="BF69" i="65"/>
  <c r="BE69" i="65"/>
  <c r="U13" i="65" l="1"/>
  <c r="U12" i="65"/>
  <c r="T13" i="65"/>
  <c r="T12" i="65"/>
  <c r="W27" i="107"/>
  <c r="M12" i="103"/>
  <c r="N6" i="65" l="1"/>
  <c r="D14" i="65" l="1"/>
  <c r="W14" i="65" s="1"/>
  <c r="D15" i="65"/>
  <c r="W15" i="65" s="1"/>
  <c r="D16" i="65"/>
  <c r="W16" i="65" s="1"/>
  <c r="D17" i="65"/>
  <c r="W17" i="65" s="1"/>
  <c r="D18" i="65"/>
  <c r="W18" i="65" s="1"/>
  <c r="D19" i="65"/>
  <c r="W19" i="65" s="1"/>
  <c r="D20" i="65"/>
  <c r="W20" i="65" s="1"/>
  <c r="D21" i="65"/>
  <c r="W21" i="65" s="1"/>
  <c r="D22" i="65"/>
  <c r="W22" i="65" s="1"/>
  <c r="D23" i="65"/>
  <c r="W23" i="65" s="1"/>
  <c r="D24" i="65"/>
  <c r="W24" i="65" s="1"/>
  <c r="D25" i="65"/>
  <c r="W25" i="65" s="1"/>
  <c r="D26" i="65"/>
  <c r="W26" i="65" s="1"/>
  <c r="D27" i="65"/>
  <c r="W27" i="65" s="1"/>
  <c r="D28" i="65"/>
  <c r="W28" i="65" s="1"/>
  <c r="D29" i="65"/>
  <c r="W29" i="65" s="1"/>
  <c r="D30" i="65"/>
  <c r="W30" i="65" s="1"/>
  <c r="D31" i="65"/>
  <c r="W31" i="65" s="1"/>
  <c r="D32" i="65"/>
  <c r="W32" i="65" s="1"/>
  <c r="D33" i="65"/>
  <c r="W33" i="65" s="1"/>
  <c r="D34" i="65"/>
  <c r="W34" i="65" s="1"/>
  <c r="D35" i="65"/>
  <c r="W35" i="65" s="1"/>
  <c r="D36" i="65"/>
  <c r="W36" i="65" s="1"/>
  <c r="D37" i="65"/>
  <c r="W37" i="65" s="1"/>
  <c r="D38" i="65"/>
  <c r="W38" i="65" s="1"/>
  <c r="D39" i="65"/>
  <c r="W39" i="65" s="1"/>
  <c r="D40" i="65"/>
  <c r="W40" i="65" s="1"/>
  <c r="D41" i="65"/>
  <c r="W41" i="65" s="1"/>
  <c r="D42" i="65"/>
  <c r="W42" i="65" s="1"/>
  <c r="D43" i="65"/>
  <c r="W43" i="65" s="1"/>
  <c r="D44" i="65"/>
  <c r="W44" i="65" s="1"/>
  <c r="D45" i="65"/>
  <c r="W45" i="65" s="1"/>
  <c r="D46" i="65"/>
  <c r="W46" i="65" s="1"/>
  <c r="D47" i="65"/>
  <c r="W47" i="65" s="1"/>
  <c r="D48" i="65"/>
  <c r="W48" i="65" s="1"/>
  <c r="D49" i="65"/>
  <c r="W49" i="65" s="1"/>
  <c r="D50" i="65"/>
  <c r="W50" i="65" s="1"/>
  <c r="D51" i="65"/>
  <c r="W51" i="65" s="1"/>
  <c r="D52" i="65"/>
  <c r="W52" i="65" s="1"/>
  <c r="D53" i="65"/>
  <c r="W53" i="65" s="1"/>
  <c r="D54" i="65"/>
  <c r="W54" i="65" s="1"/>
  <c r="D55" i="65"/>
  <c r="W55" i="65" s="1"/>
  <c r="D56" i="65"/>
  <c r="W56" i="65" s="1"/>
  <c r="D57" i="65"/>
  <c r="W57" i="65" s="1"/>
  <c r="D58" i="65"/>
  <c r="W58" i="65" s="1"/>
  <c r="D59" i="65"/>
  <c r="W59" i="65" s="1"/>
  <c r="D60" i="65"/>
  <c r="D61" i="65"/>
  <c r="D62" i="65"/>
  <c r="D63" i="65"/>
  <c r="D64" i="65"/>
  <c r="D65" i="65"/>
  <c r="D66" i="65"/>
  <c r="D67" i="65"/>
  <c r="D68" i="65"/>
  <c r="D69" i="65"/>
  <c r="D70" i="65"/>
  <c r="D71" i="65"/>
  <c r="D72" i="65"/>
  <c r="D73" i="65"/>
  <c r="D74" i="65"/>
  <c r="D75" i="65"/>
  <c r="D76" i="65"/>
  <c r="D77" i="65"/>
  <c r="D78" i="65"/>
  <c r="D79" i="65"/>
  <c r="D80" i="65"/>
  <c r="D81" i="65"/>
  <c r="D82" i="65"/>
  <c r="D83" i="65"/>
  <c r="D84" i="65"/>
  <c r="D85" i="65"/>
  <c r="D86" i="65"/>
  <c r="D87" i="65"/>
  <c r="D88" i="65"/>
  <c r="D89" i="65"/>
  <c r="D90" i="65"/>
  <c r="D91" i="65"/>
  <c r="D92" i="65"/>
  <c r="D93" i="65"/>
  <c r="D94" i="65"/>
  <c r="D95" i="65"/>
  <c r="D96" i="65"/>
  <c r="D97" i="65"/>
  <c r="D98" i="65"/>
  <c r="D99" i="65"/>
  <c r="D100" i="65"/>
  <c r="D101" i="65"/>
  <c r="Z58" i="65" l="1"/>
  <c r="X58" i="65"/>
  <c r="Y58" i="65" s="1"/>
  <c r="Z56" i="65"/>
  <c r="X56" i="65"/>
  <c r="Y56" i="65" s="1"/>
  <c r="Z59" i="65"/>
  <c r="X59" i="65"/>
  <c r="Y59" i="65" s="1"/>
  <c r="Z54" i="65"/>
  <c r="X54" i="65"/>
  <c r="Y54" i="65" s="1"/>
  <c r="Z52" i="65"/>
  <c r="X52" i="65"/>
  <c r="Y52" i="65" s="1"/>
  <c r="Z57" i="65"/>
  <c r="X57" i="65"/>
  <c r="Y57" i="65" s="1"/>
  <c r="Z53" i="65"/>
  <c r="X53" i="65"/>
  <c r="Y53" i="65" s="1"/>
  <c r="Z51" i="65"/>
  <c r="X51" i="65"/>
  <c r="Y51" i="65" s="1"/>
  <c r="Z55" i="65"/>
  <c r="X55" i="65"/>
  <c r="Y55" i="65" s="1"/>
  <c r="Z49" i="65"/>
  <c r="X49" i="65"/>
  <c r="Y49" i="65" s="1"/>
  <c r="Z50" i="65"/>
  <c r="X50" i="65"/>
  <c r="Y50" i="65" s="1"/>
  <c r="Z35" i="65"/>
  <c r="X35" i="65"/>
  <c r="Y35" i="65" s="1"/>
  <c r="Z23" i="65"/>
  <c r="X23" i="65"/>
  <c r="Y23" i="65" s="1"/>
  <c r="Z22" i="65"/>
  <c r="X22" i="65"/>
  <c r="Y22" i="65" s="1"/>
  <c r="Z36" i="65"/>
  <c r="X36" i="65"/>
  <c r="Y36" i="65" s="1"/>
  <c r="Z33" i="65"/>
  <c r="X33" i="65"/>
  <c r="Y33" i="65" s="1"/>
  <c r="Z21" i="65"/>
  <c r="X21" i="65"/>
  <c r="Y21" i="65" s="1"/>
  <c r="Z25" i="65"/>
  <c r="X25" i="65"/>
  <c r="Y25" i="65" s="1"/>
  <c r="X32" i="65"/>
  <c r="Y32" i="65" s="1"/>
  <c r="Z32" i="65"/>
  <c r="X20" i="65"/>
  <c r="Y20" i="65" s="1"/>
  <c r="Z20" i="65"/>
  <c r="Z47" i="65"/>
  <c r="X47" i="65"/>
  <c r="Y47" i="65" s="1"/>
  <c r="Z43" i="65"/>
  <c r="X43" i="65"/>
  <c r="Y43" i="65" s="1"/>
  <c r="Z31" i="65"/>
  <c r="X31" i="65"/>
  <c r="Y31" i="65" s="1"/>
  <c r="Z19" i="65"/>
  <c r="X19" i="65"/>
  <c r="Y19" i="65" s="1"/>
  <c r="Z37" i="65"/>
  <c r="X37" i="65"/>
  <c r="Y37" i="65" s="1"/>
  <c r="Z30" i="65"/>
  <c r="X30" i="65"/>
  <c r="Y30" i="65" s="1"/>
  <c r="Z18" i="65"/>
  <c r="X18" i="65"/>
  <c r="Y18" i="65" s="1"/>
  <c r="X48" i="65"/>
  <c r="Y48" i="65" s="1"/>
  <c r="Z48" i="65"/>
  <c r="Z44" i="65"/>
  <c r="X44" i="65"/>
  <c r="Y44" i="65" s="1"/>
  <c r="Z17" i="65"/>
  <c r="X17" i="65"/>
  <c r="Y17" i="65" s="1"/>
  <c r="Z34" i="65"/>
  <c r="X34" i="65"/>
  <c r="Y34" i="65" s="1"/>
  <c r="Z40" i="65"/>
  <c r="X40" i="65"/>
  <c r="Y40" i="65" s="1"/>
  <c r="Z46" i="65"/>
  <c r="X46" i="65"/>
  <c r="Y46" i="65" s="1"/>
  <c r="Z42" i="65"/>
  <c r="X42" i="65"/>
  <c r="Y42" i="65" s="1"/>
  <c r="Z27" i="65"/>
  <c r="X27" i="65"/>
  <c r="Y27" i="65" s="1"/>
  <c r="Z15" i="65"/>
  <c r="X15" i="65"/>
  <c r="Y15" i="65" s="1"/>
  <c r="Z24" i="65"/>
  <c r="X24" i="65"/>
  <c r="Y24" i="65" s="1"/>
  <c r="Z45" i="65"/>
  <c r="X45" i="65"/>
  <c r="Y45" i="65" s="1"/>
  <c r="Z41" i="65"/>
  <c r="X41" i="65"/>
  <c r="Y41" i="65" s="1"/>
  <c r="X39" i="65"/>
  <c r="Y39" i="65" s="1"/>
  <c r="Z39" i="65"/>
  <c r="Z38" i="65"/>
  <c r="X38" i="65"/>
  <c r="Y38" i="65" s="1"/>
  <c r="Z26" i="65"/>
  <c r="X26" i="65"/>
  <c r="Y26" i="65" s="1"/>
  <c r="Z14" i="65"/>
  <c r="X14" i="65"/>
  <c r="Y14" i="65" s="1"/>
  <c r="X29" i="65"/>
  <c r="Y29" i="65" s="1"/>
  <c r="Z29" i="65"/>
  <c r="X16" i="65"/>
  <c r="Y16" i="65" s="1"/>
  <c r="Z16" i="65"/>
  <c r="Z28" i="65"/>
  <c r="X28" i="65"/>
  <c r="Y28" i="65" s="1"/>
  <c r="R100" i="65"/>
  <c r="R97" i="65"/>
  <c r="R92" i="65"/>
  <c r="G352" i="105"/>
  <c r="I321" i="105" s="1"/>
  <c r="X348" i="105"/>
  <c r="T348" i="105"/>
  <c r="S348" i="105"/>
  <c r="R348" i="105"/>
  <c r="J348" i="105"/>
  <c r="F348" i="105"/>
  <c r="X347" i="105"/>
  <c r="T347" i="105"/>
  <c r="S347" i="105"/>
  <c r="R347" i="105"/>
  <c r="J347" i="105"/>
  <c r="F347" i="105"/>
  <c r="X346" i="105"/>
  <c r="J346" i="105"/>
  <c r="X345" i="105"/>
  <c r="J345" i="105"/>
  <c r="X344" i="105"/>
  <c r="J344" i="105"/>
  <c r="X343" i="105"/>
  <c r="J343" i="105"/>
  <c r="X342" i="105"/>
  <c r="J342" i="105"/>
  <c r="X341" i="105"/>
  <c r="J341" i="105"/>
  <c r="X340" i="105"/>
  <c r="J340" i="105"/>
  <c r="X339" i="105"/>
  <c r="J339" i="105"/>
  <c r="X338" i="105"/>
  <c r="J338" i="105"/>
  <c r="X337" i="105"/>
  <c r="J337" i="105"/>
  <c r="X336" i="105"/>
  <c r="J336" i="105"/>
  <c r="X335" i="105"/>
  <c r="J335" i="105"/>
  <c r="X334" i="105"/>
  <c r="J334" i="105"/>
  <c r="X333" i="105"/>
  <c r="J333" i="105"/>
  <c r="X332" i="105"/>
  <c r="J332" i="105"/>
  <c r="X331" i="105"/>
  <c r="J331" i="105"/>
  <c r="X330" i="105"/>
  <c r="J330" i="105"/>
  <c r="X329" i="105"/>
  <c r="J329" i="105"/>
  <c r="F329" i="105"/>
  <c r="X328" i="105"/>
  <c r="J328" i="105"/>
  <c r="F328" i="105"/>
  <c r="X327" i="105"/>
  <c r="J327" i="105"/>
  <c r="F327" i="105"/>
  <c r="X326" i="105"/>
  <c r="J326" i="105"/>
  <c r="F326" i="105"/>
  <c r="X325" i="105"/>
  <c r="J325" i="105"/>
  <c r="F325" i="105"/>
  <c r="B325" i="105"/>
  <c r="B326" i="105" s="1"/>
  <c r="X324" i="105"/>
  <c r="J324" i="105"/>
  <c r="F324" i="105"/>
  <c r="B324" i="105"/>
  <c r="D324" i="105" s="1"/>
  <c r="X323" i="105"/>
  <c r="J323" i="105"/>
  <c r="F323" i="105"/>
  <c r="D323" i="105"/>
  <c r="X322" i="105"/>
  <c r="J322" i="105"/>
  <c r="F322" i="105"/>
  <c r="X321" i="105"/>
  <c r="J321" i="105"/>
  <c r="F321" i="105"/>
  <c r="X320" i="105"/>
  <c r="J320" i="105"/>
  <c r="F320" i="105"/>
  <c r="X319" i="105"/>
  <c r="J319" i="105"/>
  <c r="F319" i="105"/>
  <c r="X318" i="105"/>
  <c r="J318" i="105"/>
  <c r="F318" i="105"/>
  <c r="X317" i="105"/>
  <c r="J317" i="105"/>
  <c r="F317" i="105"/>
  <c r="X316" i="105"/>
  <c r="J316" i="105"/>
  <c r="F316" i="105"/>
  <c r="X315" i="105"/>
  <c r="J315" i="105"/>
  <c r="F315" i="105"/>
  <c r="X314" i="105"/>
  <c r="J314" i="105"/>
  <c r="F314" i="105"/>
  <c r="X313" i="105"/>
  <c r="J313" i="105"/>
  <c r="F313" i="105"/>
  <c r="X312" i="105"/>
  <c r="J312" i="105"/>
  <c r="F312" i="105"/>
  <c r="X311" i="105"/>
  <c r="J311" i="105"/>
  <c r="F311" i="105"/>
  <c r="X310" i="105"/>
  <c r="J310" i="105"/>
  <c r="F310" i="105"/>
  <c r="X309" i="105"/>
  <c r="J309" i="105"/>
  <c r="F309" i="105"/>
  <c r="X308" i="105"/>
  <c r="J308" i="105"/>
  <c r="F308" i="105"/>
  <c r="X307" i="105"/>
  <c r="J307" i="105"/>
  <c r="F307" i="105"/>
  <c r="X306" i="105"/>
  <c r="J306" i="105"/>
  <c r="F306" i="105"/>
  <c r="X305" i="105"/>
  <c r="J305" i="105"/>
  <c r="F305" i="105"/>
  <c r="X304" i="105"/>
  <c r="J304" i="105"/>
  <c r="F304" i="105"/>
  <c r="X303" i="105"/>
  <c r="J303" i="105"/>
  <c r="F303" i="105"/>
  <c r="X302" i="105"/>
  <c r="J302" i="105"/>
  <c r="F302" i="105"/>
  <c r="X301" i="105"/>
  <c r="J301" i="105"/>
  <c r="F301" i="105"/>
  <c r="X300" i="105"/>
  <c r="J300" i="105"/>
  <c r="F300" i="105"/>
  <c r="X299" i="105"/>
  <c r="J299" i="105"/>
  <c r="F299" i="105"/>
  <c r="X298" i="105"/>
  <c r="J298" i="105"/>
  <c r="F298" i="105"/>
  <c r="X297" i="105"/>
  <c r="J297" i="105"/>
  <c r="F297" i="105"/>
  <c r="X296" i="105"/>
  <c r="J296" i="105"/>
  <c r="F296" i="105"/>
  <c r="X295" i="105"/>
  <c r="J295" i="105"/>
  <c r="F295" i="105"/>
  <c r="X294" i="105"/>
  <c r="J294" i="105"/>
  <c r="F294" i="105"/>
  <c r="X293" i="105"/>
  <c r="J293" i="105"/>
  <c r="F293" i="105"/>
  <c r="X292" i="105"/>
  <c r="J292" i="105"/>
  <c r="F292" i="105"/>
  <c r="X291" i="105"/>
  <c r="J291" i="105"/>
  <c r="F291" i="105"/>
  <c r="X290" i="105"/>
  <c r="J290" i="105"/>
  <c r="F290" i="105"/>
  <c r="X289" i="105"/>
  <c r="J289" i="105"/>
  <c r="F289" i="105"/>
  <c r="X288" i="105"/>
  <c r="J288" i="105"/>
  <c r="F288" i="105"/>
  <c r="X287" i="105"/>
  <c r="J287" i="105"/>
  <c r="F287" i="105"/>
  <c r="X286" i="105"/>
  <c r="J286" i="105"/>
  <c r="F286" i="105"/>
  <c r="X285" i="105"/>
  <c r="J285" i="105"/>
  <c r="F285" i="105"/>
  <c r="X284" i="105"/>
  <c r="J284" i="105"/>
  <c r="F284" i="105"/>
  <c r="X283" i="105"/>
  <c r="J283" i="105"/>
  <c r="F283" i="105"/>
  <c r="X282" i="105"/>
  <c r="J282" i="105"/>
  <c r="F282" i="105"/>
  <c r="X281" i="105"/>
  <c r="J281" i="105"/>
  <c r="F281" i="105"/>
  <c r="X280" i="105"/>
  <c r="J280" i="105"/>
  <c r="F280" i="105"/>
  <c r="X279" i="105"/>
  <c r="J279" i="105"/>
  <c r="F279" i="105"/>
  <c r="X278" i="105"/>
  <c r="J278" i="105"/>
  <c r="F278" i="105"/>
  <c r="X277" i="105"/>
  <c r="J277" i="105"/>
  <c r="F277" i="105"/>
  <c r="X276" i="105"/>
  <c r="J276" i="105"/>
  <c r="F276" i="105"/>
  <c r="X275" i="105"/>
  <c r="J275" i="105"/>
  <c r="F275" i="105"/>
  <c r="X274" i="105"/>
  <c r="J274" i="105"/>
  <c r="F274" i="105"/>
  <c r="X273" i="105"/>
  <c r="J273" i="105"/>
  <c r="F273" i="105"/>
  <c r="X272" i="105"/>
  <c r="J272" i="105"/>
  <c r="F272" i="105"/>
  <c r="X271" i="105"/>
  <c r="J271" i="105"/>
  <c r="F271" i="105"/>
  <c r="X270" i="105"/>
  <c r="J270" i="105"/>
  <c r="F270" i="105"/>
  <c r="X269" i="105"/>
  <c r="J269" i="105"/>
  <c r="F269" i="105"/>
  <c r="X268" i="105"/>
  <c r="J268" i="105"/>
  <c r="F268" i="105"/>
  <c r="X267" i="105"/>
  <c r="J267" i="105"/>
  <c r="F267" i="105"/>
  <c r="X266" i="105"/>
  <c r="J266" i="105"/>
  <c r="D266" i="105"/>
  <c r="X265" i="105"/>
  <c r="J265" i="105"/>
  <c r="D265" i="105"/>
  <c r="X264" i="105"/>
  <c r="J264" i="105"/>
  <c r="D264" i="105"/>
  <c r="X263" i="105"/>
  <c r="J263" i="105"/>
  <c r="D263" i="105"/>
  <c r="X262" i="105"/>
  <c r="J262" i="105"/>
  <c r="D262" i="105"/>
  <c r="X261" i="105"/>
  <c r="J261" i="105"/>
  <c r="D261" i="105"/>
  <c r="X260" i="105"/>
  <c r="J260" i="105"/>
  <c r="D260" i="105"/>
  <c r="X259" i="105"/>
  <c r="J259" i="105"/>
  <c r="D259" i="105"/>
  <c r="X258" i="105"/>
  <c r="J258" i="105"/>
  <c r="D258" i="105"/>
  <c r="X257" i="105"/>
  <c r="J257" i="105"/>
  <c r="F257" i="105"/>
  <c r="D257" i="105"/>
  <c r="X256" i="105"/>
  <c r="J256" i="105"/>
  <c r="F256" i="105"/>
  <c r="X255" i="105"/>
  <c r="J255" i="105"/>
  <c r="F255" i="105"/>
  <c r="X254" i="105"/>
  <c r="J254" i="105"/>
  <c r="F254" i="105"/>
  <c r="X253" i="105"/>
  <c r="J253" i="105"/>
  <c r="F253" i="105"/>
  <c r="X252" i="105"/>
  <c r="J252" i="105"/>
  <c r="X251" i="105"/>
  <c r="J251" i="105"/>
  <c r="X250" i="105"/>
  <c r="J250" i="105"/>
  <c r="X249" i="105"/>
  <c r="J249" i="105"/>
  <c r="X248" i="105"/>
  <c r="J248" i="105"/>
  <c r="X247" i="105"/>
  <c r="J247" i="105"/>
  <c r="X246" i="105"/>
  <c r="J246" i="105"/>
  <c r="X245" i="105"/>
  <c r="J245" i="105"/>
  <c r="X244" i="105"/>
  <c r="J244" i="105"/>
  <c r="X243" i="105"/>
  <c r="J243" i="105"/>
  <c r="X242" i="105"/>
  <c r="J242" i="105"/>
  <c r="X241" i="105"/>
  <c r="J241" i="105"/>
  <c r="X240" i="105"/>
  <c r="J240" i="105"/>
  <c r="X239" i="105"/>
  <c r="J239" i="105"/>
  <c r="X238" i="105"/>
  <c r="J238" i="105"/>
  <c r="X237" i="105"/>
  <c r="J237" i="105"/>
  <c r="X236" i="105"/>
  <c r="J236" i="105"/>
  <c r="F236" i="105"/>
  <c r="X235" i="105"/>
  <c r="J235" i="105"/>
  <c r="F235" i="105"/>
  <c r="X234" i="105"/>
  <c r="J234" i="105"/>
  <c r="F234" i="105"/>
  <c r="X233" i="105"/>
  <c r="J233" i="105"/>
  <c r="F233" i="105"/>
  <c r="X232" i="105"/>
  <c r="J232" i="105"/>
  <c r="F232" i="105"/>
  <c r="X231" i="105"/>
  <c r="J231" i="105"/>
  <c r="F231" i="105"/>
  <c r="X230" i="105"/>
  <c r="J230" i="105"/>
  <c r="F230" i="105"/>
  <c r="X229" i="105"/>
  <c r="J229" i="105"/>
  <c r="F229" i="105"/>
  <c r="X228" i="105"/>
  <c r="J228" i="105"/>
  <c r="F228" i="105"/>
  <c r="X227" i="105"/>
  <c r="J227" i="105"/>
  <c r="F227" i="105"/>
  <c r="X226" i="105"/>
  <c r="J226" i="105"/>
  <c r="F226" i="105"/>
  <c r="X225" i="105"/>
  <c r="J225" i="105"/>
  <c r="F225" i="105"/>
  <c r="X224" i="105"/>
  <c r="J224" i="105"/>
  <c r="F224" i="105"/>
  <c r="X223" i="105"/>
  <c r="J223" i="105"/>
  <c r="F223" i="105"/>
  <c r="X222" i="105"/>
  <c r="J222" i="105"/>
  <c r="F222" i="105"/>
  <c r="X221" i="105"/>
  <c r="J221" i="105"/>
  <c r="F221" i="105"/>
  <c r="X220" i="105"/>
  <c r="J220" i="105"/>
  <c r="F220" i="105"/>
  <c r="X219" i="105"/>
  <c r="J219" i="105"/>
  <c r="F219" i="105"/>
  <c r="X218" i="105"/>
  <c r="J218" i="105"/>
  <c r="F218" i="105"/>
  <c r="X217" i="105"/>
  <c r="J217" i="105"/>
  <c r="F217" i="105"/>
  <c r="X216" i="105"/>
  <c r="J216" i="105"/>
  <c r="F216" i="105"/>
  <c r="X215" i="105"/>
  <c r="J215" i="105"/>
  <c r="F215" i="105"/>
  <c r="X214" i="105"/>
  <c r="J214" i="105"/>
  <c r="F214" i="105"/>
  <c r="X213" i="105"/>
  <c r="J213" i="105"/>
  <c r="F213" i="105"/>
  <c r="X212" i="105"/>
  <c r="J212" i="105"/>
  <c r="F212" i="105"/>
  <c r="X211" i="105"/>
  <c r="J211" i="105"/>
  <c r="F211" i="105"/>
  <c r="X210" i="105"/>
  <c r="J210" i="105"/>
  <c r="F210" i="105"/>
  <c r="X209" i="105"/>
  <c r="J209" i="105"/>
  <c r="F209" i="105"/>
  <c r="X208" i="105"/>
  <c r="J208" i="105"/>
  <c r="F208" i="105"/>
  <c r="X207" i="105"/>
  <c r="J207" i="105"/>
  <c r="F207" i="105"/>
  <c r="X206" i="105"/>
  <c r="J206" i="105"/>
  <c r="F206" i="105"/>
  <c r="X205" i="105"/>
  <c r="J205" i="105"/>
  <c r="F205" i="105"/>
  <c r="X204" i="105"/>
  <c r="J204" i="105"/>
  <c r="F204" i="105"/>
  <c r="X203" i="105"/>
  <c r="J203" i="105"/>
  <c r="F203" i="105"/>
  <c r="X202" i="105"/>
  <c r="J202" i="105"/>
  <c r="F202" i="105"/>
  <c r="X201" i="105"/>
  <c r="J201" i="105"/>
  <c r="F201" i="105"/>
  <c r="X200" i="105"/>
  <c r="J200" i="105"/>
  <c r="F200" i="105"/>
  <c r="X199" i="105"/>
  <c r="J199" i="105"/>
  <c r="F199" i="105"/>
  <c r="X198" i="105"/>
  <c r="J198" i="105"/>
  <c r="F198" i="105"/>
  <c r="X197" i="105"/>
  <c r="J197" i="105"/>
  <c r="F197" i="105"/>
  <c r="X196" i="105"/>
  <c r="J196" i="105"/>
  <c r="F196" i="105"/>
  <c r="X195" i="105"/>
  <c r="J195" i="105"/>
  <c r="F195" i="105"/>
  <c r="X194" i="105"/>
  <c r="J194" i="105"/>
  <c r="F194" i="105"/>
  <c r="X193" i="105"/>
  <c r="J193" i="105"/>
  <c r="X192" i="105"/>
  <c r="J192" i="105"/>
  <c r="X191" i="105"/>
  <c r="J191" i="105"/>
  <c r="X190" i="105"/>
  <c r="J190" i="105"/>
  <c r="X189" i="105"/>
  <c r="J189" i="105"/>
  <c r="X188" i="105"/>
  <c r="J188" i="105"/>
  <c r="X187" i="105"/>
  <c r="J187" i="105"/>
  <c r="X186" i="105"/>
  <c r="J186" i="105"/>
  <c r="X185" i="105"/>
  <c r="J185" i="105"/>
  <c r="X184" i="105"/>
  <c r="J184" i="105"/>
  <c r="X183" i="105"/>
  <c r="J183" i="105"/>
  <c r="X182" i="105"/>
  <c r="J182" i="105"/>
  <c r="X181" i="105"/>
  <c r="J181" i="105"/>
  <c r="X180" i="105"/>
  <c r="J180" i="105"/>
  <c r="X179" i="105"/>
  <c r="J179" i="105"/>
  <c r="X178" i="105"/>
  <c r="J178" i="105"/>
  <c r="X177" i="105"/>
  <c r="J177" i="105"/>
  <c r="X176" i="105"/>
  <c r="J176" i="105"/>
  <c r="X175" i="105"/>
  <c r="J175" i="105"/>
  <c r="X174" i="105"/>
  <c r="J174" i="105"/>
  <c r="X173" i="105"/>
  <c r="J173" i="105"/>
  <c r="X172" i="105"/>
  <c r="J172" i="105"/>
  <c r="X171" i="105"/>
  <c r="X170" i="105"/>
  <c r="X169" i="105"/>
  <c r="J169" i="105"/>
  <c r="X168" i="105"/>
  <c r="J168" i="105"/>
  <c r="X167" i="105"/>
  <c r="J167" i="105"/>
  <c r="X166" i="105"/>
  <c r="J166" i="105"/>
  <c r="X165" i="105"/>
  <c r="J165" i="105"/>
  <c r="X164" i="105"/>
  <c r="J164" i="105"/>
  <c r="X163" i="105"/>
  <c r="J163" i="105"/>
  <c r="X162" i="105"/>
  <c r="J162" i="105"/>
  <c r="X161" i="105"/>
  <c r="J161" i="105"/>
  <c r="X160" i="105"/>
  <c r="J160" i="105"/>
  <c r="X159" i="105"/>
  <c r="J159" i="105"/>
  <c r="X158" i="105"/>
  <c r="J158" i="105"/>
  <c r="X157" i="105"/>
  <c r="J157" i="105"/>
  <c r="X156" i="105"/>
  <c r="J156" i="105"/>
  <c r="X155" i="105"/>
  <c r="J155" i="105"/>
  <c r="X154" i="105"/>
  <c r="J154" i="105"/>
  <c r="X153" i="105"/>
  <c r="J153" i="105"/>
  <c r="X152" i="105"/>
  <c r="J152" i="105"/>
  <c r="X151" i="105"/>
  <c r="J151" i="105"/>
  <c r="X150" i="105"/>
  <c r="J150" i="105"/>
  <c r="X149" i="105"/>
  <c r="J149" i="105"/>
  <c r="X148" i="105"/>
  <c r="J148" i="105"/>
  <c r="X147" i="105"/>
  <c r="J147" i="105"/>
  <c r="X146" i="105"/>
  <c r="J146" i="105"/>
  <c r="X145" i="105"/>
  <c r="J145" i="105"/>
  <c r="X144" i="105"/>
  <c r="J144" i="105"/>
  <c r="X143" i="105"/>
  <c r="J143" i="105"/>
  <c r="X142" i="105"/>
  <c r="J142" i="105"/>
  <c r="X141" i="105"/>
  <c r="J141" i="105"/>
  <c r="X140" i="105"/>
  <c r="J140" i="105"/>
  <c r="X139" i="105"/>
  <c r="J139" i="105"/>
  <c r="X138" i="105"/>
  <c r="J138" i="105"/>
  <c r="X137" i="105"/>
  <c r="J137" i="105"/>
  <c r="X136" i="105"/>
  <c r="J136" i="105"/>
  <c r="X135" i="105"/>
  <c r="J135" i="105"/>
  <c r="X134" i="105"/>
  <c r="J134" i="105"/>
  <c r="X133" i="105"/>
  <c r="J133" i="105"/>
  <c r="X132" i="105"/>
  <c r="J132" i="105"/>
  <c r="X131" i="105"/>
  <c r="J131" i="105"/>
  <c r="X130" i="105"/>
  <c r="J130" i="105"/>
  <c r="X129" i="105"/>
  <c r="J129" i="105"/>
  <c r="X128" i="105"/>
  <c r="J128" i="105"/>
  <c r="X127" i="105"/>
  <c r="J127" i="105"/>
  <c r="X126" i="105"/>
  <c r="J126" i="105"/>
  <c r="X125" i="105"/>
  <c r="J125" i="105"/>
  <c r="X124" i="105"/>
  <c r="J124" i="105"/>
  <c r="X123" i="105"/>
  <c r="J123" i="105"/>
  <c r="X122" i="105"/>
  <c r="J122" i="105"/>
  <c r="X121" i="105"/>
  <c r="J121" i="105"/>
  <c r="X120" i="105"/>
  <c r="J120" i="105"/>
  <c r="X119" i="105"/>
  <c r="J119" i="105"/>
  <c r="X118" i="105"/>
  <c r="J118" i="105"/>
  <c r="X117" i="105"/>
  <c r="J117" i="105"/>
  <c r="X116" i="105"/>
  <c r="J116" i="105"/>
  <c r="X115" i="105"/>
  <c r="J115" i="105"/>
  <c r="I115" i="105"/>
  <c r="X114" i="105"/>
  <c r="J114" i="105"/>
  <c r="X113" i="105"/>
  <c r="J113" i="105"/>
  <c r="X112" i="105"/>
  <c r="J112" i="105"/>
  <c r="X111" i="105"/>
  <c r="J111" i="105"/>
  <c r="X110" i="105"/>
  <c r="J110" i="105"/>
  <c r="X109" i="105"/>
  <c r="J109" i="105"/>
  <c r="X108" i="105"/>
  <c r="J108" i="105"/>
  <c r="X107" i="105"/>
  <c r="J107" i="105"/>
  <c r="X106" i="105"/>
  <c r="J106" i="105"/>
  <c r="X105" i="105"/>
  <c r="J105" i="105"/>
  <c r="X104" i="105"/>
  <c r="J104" i="105"/>
  <c r="X103" i="105"/>
  <c r="J103" i="105"/>
  <c r="X102" i="105"/>
  <c r="J102" i="105"/>
  <c r="X101" i="105"/>
  <c r="J101" i="105"/>
  <c r="X100" i="105"/>
  <c r="J100" i="105"/>
  <c r="X99" i="105"/>
  <c r="J99" i="105"/>
  <c r="X98" i="105"/>
  <c r="J98" i="105"/>
  <c r="X97" i="105"/>
  <c r="J97" i="105"/>
  <c r="X96" i="105"/>
  <c r="J96" i="105"/>
  <c r="X95" i="105"/>
  <c r="J95" i="105"/>
  <c r="X94" i="105"/>
  <c r="J94" i="105"/>
  <c r="X93" i="105"/>
  <c r="J93" i="105"/>
  <c r="X92" i="105"/>
  <c r="J92" i="105"/>
  <c r="X91" i="105"/>
  <c r="J91" i="105"/>
  <c r="X90" i="105"/>
  <c r="J90" i="105"/>
  <c r="X89" i="105"/>
  <c r="J89" i="105"/>
  <c r="X88" i="105"/>
  <c r="J88" i="105"/>
  <c r="X87" i="105"/>
  <c r="J87" i="105"/>
  <c r="X86" i="105"/>
  <c r="J86" i="105"/>
  <c r="I86" i="105"/>
  <c r="X85" i="105"/>
  <c r="J85" i="105"/>
  <c r="X84" i="105"/>
  <c r="J84" i="105"/>
  <c r="X83" i="105"/>
  <c r="J83" i="105"/>
  <c r="X82" i="105"/>
  <c r="J82" i="105"/>
  <c r="X81" i="105"/>
  <c r="J81" i="105"/>
  <c r="X80" i="105"/>
  <c r="J80" i="105"/>
  <c r="X79" i="105"/>
  <c r="J79" i="105"/>
  <c r="X78" i="105"/>
  <c r="J78" i="105"/>
  <c r="X77" i="105"/>
  <c r="J77" i="105"/>
  <c r="X76" i="105"/>
  <c r="J76" i="105"/>
  <c r="X75" i="105"/>
  <c r="J75" i="105"/>
  <c r="X74" i="105"/>
  <c r="J74" i="105"/>
  <c r="X73" i="105"/>
  <c r="J73" i="105"/>
  <c r="X72" i="105"/>
  <c r="J72" i="105"/>
  <c r="X71" i="105"/>
  <c r="J71" i="105"/>
  <c r="X70" i="105"/>
  <c r="J70" i="105"/>
  <c r="X69" i="105"/>
  <c r="J69" i="105"/>
  <c r="X68" i="105"/>
  <c r="J68" i="105"/>
  <c r="X67" i="105"/>
  <c r="J67" i="105"/>
  <c r="X66" i="105"/>
  <c r="J66" i="105"/>
  <c r="X65" i="105"/>
  <c r="J65" i="105"/>
  <c r="X64" i="105"/>
  <c r="J64" i="105"/>
  <c r="X63" i="105"/>
  <c r="J63" i="105"/>
  <c r="X62" i="105"/>
  <c r="J62" i="105"/>
  <c r="X61" i="105"/>
  <c r="J61" i="105"/>
  <c r="X60" i="105"/>
  <c r="J60" i="105"/>
  <c r="X59" i="105"/>
  <c r="J59" i="105"/>
  <c r="X58" i="105"/>
  <c r="J58" i="105"/>
  <c r="X57" i="105"/>
  <c r="J57" i="105"/>
  <c r="X56" i="105"/>
  <c r="J56" i="105"/>
  <c r="X55" i="105"/>
  <c r="J55" i="105"/>
  <c r="X54" i="105"/>
  <c r="J54" i="105"/>
  <c r="X53" i="105"/>
  <c r="J53" i="105"/>
  <c r="X52" i="105"/>
  <c r="J52" i="105"/>
  <c r="X51" i="105"/>
  <c r="J51" i="105"/>
  <c r="X50" i="105"/>
  <c r="J50" i="105"/>
  <c r="X49" i="105"/>
  <c r="J49" i="105"/>
  <c r="X48" i="105"/>
  <c r="J48" i="105"/>
  <c r="X47" i="105"/>
  <c r="J47" i="105"/>
  <c r="X46" i="105"/>
  <c r="J46" i="105"/>
  <c r="X45" i="105"/>
  <c r="J45" i="105"/>
  <c r="X44" i="105"/>
  <c r="J44" i="105"/>
  <c r="X43" i="105"/>
  <c r="J43" i="105"/>
  <c r="X42" i="105"/>
  <c r="J42" i="105"/>
  <c r="X41" i="105"/>
  <c r="J41" i="105"/>
  <c r="X40" i="105"/>
  <c r="J40" i="105"/>
  <c r="X39" i="105"/>
  <c r="J39" i="105"/>
  <c r="X38" i="105"/>
  <c r="J38" i="105"/>
  <c r="X37" i="105"/>
  <c r="J37" i="105"/>
  <c r="X36" i="105"/>
  <c r="J36" i="105"/>
  <c r="X35" i="105"/>
  <c r="J35" i="105"/>
  <c r="X34" i="105"/>
  <c r="J34" i="105"/>
  <c r="X33" i="105"/>
  <c r="J33" i="105"/>
  <c r="X32" i="105"/>
  <c r="J32" i="105"/>
  <c r="X31" i="105"/>
  <c r="J31" i="105"/>
  <c r="X30" i="105"/>
  <c r="J30" i="105"/>
  <c r="X29" i="105"/>
  <c r="J29" i="105"/>
  <c r="X28" i="105"/>
  <c r="J28" i="105"/>
  <c r="X27" i="105"/>
  <c r="J27" i="105"/>
  <c r="X26" i="105"/>
  <c r="J26" i="105"/>
  <c r="X25" i="105"/>
  <c r="J25" i="105"/>
  <c r="X24" i="105"/>
  <c r="J24" i="105"/>
  <c r="X23" i="105"/>
  <c r="J23" i="105"/>
  <c r="X22" i="105"/>
  <c r="J22" i="105"/>
  <c r="X21" i="105"/>
  <c r="J21" i="105"/>
  <c r="X20" i="105"/>
  <c r="J20" i="105"/>
  <c r="X19" i="105"/>
  <c r="J19" i="105"/>
  <c r="X18" i="105"/>
  <c r="J18" i="105"/>
  <c r="X17" i="105"/>
  <c r="J17" i="105"/>
  <c r="X16" i="105"/>
  <c r="J16" i="105"/>
  <c r="X15" i="105"/>
  <c r="J15" i="105"/>
  <c r="X14" i="105"/>
  <c r="J14" i="105"/>
  <c r="X13" i="105"/>
  <c r="J13" i="105"/>
  <c r="X12" i="105"/>
  <c r="J12" i="105"/>
  <c r="X11" i="105"/>
  <c r="J11" i="105"/>
  <c r="X10" i="105"/>
  <c r="J10" i="105"/>
  <c r="X9" i="105"/>
  <c r="J9" i="105"/>
  <c r="X8" i="105"/>
  <c r="J8" i="105"/>
  <c r="X7" i="105"/>
  <c r="J7" i="105"/>
  <c r="X6" i="105"/>
  <c r="J6" i="105"/>
  <c r="X5" i="105"/>
  <c r="J5" i="105"/>
  <c r="G3" i="105"/>
  <c r="H3" i="105" s="1"/>
  <c r="I3" i="105" s="1"/>
  <c r="E1" i="105"/>
  <c r="F1" i="105" s="1"/>
  <c r="G1" i="105" s="1"/>
  <c r="H1" i="105" s="1"/>
  <c r="I1" i="105" s="1"/>
  <c r="J1" i="105" s="1"/>
  <c r="K1" i="105" s="1"/>
  <c r="L1" i="105" s="1"/>
  <c r="M1" i="105" s="1"/>
  <c r="N1" i="105" s="1"/>
  <c r="O1" i="105" s="1"/>
  <c r="P1" i="105" s="1"/>
  <c r="Q1" i="105" s="1"/>
  <c r="R1" i="105" s="1"/>
  <c r="S1" i="105" s="1"/>
  <c r="T1" i="105" s="1"/>
  <c r="U1" i="105" s="1"/>
  <c r="BY3" i="106"/>
  <c r="BX3" i="106"/>
  <c r="BW3" i="106"/>
  <c r="AB1" i="106" s="1"/>
  <c r="BV3" i="106"/>
  <c r="BU3" i="106"/>
  <c r="BT3" i="106"/>
  <c r="BS3" i="106"/>
  <c r="BR3" i="106"/>
  <c r="BQ3" i="106"/>
  <c r="BP3" i="106"/>
  <c r="BO3" i="106"/>
  <c r="BN3" i="106"/>
  <c r="BM3" i="106"/>
  <c r="BL3" i="106"/>
  <c r="BK3" i="106"/>
  <c r="AD1" i="106" s="1"/>
  <c r="H1" i="106" s="1"/>
  <c r="BJ3" i="106"/>
  <c r="BI3" i="106"/>
  <c r="BH3" i="106"/>
  <c r="BG3" i="106"/>
  <c r="BF3" i="106"/>
  <c r="BE3" i="106"/>
  <c r="BD3" i="106"/>
  <c r="BC3" i="106"/>
  <c r="BB3" i="106"/>
  <c r="BA3" i="106"/>
  <c r="AZ3" i="106"/>
  <c r="AY3" i="106"/>
  <c r="AX3" i="106"/>
  <c r="AW3" i="106"/>
  <c r="AV3" i="106"/>
  <c r="AU3" i="106"/>
  <c r="AT3" i="106"/>
  <c r="V1" i="106" s="1"/>
  <c r="AS3" i="106"/>
  <c r="AR3" i="106"/>
  <c r="AQ3" i="106"/>
  <c r="AP3" i="106"/>
  <c r="AO3" i="106"/>
  <c r="AN3" i="106"/>
  <c r="AM3" i="106"/>
  <c r="AL3" i="106"/>
  <c r="AK3" i="106"/>
  <c r="AJ3" i="106"/>
  <c r="AI3" i="106"/>
  <c r="AH3" i="106"/>
  <c r="X1" i="106" s="1"/>
  <c r="AG3" i="106"/>
  <c r="AF3" i="106"/>
  <c r="AE3" i="106"/>
  <c r="AD3" i="106"/>
  <c r="AC3" i="106"/>
  <c r="AB3" i="106"/>
  <c r="AA3" i="106"/>
  <c r="J1" i="106" s="1"/>
  <c r="Z3" i="106"/>
  <c r="Y3" i="106"/>
  <c r="AF1" i="106" s="1"/>
  <c r="X3" i="106"/>
  <c r="W3" i="106"/>
  <c r="V3" i="106"/>
  <c r="U3" i="106"/>
  <c r="T3" i="106"/>
  <c r="S3" i="106"/>
  <c r="R3" i="106"/>
  <c r="Q3" i="106"/>
  <c r="P3" i="106"/>
  <c r="N1" i="106" s="1"/>
  <c r="O3" i="106"/>
  <c r="L1" i="106" s="1"/>
  <c r="N3" i="106"/>
  <c r="M3" i="106"/>
  <c r="L3" i="106"/>
  <c r="K3" i="106"/>
  <c r="J3" i="106"/>
  <c r="I3" i="106"/>
  <c r="H3" i="106"/>
  <c r="G3" i="106"/>
  <c r="F3" i="106"/>
  <c r="E3" i="106"/>
  <c r="D3" i="106"/>
  <c r="C3" i="106"/>
  <c r="B3" i="106"/>
  <c r="A3" i="106"/>
  <c r="T1" i="106"/>
  <c r="R1" i="106"/>
  <c r="P1" i="106"/>
  <c r="D13" i="65"/>
  <c r="D12" i="65"/>
  <c r="Z1" i="106" l="1"/>
  <c r="AA51" i="65"/>
  <c r="AI51" i="65" s="1"/>
  <c r="AY51" i="65" s="1"/>
  <c r="AA56" i="65"/>
  <c r="AC56" i="65" s="1"/>
  <c r="AS56" i="65" s="1"/>
  <c r="AA38" i="65"/>
  <c r="AM38" i="65" s="1"/>
  <c r="BC38" i="65" s="1"/>
  <c r="AA27" i="65"/>
  <c r="AL27" i="65" s="1"/>
  <c r="BB27" i="65" s="1"/>
  <c r="AA21" i="65"/>
  <c r="AD21" i="65" s="1"/>
  <c r="AT21" i="65" s="1"/>
  <c r="AA55" i="65"/>
  <c r="AM55" i="65" s="1"/>
  <c r="BC55" i="65" s="1"/>
  <c r="AA58" i="65"/>
  <c r="AL58" i="65" s="1"/>
  <c r="BB58" i="65" s="1"/>
  <c r="AA15" i="65"/>
  <c r="AC15" i="65" s="1"/>
  <c r="AS15" i="65" s="1"/>
  <c r="AA19" i="65"/>
  <c r="AB19" i="65" s="1"/>
  <c r="R19" i="65" s="1"/>
  <c r="S19" i="65" s="1"/>
  <c r="AA25" i="65"/>
  <c r="AH25" i="65" s="1"/>
  <c r="AX25" i="65" s="1"/>
  <c r="AA57" i="65"/>
  <c r="AA52" i="65"/>
  <c r="AA39" i="65"/>
  <c r="AB39" i="65" s="1"/>
  <c r="R39" i="65" s="1"/>
  <c r="S39" i="65" s="1"/>
  <c r="AA54" i="65"/>
  <c r="AA59" i="65"/>
  <c r="AD56" i="65"/>
  <c r="AT56" i="65" s="1"/>
  <c r="AA53" i="65"/>
  <c r="AA42" i="65"/>
  <c r="AJ42" i="65" s="1"/>
  <c r="AZ42" i="65" s="1"/>
  <c r="AA43" i="65"/>
  <c r="AC43" i="65" s="1"/>
  <c r="AS43" i="65" s="1"/>
  <c r="AA14" i="65"/>
  <c r="AH14" i="65" s="1"/>
  <c r="AX14" i="65" s="1"/>
  <c r="AA23" i="65"/>
  <c r="AM23" i="65" s="1"/>
  <c r="BC23" i="65" s="1"/>
  <c r="AA35" i="65"/>
  <c r="AJ35" i="65" s="1"/>
  <c r="AZ35" i="65" s="1"/>
  <c r="AA41" i="65"/>
  <c r="AD41" i="65" s="1"/>
  <c r="AT41" i="65" s="1"/>
  <c r="AA30" i="65"/>
  <c r="AI30" i="65" s="1"/>
  <c r="AY30" i="65" s="1"/>
  <c r="AA22" i="65"/>
  <c r="AJ22" i="65" s="1"/>
  <c r="AZ22" i="65" s="1"/>
  <c r="AA50" i="65"/>
  <c r="AA33" i="65"/>
  <c r="AL33" i="65" s="1"/>
  <c r="BB33" i="65" s="1"/>
  <c r="AA49" i="65"/>
  <c r="AB21" i="65"/>
  <c r="R21" i="65" s="1"/>
  <c r="S21" i="65" s="1"/>
  <c r="AA48" i="65"/>
  <c r="AE38" i="65"/>
  <c r="AU38" i="65" s="1"/>
  <c r="AI38" i="65"/>
  <c r="AY38" i="65" s="1"/>
  <c r="AB38" i="65"/>
  <c r="R38" i="65" s="1"/>
  <c r="S38" i="65" s="1"/>
  <c r="AK38" i="65"/>
  <c r="BA38" i="65" s="1"/>
  <c r="AA31" i="65"/>
  <c r="AA46" i="65"/>
  <c r="AA18" i="65"/>
  <c r="AA47" i="65"/>
  <c r="AA36" i="65"/>
  <c r="AA44" i="65"/>
  <c r="AA40" i="65"/>
  <c r="AA20" i="65"/>
  <c r="AA45" i="65"/>
  <c r="AA24" i="65"/>
  <c r="AA34" i="65"/>
  <c r="AA37" i="65"/>
  <c r="AA32" i="65"/>
  <c r="AA26" i="65"/>
  <c r="AA17" i="65"/>
  <c r="AA29" i="65"/>
  <c r="AA16" i="65"/>
  <c r="AH16" i="65" s="1"/>
  <c r="AX16" i="65" s="1"/>
  <c r="AA28" i="65"/>
  <c r="R96" i="65"/>
  <c r="R94" i="65"/>
  <c r="R88" i="65"/>
  <c r="R95" i="65"/>
  <c r="R79" i="65"/>
  <c r="R86" i="65"/>
  <c r="R74" i="65"/>
  <c r="R81" i="65"/>
  <c r="R62" i="65"/>
  <c r="R78" i="65"/>
  <c r="R66" i="65"/>
  <c r="R69" i="65"/>
  <c r="R84" i="65"/>
  <c r="R63" i="65"/>
  <c r="R80" i="65"/>
  <c r="R72" i="65"/>
  <c r="R82" i="65"/>
  <c r="R73" i="65"/>
  <c r="R83" i="65"/>
  <c r="R90" i="65"/>
  <c r="R60" i="65"/>
  <c r="R68" i="65"/>
  <c r="R76" i="65"/>
  <c r="R98" i="65"/>
  <c r="R93" i="65"/>
  <c r="R70" i="65"/>
  <c r="R89" i="65"/>
  <c r="R75" i="65"/>
  <c r="R71" i="65"/>
  <c r="R101" i="65"/>
  <c r="I66" i="105"/>
  <c r="I74" i="105"/>
  <c r="I82" i="105"/>
  <c r="I27" i="105"/>
  <c r="I29" i="105"/>
  <c r="I232" i="105"/>
  <c r="I64" i="105"/>
  <c r="I76" i="105"/>
  <c r="I84" i="105"/>
  <c r="I111" i="105"/>
  <c r="I125" i="105"/>
  <c r="I31" i="105"/>
  <c r="I68" i="105"/>
  <c r="I78" i="105"/>
  <c r="I123" i="105"/>
  <c r="I62" i="105"/>
  <c r="I70" i="105"/>
  <c r="I80" i="105"/>
  <c r="I100" i="105"/>
  <c r="I121" i="105"/>
  <c r="I183" i="105"/>
  <c r="I60" i="105"/>
  <c r="I72" i="105"/>
  <c r="I98" i="105"/>
  <c r="I107" i="105"/>
  <c r="I119" i="105"/>
  <c r="I61" i="105"/>
  <c r="I71" i="105"/>
  <c r="I81" i="105"/>
  <c r="I83" i="105"/>
  <c r="I96" i="105"/>
  <c r="I44" i="105"/>
  <c r="I63" i="105"/>
  <c r="I75" i="105"/>
  <c r="I26" i="105"/>
  <c r="I28" i="105"/>
  <c r="I94" i="105"/>
  <c r="I58" i="105"/>
  <c r="I65" i="105"/>
  <c r="I73" i="105"/>
  <c r="I9" i="105"/>
  <c r="I92" i="105"/>
  <c r="I103" i="105"/>
  <c r="I59" i="105"/>
  <c r="I69" i="105"/>
  <c r="I79" i="105"/>
  <c r="I90" i="105"/>
  <c r="I131" i="105"/>
  <c r="I57" i="105"/>
  <c r="I67" i="105"/>
  <c r="I77" i="105"/>
  <c r="I88" i="105"/>
  <c r="I49" i="105"/>
  <c r="I51" i="105"/>
  <c r="I53" i="105"/>
  <c r="I109" i="105"/>
  <c r="I133" i="105"/>
  <c r="I30" i="105"/>
  <c r="I32" i="105"/>
  <c r="I34" i="105"/>
  <c r="I36" i="105"/>
  <c r="I38" i="105"/>
  <c r="I105" i="105"/>
  <c r="I127" i="105"/>
  <c r="I129" i="105"/>
  <c r="I85" i="105"/>
  <c r="I95" i="105"/>
  <c r="I101" i="105"/>
  <c r="I181" i="105"/>
  <c r="I179" i="105"/>
  <c r="I87" i="105"/>
  <c r="I93" i="105"/>
  <c r="I99" i="105"/>
  <c r="I54" i="105"/>
  <c r="I177" i="105"/>
  <c r="I203" i="105"/>
  <c r="I89" i="105"/>
  <c r="I91" i="105"/>
  <c r="I97" i="105"/>
  <c r="I50" i="105"/>
  <c r="I52" i="105"/>
  <c r="I7" i="105"/>
  <c r="I175" i="105"/>
  <c r="I33" i="105"/>
  <c r="I35" i="105"/>
  <c r="I37" i="105"/>
  <c r="I39" i="105"/>
  <c r="I128" i="105"/>
  <c r="I173" i="105"/>
  <c r="I120" i="105"/>
  <c r="I122" i="105"/>
  <c r="I124" i="105"/>
  <c r="I113" i="105"/>
  <c r="I166" i="105"/>
  <c r="I130" i="105"/>
  <c r="I134" i="105"/>
  <c r="I140" i="105"/>
  <c r="I142" i="105"/>
  <c r="I146" i="105"/>
  <c r="I148" i="105"/>
  <c r="I152" i="105"/>
  <c r="I154" i="105"/>
  <c r="I158" i="105"/>
  <c r="I160" i="105"/>
  <c r="I162" i="105"/>
  <c r="I164" i="105"/>
  <c r="I247" i="105"/>
  <c r="I136" i="105"/>
  <c r="I144" i="105"/>
  <c r="I150" i="105"/>
  <c r="I156" i="105"/>
  <c r="I194" i="105"/>
  <c r="I245" i="105"/>
  <c r="I8" i="105"/>
  <c r="I16" i="105"/>
  <c r="I41" i="105"/>
  <c r="I48" i="105"/>
  <c r="I196" i="105"/>
  <c r="I243" i="105"/>
  <c r="I126" i="105"/>
  <c r="I132" i="105"/>
  <c r="I138" i="105"/>
  <c r="I10" i="105"/>
  <c r="I12" i="105"/>
  <c r="I18" i="105"/>
  <c r="I20" i="105"/>
  <c r="I24" i="105"/>
  <c r="I43" i="105"/>
  <c r="I46" i="105"/>
  <c r="I55" i="105"/>
  <c r="I198" i="105"/>
  <c r="I241" i="105"/>
  <c r="I280" i="105"/>
  <c r="I5" i="105"/>
  <c r="I14" i="105"/>
  <c r="I22" i="105"/>
  <c r="I202" i="105"/>
  <c r="I239" i="105"/>
  <c r="I282" i="105"/>
  <c r="I102" i="105"/>
  <c r="I104" i="105"/>
  <c r="I106" i="105"/>
  <c r="I108" i="105"/>
  <c r="I110" i="105"/>
  <c r="I112" i="105"/>
  <c r="I114" i="105"/>
  <c r="I172" i="105"/>
  <c r="I174" i="105"/>
  <c r="I176" i="105"/>
  <c r="I178" i="105"/>
  <c r="I180" i="105"/>
  <c r="I182" i="105"/>
  <c r="I237" i="105"/>
  <c r="I257" i="105"/>
  <c r="I135" i="105"/>
  <c r="I137" i="105"/>
  <c r="I139" i="105"/>
  <c r="I143" i="105"/>
  <c r="I145" i="105"/>
  <c r="I149" i="105"/>
  <c r="I151" i="105"/>
  <c r="I153" i="105"/>
  <c r="I157" i="105"/>
  <c r="I159" i="105"/>
  <c r="I161" i="105"/>
  <c r="I163" i="105"/>
  <c r="I193" i="105"/>
  <c r="I206" i="105"/>
  <c r="I259" i="105"/>
  <c r="I141" i="105"/>
  <c r="I147" i="105"/>
  <c r="I155" i="105"/>
  <c r="I191" i="105"/>
  <c r="I208" i="105"/>
  <c r="I271" i="105"/>
  <c r="I17" i="105"/>
  <c r="I40" i="105"/>
  <c r="I218" i="105"/>
  <c r="I252" i="105"/>
  <c r="I275" i="105"/>
  <c r="I13" i="105"/>
  <c r="I23" i="105"/>
  <c r="I45" i="105"/>
  <c r="I189" i="105"/>
  <c r="I220" i="105"/>
  <c r="I254" i="105"/>
  <c r="I6" i="105"/>
  <c r="I11" i="105"/>
  <c r="I15" i="105"/>
  <c r="I19" i="105"/>
  <c r="I21" i="105"/>
  <c r="I25" i="105"/>
  <c r="I42" i="105"/>
  <c r="I47" i="105"/>
  <c r="I56" i="105"/>
  <c r="I187" i="105"/>
  <c r="I117" i="105"/>
  <c r="I168" i="105"/>
  <c r="I185" i="105"/>
  <c r="I230" i="105"/>
  <c r="I201" i="105"/>
  <c r="I213" i="105"/>
  <c r="I225" i="105"/>
  <c r="I266" i="105"/>
  <c r="I293" i="105"/>
  <c r="I306" i="105"/>
  <c r="I319" i="105"/>
  <c r="I333" i="105"/>
  <c r="I335" i="105"/>
  <c r="I215" i="105"/>
  <c r="I227" i="105"/>
  <c r="I250" i="105"/>
  <c r="I268" i="105"/>
  <c r="I299" i="105"/>
  <c r="I345" i="105"/>
  <c r="I210" i="105"/>
  <c r="I222" i="105"/>
  <c r="I234" i="105"/>
  <c r="I256" i="105"/>
  <c r="I263" i="105"/>
  <c r="I277" i="105"/>
  <c r="I284" i="105"/>
  <c r="I312" i="105"/>
  <c r="I205" i="105"/>
  <c r="I217" i="105"/>
  <c r="I229" i="105"/>
  <c r="I270" i="105"/>
  <c r="I286" i="105"/>
  <c r="I340" i="105"/>
  <c r="I116" i="105"/>
  <c r="I200" i="105"/>
  <c r="I236" i="105"/>
  <c r="I240" i="105"/>
  <c r="I242" i="105"/>
  <c r="I244" i="105"/>
  <c r="I246" i="105"/>
  <c r="I248" i="105"/>
  <c r="I265" i="105"/>
  <c r="I292" i="105"/>
  <c r="I305" i="105"/>
  <c r="I314" i="105"/>
  <c r="I325" i="105"/>
  <c r="I338" i="105"/>
  <c r="I118" i="105"/>
  <c r="I212" i="105"/>
  <c r="I224" i="105"/>
  <c r="I238" i="105"/>
  <c r="I195" i="105"/>
  <c r="I207" i="105"/>
  <c r="I219" i="105"/>
  <c r="I231" i="105"/>
  <c r="I253" i="105"/>
  <c r="I258" i="105"/>
  <c r="I274" i="105"/>
  <c r="I281" i="105"/>
  <c r="I332" i="105"/>
  <c r="I334" i="105"/>
  <c r="I336" i="105"/>
  <c r="I214" i="105"/>
  <c r="I226" i="105"/>
  <c r="I267" i="105"/>
  <c r="I298" i="105"/>
  <c r="I307" i="105"/>
  <c r="I322" i="105"/>
  <c r="I165" i="105"/>
  <c r="I167" i="105"/>
  <c r="I197" i="105"/>
  <c r="I209" i="105"/>
  <c r="I221" i="105"/>
  <c r="I233" i="105"/>
  <c r="I249" i="105"/>
  <c r="I251" i="105"/>
  <c r="I255" i="105"/>
  <c r="I262" i="105"/>
  <c r="I276" i="105"/>
  <c r="I283" i="105"/>
  <c r="I311" i="105"/>
  <c r="I169" i="105"/>
  <c r="I204" i="105"/>
  <c r="I216" i="105"/>
  <c r="I228" i="105"/>
  <c r="I269" i="105"/>
  <c r="I300" i="105"/>
  <c r="I184" i="105"/>
  <c r="I186" i="105"/>
  <c r="I188" i="105"/>
  <c r="I190" i="105"/>
  <c r="I192" i="105"/>
  <c r="I199" i="105"/>
  <c r="I211" i="105"/>
  <c r="I223" i="105"/>
  <c r="I235" i="105"/>
  <c r="I264" i="105"/>
  <c r="I278" i="105"/>
  <c r="I304" i="105"/>
  <c r="I313" i="105"/>
  <c r="I260" i="105"/>
  <c r="I272" i="105"/>
  <c r="I316" i="105"/>
  <c r="I326" i="105"/>
  <c r="I288" i="105"/>
  <c r="I295" i="105"/>
  <c r="I302" i="105"/>
  <c r="I323" i="105"/>
  <c r="I318" i="105"/>
  <c r="I328" i="105"/>
  <c r="I290" i="105"/>
  <c r="I330" i="105"/>
  <c r="I320" i="105"/>
  <c r="I346" i="105"/>
  <c r="I337" i="105"/>
  <c r="I339" i="105"/>
  <c r="I341" i="105"/>
  <c r="I348" i="105"/>
  <c r="I287" i="105"/>
  <c r="I294" i="105"/>
  <c r="I301" i="105"/>
  <c r="I308" i="105"/>
  <c r="I261" i="105"/>
  <c r="I310" i="105"/>
  <c r="I317" i="105"/>
  <c r="I327" i="105"/>
  <c r="I289" i="105"/>
  <c r="I296" i="105"/>
  <c r="I324" i="105"/>
  <c r="I329" i="105"/>
  <c r="I342" i="105"/>
  <c r="I347" i="105"/>
  <c r="I279" i="105"/>
  <c r="I291" i="105"/>
  <c r="I303" i="105"/>
  <c r="I315" i="105"/>
  <c r="I343" i="105"/>
  <c r="I331" i="105"/>
  <c r="I344" i="105"/>
  <c r="I273" i="105"/>
  <c r="I285" i="105"/>
  <c r="I297" i="105"/>
  <c r="I309" i="105"/>
  <c r="B327" i="105"/>
  <c r="D326" i="105"/>
  <c r="D325" i="105"/>
  <c r="H352" i="105"/>
  <c r="J352" i="105" s="1"/>
  <c r="J3" i="105" s="1"/>
  <c r="I352" i="105"/>
  <c r="F1" i="106"/>
  <c r="D1" i="106" s="1"/>
  <c r="AJ27" i="65" l="1"/>
  <c r="AZ27" i="65" s="1"/>
  <c r="AJ56" i="65"/>
  <c r="AZ56" i="65" s="1"/>
  <c r="AC38" i="65"/>
  <c r="AS38" i="65" s="1"/>
  <c r="AK56" i="65"/>
  <c r="BA56" i="65" s="1"/>
  <c r="AM56" i="65"/>
  <c r="BC56" i="65" s="1"/>
  <c r="AH51" i="65"/>
  <c r="AX51" i="65" s="1"/>
  <c r="AF27" i="65"/>
  <c r="AV27" i="65" s="1"/>
  <c r="AC27" i="65"/>
  <c r="AS27" i="65" s="1"/>
  <c r="AB27" i="65"/>
  <c r="R27" i="65" s="1"/>
  <c r="S27" i="65" s="1"/>
  <c r="AL51" i="65"/>
  <c r="BB51" i="65" s="1"/>
  <c r="AH27" i="65"/>
  <c r="AX27" i="65" s="1"/>
  <c r="AD51" i="65"/>
  <c r="AT51" i="65" s="1"/>
  <c r="AI27" i="65"/>
  <c r="AY27" i="65" s="1"/>
  <c r="AD35" i="65"/>
  <c r="AT35" i="65" s="1"/>
  <c r="AC51" i="65"/>
  <c r="AS51" i="65" s="1"/>
  <c r="AB51" i="65"/>
  <c r="R51" i="65" s="1"/>
  <c r="S51" i="65" s="1"/>
  <c r="AK51" i="65"/>
  <c r="BA51" i="65" s="1"/>
  <c r="AG56" i="65"/>
  <c r="AW56" i="65" s="1"/>
  <c r="AM51" i="65"/>
  <c r="BC51" i="65" s="1"/>
  <c r="AJ51" i="65"/>
  <c r="AZ51" i="65" s="1"/>
  <c r="AE51" i="65"/>
  <c r="AU51" i="65" s="1"/>
  <c r="AG51" i="65"/>
  <c r="AW51" i="65" s="1"/>
  <c r="AF51" i="65"/>
  <c r="AV51" i="65" s="1"/>
  <c r="AI35" i="65"/>
  <c r="AY35" i="65" s="1"/>
  <c r="AL25" i="65"/>
  <c r="BB25" i="65" s="1"/>
  <c r="AF38" i="65"/>
  <c r="AV38" i="65" s="1"/>
  <c r="AK27" i="65"/>
  <c r="BA27" i="65" s="1"/>
  <c r="AL19" i="65"/>
  <c r="BB19" i="65" s="1"/>
  <c r="AG27" i="65"/>
  <c r="AW27" i="65" s="1"/>
  <c r="AM27" i="65"/>
  <c r="BC27" i="65" s="1"/>
  <c r="AB30" i="65"/>
  <c r="R30" i="65" s="1"/>
  <c r="S30" i="65" s="1"/>
  <c r="AE27" i="65"/>
  <c r="AU27" i="65" s="1"/>
  <c r="AD27" i="65"/>
  <c r="AT27" i="65" s="1"/>
  <c r="AH56" i="65"/>
  <c r="AX56" i="65" s="1"/>
  <c r="AF56" i="65"/>
  <c r="AV56" i="65" s="1"/>
  <c r="AK55" i="65"/>
  <c r="BA55" i="65" s="1"/>
  <c r="AG25" i="65"/>
  <c r="AW25" i="65" s="1"/>
  <c r="AD15" i="65"/>
  <c r="AT15" i="65" s="1"/>
  <c r="AG15" i="65"/>
  <c r="AW15" i="65" s="1"/>
  <c r="AC19" i="65"/>
  <c r="AS19" i="65" s="1"/>
  <c r="AK19" i="65"/>
  <c r="BA19" i="65" s="1"/>
  <c r="AJ19" i="65"/>
  <c r="AZ19" i="65" s="1"/>
  <c r="AF19" i="65"/>
  <c r="AV19" i="65" s="1"/>
  <c r="AM30" i="65"/>
  <c r="BC30" i="65" s="1"/>
  <c r="AE19" i="65"/>
  <c r="AU19" i="65" s="1"/>
  <c r="AE15" i="65"/>
  <c r="AU15" i="65" s="1"/>
  <c r="AK15" i="65"/>
  <c r="BA15" i="65" s="1"/>
  <c r="AJ15" i="65"/>
  <c r="AZ15" i="65" s="1"/>
  <c r="AK35" i="65"/>
  <c r="BA35" i="65" s="1"/>
  <c r="AI15" i="65"/>
  <c r="AY15" i="65" s="1"/>
  <c r="AE35" i="65"/>
  <c r="AU35" i="65" s="1"/>
  <c r="AJ25" i="65"/>
  <c r="AZ25" i="65" s="1"/>
  <c r="AM19" i="65"/>
  <c r="BC19" i="65" s="1"/>
  <c r="AL15" i="65"/>
  <c r="BB15" i="65" s="1"/>
  <c r="AJ38" i="65"/>
  <c r="AZ38" i="65" s="1"/>
  <c r="AI21" i="65"/>
  <c r="AY21" i="65" s="1"/>
  <c r="AM35" i="65"/>
  <c r="BC35" i="65" s="1"/>
  <c r="AK25" i="65"/>
  <c r="BA25" i="65" s="1"/>
  <c r="AG21" i="65"/>
  <c r="AW21" i="65" s="1"/>
  <c r="AH35" i="65"/>
  <c r="AX35" i="65" s="1"/>
  <c r="AF25" i="65"/>
  <c r="AV25" i="65" s="1"/>
  <c r="AF21" i="65"/>
  <c r="AV21" i="65" s="1"/>
  <c r="AC35" i="65"/>
  <c r="AS35" i="65" s="1"/>
  <c r="AE25" i="65"/>
  <c r="AU25" i="65" s="1"/>
  <c r="AI19" i="65"/>
  <c r="AY19" i="65" s="1"/>
  <c r="AH15" i="65"/>
  <c r="AX15" i="65" s="1"/>
  <c r="AL38" i="65"/>
  <c r="BB38" i="65" s="1"/>
  <c r="AE21" i="65"/>
  <c r="AU21" i="65" s="1"/>
  <c r="AG35" i="65"/>
  <c r="AW35" i="65" s="1"/>
  <c r="AD25" i="65"/>
  <c r="AT25" i="65" s="1"/>
  <c r="AH19" i="65"/>
  <c r="AX19" i="65" s="1"/>
  <c r="AB15" i="65"/>
  <c r="R15" i="65" s="1"/>
  <c r="S15" i="65" s="1"/>
  <c r="AD38" i="65"/>
  <c r="AT38" i="65" s="1"/>
  <c r="AC21" i="65"/>
  <c r="AS21" i="65" s="1"/>
  <c r="AC25" i="65"/>
  <c r="AS25" i="65" s="1"/>
  <c r="AJ14" i="65"/>
  <c r="AZ14" i="65" s="1"/>
  <c r="AF35" i="65"/>
  <c r="AV35" i="65" s="1"/>
  <c r="AI25" i="65"/>
  <c r="AY25" i="65" s="1"/>
  <c r="AG19" i="65"/>
  <c r="AW19" i="65" s="1"/>
  <c r="AM15" i="65"/>
  <c r="BC15" i="65" s="1"/>
  <c r="AH38" i="65"/>
  <c r="AX38" i="65" s="1"/>
  <c r="AM21" i="65"/>
  <c r="BC21" i="65" s="1"/>
  <c r="AB35" i="65"/>
  <c r="R35" i="65" s="1"/>
  <c r="S35" i="65" s="1"/>
  <c r="AB25" i="65"/>
  <c r="R25" i="65" s="1"/>
  <c r="S25" i="65" s="1"/>
  <c r="AK21" i="65"/>
  <c r="BA21" i="65" s="1"/>
  <c r="AL35" i="65"/>
  <c r="BB35" i="65" s="1"/>
  <c r="AM25" i="65"/>
  <c r="BC25" i="65" s="1"/>
  <c r="AD19" i="65"/>
  <c r="AT19" i="65" s="1"/>
  <c r="AF15" i="65"/>
  <c r="AV15" i="65" s="1"/>
  <c r="AG38" i="65"/>
  <c r="AW38" i="65" s="1"/>
  <c r="AJ21" i="65"/>
  <c r="AZ21" i="65" s="1"/>
  <c r="AH21" i="65"/>
  <c r="AX21" i="65" s="1"/>
  <c r="AL21" i="65"/>
  <c r="BB21" i="65" s="1"/>
  <c r="AJ41" i="65"/>
  <c r="AZ41" i="65" s="1"/>
  <c r="AC41" i="65"/>
  <c r="AS41" i="65" s="1"/>
  <c r="AG58" i="65"/>
  <c r="AW58" i="65" s="1"/>
  <c r="AC23" i="65"/>
  <c r="AS23" i="65" s="1"/>
  <c r="AH41" i="65"/>
  <c r="AX41" i="65" s="1"/>
  <c r="AI56" i="65"/>
  <c r="AY56" i="65" s="1"/>
  <c r="AG23" i="65"/>
  <c r="AW23" i="65" s="1"/>
  <c r="AK42" i="65"/>
  <c r="BA42" i="65" s="1"/>
  <c r="AH58" i="65"/>
  <c r="AX58" i="65" s="1"/>
  <c r="AE56" i="65"/>
  <c r="AU56" i="65" s="1"/>
  <c r="AJ23" i="65"/>
  <c r="AZ23" i="65" s="1"/>
  <c r="AB23" i="65"/>
  <c r="R23" i="65" s="1"/>
  <c r="S23" i="65" s="1"/>
  <c r="AE23" i="65"/>
  <c r="AU23" i="65" s="1"/>
  <c r="AD58" i="65"/>
  <c r="AT58" i="65" s="1"/>
  <c r="AB56" i="65"/>
  <c r="R56" i="65" s="1"/>
  <c r="S56" i="65" s="1"/>
  <c r="AD23" i="65"/>
  <c r="AT23" i="65" s="1"/>
  <c r="AL56" i="65"/>
  <c r="BB56" i="65" s="1"/>
  <c r="AH23" i="65"/>
  <c r="AX23" i="65" s="1"/>
  <c r="AI23" i="65"/>
  <c r="AY23" i="65" s="1"/>
  <c r="AF23" i="65"/>
  <c r="AV23" i="65" s="1"/>
  <c r="AK23" i="65"/>
  <c r="BA23" i="65" s="1"/>
  <c r="AL42" i="65"/>
  <c r="BB42" i="65" s="1"/>
  <c r="AL23" i="65"/>
  <c r="BB23" i="65" s="1"/>
  <c r="AC58" i="65"/>
  <c r="AS58" i="65" s="1"/>
  <c r="AM58" i="65"/>
  <c r="BC58" i="65" s="1"/>
  <c r="AM41" i="65"/>
  <c r="BC41" i="65" s="1"/>
  <c r="AH43" i="65"/>
  <c r="AX43" i="65" s="1"/>
  <c r="AE42" i="65"/>
  <c r="AU42" i="65" s="1"/>
  <c r="AH42" i="65"/>
  <c r="AX42" i="65" s="1"/>
  <c r="AM42" i="65"/>
  <c r="BC42" i="65" s="1"/>
  <c r="AI42" i="65"/>
  <c r="AY42" i="65" s="1"/>
  <c r="AG42" i="65"/>
  <c r="AW42" i="65" s="1"/>
  <c r="AG55" i="65"/>
  <c r="AW55" i="65" s="1"/>
  <c r="AD42" i="65"/>
  <c r="AT42" i="65" s="1"/>
  <c r="AF55" i="65"/>
  <c r="AV55" i="65" s="1"/>
  <c r="AB42" i="65"/>
  <c r="R42" i="65" s="1"/>
  <c r="S42" i="65" s="1"/>
  <c r="AE55" i="65"/>
  <c r="AU55" i="65" s="1"/>
  <c r="AB55" i="65"/>
  <c r="R55" i="65" s="1"/>
  <c r="S55" i="65" s="1"/>
  <c r="AK39" i="65"/>
  <c r="BA39" i="65" s="1"/>
  <c r="AI22" i="65"/>
  <c r="AY22" i="65" s="1"/>
  <c r="AL39" i="65"/>
  <c r="BB39" i="65" s="1"/>
  <c r="AJ39" i="65"/>
  <c r="AZ39" i="65" s="1"/>
  <c r="AD22" i="65"/>
  <c r="AT22" i="65" s="1"/>
  <c r="AH39" i="65"/>
  <c r="AX39" i="65" s="1"/>
  <c r="AJ58" i="65"/>
  <c r="AZ58" i="65" s="1"/>
  <c r="AI55" i="65"/>
  <c r="AY55" i="65" s="1"/>
  <c r="AC22" i="65"/>
  <c r="AS22" i="65" s="1"/>
  <c r="AB33" i="65"/>
  <c r="R33" i="65" s="1"/>
  <c r="S33" i="65" s="1"/>
  <c r="AG39" i="65"/>
  <c r="AW39" i="65" s="1"/>
  <c r="AE58" i="65"/>
  <c r="AU58" i="65" s="1"/>
  <c r="AC55" i="65"/>
  <c r="AS55" i="65" s="1"/>
  <c r="AB22" i="65"/>
  <c r="R22" i="65" s="1"/>
  <c r="S22" i="65" s="1"/>
  <c r="AC33" i="65"/>
  <c r="AS33" i="65" s="1"/>
  <c r="AF39" i="65"/>
  <c r="AV39" i="65" s="1"/>
  <c r="AF58" i="65"/>
  <c r="AV58" i="65" s="1"/>
  <c r="AJ55" i="65"/>
  <c r="AZ55" i="65" s="1"/>
  <c r="AM22" i="65"/>
  <c r="BC22" i="65" s="1"/>
  <c r="AI33" i="65"/>
  <c r="AY33" i="65" s="1"/>
  <c r="AD39" i="65"/>
  <c r="AT39" i="65" s="1"/>
  <c r="AK58" i="65"/>
  <c r="BA58" i="65" s="1"/>
  <c r="AL55" i="65"/>
  <c r="BB55" i="65" s="1"/>
  <c r="AF22" i="65"/>
  <c r="AV22" i="65" s="1"/>
  <c r="AD33" i="65"/>
  <c r="AT33" i="65" s="1"/>
  <c r="AM39" i="65"/>
  <c r="BC39" i="65" s="1"/>
  <c r="AK22" i="65"/>
  <c r="BA22" i="65" s="1"/>
  <c r="AF33" i="65"/>
  <c r="AV33" i="65" s="1"/>
  <c r="AE39" i="65"/>
  <c r="AU39" i="65" s="1"/>
  <c r="AH22" i="65"/>
  <c r="AX22" i="65" s="1"/>
  <c r="AH33" i="65"/>
  <c r="AX33" i="65" s="1"/>
  <c r="AC39" i="65"/>
  <c r="AS39" i="65" s="1"/>
  <c r="AI58" i="65"/>
  <c r="AY58" i="65" s="1"/>
  <c r="AH55" i="65"/>
  <c r="AX55" i="65" s="1"/>
  <c r="AG22" i="65"/>
  <c r="AW22" i="65" s="1"/>
  <c r="AK43" i="65"/>
  <c r="BA43" i="65" s="1"/>
  <c r="AI39" i="65"/>
  <c r="AY39" i="65" s="1"/>
  <c r="AB58" i="65"/>
  <c r="R58" i="65" s="1"/>
  <c r="S58" i="65" s="1"/>
  <c r="AD55" i="65"/>
  <c r="AT55" i="65" s="1"/>
  <c r="AE22" i="65"/>
  <c r="AU22" i="65" s="1"/>
  <c r="AG43" i="65"/>
  <c r="AW43" i="65" s="1"/>
  <c r="AG14" i="65"/>
  <c r="AW14" i="65" s="1"/>
  <c r="AE14" i="65"/>
  <c r="AU14" i="65" s="1"/>
  <c r="AD43" i="65"/>
  <c r="AT43" i="65" s="1"/>
  <c r="AM14" i="65"/>
  <c r="BC14" i="65" s="1"/>
  <c r="AB53" i="65"/>
  <c r="AE53" i="65"/>
  <c r="AU53" i="65" s="1"/>
  <c r="AC53" i="65"/>
  <c r="AS53" i="65" s="1"/>
  <c r="AG53" i="65"/>
  <c r="AW53" i="65" s="1"/>
  <c r="AH53" i="65"/>
  <c r="AX53" i="65" s="1"/>
  <c r="AF53" i="65"/>
  <c r="AV53" i="65" s="1"/>
  <c r="AI53" i="65"/>
  <c r="AY53" i="65" s="1"/>
  <c r="AK53" i="65"/>
  <c r="BA53" i="65" s="1"/>
  <c r="AL53" i="65"/>
  <c r="BB53" i="65" s="1"/>
  <c r="AD53" i="65"/>
  <c r="AT53" i="65" s="1"/>
  <c r="AM53" i="65"/>
  <c r="BC53" i="65" s="1"/>
  <c r="AJ53" i="65"/>
  <c r="AZ53" i="65" s="1"/>
  <c r="AF14" i="65"/>
  <c r="AV14" i="65" s="1"/>
  <c r="AL43" i="65"/>
  <c r="BB43" i="65" s="1"/>
  <c r="AD59" i="65"/>
  <c r="AT59" i="65" s="1"/>
  <c r="AC59" i="65"/>
  <c r="AS59" i="65" s="1"/>
  <c r="AJ59" i="65"/>
  <c r="AZ59" i="65" s="1"/>
  <c r="AB59" i="65"/>
  <c r="AE59" i="65"/>
  <c r="AU59" i="65" s="1"/>
  <c r="AI59" i="65"/>
  <c r="AY59" i="65" s="1"/>
  <c r="AK59" i="65"/>
  <c r="BA59" i="65" s="1"/>
  <c r="AL59" i="65"/>
  <c r="BB59" i="65" s="1"/>
  <c r="AM59" i="65"/>
  <c r="BC59" i="65" s="1"/>
  <c r="AH59" i="65"/>
  <c r="AX59" i="65" s="1"/>
  <c r="AG59" i="65"/>
  <c r="AW59" i="65" s="1"/>
  <c r="AF59" i="65"/>
  <c r="AV59" i="65" s="1"/>
  <c r="AD14" i="65"/>
  <c r="AT14" i="65" s="1"/>
  <c r="AJ54" i="65"/>
  <c r="AZ54" i="65" s="1"/>
  <c r="AF54" i="65"/>
  <c r="AV54" i="65" s="1"/>
  <c r="AM54" i="65"/>
  <c r="BC54" i="65" s="1"/>
  <c r="AK54" i="65"/>
  <c r="BA54" i="65" s="1"/>
  <c r="AH54" i="65"/>
  <c r="AX54" i="65" s="1"/>
  <c r="AL54" i="65"/>
  <c r="BB54" i="65" s="1"/>
  <c r="AD54" i="65"/>
  <c r="AT54" i="65" s="1"/>
  <c r="AG54" i="65"/>
  <c r="AW54" i="65" s="1"/>
  <c r="AB54" i="65"/>
  <c r="R54" i="65" s="1"/>
  <c r="S54" i="65" s="1"/>
  <c r="AE54" i="65"/>
  <c r="AU54" i="65" s="1"/>
  <c r="AC54" i="65"/>
  <c r="AS54" i="65" s="1"/>
  <c r="AI54" i="65"/>
  <c r="AY54" i="65" s="1"/>
  <c r="AB14" i="65"/>
  <c r="AR14" i="65" s="1"/>
  <c r="AI14" i="65"/>
  <c r="AY14" i="65" s="1"/>
  <c r="AF43" i="65"/>
  <c r="AV43" i="65" s="1"/>
  <c r="AL52" i="65"/>
  <c r="BB52" i="65" s="1"/>
  <c r="AC52" i="65"/>
  <c r="AS52" i="65" s="1"/>
  <c r="AD52" i="65"/>
  <c r="AT52" i="65" s="1"/>
  <c r="AG52" i="65"/>
  <c r="AW52" i="65" s="1"/>
  <c r="AJ52" i="65"/>
  <c r="AZ52" i="65" s="1"/>
  <c r="AK52" i="65"/>
  <c r="BA52" i="65" s="1"/>
  <c r="AE52" i="65"/>
  <c r="AU52" i="65" s="1"/>
  <c r="AH52" i="65"/>
  <c r="AX52" i="65" s="1"/>
  <c r="AF52" i="65"/>
  <c r="AV52" i="65" s="1"/>
  <c r="AB52" i="65"/>
  <c r="AM52" i="65"/>
  <c r="BC52" i="65" s="1"/>
  <c r="AI52" i="65"/>
  <c r="AY52" i="65" s="1"/>
  <c r="AC14" i="65"/>
  <c r="AS14" i="65" s="1"/>
  <c r="AE43" i="65"/>
  <c r="AU43" i="65" s="1"/>
  <c r="AH57" i="65"/>
  <c r="AX57" i="65" s="1"/>
  <c r="AK57" i="65"/>
  <c r="BA57" i="65" s="1"/>
  <c r="AI57" i="65"/>
  <c r="AY57" i="65" s="1"/>
  <c r="AB57" i="65"/>
  <c r="AE57" i="65"/>
  <c r="AU57" i="65" s="1"/>
  <c r="AF57" i="65"/>
  <c r="AV57" i="65" s="1"/>
  <c r="AM57" i="65"/>
  <c r="BC57" i="65" s="1"/>
  <c r="AL57" i="65"/>
  <c r="BB57" i="65" s="1"/>
  <c r="AD57" i="65"/>
  <c r="AT57" i="65" s="1"/>
  <c r="AC57" i="65"/>
  <c r="AS57" i="65" s="1"/>
  <c r="AJ57" i="65"/>
  <c r="AZ57" i="65" s="1"/>
  <c r="AG57" i="65"/>
  <c r="AW57" i="65" s="1"/>
  <c r="AK14" i="65"/>
  <c r="BA14" i="65" s="1"/>
  <c r="AB43" i="65"/>
  <c r="R43" i="65" s="1"/>
  <c r="S43" i="65" s="1"/>
  <c r="AL14" i="65"/>
  <c r="BB14" i="65" s="1"/>
  <c r="AI43" i="65"/>
  <c r="AY43" i="65" s="1"/>
  <c r="AR51" i="65"/>
  <c r="AM43" i="65"/>
  <c r="BC43" i="65" s="1"/>
  <c r="AF42" i="65"/>
  <c r="AV42" i="65" s="1"/>
  <c r="AL22" i="65"/>
  <c r="BB22" i="65" s="1"/>
  <c r="AJ43" i="65"/>
  <c r="AZ43" i="65" s="1"/>
  <c r="AK33" i="65"/>
  <c r="BA33" i="65" s="1"/>
  <c r="AE30" i="65"/>
  <c r="AU30" i="65" s="1"/>
  <c r="AL41" i="65"/>
  <c r="BB41" i="65" s="1"/>
  <c r="AG30" i="65"/>
  <c r="AW30" i="65" s="1"/>
  <c r="AF41" i="65"/>
  <c r="AV41" i="65" s="1"/>
  <c r="AL30" i="65"/>
  <c r="BB30" i="65" s="1"/>
  <c r="AK41" i="65"/>
  <c r="BA41" i="65" s="1"/>
  <c r="AF30" i="65"/>
  <c r="AV30" i="65" s="1"/>
  <c r="AJ30" i="65"/>
  <c r="AZ30" i="65" s="1"/>
  <c r="AG41" i="65"/>
  <c r="AW41" i="65" s="1"/>
  <c r="AH30" i="65"/>
  <c r="AX30" i="65" s="1"/>
  <c r="AE41" i="65"/>
  <c r="AU41" i="65" s="1"/>
  <c r="AB41" i="65"/>
  <c r="R41" i="65" s="1"/>
  <c r="S41" i="65" s="1"/>
  <c r="AI41" i="65"/>
  <c r="AY41" i="65" s="1"/>
  <c r="AM33" i="65"/>
  <c r="BC33" i="65" s="1"/>
  <c r="AC42" i="65"/>
  <c r="AS42" i="65" s="1"/>
  <c r="AK30" i="65"/>
  <c r="BA30" i="65" s="1"/>
  <c r="AC30" i="65"/>
  <c r="AS30" i="65" s="1"/>
  <c r="AD30" i="65"/>
  <c r="AT30" i="65" s="1"/>
  <c r="AJ33" i="65"/>
  <c r="AZ33" i="65" s="1"/>
  <c r="AG33" i="65"/>
  <c r="AW33" i="65" s="1"/>
  <c r="AE33" i="65"/>
  <c r="AU33" i="65" s="1"/>
  <c r="AL49" i="65"/>
  <c r="BB49" i="65" s="1"/>
  <c r="AM49" i="65"/>
  <c r="BC49" i="65" s="1"/>
  <c r="AD49" i="65"/>
  <c r="AT49" i="65" s="1"/>
  <c r="AE49" i="65"/>
  <c r="AU49" i="65" s="1"/>
  <c r="AG49" i="65"/>
  <c r="AW49" i="65" s="1"/>
  <c r="AJ49" i="65"/>
  <c r="AZ49" i="65" s="1"/>
  <c r="AB49" i="65"/>
  <c r="AC49" i="65"/>
  <c r="AS49" i="65" s="1"/>
  <c r="AF49" i="65"/>
  <c r="AV49" i="65" s="1"/>
  <c r="AI49" i="65"/>
  <c r="AY49" i="65" s="1"/>
  <c r="AH49" i="65"/>
  <c r="AX49" i="65" s="1"/>
  <c r="AK49" i="65"/>
  <c r="BA49" i="65" s="1"/>
  <c r="AL50" i="65"/>
  <c r="BB50" i="65" s="1"/>
  <c r="AF50" i="65"/>
  <c r="AV50" i="65" s="1"/>
  <c r="AH50" i="65"/>
  <c r="AX50" i="65" s="1"/>
  <c r="AK50" i="65"/>
  <c r="BA50" i="65" s="1"/>
  <c r="AC50" i="65"/>
  <c r="AS50" i="65" s="1"/>
  <c r="AI50" i="65"/>
  <c r="AY50" i="65" s="1"/>
  <c r="AJ50" i="65"/>
  <c r="AZ50" i="65" s="1"/>
  <c r="AE50" i="65"/>
  <c r="AU50" i="65" s="1"/>
  <c r="AM50" i="65"/>
  <c r="BC50" i="65" s="1"/>
  <c r="AB50" i="65"/>
  <c r="R50" i="65" s="1"/>
  <c r="S50" i="65" s="1"/>
  <c r="AD50" i="65"/>
  <c r="AT50" i="65" s="1"/>
  <c r="AG50" i="65"/>
  <c r="AW50" i="65" s="1"/>
  <c r="AD34" i="65"/>
  <c r="AT34" i="65" s="1"/>
  <c r="AE34" i="65"/>
  <c r="AU34" i="65" s="1"/>
  <c r="AF34" i="65"/>
  <c r="AV34" i="65" s="1"/>
  <c r="AH34" i="65"/>
  <c r="AX34" i="65" s="1"/>
  <c r="AG34" i="65"/>
  <c r="AW34" i="65" s="1"/>
  <c r="AI34" i="65"/>
  <c r="AY34" i="65" s="1"/>
  <c r="AJ34" i="65"/>
  <c r="AZ34" i="65" s="1"/>
  <c r="AK34" i="65"/>
  <c r="BA34" i="65" s="1"/>
  <c r="AB34" i="65"/>
  <c r="R34" i="65" s="1"/>
  <c r="S34" i="65" s="1"/>
  <c r="AL34" i="65"/>
  <c r="BB34" i="65" s="1"/>
  <c r="AM34" i="65"/>
  <c r="BC34" i="65" s="1"/>
  <c r="AC34" i="65"/>
  <c r="AS34" i="65" s="1"/>
  <c r="AR39" i="65"/>
  <c r="AD24" i="65"/>
  <c r="AT24" i="65" s="1"/>
  <c r="AE24" i="65"/>
  <c r="AU24" i="65" s="1"/>
  <c r="AF24" i="65"/>
  <c r="AV24" i="65" s="1"/>
  <c r="AG24" i="65"/>
  <c r="AW24" i="65" s="1"/>
  <c r="AH24" i="65"/>
  <c r="AX24" i="65" s="1"/>
  <c r="AI24" i="65"/>
  <c r="AY24" i="65" s="1"/>
  <c r="AC24" i="65"/>
  <c r="AS24" i="65" s="1"/>
  <c r="AJ24" i="65"/>
  <c r="AZ24" i="65" s="1"/>
  <c r="AL24" i="65"/>
  <c r="BB24" i="65" s="1"/>
  <c r="AK24" i="65"/>
  <c r="BA24" i="65" s="1"/>
  <c r="AM24" i="65"/>
  <c r="BC24" i="65" s="1"/>
  <c r="AB24" i="65"/>
  <c r="AR38" i="65"/>
  <c r="AP38" i="65"/>
  <c r="AP43" i="65"/>
  <c r="AB45" i="65"/>
  <c r="AJ45" i="65"/>
  <c r="AZ45" i="65" s="1"/>
  <c r="AC45" i="65"/>
  <c r="AS45" i="65" s="1"/>
  <c r="AF45" i="65"/>
  <c r="AV45" i="65" s="1"/>
  <c r="AH45" i="65"/>
  <c r="AX45" i="65" s="1"/>
  <c r="AK45" i="65"/>
  <c r="BA45" i="65" s="1"/>
  <c r="AI45" i="65"/>
  <c r="AY45" i="65" s="1"/>
  <c r="AL45" i="65"/>
  <c r="BB45" i="65" s="1"/>
  <c r="AM45" i="65"/>
  <c r="BC45" i="65" s="1"/>
  <c r="AD45" i="65"/>
  <c r="AT45" i="65" s="1"/>
  <c r="AE45" i="65"/>
  <c r="AU45" i="65" s="1"/>
  <c r="AG45" i="65"/>
  <c r="AW45" i="65" s="1"/>
  <c r="AJ40" i="65"/>
  <c r="AZ40" i="65" s="1"/>
  <c r="AL40" i="65"/>
  <c r="BB40" i="65" s="1"/>
  <c r="AB40" i="65"/>
  <c r="AK40" i="65"/>
  <c r="BA40" i="65" s="1"/>
  <c r="AE40" i="65"/>
  <c r="AU40" i="65" s="1"/>
  <c r="AF40" i="65"/>
  <c r="AV40" i="65" s="1"/>
  <c r="AH40" i="65"/>
  <c r="AX40" i="65" s="1"/>
  <c r="AD40" i="65"/>
  <c r="AT40" i="65" s="1"/>
  <c r="AI40" i="65"/>
  <c r="AY40" i="65" s="1"/>
  <c r="AG40" i="65"/>
  <c r="AW40" i="65" s="1"/>
  <c r="AM40" i="65"/>
  <c r="BC40" i="65" s="1"/>
  <c r="AC40" i="65"/>
  <c r="AS40" i="65" s="1"/>
  <c r="AH20" i="65"/>
  <c r="AX20" i="65" s="1"/>
  <c r="AI20" i="65"/>
  <c r="AY20" i="65" s="1"/>
  <c r="AB20" i="65"/>
  <c r="AC20" i="65"/>
  <c r="AS20" i="65" s="1"/>
  <c r="AF20" i="65"/>
  <c r="AV20" i="65" s="1"/>
  <c r="AJ20" i="65"/>
  <c r="AZ20" i="65" s="1"/>
  <c r="AL20" i="65"/>
  <c r="BB20" i="65" s="1"/>
  <c r="AK20" i="65"/>
  <c r="BA20" i="65" s="1"/>
  <c r="AM20" i="65"/>
  <c r="BC20" i="65" s="1"/>
  <c r="AD20" i="65"/>
  <c r="AT20" i="65" s="1"/>
  <c r="AG20" i="65"/>
  <c r="AW20" i="65" s="1"/>
  <c r="AE20" i="65"/>
  <c r="AU20" i="65" s="1"/>
  <c r="AF44" i="65"/>
  <c r="AV44" i="65" s="1"/>
  <c r="AM44" i="65"/>
  <c r="BC44" i="65" s="1"/>
  <c r="AD44" i="65"/>
  <c r="AT44" i="65" s="1"/>
  <c r="AE44" i="65"/>
  <c r="AU44" i="65" s="1"/>
  <c r="AH44" i="65"/>
  <c r="AX44" i="65" s="1"/>
  <c r="AK44" i="65"/>
  <c r="BA44" i="65" s="1"/>
  <c r="AI44" i="65"/>
  <c r="AY44" i="65" s="1"/>
  <c r="AJ44" i="65"/>
  <c r="AZ44" i="65" s="1"/>
  <c r="AC44" i="65"/>
  <c r="AS44" i="65" s="1"/>
  <c r="AB44" i="65"/>
  <c r="AG44" i="65"/>
  <c r="AW44" i="65" s="1"/>
  <c r="AL44" i="65"/>
  <c r="BB44" i="65" s="1"/>
  <c r="AR21" i="65"/>
  <c r="AP27" i="65"/>
  <c r="AR27" i="65"/>
  <c r="AE36" i="65"/>
  <c r="AU36" i="65" s="1"/>
  <c r="AF36" i="65"/>
  <c r="AV36" i="65" s="1"/>
  <c r="AI36" i="65"/>
  <c r="AY36" i="65" s="1"/>
  <c r="AB36" i="65"/>
  <c r="AG36" i="65"/>
  <c r="AW36" i="65" s="1"/>
  <c r="AH36" i="65"/>
  <c r="AX36" i="65" s="1"/>
  <c r="AJ36" i="65"/>
  <c r="AZ36" i="65" s="1"/>
  <c r="AK36" i="65"/>
  <c r="BA36" i="65" s="1"/>
  <c r="AL36" i="65"/>
  <c r="BB36" i="65" s="1"/>
  <c r="AC36" i="65"/>
  <c r="AS36" i="65" s="1"/>
  <c r="AM36" i="65"/>
  <c r="BC36" i="65" s="1"/>
  <c r="AD36" i="65"/>
  <c r="AT36" i="65" s="1"/>
  <c r="AR30" i="65"/>
  <c r="AB47" i="65"/>
  <c r="AK47" i="65"/>
  <c r="BA47" i="65" s="1"/>
  <c r="AD47" i="65"/>
  <c r="AT47" i="65" s="1"/>
  <c r="AM47" i="65"/>
  <c r="BC47" i="65" s="1"/>
  <c r="AH47" i="65"/>
  <c r="AX47" i="65" s="1"/>
  <c r="AJ47" i="65"/>
  <c r="AZ47" i="65" s="1"/>
  <c r="AE47" i="65"/>
  <c r="AU47" i="65" s="1"/>
  <c r="AG47" i="65"/>
  <c r="AW47" i="65" s="1"/>
  <c r="AC47" i="65"/>
  <c r="AS47" i="65" s="1"/>
  <c r="AI47" i="65"/>
  <c r="AY47" i="65" s="1"/>
  <c r="AF47" i="65"/>
  <c r="AV47" i="65" s="1"/>
  <c r="AL47" i="65"/>
  <c r="BB47" i="65" s="1"/>
  <c r="AP42" i="65"/>
  <c r="AG17" i="65"/>
  <c r="AW17" i="65" s="1"/>
  <c r="AK17" i="65"/>
  <c r="BA17" i="65" s="1"/>
  <c r="AB17" i="65"/>
  <c r="AL17" i="65"/>
  <c r="BB17" i="65" s="1"/>
  <c r="AM17" i="65"/>
  <c r="BC17" i="65" s="1"/>
  <c r="AF17" i="65"/>
  <c r="AV17" i="65" s="1"/>
  <c r="AJ17" i="65"/>
  <c r="AZ17" i="65" s="1"/>
  <c r="AE17" i="65"/>
  <c r="AU17" i="65" s="1"/>
  <c r="AI17" i="65"/>
  <c r="AY17" i="65" s="1"/>
  <c r="AD17" i="65"/>
  <c r="AT17" i="65" s="1"/>
  <c r="AC17" i="65"/>
  <c r="AS17" i="65" s="1"/>
  <c r="AH17" i="65"/>
  <c r="AX17" i="65" s="1"/>
  <c r="AP35" i="65"/>
  <c r="AE18" i="65"/>
  <c r="AU18" i="65" s="1"/>
  <c r="AF18" i="65"/>
  <c r="AV18" i="65" s="1"/>
  <c r="AI18" i="65"/>
  <c r="AY18" i="65" s="1"/>
  <c r="AG18" i="65"/>
  <c r="AW18" i="65" s="1"/>
  <c r="AH18" i="65"/>
  <c r="AX18" i="65" s="1"/>
  <c r="AJ18" i="65"/>
  <c r="AZ18" i="65" s="1"/>
  <c r="AK18" i="65"/>
  <c r="BA18" i="65" s="1"/>
  <c r="AL18" i="65"/>
  <c r="BB18" i="65" s="1"/>
  <c r="AM18" i="65"/>
  <c r="BC18" i="65" s="1"/>
  <c r="AB18" i="65"/>
  <c r="AC18" i="65"/>
  <c r="AS18" i="65" s="1"/>
  <c r="AD18" i="65"/>
  <c r="AT18" i="65" s="1"/>
  <c r="AF26" i="65"/>
  <c r="AV26" i="65" s="1"/>
  <c r="AI26" i="65"/>
  <c r="AY26" i="65" s="1"/>
  <c r="AM26" i="65"/>
  <c r="BC26" i="65" s="1"/>
  <c r="AD26" i="65"/>
  <c r="AT26" i="65" s="1"/>
  <c r="AG26" i="65"/>
  <c r="AW26" i="65" s="1"/>
  <c r="AH26" i="65"/>
  <c r="AX26" i="65" s="1"/>
  <c r="AJ26" i="65"/>
  <c r="AZ26" i="65" s="1"/>
  <c r="AK26" i="65"/>
  <c r="BA26" i="65" s="1"/>
  <c r="AL26" i="65"/>
  <c r="BB26" i="65" s="1"/>
  <c r="AE26" i="65"/>
  <c r="AU26" i="65" s="1"/>
  <c r="AB26" i="65"/>
  <c r="AC26" i="65"/>
  <c r="AS26" i="65" s="1"/>
  <c r="AK46" i="65"/>
  <c r="BA46" i="65" s="1"/>
  <c r="AL46" i="65"/>
  <c r="BB46" i="65" s="1"/>
  <c r="AH46" i="65"/>
  <c r="AX46" i="65" s="1"/>
  <c r="AI46" i="65"/>
  <c r="AY46" i="65" s="1"/>
  <c r="AD46" i="65"/>
  <c r="AT46" i="65" s="1"/>
  <c r="AJ46" i="65"/>
  <c r="AZ46" i="65" s="1"/>
  <c r="AM46" i="65"/>
  <c r="BC46" i="65" s="1"/>
  <c r="AF46" i="65"/>
  <c r="AV46" i="65" s="1"/>
  <c r="AB46" i="65"/>
  <c r="AG46" i="65"/>
  <c r="AW46" i="65" s="1"/>
  <c r="AC46" i="65"/>
  <c r="AS46" i="65" s="1"/>
  <c r="AE46" i="65"/>
  <c r="AU46" i="65" s="1"/>
  <c r="AR19" i="65"/>
  <c r="AK32" i="65"/>
  <c r="BA32" i="65" s="1"/>
  <c r="AF32" i="65"/>
  <c r="AV32" i="65" s="1"/>
  <c r="AG32" i="65"/>
  <c r="AW32" i="65" s="1"/>
  <c r="AI32" i="65"/>
  <c r="AY32" i="65" s="1"/>
  <c r="AC32" i="65"/>
  <c r="AS32" i="65" s="1"/>
  <c r="AJ32" i="65"/>
  <c r="AZ32" i="65" s="1"/>
  <c r="AL32" i="65"/>
  <c r="BB32" i="65" s="1"/>
  <c r="AH32" i="65"/>
  <c r="AX32" i="65" s="1"/>
  <c r="AM32" i="65"/>
  <c r="BC32" i="65" s="1"/>
  <c r="AB32" i="65"/>
  <c r="AD32" i="65"/>
  <c r="AT32" i="65" s="1"/>
  <c r="AE32" i="65"/>
  <c r="AU32" i="65" s="1"/>
  <c r="AE31" i="65"/>
  <c r="AU31" i="65" s="1"/>
  <c r="AH31" i="65"/>
  <c r="AX31" i="65" s="1"/>
  <c r="AB31" i="65"/>
  <c r="AM31" i="65"/>
  <c r="BC31" i="65" s="1"/>
  <c r="AF31" i="65"/>
  <c r="AV31" i="65" s="1"/>
  <c r="AL31" i="65"/>
  <c r="BB31" i="65" s="1"/>
  <c r="AD31" i="65"/>
  <c r="AT31" i="65" s="1"/>
  <c r="AK31" i="65"/>
  <c r="BA31" i="65" s="1"/>
  <c r="AI31" i="65"/>
  <c r="AY31" i="65" s="1"/>
  <c r="AG31" i="65"/>
  <c r="AW31" i="65" s="1"/>
  <c r="AC31" i="65"/>
  <c r="AS31" i="65" s="1"/>
  <c r="AJ31" i="65"/>
  <c r="AZ31" i="65" s="1"/>
  <c r="AD37" i="65"/>
  <c r="AT37" i="65" s="1"/>
  <c r="AE37" i="65"/>
  <c r="AU37" i="65" s="1"/>
  <c r="AG37" i="65"/>
  <c r="AW37" i="65" s="1"/>
  <c r="AH37" i="65"/>
  <c r="AX37" i="65" s="1"/>
  <c r="AJ37" i="65"/>
  <c r="AZ37" i="65" s="1"/>
  <c r="AF37" i="65"/>
  <c r="AV37" i="65" s="1"/>
  <c r="AI37" i="65"/>
  <c r="AY37" i="65" s="1"/>
  <c r="AM37" i="65"/>
  <c r="BC37" i="65" s="1"/>
  <c r="AL37" i="65"/>
  <c r="BB37" i="65" s="1"/>
  <c r="AK37" i="65"/>
  <c r="BA37" i="65" s="1"/>
  <c r="AB37" i="65"/>
  <c r="AC37" i="65"/>
  <c r="AS37" i="65" s="1"/>
  <c r="AG48" i="65"/>
  <c r="AW48" i="65" s="1"/>
  <c r="AH48" i="65"/>
  <c r="AX48" i="65" s="1"/>
  <c r="AJ48" i="65"/>
  <c r="AZ48" i="65" s="1"/>
  <c r="AK48" i="65"/>
  <c r="BA48" i="65" s="1"/>
  <c r="AC48" i="65"/>
  <c r="AS48" i="65" s="1"/>
  <c r="AD48" i="65"/>
  <c r="AT48" i="65" s="1"/>
  <c r="AM48" i="65"/>
  <c r="BC48" i="65" s="1"/>
  <c r="AE48" i="65"/>
  <c r="AU48" i="65" s="1"/>
  <c r="AF48" i="65"/>
  <c r="AV48" i="65" s="1"/>
  <c r="AI48" i="65"/>
  <c r="AY48" i="65" s="1"/>
  <c r="AL48" i="65"/>
  <c r="BB48" i="65" s="1"/>
  <c r="AB48" i="65"/>
  <c r="R48" i="65" s="1"/>
  <c r="S48" i="65" s="1"/>
  <c r="AF29" i="65"/>
  <c r="AV29" i="65" s="1"/>
  <c r="AJ29" i="65"/>
  <c r="AZ29" i="65" s="1"/>
  <c r="AK29" i="65"/>
  <c r="BA29" i="65" s="1"/>
  <c r="AL29" i="65"/>
  <c r="BB29" i="65" s="1"/>
  <c r="AH29" i="65"/>
  <c r="AX29" i="65" s="1"/>
  <c r="AG29" i="65"/>
  <c r="AW29" i="65" s="1"/>
  <c r="AB29" i="65"/>
  <c r="AI29" i="65"/>
  <c r="AY29" i="65" s="1"/>
  <c r="AC29" i="65"/>
  <c r="AS29" i="65" s="1"/>
  <c r="AM29" i="65"/>
  <c r="BC29" i="65" s="1"/>
  <c r="AD29" i="65"/>
  <c r="AT29" i="65" s="1"/>
  <c r="AE29" i="65"/>
  <c r="AU29" i="65" s="1"/>
  <c r="AB16" i="65"/>
  <c r="R16" i="65" s="1"/>
  <c r="S16" i="65" s="1"/>
  <c r="AM16" i="65"/>
  <c r="BC16" i="65" s="1"/>
  <c r="AK16" i="65"/>
  <c r="BA16" i="65" s="1"/>
  <c r="AE16" i="65"/>
  <c r="AU16" i="65" s="1"/>
  <c r="AJ16" i="65"/>
  <c r="AZ16" i="65" s="1"/>
  <c r="AL16" i="65"/>
  <c r="BB16" i="65" s="1"/>
  <c r="AG16" i="65"/>
  <c r="AW16" i="65" s="1"/>
  <c r="AC16" i="65"/>
  <c r="AS16" i="65" s="1"/>
  <c r="AI16" i="65"/>
  <c r="AY16" i="65" s="1"/>
  <c r="AF16" i="65"/>
  <c r="AV16" i="65" s="1"/>
  <c r="AD16" i="65"/>
  <c r="AT16" i="65" s="1"/>
  <c r="AE28" i="65"/>
  <c r="AU28" i="65" s="1"/>
  <c r="AF28" i="65"/>
  <c r="AV28" i="65" s="1"/>
  <c r="AG28" i="65"/>
  <c r="AW28" i="65" s="1"/>
  <c r="AH28" i="65"/>
  <c r="AX28" i="65" s="1"/>
  <c r="AL28" i="65"/>
  <c r="BB28" i="65" s="1"/>
  <c r="AI28" i="65"/>
  <c r="AY28" i="65" s="1"/>
  <c r="AC28" i="65"/>
  <c r="AS28" i="65" s="1"/>
  <c r="AJ28" i="65"/>
  <c r="AZ28" i="65" s="1"/>
  <c r="AK28" i="65"/>
  <c r="BA28" i="65" s="1"/>
  <c r="AB28" i="65"/>
  <c r="AM28" i="65"/>
  <c r="BC28" i="65" s="1"/>
  <c r="AD28" i="65"/>
  <c r="AT28" i="65" s="1"/>
  <c r="R64" i="65"/>
  <c r="R91" i="65"/>
  <c r="R65" i="65"/>
  <c r="R61" i="65"/>
  <c r="R85" i="65"/>
  <c r="R77" i="65"/>
  <c r="R67" i="65"/>
  <c r="D327" i="105"/>
  <c r="B328" i="105"/>
  <c r="BD27" i="65" l="1"/>
  <c r="AO51" i="65"/>
  <c r="BE27" i="65"/>
  <c r="BF51" i="65"/>
  <c r="BD51" i="65"/>
  <c r="BF27" i="65"/>
  <c r="BE51" i="65"/>
  <c r="AO27" i="65"/>
  <c r="AR15" i="65"/>
  <c r="AR25" i="65"/>
  <c r="BD25" i="65" s="1"/>
  <c r="BD15" i="65"/>
  <c r="AP25" i="65"/>
  <c r="AO25" i="65"/>
  <c r="AP23" i="65"/>
  <c r="AR42" i="65"/>
  <c r="AR23" i="65"/>
  <c r="AR33" i="65"/>
  <c r="BD33" i="65" s="1"/>
  <c r="BF15" i="65"/>
  <c r="AP15" i="65"/>
  <c r="AO15" i="65"/>
  <c r="AP19" i="65"/>
  <c r="AP21" i="65"/>
  <c r="BE15" i="65"/>
  <c r="BD38" i="65"/>
  <c r="BF35" i="65"/>
  <c r="AR22" i="65"/>
  <c r="BF19" i="65"/>
  <c r="AO35" i="65"/>
  <c r="BF21" i="65"/>
  <c r="BE35" i="65"/>
  <c r="BE21" i="65"/>
  <c r="AO19" i="65"/>
  <c r="AR35" i="65"/>
  <c r="BD35" i="65" s="1"/>
  <c r="BF38" i="65"/>
  <c r="BD19" i="65"/>
  <c r="AO21" i="65"/>
  <c r="BE38" i="65"/>
  <c r="BE19" i="65"/>
  <c r="BD21" i="65"/>
  <c r="BF25" i="65"/>
  <c r="AO38" i="65"/>
  <c r="BE25" i="65"/>
  <c r="BE23" i="65"/>
  <c r="AO23" i="65"/>
  <c r="BF23" i="65"/>
  <c r="BD23" i="65"/>
  <c r="BF56" i="65"/>
  <c r="AO56" i="65"/>
  <c r="AR56" i="65"/>
  <c r="BD56" i="65" s="1"/>
  <c r="BE56" i="65"/>
  <c r="AR41" i="65"/>
  <c r="BD41" i="65" s="1"/>
  <c r="AR55" i="65"/>
  <c r="BD55" i="65" s="1"/>
  <c r="AR43" i="65"/>
  <c r="BD43" i="65" s="1"/>
  <c r="AP39" i="65"/>
  <c r="AP41" i="65"/>
  <c r="R14" i="65"/>
  <c r="S14" i="65" s="1"/>
  <c r="AP33" i="65"/>
  <c r="AP22" i="65"/>
  <c r="AR58" i="65"/>
  <c r="BD58" i="65" s="1"/>
  <c r="AO22" i="65"/>
  <c r="BE55" i="65"/>
  <c r="AO58" i="65"/>
  <c r="BF55" i="65"/>
  <c r="BE39" i="65"/>
  <c r="BF58" i="65"/>
  <c r="AO39" i="65"/>
  <c r="BE58" i="65"/>
  <c r="AO55" i="65"/>
  <c r="BD39" i="65"/>
  <c r="BF39" i="65"/>
  <c r="BF43" i="65"/>
  <c r="BF33" i="65"/>
  <c r="BE42" i="65"/>
  <c r="BE33" i="65"/>
  <c r="BD30" i="65"/>
  <c r="AO52" i="65"/>
  <c r="BF52" i="65"/>
  <c r="BE52" i="65"/>
  <c r="AR52" i="65"/>
  <c r="BD52" i="65" s="1"/>
  <c r="R52" i="65"/>
  <c r="S52" i="65" s="1"/>
  <c r="AO33" i="65"/>
  <c r="AP30" i="65"/>
  <c r="BE43" i="65"/>
  <c r="AO30" i="65"/>
  <c r="BF22" i="65"/>
  <c r="AO14" i="65"/>
  <c r="BF53" i="65"/>
  <c r="AO53" i="65"/>
  <c r="AR53" i="65"/>
  <c r="BD53" i="65" s="1"/>
  <c r="BE53" i="65"/>
  <c r="BF30" i="65"/>
  <c r="BD22" i="65"/>
  <c r="BF14" i="65"/>
  <c r="AO57" i="65"/>
  <c r="BE57" i="65"/>
  <c r="AR57" i="65"/>
  <c r="BD57" i="65" s="1"/>
  <c r="BF57" i="65"/>
  <c r="R57" i="65"/>
  <c r="S57" i="65" s="1"/>
  <c r="AR54" i="65"/>
  <c r="BD54" i="65" s="1"/>
  <c r="BE54" i="65"/>
  <c r="AO54" i="65"/>
  <c r="BF54" i="65"/>
  <c r="BE30" i="65"/>
  <c r="AP14" i="65"/>
  <c r="BD42" i="65"/>
  <c r="BE14" i="65"/>
  <c r="BF42" i="65"/>
  <c r="BE59" i="65"/>
  <c r="AO59" i="65"/>
  <c r="BF59" i="65"/>
  <c r="AR59" i="65"/>
  <c r="BD59" i="65" s="1"/>
  <c r="R59" i="65"/>
  <c r="S59" i="65" s="1"/>
  <c r="BD14" i="65"/>
  <c r="AO42" i="65"/>
  <c r="BE22" i="65"/>
  <c r="AO43" i="65"/>
  <c r="BF41" i="65"/>
  <c r="BE41" i="65"/>
  <c r="AO41" i="65"/>
  <c r="R29" i="65"/>
  <c r="S29" i="65" s="1"/>
  <c r="AP29" i="65"/>
  <c r="AP26" i="65"/>
  <c r="BF50" i="65"/>
  <c r="AR50" i="65"/>
  <c r="BD50" i="65" s="1"/>
  <c r="BE50" i="65"/>
  <c r="AO50" i="65"/>
  <c r="AO49" i="65"/>
  <c r="AR49" i="65"/>
  <c r="BD49" i="65" s="1"/>
  <c r="BE49" i="65"/>
  <c r="BF49" i="65"/>
  <c r="R49" i="65"/>
  <c r="S49" i="65" s="1"/>
  <c r="AR31" i="65"/>
  <c r="BD31" i="65" s="1"/>
  <c r="BE31" i="65"/>
  <c r="AP31" i="65"/>
  <c r="AO31" i="65"/>
  <c r="BF31" i="65"/>
  <c r="R31" i="65"/>
  <c r="S31" i="65" s="1"/>
  <c r="BF37" i="65"/>
  <c r="AP37" i="65"/>
  <c r="AR37" i="65"/>
  <c r="BD37" i="65" s="1"/>
  <c r="BE37" i="65"/>
  <c r="AO37" i="65"/>
  <c r="R37" i="65"/>
  <c r="S37" i="65" s="1"/>
  <c r="AP32" i="65"/>
  <c r="BE32" i="65"/>
  <c r="AR32" i="65"/>
  <c r="BD32" i="65" s="1"/>
  <c r="BF32" i="65"/>
  <c r="AO32" i="65"/>
  <c r="R32" i="65"/>
  <c r="S32" i="65" s="1"/>
  <c r="BF44" i="65"/>
  <c r="AO44" i="65"/>
  <c r="AP44" i="65"/>
  <c r="AR44" i="65"/>
  <c r="BD44" i="65" s="1"/>
  <c r="BE44" i="65"/>
  <c r="R44" i="65"/>
  <c r="S44" i="65" s="1"/>
  <c r="BE20" i="65"/>
  <c r="BF20" i="65"/>
  <c r="AO20" i="65"/>
  <c r="AR20" i="65"/>
  <c r="BD20" i="65" s="1"/>
  <c r="AP20" i="65"/>
  <c r="R20" i="65"/>
  <c r="S20" i="65" s="1"/>
  <c r="AO40" i="65"/>
  <c r="AP40" i="65"/>
  <c r="BE40" i="65"/>
  <c r="BF40" i="65"/>
  <c r="AR40" i="65"/>
  <c r="BD40" i="65" s="1"/>
  <c r="R40" i="65"/>
  <c r="S40" i="65" s="1"/>
  <c r="AP34" i="65"/>
  <c r="AR34" i="65"/>
  <c r="BD34" i="65" s="1"/>
  <c r="BE34" i="65"/>
  <c r="BF34" i="65"/>
  <c r="AO34" i="65"/>
  <c r="AO17" i="65"/>
  <c r="AP17" i="65"/>
  <c r="AR17" i="65"/>
  <c r="BD17" i="65" s="1"/>
  <c r="BE17" i="65"/>
  <c r="BF17" i="65"/>
  <c r="R17" i="65"/>
  <c r="S17" i="65" s="1"/>
  <c r="AO48" i="65"/>
  <c r="BF48" i="65"/>
  <c r="BE48" i="65"/>
  <c r="AR48" i="65"/>
  <c r="BD48" i="65" s="1"/>
  <c r="BF26" i="65"/>
  <c r="AO26" i="65"/>
  <c r="BE26" i="65"/>
  <c r="AR26" i="65"/>
  <c r="BD26" i="65" s="1"/>
  <c r="R26" i="65"/>
  <c r="S26" i="65" s="1"/>
  <c r="AP24" i="65"/>
  <c r="AR24" i="65"/>
  <c r="BD24" i="65" s="1"/>
  <c r="BF24" i="65"/>
  <c r="BE24" i="65"/>
  <c r="AO24" i="65"/>
  <c r="R24" i="65"/>
  <c r="S24" i="65" s="1"/>
  <c r="AO18" i="65"/>
  <c r="AR18" i="65"/>
  <c r="BD18" i="65" s="1"/>
  <c r="BE18" i="65"/>
  <c r="BF18" i="65"/>
  <c r="AP18" i="65"/>
  <c r="R18" i="65"/>
  <c r="S18" i="65" s="1"/>
  <c r="AR47" i="65"/>
  <c r="BD47" i="65" s="1"/>
  <c r="AO47" i="65"/>
  <c r="BF47" i="65"/>
  <c r="BE47" i="65"/>
  <c r="R47" i="65"/>
  <c r="S47" i="65" s="1"/>
  <c r="AR45" i="65"/>
  <c r="BD45" i="65" s="1"/>
  <c r="BF45" i="65"/>
  <c r="AO45" i="65"/>
  <c r="BE45" i="65"/>
  <c r="R45" i="65"/>
  <c r="S45" i="65" s="1"/>
  <c r="BF46" i="65"/>
  <c r="AR46" i="65"/>
  <c r="BD46" i="65" s="1"/>
  <c r="BE46" i="65"/>
  <c r="AO46" i="65"/>
  <c r="R46" i="65"/>
  <c r="S46" i="65" s="1"/>
  <c r="AR36" i="65"/>
  <c r="BD36" i="65" s="1"/>
  <c r="AP36" i="65"/>
  <c r="BE36" i="65"/>
  <c r="BF36" i="65"/>
  <c r="AO36" i="65"/>
  <c r="R36" i="65"/>
  <c r="S36" i="65" s="1"/>
  <c r="AR16" i="65"/>
  <c r="BD16" i="65" s="1"/>
  <c r="BE16" i="65"/>
  <c r="AR29" i="65"/>
  <c r="BD29" i="65" s="1"/>
  <c r="BE29" i="65"/>
  <c r="BF29" i="65"/>
  <c r="AO29" i="65"/>
  <c r="BF16" i="65"/>
  <c r="AO16" i="65"/>
  <c r="AP16" i="65"/>
  <c r="BF28" i="65"/>
  <c r="AO28" i="65"/>
  <c r="AP28" i="65"/>
  <c r="AR28" i="65"/>
  <c r="BD28" i="65" s="1"/>
  <c r="BE28" i="65"/>
  <c r="R28" i="65"/>
  <c r="S28" i="65" s="1"/>
  <c r="R99" i="65"/>
  <c r="R87" i="65"/>
  <c r="R53" i="65"/>
  <c r="S53" i="65" s="1"/>
  <c r="D328" i="105"/>
  <c r="B329" i="105"/>
  <c r="B330" i="105" l="1"/>
  <c r="D329" i="105"/>
  <c r="B331" i="105" l="1"/>
  <c r="D330" i="105"/>
  <c r="AC10" i="65"/>
  <c r="AD10" i="65" l="1"/>
  <c r="D331" i="105"/>
  <c r="B332" i="105"/>
  <c r="U39" i="107"/>
  <c r="V39" i="107" s="1"/>
  <c r="U38" i="107"/>
  <c r="V38" i="107" s="1"/>
  <c r="U37" i="107"/>
  <c r="V37" i="107" s="1"/>
  <c r="AE10" i="65" l="1"/>
  <c r="B333" i="105"/>
  <c r="D332" i="105"/>
  <c r="AN12" i="65"/>
  <c r="AF10" i="65" l="1"/>
  <c r="D333" i="105"/>
  <c r="B334" i="105"/>
  <c r="F14" i="100"/>
  <c r="AG10" i="65" l="1"/>
  <c r="D334" i="105"/>
  <c r="B335" i="105"/>
  <c r="M5" i="107"/>
  <c r="E6" i="110" s="1"/>
  <c r="Q5" i="107" l="1"/>
  <c r="AH10" i="65"/>
  <c r="B336" i="105"/>
  <c r="D335" i="105"/>
  <c r="W29" i="107"/>
  <c r="S24" i="103"/>
  <c r="AI10" i="65" l="1"/>
  <c r="D336" i="105"/>
  <c r="B337" i="105"/>
  <c r="A32" i="103"/>
  <c r="S25" i="103"/>
  <c r="S1" i="103"/>
  <c r="M35" i="103" l="1"/>
  <c r="M11" i="103"/>
  <c r="M31" i="103"/>
  <c r="M13" i="103"/>
  <c r="M37" i="103" s="1"/>
  <c r="M10" i="103"/>
  <c r="M7" i="103"/>
  <c r="AJ10" i="65"/>
  <c r="D337" i="105"/>
  <c r="B338" i="105"/>
  <c r="M36" i="103"/>
  <c r="AK10" i="65" l="1"/>
  <c r="B339" i="105"/>
  <c r="D338" i="105"/>
  <c r="U36" i="103"/>
  <c r="AL10" i="65" l="1"/>
  <c r="D339" i="105"/>
  <c r="B340" i="105"/>
  <c r="D340" i="105" s="1"/>
  <c r="V36" i="103"/>
  <c r="AM10" i="65" l="1"/>
  <c r="V12" i="65"/>
  <c r="A33" i="103" l="1"/>
  <c r="A35" i="103"/>
  <c r="M34" i="103" l="1"/>
  <c r="V35" i="103"/>
  <c r="V33" i="103" l="1"/>
  <c r="U34" i="103"/>
  <c r="V34" i="103" s="1"/>
  <c r="AN13" i="65"/>
  <c r="AQ11" i="65"/>
  <c r="S14" i="103" l="1"/>
  <c r="E2" i="100" l="1"/>
  <c r="W13" i="65" l="1"/>
  <c r="Z13" i="65" s="1"/>
  <c r="V13" i="65"/>
  <c r="X13" i="65" l="1"/>
  <c r="Y13" i="65" s="1"/>
  <c r="AA13" i="65" l="1"/>
  <c r="AB13" i="65" s="1"/>
  <c r="R13" i="65" l="1"/>
  <c r="S13" i="65" s="1"/>
  <c r="AR13" i="65"/>
  <c r="AC13" i="65"/>
  <c r="AD13" i="65"/>
  <c r="AT13" i="65" s="1"/>
  <c r="AH13" i="65"/>
  <c r="AX13" i="65" s="1"/>
  <c r="AL13" i="65"/>
  <c r="BB13" i="65" s="1"/>
  <c r="AE13" i="65"/>
  <c r="AU13" i="65" s="1"/>
  <c r="AI13" i="65"/>
  <c r="AY13" i="65" s="1"/>
  <c r="AM13" i="65"/>
  <c r="BC13" i="65" s="1"/>
  <c r="AG13" i="65"/>
  <c r="AW13" i="65" s="1"/>
  <c r="AF13" i="65"/>
  <c r="AV13" i="65" s="1"/>
  <c r="AJ13" i="65"/>
  <c r="AZ13" i="65" s="1"/>
  <c r="AK13" i="65"/>
  <c r="BA13" i="65" s="1"/>
  <c r="AQ10" i="65"/>
  <c r="BF13" i="65" l="1"/>
  <c r="BE13" i="65"/>
  <c r="AS13" i="65"/>
  <c r="BD13" i="65"/>
  <c r="W12" i="65"/>
  <c r="X12" i="65" l="1"/>
  <c r="Y12" i="65" s="1"/>
  <c r="Z12" i="65"/>
  <c r="AA12" i="65" l="1"/>
  <c r="AM102" i="65"/>
  <c r="AL102" i="65"/>
  <c r="AK102" i="65"/>
  <c r="AJ102" i="65"/>
  <c r="AI102" i="65"/>
  <c r="AH102" i="65"/>
  <c r="AG102" i="65"/>
  <c r="AF102" i="65"/>
  <c r="AE102" i="65"/>
  <c r="AD102" i="65"/>
  <c r="AC102" i="65"/>
  <c r="AB102" i="65"/>
  <c r="AB12" i="65" l="1"/>
  <c r="AP13" i="65"/>
  <c r="AO13" i="65"/>
  <c r="R12" i="65" l="1"/>
  <c r="S12" i="65" s="1"/>
  <c r="AG12" i="65"/>
  <c r="AC12" i="65"/>
  <c r="S2" i="65" l="1"/>
  <c r="E10" i="110"/>
  <c r="AS12" i="65"/>
  <c r="AW12" i="65"/>
  <c r="AH12" i="65"/>
  <c r="AI12" i="65"/>
  <c r="AL12" i="65"/>
  <c r="AM12" i="65"/>
  <c r="AK12" i="65"/>
  <c r="AF12" i="65"/>
  <c r="AJ12" i="65"/>
  <c r="AD12" i="65"/>
  <c r="AE12" i="65"/>
  <c r="BF12" i="65" l="1"/>
  <c r="BE12" i="65"/>
  <c r="AP12" i="65"/>
  <c r="AZ12" i="65"/>
  <c r="BB12" i="65"/>
  <c r="AV12" i="65"/>
  <c r="AY12" i="65"/>
  <c r="AR12" i="65"/>
  <c r="AO12" i="65"/>
  <c r="AU12" i="65"/>
  <c r="BA12" i="65"/>
  <c r="AX12" i="65"/>
  <c r="AT12" i="65"/>
  <c r="BC12" i="65"/>
  <c r="BD12" i="65" l="1"/>
  <c r="AB5" i="65" l="1"/>
  <c r="C6" i="100" s="1"/>
  <c r="AE7" i="65" l="1"/>
  <c r="AE105" i="65"/>
  <c r="AE9" i="65"/>
  <c r="AC104" i="65"/>
  <c r="AC106" i="65"/>
  <c r="AC9" i="65"/>
  <c r="AC7" i="65"/>
  <c r="AC105" i="65"/>
  <c r="AC8" i="65"/>
  <c r="AC5" i="65"/>
  <c r="AC107" i="65"/>
  <c r="AC6" i="65"/>
  <c r="AC108" i="65"/>
  <c r="AF107" i="65"/>
  <c r="AF8" i="65"/>
  <c r="AF108" i="65"/>
  <c r="AF5" i="65"/>
  <c r="AF9" i="65"/>
  <c r="AF6" i="65"/>
  <c r="AF7" i="65"/>
  <c r="AF105" i="65"/>
  <c r="AF106" i="65"/>
  <c r="AF104" i="65"/>
  <c r="AI7" i="65"/>
  <c r="AI104" i="65"/>
  <c r="AI105" i="65"/>
  <c r="AI108" i="65"/>
  <c r="AI5" i="65"/>
  <c r="AI107" i="65"/>
  <c r="AI6" i="65"/>
  <c r="AI9" i="65"/>
  <c r="AI106" i="65"/>
  <c r="AI8" i="65"/>
  <c r="AK104" i="65"/>
  <c r="AK105" i="65"/>
  <c r="AK5" i="65"/>
  <c r="AK9" i="65"/>
  <c r="AK6" i="65"/>
  <c r="AK108" i="65"/>
  <c r="AK8" i="65"/>
  <c r="AK106" i="65"/>
  <c r="AK107" i="65"/>
  <c r="AK7" i="65"/>
  <c r="AE107" i="65"/>
  <c r="AE6" i="65"/>
  <c r="AE108" i="65"/>
  <c r="AJ105" i="65"/>
  <c r="AJ104" i="65"/>
  <c r="AJ7" i="65"/>
  <c r="AJ6" i="65"/>
  <c r="AJ9" i="65"/>
  <c r="AJ108" i="65"/>
  <c r="AJ5" i="65"/>
  <c r="AJ8" i="65"/>
  <c r="AJ107" i="65"/>
  <c r="AJ106" i="65"/>
  <c r="AE5" i="65"/>
  <c r="AL6" i="65"/>
  <c r="AL8" i="65"/>
  <c r="AL105" i="65"/>
  <c r="AL5" i="65"/>
  <c r="AL108" i="65"/>
  <c r="AL104" i="65"/>
  <c r="AL106" i="65"/>
  <c r="AL9" i="65"/>
  <c r="AL107" i="65"/>
  <c r="AL7" i="65"/>
  <c r="AD7" i="65"/>
  <c r="AD5" i="65"/>
  <c r="AD6" i="65"/>
  <c r="AD104" i="65"/>
  <c r="AD106" i="65"/>
  <c r="AD107" i="65"/>
  <c r="AD105" i="65"/>
  <c r="AD9" i="65"/>
  <c r="AD8" i="65"/>
  <c r="AD108" i="65"/>
  <c r="AE104" i="65"/>
  <c r="AH107" i="65"/>
  <c r="AH104" i="65"/>
  <c r="AH106" i="65"/>
  <c r="AH8" i="65"/>
  <c r="AH9" i="65"/>
  <c r="AH5" i="65"/>
  <c r="AH6" i="65"/>
  <c r="AH105" i="65"/>
  <c r="AH108" i="65"/>
  <c r="AH7" i="65"/>
  <c r="AE106" i="65"/>
  <c r="AM105" i="65"/>
  <c r="AM5" i="65"/>
  <c r="AM8" i="65"/>
  <c r="AM104" i="65"/>
  <c r="AM108" i="65"/>
  <c r="AM9" i="65"/>
  <c r="AM6" i="65"/>
  <c r="AM106" i="65"/>
  <c r="AM107" i="65"/>
  <c r="AM7" i="65"/>
  <c r="AB8" i="65"/>
  <c r="C9" i="100" s="1"/>
  <c r="D9" i="100" s="1"/>
  <c r="AB7" i="65"/>
  <c r="C8" i="100" s="1"/>
  <c r="AE8" i="65"/>
  <c r="AB6" i="65"/>
  <c r="C7" i="100" s="1"/>
  <c r="AB9" i="65"/>
  <c r="C10" i="100" s="1"/>
  <c r="D10" i="100" s="1"/>
  <c r="AG6" i="65"/>
  <c r="AG105" i="65"/>
  <c r="AG104" i="65"/>
  <c r="AG108" i="65"/>
  <c r="AG7" i="65"/>
  <c r="AG106" i="65"/>
  <c r="AG5" i="65"/>
  <c r="AG9" i="65"/>
  <c r="AG107" i="65"/>
  <c r="AG8" i="65"/>
  <c r="I20" i="100" l="1"/>
  <c r="K20" i="100" s="1"/>
  <c r="K21" i="100" s="1"/>
  <c r="D6" i="100"/>
  <c r="D8" i="100"/>
  <c r="I19" i="100"/>
  <c r="J20" i="100" l="1"/>
  <c r="L20" i="100" s="1"/>
  <c r="D11" i="100"/>
  <c r="D13" i="100" s="1"/>
  <c r="F6" i="100"/>
  <c r="F13" i="100" s="1"/>
  <c r="G19" i="103" s="1"/>
  <c r="I21" i="100"/>
  <c r="J19" i="100"/>
  <c r="I45" i="103" l="1"/>
  <c r="I43" i="103"/>
  <c r="L19" i="100"/>
  <c r="L21" i="100" s="1"/>
  <c r="J21" i="10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平手　英里</author>
    <author>角田　芳樹</author>
  </authors>
  <commentList>
    <comment ref="N207" authorId="0" shapeId="0" xr:uid="{9F28EC3C-83C3-4FDA-B09A-09E02905D8B6}">
      <text>
        <r>
          <rPr>
            <b/>
            <sz val="9"/>
            <color indexed="81"/>
            <rFont val="MS P ゴシック"/>
            <family val="3"/>
            <charset val="128"/>
          </rPr>
          <t>2022/3/14修正しました</t>
        </r>
      </text>
    </comment>
    <comment ref="G234" authorId="0" shapeId="0" xr:uid="{605681C3-571C-4371-B641-8AF383682B73}">
      <text>
        <r>
          <rPr>
            <b/>
            <sz val="9"/>
            <color indexed="81"/>
            <rFont val="ＭＳ Ｐゴシック"/>
            <family val="3"/>
            <charset val="128"/>
          </rPr>
          <t>平手　英里</t>
        </r>
        <r>
          <rPr>
            <b/>
            <sz val="9"/>
            <color indexed="81"/>
            <rFont val="MS P ゴシック"/>
            <family val="2"/>
          </rPr>
          <t>:</t>
        </r>
        <r>
          <rPr>
            <sz val="9"/>
            <color indexed="81"/>
            <rFont val="MS P ゴシック"/>
            <family val="2"/>
          </rPr>
          <t xml:space="preserve">
</t>
        </r>
        <r>
          <rPr>
            <sz val="9"/>
            <color indexed="81"/>
            <rFont val="ＭＳ Ｐゴシック"/>
            <family val="3"/>
            <charset val="128"/>
          </rPr>
          <t>みなみちゃんナーサリーと同じ</t>
        </r>
      </text>
    </comment>
    <comment ref="G318" authorId="1" shapeId="0" xr:uid="{12B389DF-356B-4636-917F-2AE1931E58A9}">
      <text>
        <r>
          <rPr>
            <b/>
            <sz val="9"/>
            <color indexed="81"/>
            <rFont val="MS P ゴシック"/>
            <family val="3"/>
            <charset val="128"/>
          </rPr>
          <t>事業譲渡前
以下は使用不可
SUG44922</t>
        </r>
      </text>
    </comment>
    <comment ref="G320" authorId="1" shapeId="0" xr:uid="{41CDC6D0-1850-4A8E-8EE6-2B2200E3A8E9}">
      <text>
        <r>
          <rPr>
            <sz val="12"/>
            <color indexed="81"/>
            <rFont val="MS P ゴシック"/>
            <family val="3"/>
            <charset val="128"/>
          </rPr>
          <t>NWO95194
👆使用不可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中田　俊平</author>
    <author>平手　英里</author>
  </authors>
  <commentList>
    <comment ref="K9" authorId="0" shapeId="0" xr:uid="{8CBDED44-DBF0-44BA-A70D-67DEAA4C1AAA}">
      <text>
        <r>
          <rPr>
            <b/>
            <sz val="9"/>
            <color indexed="81"/>
            <rFont val="MS P ゴシック"/>
            <family val="3"/>
            <charset val="128"/>
          </rPr>
          <t>みなし保育士は入力必須</t>
        </r>
      </text>
    </comment>
    <comment ref="L9" authorId="0" shapeId="0" xr:uid="{1C038A6F-66A0-4BD9-BDC6-64B9DEDA5B8F}">
      <text>
        <r>
          <rPr>
            <b/>
            <sz val="9"/>
            <color indexed="81"/>
            <rFont val="MS P ゴシック"/>
            <family val="3"/>
            <charset val="128"/>
          </rPr>
          <t>要件緩和対象とする場合は入力必須</t>
        </r>
      </text>
    </comment>
    <comment ref="N9" authorId="0" shapeId="0" xr:uid="{A8F72600-D3B9-4F21-99C3-9C797A355341}">
      <text>
        <r>
          <rPr>
            <b/>
            <sz val="9"/>
            <color indexed="81"/>
            <rFont val="MS P ゴシック"/>
            <family val="3"/>
            <charset val="128"/>
          </rPr>
          <t>・年度途中に退職する場合
・長期休暇の場合（入る前日を入力）</t>
        </r>
      </text>
    </comment>
    <comment ref="P9" authorId="1" shapeId="0" xr:uid="{8063F38B-D134-481D-9780-4B8A43A952C2}">
      <text>
        <r>
          <rPr>
            <b/>
            <sz val="9"/>
            <color indexed="81"/>
            <rFont val="MS P ゴシック"/>
            <family val="3"/>
            <charset val="128"/>
          </rPr>
          <t>派遣職員の場合は、「派遣」を入力してください。</t>
        </r>
      </text>
    </comment>
    <comment ref="Q9" authorId="0" shapeId="0" xr:uid="{344C4EFF-DB74-4D19-94A4-FC9E3B8C8333}">
      <text>
        <r>
          <rPr>
            <b/>
            <sz val="9"/>
            <color indexed="81"/>
            <rFont val="MS P ゴシック"/>
            <family val="3"/>
            <charset val="128"/>
          </rPr>
          <t>千葉市手当て対象者は入力必須
４月勤務分の千葉市手当を
・４月に支給する場合→同月払
・５月に支給する場合→翌月払</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szksz</author>
    <author>平手　英里</author>
  </authors>
  <commentList>
    <comment ref="G19" authorId="0" shapeId="0" xr:uid="{94AC2650-2D60-4708-97AC-055DA40EE917}">
      <text>
        <r>
          <rPr>
            <b/>
            <sz val="9"/>
            <color indexed="81"/>
            <rFont val="MS P ゴシック"/>
            <family val="3"/>
            <charset val="128"/>
          </rPr>
          <t>自動計算です。</t>
        </r>
      </text>
    </comment>
    <comment ref="I43" authorId="1" shapeId="0" xr:uid="{A736DD92-5909-4DA8-98A9-16776BE8C137}">
      <text>
        <r>
          <rPr>
            <b/>
            <sz val="9"/>
            <color indexed="81"/>
            <rFont val="MS P ゴシック"/>
            <family val="3"/>
            <charset val="128"/>
          </rPr>
          <t>自動計算です。
※交付申請額の11/12の額</t>
        </r>
      </text>
    </comment>
    <comment ref="I45" authorId="0" shapeId="0" xr:uid="{D87A45A5-F139-4942-87F6-492B470C98C8}">
      <text>
        <r>
          <rPr>
            <b/>
            <sz val="9"/>
            <color indexed="81"/>
            <rFont val="MS P ゴシック"/>
            <family val="3"/>
            <charset val="128"/>
          </rPr>
          <t>自動計算です。</t>
        </r>
      </text>
    </comment>
  </commentList>
</comments>
</file>

<file path=xl/sharedStrings.xml><?xml version="1.0" encoding="utf-8"?>
<sst xmlns="http://schemas.openxmlformats.org/spreadsheetml/2006/main" count="5212" uniqueCount="2461">
  <si>
    <t>職　種</t>
    <rPh sb="0" eb="3">
      <t>ショクシュ</t>
    </rPh>
    <phoneticPr fontId="23"/>
  </si>
  <si>
    <t>氏名</t>
    <rPh sb="0" eb="2">
      <t>シメイ</t>
    </rPh>
    <phoneticPr fontId="23"/>
  </si>
  <si>
    <t>性別</t>
    <rPh sb="0" eb="2">
      <t>セイベツ</t>
    </rPh>
    <phoneticPr fontId="23"/>
  </si>
  <si>
    <t>年齢（歳）</t>
    <rPh sb="0" eb="2">
      <t>ネンレイ</t>
    </rPh>
    <rPh sb="3" eb="4">
      <t>サイ</t>
    </rPh>
    <phoneticPr fontId="23"/>
  </si>
  <si>
    <t>その他資格</t>
    <rPh sb="0" eb="3">
      <t>ソノタ</t>
    </rPh>
    <rPh sb="3" eb="5">
      <t>シカク</t>
    </rPh>
    <phoneticPr fontId="23"/>
  </si>
  <si>
    <t>備考</t>
    <rPh sb="0" eb="2">
      <t>ビコウ</t>
    </rPh>
    <phoneticPr fontId="23"/>
  </si>
  <si>
    <t>園長</t>
    <rPh sb="0" eb="2">
      <t>エンチョウ</t>
    </rPh>
    <phoneticPr fontId="18"/>
  </si>
  <si>
    <t>栄養士</t>
    <rPh sb="0" eb="3">
      <t>エイヨウシ</t>
    </rPh>
    <phoneticPr fontId="17"/>
  </si>
  <si>
    <t>調理員</t>
    <rPh sb="0" eb="3">
      <t>チョウリイン</t>
    </rPh>
    <phoneticPr fontId="17"/>
  </si>
  <si>
    <t>計</t>
    <rPh sb="0" eb="1">
      <t>ケイ</t>
    </rPh>
    <phoneticPr fontId="23"/>
  </si>
  <si>
    <t>※　　勤務形態について</t>
    <rPh sb="3" eb="5">
      <t>キンム</t>
    </rPh>
    <rPh sb="5" eb="6">
      <t>ケイ</t>
    </rPh>
    <rPh sb="6" eb="7">
      <t>タイ</t>
    </rPh>
    <phoneticPr fontId="23"/>
  </si>
  <si>
    <t>正     ：  正規職員</t>
    <rPh sb="0" eb="1">
      <t>セイ</t>
    </rPh>
    <rPh sb="9" eb="11">
      <t>セイキ</t>
    </rPh>
    <rPh sb="11" eb="13">
      <t>ショクイン</t>
    </rPh>
    <phoneticPr fontId="23"/>
  </si>
  <si>
    <t>正</t>
    <rPh sb="0" eb="1">
      <t>セイ</t>
    </rPh>
    <phoneticPr fontId="18"/>
  </si>
  <si>
    <t>男</t>
    <rPh sb="0" eb="1">
      <t>オトコ</t>
    </rPh>
    <phoneticPr fontId="18"/>
  </si>
  <si>
    <t>有</t>
    <rPh sb="0" eb="1">
      <t>ア</t>
    </rPh>
    <phoneticPr fontId="18"/>
  </si>
  <si>
    <t>女</t>
    <rPh sb="0" eb="1">
      <t>オンナ</t>
    </rPh>
    <phoneticPr fontId="18"/>
  </si>
  <si>
    <t>常</t>
    <rPh sb="0" eb="1">
      <t>ツネ</t>
    </rPh>
    <phoneticPr fontId="18"/>
  </si>
  <si>
    <t>非</t>
    <rPh sb="0" eb="1">
      <t>ヒ</t>
    </rPh>
    <phoneticPr fontId="18"/>
  </si>
  <si>
    <t>無</t>
    <rPh sb="0" eb="1">
      <t>ナ</t>
    </rPh>
    <phoneticPr fontId="18"/>
  </si>
  <si>
    <t>用務員</t>
    <rPh sb="0" eb="3">
      <t>ヨウムイン</t>
    </rPh>
    <phoneticPr fontId="18"/>
  </si>
  <si>
    <t>その他</t>
    <rPh sb="2" eb="3">
      <t>タ</t>
    </rPh>
    <phoneticPr fontId="18"/>
  </si>
  <si>
    <r>
      <rPr>
        <b/>
        <sz val="10"/>
        <color indexed="10"/>
        <rFont val="ＭＳ Ｐゴシック"/>
        <family val="3"/>
        <charset val="128"/>
      </rPr>
      <t>保育士
資格</t>
    </r>
    <r>
      <rPr>
        <sz val="10"/>
        <rFont val="ＭＳ Ｐゴシック"/>
        <family val="3"/>
        <charset val="128"/>
      </rPr>
      <t xml:space="preserve">
有･無</t>
    </r>
    <rPh sb="0" eb="3">
      <t>ホイクシ</t>
    </rPh>
    <rPh sb="4" eb="6">
      <t>シカク</t>
    </rPh>
    <rPh sb="7" eb="10">
      <t>ウム</t>
    </rPh>
    <phoneticPr fontId="23"/>
  </si>
  <si>
    <t>主幹保育教諭等</t>
    <rPh sb="0" eb="2">
      <t>シュカン</t>
    </rPh>
    <rPh sb="2" eb="4">
      <t>ホイク</t>
    </rPh>
    <rPh sb="4" eb="6">
      <t>キョウユ</t>
    </rPh>
    <rPh sb="6" eb="7">
      <t>トウ</t>
    </rPh>
    <phoneticPr fontId="17"/>
  </si>
  <si>
    <t>保育教諭等</t>
    <rPh sb="0" eb="2">
      <t>ホイク</t>
    </rPh>
    <rPh sb="2" eb="4">
      <t>キョウユ</t>
    </rPh>
    <rPh sb="4" eb="5">
      <t>トウ</t>
    </rPh>
    <phoneticPr fontId="17"/>
  </si>
  <si>
    <t>事務職員</t>
    <rPh sb="0" eb="2">
      <t>ジム</t>
    </rPh>
    <rPh sb="2" eb="4">
      <t>ショクイン</t>
    </rPh>
    <phoneticPr fontId="18"/>
  </si>
  <si>
    <t>施設長</t>
    <rPh sb="0" eb="2">
      <t>シセツ</t>
    </rPh>
    <rPh sb="2" eb="3">
      <t>チョウ</t>
    </rPh>
    <phoneticPr fontId="18"/>
  </si>
  <si>
    <t>副園長</t>
    <rPh sb="0" eb="1">
      <t>フク</t>
    </rPh>
    <rPh sb="1" eb="3">
      <t>エンチョウ</t>
    </rPh>
    <phoneticPr fontId="18"/>
  </si>
  <si>
    <t>教頭</t>
    <rPh sb="0" eb="2">
      <t>キョウトウ</t>
    </rPh>
    <phoneticPr fontId="18"/>
  </si>
  <si>
    <t>合計</t>
    <rPh sb="0" eb="2">
      <t>ゴウケイ</t>
    </rPh>
    <phoneticPr fontId="26"/>
  </si>
  <si>
    <t>4月</t>
    <rPh sb="1" eb="2">
      <t>ガツ</t>
    </rPh>
    <phoneticPr fontId="26"/>
  </si>
  <si>
    <t>5月</t>
  </si>
  <si>
    <t>6月</t>
  </si>
  <si>
    <t>7月</t>
  </si>
  <si>
    <t>8月</t>
  </si>
  <si>
    <t>9月</t>
  </si>
  <si>
    <t>10月</t>
  </si>
  <si>
    <t>11月</t>
  </si>
  <si>
    <t>12月</t>
  </si>
  <si>
    <t>1月</t>
  </si>
  <si>
    <t>2月</t>
  </si>
  <si>
    <t>3月</t>
  </si>
  <si>
    <t>指導保育教諭等</t>
    <rPh sb="0" eb="2">
      <t>シドウ</t>
    </rPh>
    <rPh sb="2" eb="4">
      <t>ホイク</t>
    </rPh>
    <rPh sb="4" eb="6">
      <t>キョウユ</t>
    </rPh>
    <rPh sb="6" eb="7">
      <t>トウ</t>
    </rPh>
    <phoneticPr fontId="17"/>
  </si>
  <si>
    <t>助保育教諭等</t>
    <rPh sb="0" eb="1">
      <t>ジョ</t>
    </rPh>
    <rPh sb="1" eb="3">
      <t>ホイク</t>
    </rPh>
    <rPh sb="3" eb="5">
      <t>キョウユ</t>
    </rPh>
    <rPh sb="5" eb="6">
      <t>トウ</t>
    </rPh>
    <phoneticPr fontId="17"/>
  </si>
  <si>
    <t>講師</t>
    <rPh sb="0" eb="2">
      <t>コウシ</t>
    </rPh>
    <phoneticPr fontId="17"/>
  </si>
  <si>
    <t>保育教諭等
（常勤的非常勤）</t>
    <rPh sb="0" eb="2">
      <t>ホイク</t>
    </rPh>
    <rPh sb="2" eb="4">
      <t>キョウユ</t>
    </rPh>
    <rPh sb="4" eb="5">
      <t>トウ</t>
    </rPh>
    <rPh sb="7" eb="9">
      <t>ジョウキン</t>
    </rPh>
    <rPh sb="9" eb="10">
      <t>テキ</t>
    </rPh>
    <rPh sb="10" eb="13">
      <t>ヒジョウキン</t>
    </rPh>
    <phoneticPr fontId="17"/>
  </si>
  <si>
    <t>保育教諭等
（短時間）</t>
    <rPh sb="0" eb="2">
      <t>ホイク</t>
    </rPh>
    <rPh sb="2" eb="4">
      <t>キョウユ</t>
    </rPh>
    <rPh sb="4" eb="5">
      <t>トウ</t>
    </rPh>
    <rPh sb="7" eb="10">
      <t>タンジカン</t>
    </rPh>
    <phoneticPr fontId="17"/>
  </si>
  <si>
    <t>※　　職種と異なる業務に従事している職員については、備考欄にその旨を記載。</t>
    <rPh sb="3" eb="5">
      <t>ショクシュ</t>
    </rPh>
    <rPh sb="6" eb="7">
      <t>コト</t>
    </rPh>
    <rPh sb="9" eb="11">
      <t>ギョウム</t>
    </rPh>
    <rPh sb="12" eb="14">
      <t>ジュウジ</t>
    </rPh>
    <rPh sb="18" eb="20">
      <t>ショクイン</t>
    </rPh>
    <rPh sb="26" eb="29">
      <t>ビコウラン</t>
    </rPh>
    <rPh sb="30" eb="33">
      <t>ソノムネ</t>
    </rPh>
    <rPh sb="34" eb="36">
      <t>キサイ</t>
    </rPh>
    <phoneticPr fontId="18"/>
  </si>
  <si>
    <t>パート</t>
    <phoneticPr fontId="18"/>
  </si>
  <si>
    <t>教育・保育補助者</t>
    <rPh sb="0" eb="2">
      <t>キョウイク</t>
    </rPh>
    <rPh sb="3" eb="5">
      <t>ホイク</t>
    </rPh>
    <rPh sb="5" eb="7">
      <t>ホジョ</t>
    </rPh>
    <rPh sb="7" eb="8">
      <t>シャ</t>
    </rPh>
    <phoneticPr fontId="17"/>
  </si>
  <si>
    <t>職種</t>
    <rPh sb="0" eb="2">
      <t>ショクシュ</t>
    </rPh>
    <phoneticPr fontId="26"/>
  </si>
  <si>
    <t>勤務形態</t>
    <rPh sb="0" eb="2">
      <t>キンム</t>
    </rPh>
    <rPh sb="2" eb="4">
      <t>ケイタイ</t>
    </rPh>
    <phoneticPr fontId="26"/>
  </si>
  <si>
    <t>選択</t>
    <rPh sb="0" eb="2">
      <t>センタク</t>
    </rPh>
    <phoneticPr fontId="26"/>
  </si>
  <si>
    <t>パート  ：  正規職員以外</t>
    <rPh sb="8" eb="10">
      <t>セイキ</t>
    </rPh>
    <rPh sb="10" eb="12">
      <t>ショクイン</t>
    </rPh>
    <rPh sb="12" eb="14">
      <t>イガイ</t>
    </rPh>
    <phoneticPr fontId="23"/>
  </si>
  <si>
    <t>常     ：  １日６時間以上、かつ、月２０日以上の勤務を行う者</t>
    <rPh sb="0" eb="1">
      <t>ジョウ</t>
    </rPh>
    <rPh sb="10" eb="11">
      <t>ニチ</t>
    </rPh>
    <rPh sb="12" eb="14">
      <t>ジカン</t>
    </rPh>
    <rPh sb="14" eb="16">
      <t>イジョウ</t>
    </rPh>
    <rPh sb="20" eb="21">
      <t>ツキ</t>
    </rPh>
    <rPh sb="23" eb="24">
      <t>ニチ</t>
    </rPh>
    <rPh sb="24" eb="26">
      <t>イジョウ</t>
    </rPh>
    <rPh sb="27" eb="29">
      <t>キンム</t>
    </rPh>
    <rPh sb="30" eb="31">
      <t>オコナ</t>
    </rPh>
    <rPh sb="32" eb="33">
      <t>モノ</t>
    </rPh>
    <phoneticPr fontId="23"/>
  </si>
  <si>
    <t>非     ：  １日６時間未満、もしくは月２０日未満の勤務を行う者</t>
    <rPh sb="0" eb="1">
      <t>ヒ</t>
    </rPh>
    <rPh sb="10" eb="11">
      <t>ニチ</t>
    </rPh>
    <rPh sb="12" eb="14">
      <t>ジカン</t>
    </rPh>
    <rPh sb="14" eb="16">
      <t>ミマン</t>
    </rPh>
    <rPh sb="21" eb="22">
      <t>ツキ</t>
    </rPh>
    <rPh sb="24" eb="25">
      <t>ニチ</t>
    </rPh>
    <rPh sb="25" eb="27">
      <t>ミマン</t>
    </rPh>
    <rPh sb="28" eb="30">
      <t>キンム</t>
    </rPh>
    <rPh sb="31" eb="32">
      <t>オコナ</t>
    </rPh>
    <rPh sb="33" eb="34">
      <t>モノ</t>
    </rPh>
    <phoneticPr fontId="23"/>
  </si>
  <si>
    <t>要件緩和対象</t>
    <rPh sb="0" eb="2">
      <t>ヨウケン</t>
    </rPh>
    <rPh sb="2" eb="4">
      <t>カンワ</t>
    </rPh>
    <rPh sb="4" eb="6">
      <t>タイショウ</t>
    </rPh>
    <phoneticPr fontId="17"/>
  </si>
  <si>
    <t>要件緩和適用開始日</t>
    <rPh sb="0" eb="2">
      <t>ヨウケン</t>
    </rPh>
    <rPh sb="2" eb="4">
      <t>カンワ</t>
    </rPh>
    <rPh sb="4" eb="6">
      <t>テキヨウ</t>
    </rPh>
    <rPh sb="6" eb="8">
      <t>カイシ</t>
    </rPh>
    <rPh sb="8" eb="9">
      <t>ビ</t>
    </rPh>
    <phoneticPr fontId="26"/>
  </si>
  <si>
    <t>保健師
（みなし保育教諭）</t>
    <rPh sb="0" eb="3">
      <t>ホケンシ</t>
    </rPh>
    <rPh sb="8" eb="10">
      <t>ホイク</t>
    </rPh>
    <rPh sb="10" eb="12">
      <t>キョウユ</t>
    </rPh>
    <phoneticPr fontId="18"/>
  </si>
  <si>
    <t>看護師
（みなし保育教諭）</t>
    <rPh sb="0" eb="3">
      <t>カンゴシ</t>
    </rPh>
    <rPh sb="8" eb="10">
      <t>ホイク</t>
    </rPh>
    <rPh sb="10" eb="12">
      <t>キョウユ</t>
    </rPh>
    <phoneticPr fontId="18"/>
  </si>
  <si>
    <t>准看護師
（みなし保育教諭）</t>
    <rPh sb="0" eb="4">
      <t>ジュンカンゴシ</t>
    </rPh>
    <rPh sb="9" eb="11">
      <t>ホイク</t>
    </rPh>
    <rPh sb="11" eb="13">
      <t>キョウユ</t>
    </rPh>
    <phoneticPr fontId="17"/>
  </si>
  <si>
    <t>保健師
（みなし以外）</t>
    <rPh sb="0" eb="3">
      <t>ホケンシ</t>
    </rPh>
    <rPh sb="8" eb="10">
      <t>イガイ</t>
    </rPh>
    <phoneticPr fontId="18"/>
  </si>
  <si>
    <t>看護師
（みなし以外）</t>
    <rPh sb="0" eb="3">
      <t>カンゴシ</t>
    </rPh>
    <rPh sb="8" eb="10">
      <t>イガイ</t>
    </rPh>
    <phoneticPr fontId="18"/>
  </si>
  <si>
    <t>准看護師
（みなし以外）</t>
    <rPh sb="0" eb="4">
      <t>ジュンカンゴシ</t>
    </rPh>
    <rPh sb="9" eb="11">
      <t>イガイ</t>
    </rPh>
    <phoneticPr fontId="17"/>
  </si>
  <si>
    <t>採用等　　　年月日</t>
    <rPh sb="0" eb="2">
      <t>サイヨウ</t>
    </rPh>
    <rPh sb="2" eb="3">
      <t>トウ</t>
    </rPh>
    <rPh sb="6" eb="9">
      <t>ネンガッピ</t>
    </rPh>
    <phoneticPr fontId="23"/>
  </si>
  <si>
    <t>退職等　　　年月日</t>
    <rPh sb="0" eb="2">
      <t>タイショク</t>
    </rPh>
    <rPh sb="2" eb="3">
      <t>トウ</t>
    </rPh>
    <rPh sb="6" eb="9">
      <t>ネンガッピ</t>
    </rPh>
    <phoneticPr fontId="23"/>
  </si>
  <si>
    <t>園名</t>
    <rPh sb="0" eb="2">
      <t>エンメイ</t>
    </rPh>
    <phoneticPr fontId="17"/>
  </si>
  <si>
    <t>認定こども園職員現況調書</t>
    <rPh sb="0" eb="2">
      <t>ニンテイ</t>
    </rPh>
    <rPh sb="5" eb="6">
      <t>エン</t>
    </rPh>
    <rPh sb="6" eb="8">
      <t>ショクイン</t>
    </rPh>
    <rPh sb="7" eb="8">
      <t>テイショク</t>
    </rPh>
    <rPh sb="8" eb="10">
      <t>ゲンキョウ</t>
    </rPh>
    <rPh sb="10" eb="12">
      <t>チョウショ</t>
    </rPh>
    <phoneticPr fontId="23"/>
  </si>
  <si>
    <t>給与改善対象者</t>
    <rPh sb="0" eb="2">
      <t>キュウヨ</t>
    </rPh>
    <rPh sb="2" eb="4">
      <t>カイゼン</t>
    </rPh>
    <rPh sb="4" eb="7">
      <t>タイショウシャ</t>
    </rPh>
    <phoneticPr fontId="26"/>
  </si>
  <si>
    <t>月</t>
    <rPh sb="0" eb="1">
      <t>ツキ</t>
    </rPh>
    <phoneticPr fontId="26"/>
  </si>
  <si>
    <t>職　　種</t>
    <rPh sb="0" eb="1">
      <t>ショク</t>
    </rPh>
    <rPh sb="3" eb="4">
      <t>タネ</t>
    </rPh>
    <phoneticPr fontId="17"/>
  </si>
  <si>
    <t>対象</t>
    <rPh sb="0" eb="2">
      <t>タイショウ</t>
    </rPh>
    <phoneticPr fontId="17"/>
  </si>
  <si>
    <t>人数</t>
    <rPh sb="0" eb="2">
      <t>ニンズウ</t>
    </rPh>
    <phoneticPr fontId="26"/>
  </si>
  <si>
    <t>合　　　　　　　計</t>
    <rPh sb="0" eb="1">
      <t>ゴウ</t>
    </rPh>
    <rPh sb="8" eb="9">
      <t>ケイ</t>
    </rPh>
    <phoneticPr fontId="17"/>
  </si>
  <si>
    <t>保育教諭等</t>
    <rPh sb="0" eb="2">
      <t>ホイク</t>
    </rPh>
    <rPh sb="2" eb="4">
      <t>キョウユ</t>
    </rPh>
    <rPh sb="4" eb="5">
      <t>トウ</t>
    </rPh>
    <phoneticPr fontId="26"/>
  </si>
  <si>
    <t>保育教諭等(常勤)</t>
    <rPh sb="0" eb="2">
      <t>ホイク</t>
    </rPh>
    <rPh sb="2" eb="4">
      <t>キョウユ</t>
    </rPh>
    <rPh sb="4" eb="5">
      <t>トウ</t>
    </rPh>
    <rPh sb="6" eb="8">
      <t>ジョウキン</t>
    </rPh>
    <phoneticPr fontId="26"/>
  </si>
  <si>
    <t>みなし保育教諭</t>
    <rPh sb="3" eb="5">
      <t>ホイク</t>
    </rPh>
    <rPh sb="5" eb="7">
      <t>キョウユ</t>
    </rPh>
    <phoneticPr fontId="26"/>
  </si>
  <si>
    <t>パート</t>
  </si>
  <si>
    <t>施設名</t>
    <rPh sb="0" eb="2">
      <t>シセツ</t>
    </rPh>
    <rPh sb="2" eb="3">
      <t>メイ</t>
    </rPh>
    <phoneticPr fontId="23"/>
  </si>
  <si>
    <t>常</t>
    <rPh sb="0" eb="1">
      <t>ジョウ</t>
    </rPh>
    <phoneticPr fontId="23"/>
  </si>
  <si>
    <t>A</t>
  </si>
  <si>
    <t>男</t>
    <rPh sb="0" eb="1">
      <t>オトコ</t>
    </rPh>
    <phoneticPr fontId="23"/>
  </si>
  <si>
    <t>○</t>
  </si>
  <si>
    <t>正</t>
    <rPh sb="0" eb="1">
      <t>セイ</t>
    </rPh>
    <phoneticPr fontId="23"/>
  </si>
  <si>
    <t>B</t>
  </si>
  <si>
    <t>女</t>
    <rPh sb="0" eb="1">
      <t>オンナ</t>
    </rPh>
    <phoneticPr fontId="23"/>
  </si>
  <si>
    <t>C</t>
  </si>
  <si>
    <t>D</t>
  </si>
  <si>
    <t>E</t>
  </si>
  <si>
    <t>F</t>
  </si>
  <si>
    <t>G</t>
  </si>
  <si>
    <t>H</t>
  </si>
  <si>
    <t>I</t>
  </si>
  <si>
    <t>J</t>
  </si>
  <si>
    <t>K</t>
  </si>
  <si>
    <t>L</t>
  </si>
  <si>
    <t>M</t>
  </si>
  <si>
    <t>通常＋延長</t>
    <rPh sb="0" eb="2">
      <t>ツウジョウ</t>
    </rPh>
    <rPh sb="3" eb="5">
      <t>エンチョウ</t>
    </rPh>
    <phoneticPr fontId="26"/>
  </si>
  <si>
    <t>N</t>
  </si>
  <si>
    <t>O</t>
  </si>
  <si>
    <t>X</t>
  </si>
  <si>
    <t>Y</t>
  </si>
  <si>
    <t>ﾊﾟｰﾄ  ：  正規職員以外</t>
    <rPh sb="9" eb="11">
      <t>セイキ</t>
    </rPh>
    <rPh sb="11" eb="13">
      <t>ショクイン</t>
    </rPh>
    <rPh sb="13" eb="15">
      <t>イガイ</t>
    </rPh>
    <phoneticPr fontId="23"/>
  </si>
  <si>
    <r>
      <t xml:space="preserve">常     ：  </t>
    </r>
    <r>
      <rPr>
        <u/>
        <sz val="10"/>
        <color rgb="FFFF0000"/>
        <rFont val="ＭＳ Ｐゴシック"/>
        <family val="3"/>
        <charset val="128"/>
      </rPr>
      <t>1日6時間以上かつ月20日以上の勤務を行うもの</t>
    </r>
    <rPh sb="0" eb="1">
      <t>ジョウ</t>
    </rPh>
    <rPh sb="10" eb="11">
      <t>ニチ</t>
    </rPh>
    <rPh sb="12" eb="14">
      <t>ジカン</t>
    </rPh>
    <rPh sb="14" eb="16">
      <t>イジョウ</t>
    </rPh>
    <rPh sb="18" eb="19">
      <t>ツキ</t>
    </rPh>
    <rPh sb="21" eb="22">
      <t>ニチ</t>
    </rPh>
    <rPh sb="22" eb="24">
      <t>イジョウ</t>
    </rPh>
    <rPh sb="25" eb="27">
      <t>キンム</t>
    </rPh>
    <rPh sb="28" eb="29">
      <t>オコナ</t>
    </rPh>
    <phoneticPr fontId="23"/>
  </si>
  <si>
    <r>
      <t xml:space="preserve">非     ：  </t>
    </r>
    <r>
      <rPr>
        <u/>
        <sz val="10"/>
        <color rgb="FFFF0000"/>
        <rFont val="ＭＳ Ｐゴシック"/>
        <family val="3"/>
        <charset val="128"/>
      </rPr>
      <t>1日6時間未満または月20日未満の勤務を行うもの</t>
    </r>
    <rPh sb="0" eb="1">
      <t>ヒ</t>
    </rPh>
    <rPh sb="10" eb="11">
      <t>ニチ</t>
    </rPh>
    <rPh sb="12" eb="14">
      <t>ジカン</t>
    </rPh>
    <rPh sb="14" eb="16">
      <t>ミマン</t>
    </rPh>
    <rPh sb="19" eb="20">
      <t>ツキ</t>
    </rPh>
    <rPh sb="22" eb="23">
      <t>ニチ</t>
    </rPh>
    <rPh sb="23" eb="25">
      <t>ミマン</t>
    </rPh>
    <rPh sb="26" eb="28">
      <t>キンム</t>
    </rPh>
    <rPh sb="29" eb="30">
      <t>オコナ</t>
    </rPh>
    <phoneticPr fontId="23"/>
  </si>
  <si>
    <t>※　　備考欄に、補助金該当項目及び育児休暇取得の有無等を記載してください。</t>
    <rPh sb="3" eb="6">
      <t>ビコウラン</t>
    </rPh>
    <rPh sb="8" eb="11">
      <t>ホジョキン</t>
    </rPh>
    <rPh sb="11" eb="13">
      <t>ガイトウ</t>
    </rPh>
    <rPh sb="13" eb="15">
      <t>コウモク</t>
    </rPh>
    <rPh sb="15" eb="16">
      <t>オヨ</t>
    </rPh>
    <rPh sb="17" eb="19">
      <t>イクジ</t>
    </rPh>
    <rPh sb="19" eb="21">
      <t>キュウカ</t>
    </rPh>
    <rPh sb="21" eb="23">
      <t>シュトク</t>
    </rPh>
    <rPh sb="24" eb="26">
      <t>ウム</t>
    </rPh>
    <rPh sb="26" eb="27">
      <t>トウ</t>
    </rPh>
    <rPh sb="28" eb="30">
      <t>キサイ</t>
    </rPh>
    <phoneticPr fontId="18"/>
  </si>
  <si>
    <t>※　　職名と異なる業務に従事している職員については、備考欄にその旨を記載。</t>
    <rPh sb="3" eb="5">
      <t>ショクメイ</t>
    </rPh>
    <rPh sb="6" eb="7">
      <t>コト</t>
    </rPh>
    <rPh sb="9" eb="11">
      <t>ギョウム</t>
    </rPh>
    <rPh sb="12" eb="14">
      <t>ジュウジ</t>
    </rPh>
    <rPh sb="18" eb="20">
      <t>ショクイン</t>
    </rPh>
    <rPh sb="26" eb="29">
      <t>ビコウラン</t>
    </rPh>
    <rPh sb="30" eb="33">
      <t>ソノムネ</t>
    </rPh>
    <rPh sb="34" eb="36">
      <t>キサイ</t>
    </rPh>
    <phoneticPr fontId="18"/>
  </si>
  <si>
    <t>千葉市使用欄</t>
    <rPh sb="0" eb="3">
      <t>チバシ</t>
    </rPh>
    <rPh sb="3" eb="5">
      <t>シヨウ</t>
    </rPh>
    <rPh sb="5" eb="6">
      <t>ラン</t>
    </rPh>
    <phoneticPr fontId="26"/>
  </si>
  <si>
    <t>市補助分</t>
    <rPh sb="0" eb="1">
      <t>シ</t>
    </rPh>
    <rPh sb="1" eb="3">
      <t>ホジョ</t>
    </rPh>
    <rPh sb="3" eb="4">
      <t>ブン</t>
    </rPh>
    <phoneticPr fontId="26"/>
  </si>
  <si>
    <t>県補助分</t>
    <rPh sb="0" eb="1">
      <t>ケン</t>
    </rPh>
    <rPh sb="1" eb="3">
      <t>ホジョ</t>
    </rPh>
    <rPh sb="3" eb="4">
      <t>ブン</t>
    </rPh>
    <phoneticPr fontId="26"/>
  </si>
  <si>
    <t>市単対象者</t>
    <rPh sb="0" eb="2">
      <t>シタン</t>
    </rPh>
    <rPh sb="2" eb="5">
      <t>タイショウシャ</t>
    </rPh>
    <phoneticPr fontId="26"/>
  </si>
  <si>
    <t>県補助対象</t>
    <rPh sb="0" eb="1">
      <t>ケン</t>
    </rPh>
    <rPh sb="1" eb="3">
      <t>ホジョ</t>
    </rPh>
    <rPh sb="3" eb="5">
      <t>タイショウ</t>
    </rPh>
    <phoneticPr fontId="26"/>
  </si>
  <si>
    <t>（あて先）　千 葉 市 長</t>
    <rPh sb="3" eb="4">
      <t>サキ</t>
    </rPh>
    <rPh sb="6" eb="7">
      <t>セン</t>
    </rPh>
    <rPh sb="8" eb="9">
      <t>ハ</t>
    </rPh>
    <rPh sb="10" eb="11">
      <t>シ</t>
    </rPh>
    <rPh sb="12" eb="13">
      <t>チョウ</t>
    </rPh>
    <phoneticPr fontId="23"/>
  </si>
  <si>
    <t>円</t>
    <rPh sb="0" eb="1">
      <t>エン</t>
    </rPh>
    <phoneticPr fontId="23"/>
  </si>
  <si>
    <t>・職員現況調書</t>
    <rPh sb="1" eb="3">
      <t>ショクイン</t>
    </rPh>
    <rPh sb="3" eb="5">
      <t>ゲンキョウ</t>
    </rPh>
    <rPh sb="5" eb="7">
      <t>チョウショ</t>
    </rPh>
    <phoneticPr fontId="26"/>
  </si>
  <si>
    <t>-</t>
    <phoneticPr fontId="26"/>
  </si>
  <si>
    <t>給与支払月（労働月から）</t>
    <rPh sb="0" eb="2">
      <t>キュウヨ</t>
    </rPh>
    <rPh sb="2" eb="4">
      <t>シハライ</t>
    </rPh>
    <rPh sb="4" eb="5">
      <t>ツキ</t>
    </rPh>
    <rPh sb="6" eb="8">
      <t>ロウドウ</t>
    </rPh>
    <rPh sb="8" eb="9">
      <t>ツキ</t>
    </rPh>
    <phoneticPr fontId="26"/>
  </si>
  <si>
    <r>
      <rPr>
        <b/>
        <sz val="9"/>
        <color indexed="10"/>
        <rFont val="ＭＳ Ｐゴシック"/>
        <family val="3"/>
        <charset val="128"/>
      </rPr>
      <t>幼稚園
免許</t>
    </r>
    <r>
      <rPr>
        <sz val="10"/>
        <rFont val="ＭＳ Ｐゴシック"/>
        <family val="3"/>
        <charset val="128"/>
      </rPr>
      <t xml:space="preserve">
有･無</t>
    </r>
    <rPh sb="0" eb="3">
      <t>ヨウチエン</t>
    </rPh>
    <rPh sb="4" eb="6">
      <t>メンキョ</t>
    </rPh>
    <rPh sb="7" eb="10">
      <t>ウム</t>
    </rPh>
    <phoneticPr fontId="23"/>
  </si>
  <si>
    <t>保育教諭等</t>
    <rPh sb="0" eb="2">
      <t>ホイク</t>
    </rPh>
    <rPh sb="2" eb="4">
      <t>キョウユ</t>
    </rPh>
    <rPh sb="4" eb="5">
      <t>トウ</t>
    </rPh>
    <phoneticPr fontId="14"/>
  </si>
  <si>
    <t>有</t>
    <rPh sb="0" eb="1">
      <t>ア</t>
    </rPh>
    <phoneticPr fontId="15"/>
  </si>
  <si>
    <t>有</t>
  </si>
  <si>
    <t>派遣職員</t>
  </si>
  <si>
    <t>派遣職員（常勤）</t>
    <rPh sb="0" eb="2">
      <t>ハケン</t>
    </rPh>
    <rPh sb="2" eb="4">
      <t>ショクイン</t>
    </rPh>
    <rPh sb="5" eb="7">
      <t>ジョウキン</t>
    </rPh>
    <phoneticPr fontId="26"/>
  </si>
  <si>
    <t>幼稚園教諭のみ</t>
    <rPh sb="0" eb="3">
      <t>ヨウチエン</t>
    </rPh>
    <rPh sb="3" eb="5">
      <t>キョウユ</t>
    </rPh>
    <phoneticPr fontId="26"/>
  </si>
  <si>
    <t>【名簿】</t>
    <rPh sb="1" eb="3">
      <t>メイボ</t>
    </rPh>
    <phoneticPr fontId="26"/>
  </si>
  <si>
    <t>対象月数</t>
    <rPh sb="0" eb="2">
      <t>タイショウ</t>
    </rPh>
    <rPh sb="2" eb="3">
      <t>ツキ</t>
    </rPh>
    <rPh sb="3" eb="4">
      <t>スウ</t>
    </rPh>
    <phoneticPr fontId="26"/>
  </si>
  <si>
    <t>※千葉市使用欄</t>
    <rPh sb="1" eb="4">
      <t>チバシ</t>
    </rPh>
    <rPh sb="4" eb="6">
      <t>シヨウ</t>
    </rPh>
    <rPh sb="6" eb="7">
      <t>ラン</t>
    </rPh>
    <phoneticPr fontId="26"/>
  </si>
  <si>
    <t>県補助</t>
    <rPh sb="0" eb="1">
      <t>ケン</t>
    </rPh>
    <rPh sb="1" eb="3">
      <t>ホジョ</t>
    </rPh>
    <phoneticPr fontId="26"/>
  </si>
  <si>
    <t>千葉市手当対象月数</t>
    <rPh sb="0" eb="3">
      <t>チバシ</t>
    </rPh>
    <rPh sb="3" eb="5">
      <t>テアテ</t>
    </rPh>
    <rPh sb="5" eb="7">
      <t>タイショウ</t>
    </rPh>
    <rPh sb="7" eb="8">
      <t>ツキ</t>
    </rPh>
    <rPh sb="8" eb="9">
      <t>スウ</t>
    </rPh>
    <phoneticPr fontId="26"/>
  </si>
  <si>
    <t>更新日</t>
    <rPh sb="0" eb="3">
      <t>コウシンビ</t>
    </rPh>
    <phoneticPr fontId="26"/>
  </si>
  <si>
    <t>総数</t>
    <rPh sb="0" eb="2">
      <t>ソウスウ</t>
    </rPh>
    <phoneticPr fontId="26"/>
  </si>
  <si>
    <t>認可計</t>
    <rPh sb="0" eb="2">
      <t>ニンカ</t>
    </rPh>
    <rPh sb="2" eb="3">
      <t>ケイ</t>
    </rPh>
    <phoneticPr fontId="26"/>
  </si>
  <si>
    <t>認可外計</t>
    <rPh sb="0" eb="2">
      <t>ニンカ</t>
    </rPh>
    <rPh sb="2" eb="3">
      <t>ガイ</t>
    </rPh>
    <rPh sb="3" eb="4">
      <t>ケイ</t>
    </rPh>
    <phoneticPr fontId="26"/>
  </si>
  <si>
    <t>保育園</t>
    <rPh sb="0" eb="3">
      <t>ホイクエン</t>
    </rPh>
    <phoneticPr fontId="26"/>
  </si>
  <si>
    <t>幼保認こ</t>
    <rPh sb="0" eb="2">
      <t>ヨウホ</t>
    </rPh>
    <rPh sb="2" eb="3">
      <t>ニン</t>
    </rPh>
    <phoneticPr fontId="26"/>
  </si>
  <si>
    <t>幼稚認こ</t>
    <rPh sb="0" eb="2">
      <t>ヨウチ</t>
    </rPh>
    <phoneticPr fontId="26"/>
  </si>
  <si>
    <t>保育認こ</t>
    <rPh sb="0" eb="2">
      <t>ホイク</t>
    </rPh>
    <phoneticPr fontId="26"/>
  </si>
  <si>
    <t>地方認こ</t>
    <rPh sb="0" eb="2">
      <t>チホウ</t>
    </rPh>
    <phoneticPr fontId="26"/>
  </si>
  <si>
    <t>幼稚</t>
    <rPh sb="0" eb="2">
      <t>ヨウチ</t>
    </rPh>
    <phoneticPr fontId="26"/>
  </si>
  <si>
    <t>小規模</t>
    <rPh sb="0" eb="3">
      <t>ショウキボ</t>
    </rPh>
    <phoneticPr fontId="26"/>
  </si>
  <si>
    <t>事業所</t>
    <rPh sb="0" eb="3">
      <t>ジギョウショ</t>
    </rPh>
    <phoneticPr fontId="26"/>
  </si>
  <si>
    <t>家庭</t>
    <rPh sb="0" eb="2">
      <t>カテイ</t>
    </rPh>
    <phoneticPr fontId="26"/>
  </si>
  <si>
    <t>企業</t>
    <rPh sb="0" eb="2">
      <t>キギョウ</t>
    </rPh>
    <phoneticPr fontId="26"/>
  </si>
  <si>
    <t>ルーム</t>
    <phoneticPr fontId="26"/>
  </si>
  <si>
    <t>中央区</t>
    <rPh sb="0" eb="3">
      <t>チュウオウク</t>
    </rPh>
    <phoneticPr fontId="55"/>
  </si>
  <si>
    <t>花見川区</t>
    <rPh sb="0" eb="3">
      <t>ハナミガワ</t>
    </rPh>
    <rPh sb="3" eb="4">
      <t>ク</t>
    </rPh>
    <phoneticPr fontId="55"/>
  </si>
  <si>
    <t>稲毛区</t>
    <rPh sb="0" eb="2">
      <t>イナゲ</t>
    </rPh>
    <rPh sb="2" eb="3">
      <t>ク</t>
    </rPh>
    <phoneticPr fontId="55"/>
  </si>
  <si>
    <t>若葉区</t>
    <rPh sb="0" eb="2">
      <t>ワカバ</t>
    </rPh>
    <rPh sb="2" eb="3">
      <t>ク</t>
    </rPh>
    <phoneticPr fontId="55"/>
  </si>
  <si>
    <t>緑区</t>
    <rPh sb="0" eb="1">
      <t>ミドリ</t>
    </rPh>
    <rPh sb="1" eb="2">
      <t>ク</t>
    </rPh>
    <phoneticPr fontId="55"/>
  </si>
  <si>
    <t>美浜区</t>
    <rPh sb="0" eb="2">
      <t>ミハマ</t>
    </rPh>
    <rPh sb="2" eb="3">
      <t>ク</t>
    </rPh>
    <phoneticPr fontId="55"/>
  </si>
  <si>
    <t>幼稚園型認定こども園</t>
  </si>
  <si>
    <t>小規模保育事業</t>
  </si>
  <si>
    <t>事業所内保育事業</t>
  </si>
  <si>
    <t>院内保育園</t>
  </si>
  <si>
    <t>幼保連携型認定こども園　植草学園大学附属弁天こども園</t>
  </si>
  <si>
    <t>認定こども園　葵幼稚園</t>
  </si>
  <si>
    <t>青葉の森保育館</t>
  </si>
  <si>
    <t>千葉医療センターつばき保育園</t>
  </si>
  <si>
    <t>はっぴぃルーム本千葉駅前園</t>
  </si>
  <si>
    <t>みどり保育園</t>
  </si>
  <si>
    <t>認定こども園　さつきが丘幼稚園</t>
  </si>
  <si>
    <t>由田学園千葉幼稚園</t>
  </si>
  <si>
    <t>Kid's Patio まくはり園</t>
  </si>
  <si>
    <t>幕張おおぞら保育園</t>
  </si>
  <si>
    <t>稲毛保育園</t>
  </si>
  <si>
    <t>幼保連携型認定こども園　ウィズダムナーサリースクール</t>
  </si>
  <si>
    <t>認定こども園　小ばと幼稚園</t>
  </si>
  <si>
    <t>園生幼稚園附属園生保育園</t>
  </si>
  <si>
    <t>ちびっこランド稲毛愛教園</t>
  </si>
  <si>
    <t>旭ヶ丘保育園</t>
  </si>
  <si>
    <t>認定こども園　みつわ台幼稚園</t>
  </si>
  <si>
    <t>エデュケア・チルドレンズ・ハウス　にじ</t>
  </si>
  <si>
    <t>わかくさ保育園</t>
  </si>
  <si>
    <t>認定こども園　白梅幼稚園</t>
  </si>
  <si>
    <t>認定こども園　ほまれ幼稚園</t>
  </si>
  <si>
    <t>認定こども園　かしの木学園　かしの木園</t>
  </si>
  <si>
    <t>森のおうち　コッコロ</t>
  </si>
  <si>
    <t>ひまわり保育室</t>
  </si>
  <si>
    <t>まきの木えん</t>
  </si>
  <si>
    <t>リトルガーデンおゆみ野</t>
  </si>
  <si>
    <t>幼保連携型認定こども園　幕張海浜こども園</t>
  </si>
  <si>
    <t>認定こども園　あいりす幼稚園</t>
  </si>
  <si>
    <t>美浜ナーサリーささえ愛</t>
  </si>
  <si>
    <t>SOLTILO GSA International School</t>
  </si>
  <si>
    <t>リトルガーデン幕張</t>
  </si>
  <si>
    <t>今井保育園</t>
  </si>
  <si>
    <t>認定こども園　はまの幼稚園</t>
  </si>
  <si>
    <t>認定こども園　仁戸名幼稚園</t>
  </si>
  <si>
    <t>うみかぜ南町保育園</t>
  </si>
  <si>
    <t>アベニールガーデン　蘇我</t>
  </si>
  <si>
    <t>ちどり保育園</t>
  </si>
  <si>
    <t>認定こども園　まこと第三幼稚園</t>
  </si>
  <si>
    <t>星のおうち幕張</t>
  </si>
  <si>
    <t>作草部保育園</t>
  </si>
  <si>
    <t>認定こども園　稲毛すみれ幼稚園</t>
  </si>
  <si>
    <t>アストロミニキャンプ小仲台</t>
  </si>
  <si>
    <t>ぴょこたんランド</t>
  </si>
  <si>
    <t>若竹保育園</t>
  </si>
  <si>
    <t>べびぃまーむ</t>
  </si>
  <si>
    <t>おうちほいく　ふたば</t>
  </si>
  <si>
    <t>おゆみ野保育園</t>
  </si>
  <si>
    <t>認定こども園　キッズビレッジ</t>
  </si>
  <si>
    <t>認定こども園　鏡戸幼稚園</t>
  </si>
  <si>
    <t>ミルキーウェイ</t>
  </si>
  <si>
    <t>みどりの森めばえ保育園</t>
  </si>
  <si>
    <t>幼保連携型認定こども園　打瀬保育園</t>
  </si>
  <si>
    <t>認定こども園　高洲幼稚園</t>
  </si>
  <si>
    <t>スクルドエンジェル検見川浜園</t>
  </si>
  <si>
    <t>いそべのおうち</t>
  </si>
  <si>
    <t>千葉寺保育園</t>
  </si>
  <si>
    <t>認定こども園　ひまわり幼稚園</t>
  </si>
  <si>
    <t xml:space="preserve">ジョイア　千葉園 </t>
  </si>
  <si>
    <t>みらいのまち保育園　鶴沢</t>
  </si>
  <si>
    <t>幕張いもっこ保育園</t>
  </si>
  <si>
    <t>認定こども園　まこと第二幼稚園</t>
  </si>
  <si>
    <t>キッズスペース・ウィーピー幕張本郷</t>
  </si>
  <si>
    <t>南小中台保育園</t>
  </si>
  <si>
    <t>認定こども園　山王幼稚園</t>
  </si>
  <si>
    <t>ハニーキッズ草野園</t>
  </si>
  <si>
    <t>みつわ台保育園</t>
  </si>
  <si>
    <t>小規模保育　ひまわりえん</t>
  </si>
  <si>
    <t>おうちほいく　もみじのて</t>
  </si>
  <si>
    <t>ナーセリー鏡戸</t>
  </si>
  <si>
    <t>認定こども園　明徳土気こども園</t>
  </si>
  <si>
    <t>ちいさなおうち　ふたば</t>
  </si>
  <si>
    <t>千葉南病院クニナ保育園</t>
  </si>
  <si>
    <t>まどか保育園</t>
  </si>
  <si>
    <t>幼保連携型認定こども園　千葉女子専門学校附属聖こども園</t>
  </si>
  <si>
    <t>認定こども園　高浜幼稚園</t>
  </si>
  <si>
    <t>オーチャード・キッズ稲毛海岸園</t>
  </si>
  <si>
    <t>慈光保育園</t>
  </si>
  <si>
    <t>認定こども園　千葉明徳短期大学附属幼稚園</t>
  </si>
  <si>
    <t>ぷち・いろは</t>
  </si>
  <si>
    <t>ひまわり保育園・ちば</t>
  </si>
  <si>
    <t>幕張本郷きらきら保育園</t>
  </si>
  <si>
    <t>認定こども園　花見川ちぐさ幼稚園</t>
  </si>
  <si>
    <t>にじいろキャンディ検見川園</t>
  </si>
  <si>
    <t>山王保育園</t>
  </si>
  <si>
    <t>認定こども園　土岐幼稚園</t>
  </si>
  <si>
    <t>スクルドエンジェル稲毛駅前園</t>
  </si>
  <si>
    <t xml:space="preserve">稲毛幼稚園附属　稲毛くれよんナーサリー </t>
  </si>
  <si>
    <t>たいよう保育園</t>
  </si>
  <si>
    <t>みつばちキッズ</t>
  </si>
  <si>
    <t>こどものいえ　おあふ</t>
  </si>
  <si>
    <t>なぎさ保育園</t>
  </si>
  <si>
    <t>認定こども園　千葉さざなみ幼稚園</t>
  </si>
  <si>
    <t>松ケ丘保育園</t>
  </si>
  <si>
    <t>認定こども園　登戸幼稚園</t>
  </si>
  <si>
    <t>星のおうち千葉中央</t>
  </si>
  <si>
    <t>ぽっぽランドちば</t>
  </si>
  <si>
    <t>泉保育園</t>
  </si>
  <si>
    <t>マミー＆ミー幕張園</t>
  </si>
  <si>
    <t>チャイルド・ガーデン保育園</t>
  </si>
  <si>
    <t>稲毛ふわり保育室</t>
  </si>
  <si>
    <t>サンライズキッズ 都賀園</t>
  </si>
  <si>
    <t>明和輝保育園</t>
  </si>
  <si>
    <t>もみじ保育園</t>
  </si>
  <si>
    <t>認定こども園　真砂幼稚園</t>
  </si>
  <si>
    <t>ひなたぼっこ保育園</t>
  </si>
  <si>
    <t>認定こども園　松ヶ丘幼稚園</t>
  </si>
  <si>
    <t>そらまめ千葉西口駅前園</t>
  </si>
  <si>
    <t>新検見川すきっぷ保育園</t>
  </si>
  <si>
    <t>キッズフィールド幕張みなみ園</t>
  </si>
  <si>
    <t>ウィズダムアリス園</t>
  </si>
  <si>
    <t>キッズマーム保育園</t>
  </si>
  <si>
    <t>都賀サンフラワー保育室</t>
  </si>
  <si>
    <t>グレース保育園</t>
  </si>
  <si>
    <t>みらい保育園</t>
  </si>
  <si>
    <t>チューリップのおうちえん</t>
  </si>
  <si>
    <t>はまかぜ保育園</t>
  </si>
  <si>
    <t>認定こども園　都幼稚園</t>
  </si>
  <si>
    <t>千葉わくわく園</t>
  </si>
  <si>
    <t>幕張本郷ナーサリー</t>
  </si>
  <si>
    <t>てぃだまちキッズ新検見川駅前</t>
  </si>
  <si>
    <t>稲毛すきっぷ保育園</t>
  </si>
  <si>
    <t>千葉聖心保育園</t>
  </si>
  <si>
    <t>真生保育園</t>
  </si>
  <si>
    <t>アスク海浜幕張保育園</t>
  </si>
  <si>
    <t>明徳浜野駅保育園</t>
  </si>
  <si>
    <t>ほのぼのたんぽぽほいくえん</t>
  </si>
  <si>
    <t>星のおうち幕張北</t>
  </si>
  <si>
    <t>稲毛ひだまり保育園</t>
  </si>
  <si>
    <t>都賀保育園</t>
  </si>
  <si>
    <t>アップルナースリー検見川浜保育園</t>
  </si>
  <si>
    <t>スクルドエンジェル保育園幕張園</t>
  </si>
  <si>
    <t>幕張本郷なないろ保育室</t>
  </si>
  <si>
    <t>ミルキーホーム都賀園</t>
  </si>
  <si>
    <t>おゆみ野すきっぷ保育園</t>
  </si>
  <si>
    <t>いろは保育園</t>
  </si>
  <si>
    <t>ほしのこキッズルーム</t>
  </si>
  <si>
    <t>幕張本郷ひだまり園</t>
  </si>
  <si>
    <t>ししの子保育園</t>
  </si>
  <si>
    <t>まほろばのお日さま保育園</t>
  </si>
  <si>
    <t>たかし保育園稲毛海岸</t>
  </si>
  <si>
    <t>ローゼンそが保育園</t>
  </si>
  <si>
    <t>西千葉たんぽぽ保育室</t>
  </si>
  <si>
    <t>ぴょんぴょん保育園</t>
  </si>
  <si>
    <t>アストロナーサリー小仲台</t>
  </si>
  <si>
    <t>マミー＆ミー西都賀保育園</t>
  </si>
  <si>
    <t>美光保育園</t>
  </si>
  <si>
    <t>第２幕張海浜保育園</t>
  </si>
  <si>
    <t>幕張本郷すきっぷ保育園</t>
  </si>
  <si>
    <t>チャイルドケアセンター プレイディア</t>
  </si>
  <si>
    <t>若葉保育園</t>
  </si>
  <si>
    <t>あおぞら保育園</t>
  </si>
  <si>
    <t>なのはな保育園</t>
  </si>
  <si>
    <t>ピラミッドメソッド千葉保育園</t>
  </si>
  <si>
    <t>ほのぼのくるみのおうち</t>
  </si>
  <si>
    <t>アストロキャンプ稲毛東保育園</t>
  </si>
  <si>
    <t>都賀せいわ保育園</t>
  </si>
  <si>
    <t>テンダーラビング保育園誉田</t>
  </si>
  <si>
    <t>キッズガーデン海浜幕張保育園</t>
  </si>
  <si>
    <t>ルーチェ保育園千葉新田町</t>
  </si>
  <si>
    <t>Ｋｉｄｓ　Ｒｅｓｏｒｔ　ＳＯＧＡ</t>
  </si>
  <si>
    <t>日乃出保育園</t>
  </si>
  <si>
    <t>新検見川駅前キッズルーム</t>
  </si>
  <si>
    <t>スクルドエンジェル保育園稲毛園</t>
  </si>
  <si>
    <t>やまどり保育園</t>
  </si>
  <si>
    <t>誉田おもいやり保育園</t>
  </si>
  <si>
    <t>ふぇりーちぇほいくえん</t>
  </si>
  <si>
    <t>キートスチャイルドケア新千葉</t>
  </si>
  <si>
    <t>検見川わくわく保育園</t>
  </si>
  <si>
    <t>どれみ園</t>
  </si>
  <si>
    <t>ＫＯＲＵ保育園</t>
  </si>
  <si>
    <t>マリア保育園</t>
  </si>
  <si>
    <t>さくらんぼ保育園</t>
  </si>
  <si>
    <t>京進のほいくえん　HOPPA幕張ベイパーク</t>
  </si>
  <si>
    <t>寒川保育園</t>
  </si>
  <si>
    <t>梅乃園幼稚園附属０・１・２ﾅｰｻﾘｰ</t>
  </si>
  <si>
    <t>キートスチャイルドケア幕張本郷</t>
  </si>
  <si>
    <t>新検見川駅北口キッズランド</t>
  </si>
  <si>
    <t>稲毛こどもの木保育園</t>
  </si>
  <si>
    <t>キートスチャイルドケア桜木</t>
  </si>
  <si>
    <t>げんき保育園</t>
  </si>
  <si>
    <t>Kids Resort CHIBADERA</t>
  </si>
  <si>
    <t>京進のほいくえんＨＯＰＰＡ幕張町5丁目</t>
  </si>
  <si>
    <t>ほしぞらの丘</t>
  </si>
  <si>
    <t>稲毛キッズマーム保育園</t>
  </si>
  <si>
    <t>小倉台　いろは保育園</t>
  </si>
  <si>
    <t>マミー＆ミーおゆみ野保育園</t>
  </si>
  <si>
    <t>本千葉エンゼルホーム保育園</t>
  </si>
  <si>
    <t>蘇我うらら保育室</t>
  </si>
  <si>
    <t>京進のほいくえんＨＯＰＰＡ幕張本郷駅前</t>
  </si>
  <si>
    <t>キートスチャイルドケア園生町</t>
  </si>
  <si>
    <t>つぐみ保育園</t>
  </si>
  <si>
    <t>かるがも保育園　おゆみ野園</t>
  </si>
  <si>
    <t>キートスチャイルドケア新田町</t>
  </si>
  <si>
    <t>かるがも蘇我園</t>
  </si>
  <si>
    <t>千葉検見川雲母保育園</t>
  </si>
  <si>
    <t>千葉稲毛雲母保育園</t>
  </si>
  <si>
    <t>みつばち保育園　若葉</t>
  </si>
  <si>
    <t>そが中央保育園</t>
  </si>
  <si>
    <t>植草学園　このはの家</t>
  </si>
  <si>
    <t>かえで保育園幕張本郷</t>
  </si>
  <si>
    <t>アンファンジュール保育園おゆみ野</t>
  </si>
  <si>
    <t>すえひろ保育園</t>
  </si>
  <si>
    <t>すまいるキャンディ保育園</t>
  </si>
  <si>
    <t>小ばと会なでしこ保育園</t>
  </si>
  <si>
    <t>ぽかぽか保育園おてんとさん</t>
  </si>
  <si>
    <t>千葉こども保育園</t>
  </si>
  <si>
    <t>キッズルーム蘇我わかば</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</si>
  <si>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</si>
  <si>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</si>
  <si>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</si>
  <si>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</si>
  <si>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</si>
  <si>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</si>
  <si>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</si>
  <si>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</si>
  <si>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</si>
  <si>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</si>
  <si>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</si>
  <si>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</si>
  <si>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</si>
  <si>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</si>
  <si>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</si>
  <si>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</si>
  <si>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</si>
  <si>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</si>
  <si>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</si>
  <si>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</si>
  <si>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</si>
  <si>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</si>
  <si>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</si>
  <si>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</si>
  <si>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</si>
  <si>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</si>
  <si>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</si>
  <si>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</si>
  <si>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</si>
  <si>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</si>
  <si>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</si>
  <si>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</si>
  <si>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</si>
  <si>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</si>
  <si>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</si>
  <si>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</si>
  <si>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</si>
  <si>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t/>
  </si>
  <si>
    <t>0003002</t>
  </si>
  <si>
    <t>（福）千葉愛育会</t>
  </si>
  <si>
    <t>千葉市中央区院内2-5-6</t>
  </si>
  <si>
    <t>理事長</t>
  </si>
  <si>
    <t>日高　正和</t>
  </si>
  <si>
    <t>0003003</t>
  </si>
  <si>
    <t>ZQR73107</t>
  </si>
  <si>
    <t>千葉市若葉区都賀１丁目１番１号</t>
  </si>
  <si>
    <t>0003004</t>
  </si>
  <si>
    <t>CDK82118</t>
  </si>
  <si>
    <t>（福）桜育心福祉会</t>
  </si>
  <si>
    <t>千葉市稲毛区小仲台2-10-1</t>
  </si>
  <si>
    <t>0003005</t>
  </si>
  <si>
    <t>OUM73320</t>
  </si>
  <si>
    <t>（学）城徳学園</t>
  </si>
  <si>
    <t>千葉市美浜区磯辺7丁目16-1</t>
  </si>
  <si>
    <t>相原　美惠子</t>
  </si>
  <si>
    <t>0003006</t>
  </si>
  <si>
    <t>OHO17483</t>
  </si>
  <si>
    <t>（福）八越会</t>
  </si>
  <si>
    <t>千葉市花見川区検見川町3-331-4</t>
  </si>
  <si>
    <t>吉岡　正夫</t>
  </si>
  <si>
    <t>0003007</t>
  </si>
  <si>
    <t>UVI87802</t>
  </si>
  <si>
    <t>（福）いまい福祉会</t>
  </si>
  <si>
    <t>千葉市中央区今井2-12-7</t>
  </si>
  <si>
    <t>大森　喜久代</t>
  </si>
  <si>
    <t>0003008</t>
  </si>
  <si>
    <t>DRP38041</t>
  </si>
  <si>
    <t>（福）若葉福祉会</t>
  </si>
  <si>
    <t>千葉市若葉区若松町３３６</t>
  </si>
  <si>
    <t>山﨑　淳一</t>
  </si>
  <si>
    <t>0003009</t>
  </si>
  <si>
    <t>JUU68835</t>
  </si>
  <si>
    <t>（福）千葉寺福祉会</t>
  </si>
  <si>
    <t>千葉市中央区末広4-17-3</t>
  </si>
  <si>
    <t>0003010</t>
  </si>
  <si>
    <t>BXV52482</t>
  </si>
  <si>
    <t>（福）龍澤園</t>
  </si>
  <si>
    <t>千葉市中央区大巌寺町457-5</t>
  </si>
  <si>
    <t>（福）富岳会</t>
  </si>
  <si>
    <t>吉江　規隆</t>
  </si>
  <si>
    <t>（福）聖心福祉会</t>
  </si>
  <si>
    <t>藤井　二佐枝</t>
  </si>
  <si>
    <t>0003014</t>
  </si>
  <si>
    <t>FPM50479</t>
  </si>
  <si>
    <t>（福）豊福祉会</t>
  </si>
  <si>
    <t>千葉市若葉区みつわ台5-8-8</t>
  </si>
  <si>
    <t>御園　愛子</t>
  </si>
  <si>
    <t>0003015</t>
  </si>
  <si>
    <t>EDJ94806</t>
  </si>
  <si>
    <t>（福）高洲福祉会</t>
  </si>
  <si>
    <t>千葉市美浜区高洲1-15-2</t>
  </si>
  <si>
    <t>樋口　正春</t>
  </si>
  <si>
    <t>0003016</t>
  </si>
  <si>
    <t>TFW89311</t>
  </si>
  <si>
    <t>（福）如水福祉会</t>
  </si>
  <si>
    <t>千葉市緑区大椎町1199-2</t>
  </si>
  <si>
    <t>行木　道嗣</t>
  </si>
  <si>
    <t>0003017</t>
  </si>
  <si>
    <t>LYW86869</t>
  </si>
  <si>
    <t>（福）千葉福祉会</t>
  </si>
  <si>
    <t>千葉市若葉区みつわ台3-12-1</t>
  </si>
  <si>
    <t>0003018</t>
  </si>
  <si>
    <t>GMN43745</t>
  </si>
  <si>
    <t>（福）清流福祉会</t>
  </si>
  <si>
    <t>千葉市中央区松ケ丘町563-1</t>
  </si>
  <si>
    <t>渡辺　光範</t>
  </si>
  <si>
    <t>0003019</t>
  </si>
  <si>
    <t>MSL97981</t>
  </si>
  <si>
    <t>（福）扶葉福祉会</t>
  </si>
  <si>
    <t>千葉市稲毛区作草部町698-3</t>
  </si>
  <si>
    <t>木村　秀二</t>
  </si>
  <si>
    <t>（福）精粋福祉会</t>
  </si>
  <si>
    <t>0003021</t>
  </si>
  <si>
    <t>KEO32845</t>
  </si>
  <si>
    <t>（福）愛誠福祉会</t>
  </si>
  <si>
    <t>千葉市美浜区高浜4-4-1</t>
  </si>
  <si>
    <t>0003022</t>
  </si>
  <si>
    <t>XBE59699</t>
  </si>
  <si>
    <t>（福）南小中台福祉会</t>
  </si>
  <si>
    <t>千葉市稲毛区小仲台8-21-1</t>
  </si>
  <si>
    <t>原　八代重</t>
  </si>
  <si>
    <t>0003023</t>
  </si>
  <si>
    <t>BBR39055</t>
  </si>
  <si>
    <t>（福）光楓福祉会</t>
  </si>
  <si>
    <t>千葉市美浜区磯辺5-14-5</t>
  </si>
  <si>
    <t>0003024</t>
  </si>
  <si>
    <t>CKX61247</t>
  </si>
  <si>
    <t>（福）おゆみ野福祉会</t>
  </si>
  <si>
    <t>千葉市緑区おゆみ野２－７</t>
  </si>
  <si>
    <t>長谷川　光男</t>
  </si>
  <si>
    <t>0003025</t>
  </si>
  <si>
    <t>BHA26951</t>
  </si>
  <si>
    <t>（福）鏡明福祉会</t>
  </si>
  <si>
    <t>千葉市緑区あすみが丘4-21-1</t>
  </si>
  <si>
    <t>片岡  美子</t>
  </si>
  <si>
    <t>AXA56260</t>
  </si>
  <si>
    <t>（福）あかね福祉会</t>
  </si>
  <si>
    <t>篠原　昌敏</t>
  </si>
  <si>
    <t>0003028</t>
  </si>
  <si>
    <t>KGN74684</t>
  </si>
  <si>
    <t>（福）健善富会</t>
  </si>
  <si>
    <t>千葉市緑区おゆみ野中央７丁目３０</t>
  </si>
  <si>
    <t>0003029</t>
  </si>
  <si>
    <t>YIT30592</t>
  </si>
  <si>
    <t>（福）豊樹園</t>
  </si>
  <si>
    <t>千葉市稲毛区山王町153-16</t>
  </si>
  <si>
    <t>伊藤　政義</t>
  </si>
  <si>
    <t>0003030</t>
  </si>
  <si>
    <t>SNA33488</t>
  </si>
  <si>
    <t>（学）誠真学園</t>
  </si>
  <si>
    <t>千葉市稲毛区小仲台8-20-1</t>
  </si>
  <si>
    <t>中村　喜一郎</t>
  </si>
  <si>
    <t>0003032</t>
  </si>
  <si>
    <t>HKD50513</t>
  </si>
  <si>
    <t>（福）小ばと会</t>
  </si>
  <si>
    <t>千葉市緑区おゆみ野中央2-7-7</t>
  </si>
  <si>
    <t>村松　重彦</t>
  </si>
  <si>
    <t>0003033</t>
  </si>
  <si>
    <t>QBE21358</t>
  </si>
  <si>
    <t>千葉市中央区新町17-12</t>
  </si>
  <si>
    <t>髙橋　進一</t>
  </si>
  <si>
    <t>1210543</t>
  </si>
  <si>
    <t>ZFX34139</t>
  </si>
  <si>
    <t>千葉市中央区新宿２－５－１３　アスセナビル２階</t>
  </si>
  <si>
    <t>代表理事</t>
  </si>
  <si>
    <t>0003037</t>
  </si>
  <si>
    <t>NZM88542</t>
  </si>
  <si>
    <t>千葉市中央区中央港1-24-14 シースケープ千葉みなと1階</t>
  </si>
  <si>
    <t>0003038</t>
  </si>
  <si>
    <t>HEQ44766</t>
  </si>
  <si>
    <t>（株）こどもの森</t>
  </si>
  <si>
    <t>東京都国分寺市光町2-5-1</t>
  </si>
  <si>
    <t>代表取締役</t>
  </si>
  <si>
    <t>久芳　敬裕</t>
  </si>
  <si>
    <t>0003039</t>
  </si>
  <si>
    <t>GAL40817</t>
  </si>
  <si>
    <t>千葉市若葉区西都賀3-17-12</t>
  </si>
  <si>
    <t>代表取締役社長</t>
  </si>
  <si>
    <t>西村　政雄</t>
  </si>
  <si>
    <t>0003040</t>
  </si>
  <si>
    <t>LED61049</t>
  </si>
  <si>
    <t>0003041</t>
  </si>
  <si>
    <t>IIB56166</t>
  </si>
  <si>
    <t>（学）千葉明徳学園</t>
  </si>
  <si>
    <t>千葉市中央区南生実町1412番地</t>
  </si>
  <si>
    <t>福中　儀明</t>
  </si>
  <si>
    <t>0003042</t>
  </si>
  <si>
    <t>UYY54765</t>
  </si>
  <si>
    <t>（福）まくはり福志会</t>
  </si>
  <si>
    <t>千葉市花見川区幕張町4-608-1</t>
  </si>
  <si>
    <t>志村　学</t>
  </si>
  <si>
    <t>0003043</t>
  </si>
  <si>
    <t>SWV83109</t>
  </si>
  <si>
    <t>（株）俊英館</t>
  </si>
  <si>
    <t>東京都板橋区小茂根4-9-2　セガミビル3F</t>
  </si>
  <si>
    <t>0003044</t>
  </si>
  <si>
    <t>NWA13485</t>
  </si>
  <si>
    <t>（福）弘恕会</t>
  </si>
  <si>
    <t>千葉市若葉区みつわ台３－６</t>
  </si>
  <si>
    <t>森島　弘道</t>
  </si>
  <si>
    <t>0003045</t>
  </si>
  <si>
    <t>LYC38169</t>
  </si>
  <si>
    <t>千葉市緑区おゆみ野南５－２９－１</t>
  </si>
  <si>
    <t>0003046</t>
  </si>
  <si>
    <t>YSB76072</t>
  </si>
  <si>
    <t>（有）もっくもっく</t>
  </si>
  <si>
    <t>浦安市北栄1丁目11-24　第2吉田ビル3F</t>
  </si>
  <si>
    <t>0003047</t>
  </si>
  <si>
    <t>DBZ89497</t>
  </si>
  <si>
    <t>東京都渋谷区広尾5丁目6番6号</t>
  </si>
  <si>
    <t>0003048</t>
  </si>
  <si>
    <t>DGI14719</t>
  </si>
  <si>
    <t>（福）大きな家族</t>
  </si>
  <si>
    <t>間山　有子</t>
  </si>
  <si>
    <t>0003049</t>
  </si>
  <si>
    <t>YXO54585</t>
  </si>
  <si>
    <t>佐藤 敏光</t>
  </si>
  <si>
    <t>千葉市稲毛区小仲台5－3－2</t>
  </si>
  <si>
    <t>0003051</t>
  </si>
  <si>
    <t>RUR26500</t>
  </si>
  <si>
    <t>千葉市中央区蘇我5丁目44番2号</t>
  </si>
  <si>
    <t>0003052</t>
  </si>
  <si>
    <t>KTF40020</t>
  </si>
  <si>
    <t>0003054</t>
  </si>
  <si>
    <t>TDA62373</t>
  </si>
  <si>
    <t>東京都品川区西五反田２－１１－８ 学研ビル</t>
  </si>
  <si>
    <t>0003055</t>
  </si>
  <si>
    <t>UBR73773</t>
  </si>
  <si>
    <t>0003056</t>
  </si>
  <si>
    <t>VRD62885</t>
  </si>
  <si>
    <t>（福）茂原高師保育園</t>
  </si>
  <si>
    <t>0003058</t>
  </si>
  <si>
    <t>FFS51608</t>
  </si>
  <si>
    <t>0003059</t>
  </si>
  <si>
    <t>PDD68257</t>
  </si>
  <si>
    <t>千葉市花見川区幕張本郷６丁目２１－２０</t>
  </si>
  <si>
    <t>大溝　廣子</t>
  </si>
  <si>
    <t>0003060</t>
  </si>
  <si>
    <t>EZT82070</t>
  </si>
  <si>
    <t>0003061</t>
  </si>
  <si>
    <t>（福）中央総合福祉会</t>
  </si>
  <si>
    <t>千葉市若葉区都賀５丁目１番１１号</t>
  </si>
  <si>
    <t>岩館　秀</t>
  </si>
  <si>
    <t>0003062</t>
  </si>
  <si>
    <t>QVY33597</t>
  </si>
  <si>
    <t>0003063</t>
  </si>
  <si>
    <t>HHG67567</t>
  </si>
  <si>
    <t>千葉市緑区大膳野町1－6</t>
  </si>
  <si>
    <t>0003064</t>
  </si>
  <si>
    <t>HYN13450</t>
  </si>
  <si>
    <t>（福）愛の園福祉会</t>
  </si>
  <si>
    <t>八千代市米本1359　米本団地4街区39棟</t>
  </si>
  <si>
    <t>堀口　路加</t>
  </si>
  <si>
    <t>0003065</t>
  </si>
  <si>
    <t>WWZ72312</t>
  </si>
  <si>
    <t>千葉市中央区新田町7－16　フォントビル１．２階</t>
  </si>
  <si>
    <t>0003066</t>
  </si>
  <si>
    <t>LMA81498</t>
  </si>
  <si>
    <t>東京都渋谷区恵比寿西2-4-5星ビル4階</t>
  </si>
  <si>
    <t>太田　明子</t>
  </si>
  <si>
    <t>0003067</t>
  </si>
  <si>
    <t>GGW30806</t>
  </si>
  <si>
    <t>長澤　宏昭</t>
  </si>
  <si>
    <t>0003068</t>
  </si>
  <si>
    <t>NXM17568</t>
  </si>
  <si>
    <t>0003069</t>
  </si>
  <si>
    <t>URR79704</t>
  </si>
  <si>
    <t>千葉市花見川区幕張本郷2-21-3</t>
  </si>
  <si>
    <t>岩根　健二</t>
  </si>
  <si>
    <t>0003070</t>
  </si>
  <si>
    <t>BVT90892</t>
  </si>
  <si>
    <t>0003071</t>
  </si>
  <si>
    <t>JRW10635</t>
  </si>
  <si>
    <t>（福）宙福祉会</t>
  </si>
  <si>
    <t>千葉市稲毛区稲毛東4-2-21</t>
  </si>
  <si>
    <t>大場　義之</t>
  </si>
  <si>
    <t>1210012</t>
  </si>
  <si>
    <t>YYD29230</t>
  </si>
  <si>
    <t>1210013</t>
  </si>
  <si>
    <t>EVD97540</t>
  </si>
  <si>
    <t>1210014</t>
  </si>
  <si>
    <t>SOB14087</t>
  </si>
  <si>
    <t>千葉市緑区鎌取町273-146</t>
  </si>
  <si>
    <t>小関　伸哉</t>
  </si>
  <si>
    <t>1210015</t>
  </si>
  <si>
    <t>PCC95281</t>
  </si>
  <si>
    <t>柚上　啓子</t>
  </si>
  <si>
    <t>1210016</t>
  </si>
  <si>
    <t>YJD46400</t>
  </si>
  <si>
    <t>（福）おもいやり福祉会</t>
  </si>
  <si>
    <t>1210017</t>
  </si>
  <si>
    <t>RZR85442</t>
  </si>
  <si>
    <t>（福）笑顔の会</t>
  </si>
  <si>
    <t>千葉市花見川区幕張本郷1-20-9</t>
  </si>
  <si>
    <t>久恒　依里</t>
  </si>
  <si>
    <t>1210018</t>
  </si>
  <si>
    <t>AMP62169</t>
  </si>
  <si>
    <t>1210019</t>
  </si>
  <si>
    <t>NTI92811</t>
  </si>
  <si>
    <t>東京都墨田区錦糸１－２－１</t>
  </si>
  <si>
    <t>貞松　成</t>
  </si>
  <si>
    <t>1210020</t>
  </si>
  <si>
    <t>XYV17361</t>
  </si>
  <si>
    <t>（福）穏寿会</t>
  </si>
  <si>
    <t>千葉市緑区高田町1084</t>
  </si>
  <si>
    <t>1210021</t>
  </si>
  <si>
    <t>OPJ77837</t>
  </si>
  <si>
    <t>千葉市緑区おゆみ野3-14-7　ネオステージおゆみ野壱番館403号</t>
  </si>
  <si>
    <t>代表社員</t>
  </si>
  <si>
    <t>坂倉　誠一郎</t>
  </si>
  <si>
    <t>1210022</t>
  </si>
  <si>
    <t>REW39753</t>
  </si>
  <si>
    <t>（株）SPINALDESIGN</t>
  </si>
  <si>
    <t>1210031</t>
  </si>
  <si>
    <t>MYN91648</t>
  </si>
  <si>
    <t>1210035</t>
  </si>
  <si>
    <t>YYM63341</t>
  </si>
  <si>
    <t>習志野市奏の杜3-14-9</t>
  </si>
  <si>
    <t>山﨑　厚子</t>
  </si>
  <si>
    <t>1210109</t>
  </si>
  <si>
    <t>GVQ39294</t>
  </si>
  <si>
    <t>東京都八王子市明神町4丁目7番3号　やまとビル6階</t>
  </si>
  <si>
    <t>滝瀬　雅子</t>
  </si>
  <si>
    <t>1210110</t>
  </si>
  <si>
    <t>DPX84110</t>
  </si>
  <si>
    <t>（株）かるがも</t>
  </si>
  <si>
    <t>千葉県千葉市緑区おゆみ野3-10-7</t>
  </si>
  <si>
    <t>目片　智恵美</t>
  </si>
  <si>
    <t>1210111</t>
  </si>
  <si>
    <t>UDB96204</t>
  </si>
  <si>
    <t>千葉市美浜区幸町1丁目21－8　パルスクエア千葉203</t>
  </si>
  <si>
    <t>薮﨑　流美子</t>
  </si>
  <si>
    <t>1210112</t>
  </si>
  <si>
    <t>CEM88108</t>
  </si>
  <si>
    <t>柏市増尾台3丁目6番41号</t>
  </si>
  <si>
    <t>岡崎　玲子</t>
  </si>
  <si>
    <t>1210114</t>
  </si>
  <si>
    <t>NSW27232</t>
  </si>
  <si>
    <t>（株）ぴょんぴょん</t>
  </si>
  <si>
    <t>千葉市花見川区作新台1‐6‐11</t>
  </si>
  <si>
    <t>矢島　隆志</t>
  </si>
  <si>
    <t>1210115</t>
  </si>
  <si>
    <t>JMQ28190</t>
  </si>
  <si>
    <t>（株）笑福</t>
  </si>
  <si>
    <t>千葉市若葉区みつわ台5-21-14</t>
  </si>
  <si>
    <t>橘原　隆之</t>
  </si>
  <si>
    <t>1210120</t>
  </si>
  <si>
    <t>NGN46464</t>
  </si>
  <si>
    <t>1210121</t>
  </si>
  <si>
    <t>QRK36582</t>
  </si>
  <si>
    <t>千葉市中央区登戸１－２６－１　朝日生命千葉登戸ビル１０階</t>
  </si>
  <si>
    <t>日向　高志</t>
  </si>
  <si>
    <t>1210133</t>
  </si>
  <si>
    <t>CDC65007</t>
  </si>
  <si>
    <t>1210136</t>
  </si>
  <si>
    <t>WMU78227</t>
  </si>
  <si>
    <t>1210162</t>
  </si>
  <si>
    <t>YES88583</t>
  </si>
  <si>
    <t>千葉市若葉区都賀2-12-11</t>
  </si>
  <si>
    <t>鳥山　弘章</t>
  </si>
  <si>
    <t>1210201</t>
  </si>
  <si>
    <t>INE82846</t>
  </si>
  <si>
    <t>（福）さくら学園</t>
  </si>
  <si>
    <t>千葉市花見川区花島町４３０－３５</t>
  </si>
  <si>
    <t>鈴木　信吾</t>
  </si>
  <si>
    <t>1210224</t>
  </si>
  <si>
    <t>IXY38786</t>
  </si>
  <si>
    <t>1210225</t>
  </si>
  <si>
    <t>ZMC63125</t>
  </si>
  <si>
    <t>（福）末広会</t>
  </si>
  <si>
    <t>千葉市中央区末広４－２１－４</t>
  </si>
  <si>
    <t>大川　忠夫</t>
  </si>
  <si>
    <t>1210226</t>
  </si>
  <si>
    <t>MCX81283</t>
  </si>
  <si>
    <t>（学）三幸学園</t>
  </si>
  <si>
    <t>東京都文京区本郷３－２３－１６</t>
  </si>
  <si>
    <t>1210227</t>
  </si>
  <si>
    <t>YQC88791</t>
  </si>
  <si>
    <t>（株）新星</t>
  </si>
  <si>
    <t>千葉市中央区末広２－１２－１７</t>
  </si>
  <si>
    <t>1210228</t>
  </si>
  <si>
    <t>QSS48534</t>
  </si>
  <si>
    <t>（特非）子育て110番</t>
  </si>
  <si>
    <t>千葉市花見川区長作町８</t>
  </si>
  <si>
    <t>理事</t>
  </si>
  <si>
    <t>山本　岳</t>
  </si>
  <si>
    <t>1210229</t>
  </si>
  <si>
    <t>OBU30424</t>
  </si>
  <si>
    <t>1210230</t>
  </si>
  <si>
    <t>RHE81665</t>
  </si>
  <si>
    <t>（株）KORU</t>
  </si>
  <si>
    <t>千葉市稲毛区小仲台２－８－２５　第８横土ビル１階</t>
  </si>
  <si>
    <t>横土　ノリ子</t>
  </si>
  <si>
    <t>1210231</t>
  </si>
  <si>
    <t>VBH46702</t>
  </si>
  <si>
    <t>（株）秀蹊</t>
  </si>
  <si>
    <t>千葉市若葉区都賀４－１３－３</t>
  </si>
  <si>
    <t>田中　秀彦</t>
  </si>
  <si>
    <t>1210232</t>
  </si>
  <si>
    <t>AWQ45075</t>
  </si>
  <si>
    <t>千葉市若葉区都賀２－１２－１１</t>
  </si>
  <si>
    <t>1210233</t>
  </si>
  <si>
    <t>QRP33445</t>
  </si>
  <si>
    <t>1210234</t>
  </si>
  <si>
    <t>CCU59517</t>
  </si>
  <si>
    <t>（株）こどもの木</t>
  </si>
  <si>
    <t>1210235</t>
  </si>
  <si>
    <t>PXC71999</t>
  </si>
  <si>
    <t>1210236</t>
  </si>
  <si>
    <t>ZXD90887</t>
  </si>
  <si>
    <t>（株）生活設計</t>
  </si>
  <si>
    <t>井手　健二郎</t>
  </si>
  <si>
    <t>1210542</t>
  </si>
  <si>
    <t>JQS28152</t>
  </si>
  <si>
    <t>（同）aim</t>
  </si>
  <si>
    <t>千葉市中央区登戸１－１１－１８　第二潮ビル１階</t>
  </si>
  <si>
    <t>宮本　伸士</t>
  </si>
  <si>
    <t>1210328</t>
  </si>
  <si>
    <t>TSC31187</t>
  </si>
  <si>
    <t>（学）植草学園</t>
  </si>
  <si>
    <t>千葉市中央区弁天２－８－９</t>
  </si>
  <si>
    <t>植草　和典</t>
  </si>
  <si>
    <t>1210332</t>
  </si>
  <si>
    <t>RWT76260</t>
  </si>
  <si>
    <t>1210333</t>
  </si>
  <si>
    <t>DMT88753</t>
  </si>
  <si>
    <t>（株）HOPPA</t>
  </si>
  <si>
    <t>京都府京都市下京区烏丸通五条下る大坂町３８２－１</t>
  </si>
  <si>
    <t>1210334</t>
  </si>
  <si>
    <t>ETI16631</t>
  </si>
  <si>
    <t>1210335</t>
  </si>
  <si>
    <t>WAC19820</t>
  </si>
  <si>
    <t>東京都中央区銀座７丁目１６－１２　G-７ビルディング</t>
  </si>
  <si>
    <t>1210336</t>
  </si>
  <si>
    <t>DVG40717</t>
  </si>
  <si>
    <t>（株）かえで</t>
  </si>
  <si>
    <t>千葉市花見川区幕張町５丁目４９８番２号</t>
  </si>
  <si>
    <t>1210400</t>
  </si>
  <si>
    <t>ZVV53733</t>
  </si>
  <si>
    <t>千葉市花見川区検見川町３－３２６－３</t>
  </si>
  <si>
    <t>1210344</t>
  </si>
  <si>
    <t>CWU15563</t>
  </si>
  <si>
    <t>千葉市若葉区西都賀３－１７－１２</t>
  </si>
  <si>
    <t>1210346</t>
  </si>
  <si>
    <t>MVL59956</t>
  </si>
  <si>
    <t>1210347</t>
  </si>
  <si>
    <t>DFX49332</t>
  </si>
  <si>
    <t>1210352</t>
  </si>
  <si>
    <t>FOK77982</t>
  </si>
  <si>
    <t>（有）朱華</t>
  </si>
  <si>
    <t>千葉市緑区あすみが丘４－２８－７</t>
  </si>
  <si>
    <t>高橋　久美子</t>
  </si>
  <si>
    <t>1210353</t>
  </si>
  <si>
    <t>IWT52640</t>
  </si>
  <si>
    <t>千葉市緑区おゆみ野３－３９－１　セントアベニュー１０２</t>
  </si>
  <si>
    <t>長谷川　郁代</t>
  </si>
  <si>
    <t>1210401</t>
  </si>
  <si>
    <t>VPN76280</t>
  </si>
  <si>
    <t>1210355</t>
  </si>
  <si>
    <t>HXJ30330</t>
  </si>
  <si>
    <t>1210494</t>
  </si>
  <si>
    <t>FWP37673</t>
  </si>
  <si>
    <t>千葉市緑区おゆみ野2丁目７</t>
  </si>
  <si>
    <t>1210495</t>
  </si>
  <si>
    <t>PGC99946</t>
  </si>
  <si>
    <t>1210496</t>
  </si>
  <si>
    <t>TUS78876</t>
  </si>
  <si>
    <t>（福）檸檬会</t>
  </si>
  <si>
    <t>千葉市中央区汐見丘町２４－１</t>
  </si>
  <si>
    <t>1210497</t>
  </si>
  <si>
    <t>OPR37030</t>
  </si>
  <si>
    <t>1210498</t>
  </si>
  <si>
    <t>MEH55358</t>
  </si>
  <si>
    <t>1210499</t>
  </si>
  <si>
    <t>MIX94340</t>
  </si>
  <si>
    <t>千葉市中央区松波1丁目19番８　プリマベーラ弐番館１階</t>
  </si>
  <si>
    <t>醍醐　優子</t>
  </si>
  <si>
    <t>1210500</t>
  </si>
  <si>
    <t>MNS73075</t>
  </si>
  <si>
    <t>1210502</t>
  </si>
  <si>
    <t>EVW27938</t>
  </si>
  <si>
    <t>千葉市若葉区みつわ台３丁目６番</t>
  </si>
  <si>
    <t>1210503</t>
  </si>
  <si>
    <t>JJK43985</t>
  </si>
  <si>
    <t>千葉市中央区登戸1丁目２６－１　朝日生命千葉登戸ビル１０階</t>
  </si>
  <si>
    <t>1210504</t>
  </si>
  <si>
    <t>DCL29686</t>
  </si>
  <si>
    <t>1210505</t>
  </si>
  <si>
    <t>SWP23554</t>
  </si>
  <si>
    <t>千葉市若葉区都賀2丁目１２－１１</t>
  </si>
  <si>
    <t>1210506</t>
  </si>
  <si>
    <t>MCN41793</t>
  </si>
  <si>
    <t>（株）Laみつばち</t>
  </si>
  <si>
    <t>千葉市若葉区桜木北2丁目10番6号</t>
  </si>
  <si>
    <t>ミュラー　道代</t>
  </si>
  <si>
    <t>1210507</t>
  </si>
  <si>
    <t>ELP22955</t>
  </si>
  <si>
    <t>（株）GOLDLUYS</t>
  </si>
  <si>
    <t>千葉市緑区あすみが丘東４丁目９番地２</t>
  </si>
  <si>
    <t>粒良　知史</t>
  </si>
  <si>
    <t>1210508</t>
  </si>
  <si>
    <t>HAT99820</t>
  </si>
  <si>
    <t>1210510</t>
  </si>
  <si>
    <t>YHK28313</t>
  </si>
  <si>
    <t>1210532</t>
  </si>
  <si>
    <t>TYH25374</t>
  </si>
  <si>
    <t>西村　麻衣</t>
  </si>
  <si>
    <t>1210512</t>
  </si>
  <si>
    <t>FRA38244</t>
  </si>
  <si>
    <t>1210535</t>
  </si>
  <si>
    <t>JNS94101</t>
  </si>
  <si>
    <t>星　恵子</t>
  </si>
  <si>
    <t>1210581</t>
  </si>
  <si>
    <t>BPR57928</t>
  </si>
  <si>
    <t>東京都渋谷区東３丁目１９－８　Ｓｔａｒｆｉｅｌｄ　１Ｆ</t>
  </si>
  <si>
    <t>星野　満美</t>
  </si>
  <si>
    <t>1210582</t>
  </si>
  <si>
    <t>SHR73440</t>
  </si>
  <si>
    <t>千葉県千葉市中央区椿森６丁目５－３</t>
  </si>
  <si>
    <t>西村　和馬</t>
  </si>
  <si>
    <t>1210583</t>
  </si>
  <si>
    <t>GOM80413</t>
  </si>
  <si>
    <t>1210584</t>
  </si>
  <si>
    <t>CMB89664</t>
  </si>
  <si>
    <t>千葉県千葉市花見川区幕張町５丁目４９８番２号</t>
  </si>
  <si>
    <t>1210585</t>
  </si>
  <si>
    <t>MOO54316</t>
  </si>
  <si>
    <t>1210586</t>
  </si>
  <si>
    <t>BJW98545</t>
  </si>
  <si>
    <t>千葉県千葉市稲毛区稲毛東４丁目２番地２１号</t>
  </si>
  <si>
    <t>1210587</t>
  </si>
  <si>
    <t>TGL69347</t>
  </si>
  <si>
    <t>1210588</t>
  </si>
  <si>
    <t>LZW72053</t>
  </si>
  <si>
    <t>1210608</t>
  </si>
  <si>
    <t>NGP35616</t>
  </si>
  <si>
    <t>1210675</t>
  </si>
  <si>
    <t>COL81357</t>
  </si>
  <si>
    <t>千葉県千葉市中央区末広２丁目１２番１７号</t>
  </si>
  <si>
    <t>0003013</t>
  </si>
  <si>
    <t>NVE78827</t>
  </si>
  <si>
    <t>0003026</t>
  </si>
  <si>
    <t>SGV81024</t>
  </si>
  <si>
    <t>千葉市美浜区打瀬１－３－５</t>
  </si>
  <si>
    <t>畑佐　健二郎</t>
  </si>
  <si>
    <t>0003057</t>
  </si>
  <si>
    <t>BQT98518</t>
  </si>
  <si>
    <t>千葉市中央区道場北１－１７－６</t>
  </si>
  <si>
    <t>増田　和人</t>
  </si>
  <si>
    <t>0003072</t>
  </si>
  <si>
    <t>CHI62351</t>
  </si>
  <si>
    <t>旭市見広4226-2</t>
  </si>
  <si>
    <t>3210006</t>
  </si>
  <si>
    <t>千葉市緑区おゆみ野2-1-15</t>
  </si>
  <si>
    <t>3210118</t>
  </si>
  <si>
    <t>YCG22960</t>
  </si>
  <si>
    <t>千葉市稲毛区天台１－７－１７</t>
  </si>
  <si>
    <t>3210134</t>
  </si>
  <si>
    <t>JZD58530</t>
  </si>
  <si>
    <t>（学）畠山学園</t>
  </si>
  <si>
    <t>千葉市中央区浜野町１２５２－４</t>
  </si>
  <si>
    <t>畠山　一雄</t>
  </si>
  <si>
    <t>3210135</t>
  </si>
  <si>
    <t>千葉市中央区弁天２丁目８番９号</t>
  </si>
  <si>
    <t>3210202</t>
  </si>
  <si>
    <t>（学）仁愛学園</t>
  </si>
  <si>
    <t>千葉市中央区仁戸名町２０５</t>
  </si>
  <si>
    <t>石川　進一</t>
  </si>
  <si>
    <t>3210204</t>
  </si>
  <si>
    <t>ZPF41882</t>
  </si>
  <si>
    <t>（学）香林学園</t>
  </si>
  <si>
    <t>千葉市中央区仁戸名町６１６</t>
  </si>
  <si>
    <t>長谷部　聡</t>
  </si>
  <si>
    <t>3210206</t>
  </si>
  <si>
    <t>BQN48397</t>
  </si>
  <si>
    <t>3210207</t>
  </si>
  <si>
    <t>WQI20650</t>
  </si>
  <si>
    <t>（学）塩田学園</t>
  </si>
  <si>
    <t>千葉市中央区松ケ丘町６１１</t>
  </si>
  <si>
    <t>塩田　梨佳</t>
  </si>
  <si>
    <t>3210208</t>
  </si>
  <si>
    <t>UCC31844</t>
  </si>
  <si>
    <t>（学）宍倉学園</t>
  </si>
  <si>
    <t>千葉市若葉区みつわ台４丁目２３－５</t>
  </si>
  <si>
    <t>福地　綾</t>
  </si>
  <si>
    <t>3210210</t>
  </si>
  <si>
    <t>MGP17295</t>
  </si>
  <si>
    <t>来栖　宏二</t>
  </si>
  <si>
    <t>3210211</t>
  </si>
  <si>
    <t>EUI33058</t>
  </si>
  <si>
    <t>（学）西郡学園</t>
  </si>
  <si>
    <t>千葉市緑区誉田町１－１００７</t>
  </si>
  <si>
    <t>西郡　悠輔</t>
  </si>
  <si>
    <t>3210212</t>
  </si>
  <si>
    <t>KWM21249</t>
  </si>
  <si>
    <t>（学）古川学園</t>
  </si>
  <si>
    <t>千葉市美浜区幸町２丁目９番３号</t>
  </si>
  <si>
    <t>秋山　清</t>
  </si>
  <si>
    <t>3210213</t>
  </si>
  <si>
    <t>NUF53325</t>
  </si>
  <si>
    <t>千葉市中央区仁戸名町５５２</t>
  </si>
  <si>
    <t>長谷川　豊</t>
  </si>
  <si>
    <t>3210214</t>
  </si>
  <si>
    <t>GMS31129</t>
  </si>
  <si>
    <t>（学）能勢学園</t>
  </si>
  <si>
    <t>千葉市美浜区高浜１丁目８－２</t>
  </si>
  <si>
    <t>能勢　正明</t>
  </si>
  <si>
    <t>3210215</t>
  </si>
  <si>
    <t>MPR13959</t>
  </si>
  <si>
    <t>（学）羽田学園</t>
  </si>
  <si>
    <t>羽田　政幸</t>
  </si>
  <si>
    <t>3210216</t>
  </si>
  <si>
    <t>LXV18253</t>
  </si>
  <si>
    <t>（学）石原学園</t>
  </si>
  <si>
    <t>千葉市美浜区真砂１丁目１２－９</t>
  </si>
  <si>
    <t>石原　隆広</t>
  </si>
  <si>
    <t>3210322</t>
  </si>
  <si>
    <t>NBP48057</t>
  </si>
  <si>
    <t>3210323</t>
  </si>
  <si>
    <t>PXI11869</t>
  </si>
  <si>
    <t>（学）大森学園</t>
  </si>
  <si>
    <t>千葉市中央区新千葉3-14-18</t>
  </si>
  <si>
    <t>大森　昭彦</t>
  </si>
  <si>
    <t>3210324</t>
  </si>
  <si>
    <t>（学）もっこく学園</t>
  </si>
  <si>
    <t>千葉市花見川区さつきが丘1-33-1</t>
  </si>
  <si>
    <t>鶴岡　姫美子</t>
  </si>
  <si>
    <t>3210325</t>
  </si>
  <si>
    <t>WNH32107</t>
  </si>
  <si>
    <t>（学）山口学園</t>
  </si>
  <si>
    <t>山口　義裕</t>
  </si>
  <si>
    <t>3210326</t>
  </si>
  <si>
    <t>WCN98378</t>
  </si>
  <si>
    <t>（学）西沢学園</t>
  </si>
  <si>
    <t>千葉市稲毛区稲毛東1-14-13</t>
  </si>
  <si>
    <t>西澤　貫応</t>
  </si>
  <si>
    <t>3210327</t>
  </si>
  <si>
    <t>3210476</t>
  </si>
  <si>
    <t>UVK30141</t>
  </si>
  <si>
    <t>（学）松ヶ丘学園</t>
  </si>
  <si>
    <t>3210477</t>
  </si>
  <si>
    <t>NUD11102</t>
  </si>
  <si>
    <t>（学）浜田学園</t>
  </si>
  <si>
    <t>千葉市中央区都町１丁目４６番地２２号</t>
  </si>
  <si>
    <t>濱田　純孝</t>
  </si>
  <si>
    <t>3210478</t>
  </si>
  <si>
    <t>CFP67058</t>
  </si>
  <si>
    <t>（学）山王学園</t>
  </si>
  <si>
    <t>千葉市稲毛区山王町１５３－２</t>
  </si>
  <si>
    <t>3210479</t>
  </si>
  <si>
    <t>KIK39280</t>
  </si>
  <si>
    <t>（学）土岐学園</t>
  </si>
  <si>
    <t>千葉市稲毛区緑町1丁目５－１７</t>
  </si>
  <si>
    <t>土岐　由美子</t>
  </si>
  <si>
    <t>3210480</t>
  </si>
  <si>
    <t>ROZ24113</t>
  </si>
  <si>
    <t>（学）鏡戸学園</t>
  </si>
  <si>
    <t>千葉市緑区大木戸町４２８－１</t>
  </si>
  <si>
    <t>片岡　伸介</t>
  </si>
  <si>
    <t>千葉市中央区弁天２丁目８－９</t>
  </si>
  <si>
    <t>3210493</t>
  </si>
  <si>
    <t>LXF39745</t>
  </si>
  <si>
    <t>（学）千葉敬愛学園</t>
  </si>
  <si>
    <t>千葉市稲毛区穴川1丁目５－２１</t>
  </si>
  <si>
    <t>三幣　利夫</t>
  </si>
  <si>
    <t>3210592</t>
  </si>
  <si>
    <t>千葉県八千代市八千代台東２丁目５－２</t>
  </si>
  <si>
    <t>3210593</t>
  </si>
  <si>
    <t>XVD78126</t>
  </si>
  <si>
    <t>（学）井元学園</t>
  </si>
  <si>
    <t>千葉県千葉市花見川区花見川８－１９</t>
  </si>
  <si>
    <t>井元　詔一</t>
  </si>
  <si>
    <t>3210594</t>
  </si>
  <si>
    <t>PKV27593</t>
  </si>
  <si>
    <t>（福）千葉明徳会</t>
  </si>
  <si>
    <t>千葉県千葉市緑区土気町１６２６番地５</t>
  </si>
  <si>
    <t>CBH64602</t>
  </si>
  <si>
    <t>2210595</t>
  </si>
  <si>
    <t>MFU14770</t>
  </si>
  <si>
    <t>4210007</t>
  </si>
  <si>
    <t>LGG95994</t>
  </si>
  <si>
    <t>（株）青葉の森保育館</t>
  </si>
  <si>
    <t>千葉市中央区千葉寺町1210-7</t>
  </si>
  <si>
    <t>井村　淳</t>
  </si>
  <si>
    <t>ZBU20452</t>
  </si>
  <si>
    <t>千葉市中央区院内2丁目17番25号</t>
  </si>
  <si>
    <t>4210009</t>
  </si>
  <si>
    <t>NFW84278</t>
  </si>
  <si>
    <t>4210010</t>
  </si>
  <si>
    <t>PSO26582</t>
  </si>
  <si>
    <t>千葉市中央区登戸1-26-1朝日生命千葉登戸ビル１０階</t>
  </si>
  <si>
    <t>4210011</t>
  </si>
  <si>
    <t>TMT64937</t>
  </si>
  <si>
    <t>千葉市緑区あすみが丘8-1-1</t>
  </si>
  <si>
    <t>藤平　博美</t>
  </si>
  <si>
    <t>4210023</t>
  </si>
  <si>
    <t>BZX83408</t>
  </si>
  <si>
    <t>千葉市花見川区幕張町5丁目498番2号</t>
  </si>
  <si>
    <t>千葉市緑区あすみが丘一丁目27番2号藤屋第二ビル2階</t>
  </si>
  <si>
    <t>飛彈　誠</t>
  </si>
  <si>
    <t>4210025</t>
  </si>
  <si>
    <t>HKO52640</t>
  </si>
  <si>
    <t>4210026</t>
  </si>
  <si>
    <t>CRG21084</t>
  </si>
  <si>
    <t>神奈川県川崎市川崎区駅前本町２２－２</t>
  </si>
  <si>
    <t>飯塚　健二</t>
  </si>
  <si>
    <t>4210027</t>
  </si>
  <si>
    <t>DSX34597</t>
  </si>
  <si>
    <t>4210028</t>
  </si>
  <si>
    <t>UKS91712</t>
  </si>
  <si>
    <t>4210029</t>
  </si>
  <si>
    <t>TJK83371</t>
  </si>
  <si>
    <t>千葉市稲毛区稲毛東4丁目2番21号</t>
  </si>
  <si>
    <t>4210030</t>
  </si>
  <si>
    <t>UNM66334</t>
  </si>
  <si>
    <t>4210036</t>
  </si>
  <si>
    <t>IOJ43426</t>
  </si>
  <si>
    <t>千葉県習志野市奏の杜3-14-9</t>
  </si>
  <si>
    <t>4210541</t>
  </si>
  <si>
    <t>DAD58969</t>
  </si>
  <si>
    <t>千葉市中央区登戸1-11-18 第二潮ビル1F</t>
  </si>
  <si>
    <t>4210038</t>
  </si>
  <si>
    <t>ABM87744</t>
  </si>
  <si>
    <t>4210040</t>
  </si>
  <si>
    <t>XFI88941</t>
  </si>
  <si>
    <t>東京都渋谷区東3-19-8 Starfield 1F</t>
  </si>
  <si>
    <t>4210122</t>
  </si>
  <si>
    <t>TAD34051</t>
  </si>
  <si>
    <t>横浜市中区太田町６－７９　アブソルート横浜馬車道ビル３０４</t>
  </si>
  <si>
    <t>中村　竜士</t>
  </si>
  <si>
    <t>RXE17326</t>
  </si>
  <si>
    <t>4210124</t>
  </si>
  <si>
    <t>LAP28668</t>
  </si>
  <si>
    <t>（株）習志野駅前託児所</t>
  </si>
  <si>
    <t>習志野市津田沼３丁目１７番１８号</t>
  </si>
  <si>
    <t>藤本　一磨</t>
  </si>
  <si>
    <t>（学）千葉白菊学園</t>
  </si>
  <si>
    <t>鳰川　泰也</t>
  </si>
  <si>
    <t>4210203</t>
  </si>
  <si>
    <t>SML57236</t>
  </si>
  <si>
    <t>千葉市稲毛区長沼町312-14</t>
  </si>
  <si>
    <t>関根　雅晴</t>
  </si>
  <si>
    <t>ZTR63909</t>
  </si>
  <si>
    <t>若菜　俊明</t>
  </si>
  <si>
    <t>4210217</t>
  </si>
  <si>
    <t>XNY67915</t>
  </si>
  <si>
    <t>千葉市花見川区検見川町３丁目３２６番地３</t>
  </si>
  <si>
    <t>4210218</t>
  </si>
  <si>
    <t>JYL82503</t>
  </si>
  <si>
    <t>4210219</t>
  </si>
  <si>
    <t>IDB32717</t>
  </si>
  <si>
    <t>（同）CUE-SIGN</t>
  </si>
  <si>
    <t>千葉市若葉区桜木北１－１５－１</t>
  </si>
  <si>
    <t>久保　隼人</t>
  </si>
  <si>
    <t>4210220</t>
  </si>
  <si>
    <t>NDS30905</t>
  </si>
  <si>
    <t>千葉市若葉区桜木北２丁目１０番６号</t>
  </si>
  <si>
    <t>4210221</t>
  </si>
  <si>
    <t>AKC67211</t>
  </si>
  <si>
    <t>Litos&amp;Company（株）</t>
  </si>
  <si>
    <t>4210222</t>
  </si>
  <si>
    <t>IAJ17051</t>
  </si>
  <si>
    <t>4210237</t>
  </si>
  <si>
    <t>PJH86092</t>
  </si>
  <si>
    <t>千葉市美浜区磯辺1-31-10-2</t>
  </si>
  <si>
    <t>兵頭　勉</t>
  </si>
  <si>
    <t>4210258</t>
  </si>
  <si>
    <t>OYQ32303</t>
  </si>
  <si>
    <t>4210260</t>
  </si>
  <si>
    <t>LJU52391</t>
  </si>
  <si>
    <t>4210261</t>
  </si>
  <si>
    <t>NXF53212</t>
  </si>
  <si>
    <t>千葉市緑区刈田子町308-10</t>
  </si>
  <si>
    <t>WTG68140</t>
  </si>
  <si>
    <t>（学）宇野学園</t>
  </si>
  <si>
    <t>4210329</t>
  </si>
  <si>
    <t>GBZ25254</t>
  </si>
  <si>
    <t>（学）梅園学園</t>
  </si>
  <si>
    <t>千葉市中央区矢作町939-6</t>
  </si>
  <si>
    <t>4210330</t>
  </si>
  <si>
    <t>QAM48482</t>
  </si>
  <si>
    <t>4210331</t>
  </si>
  <si>
    <t>ABU72186</t>
  </si>
  <si>
    <t>4210338</t>
  </si>
  <si>
    <t>DSY46820</t>
  </si>
  <si>
    <t>宮城県柴田郡大河原町大谷字町向199-3</t>
  </si>
  <si>
    <t>佐藤　康久</t>
  </si>
  <si>
    <t>4210339</t>
  </si>
  <si>
    <t>GIG37770</t>
  </si>
  <si>
    <t>糠谷　和弘</t>
  </si>
  <si>
    <t>4210340</t>
  </si>
  <si>
    <t>BMV43409</t>
  </si>
  <si>
    <t>4210341</t>
  </si>
  <si>
    <t>RBA11066</t>
  </si>
  <si>
    <t>4210342</t>
  </si>
  <si>
    <t>UVG36031</t>
  </si>
  <si>
    <t>原野　翔平</t>
  </si>
  <si>
    <t>4210349</t>
  </si>
  <si>
    <t>RUZ15774</t>
  </si>
  <si>
    <t>EPU39365</t>
  </si>
  <si>
    <t>（株）つぼみ</t>
  </si>
  <si>
    <t>千葉市稲毛区緑町1-21-6</t>
  </si>
  <si>
    <t>河野　妙登利</t>
  </si>
  <si>
    <t>4210354</t>
  </si>
  <si>
    <t>ZVZ87255</t>
  </si>
  <si>
    <t>千葉市美浜区高洲3-14-1-202</t>
  </si>
  <si>
    <t>佐藤　禎子</t>
  </si>
  <si>
    <t>4210393</t>
  </si>
  <si>
    <t>QZY19038</t>
  </si>
  <si>
    <t>千葉市緑区おゆみ野3-10-7</t>
  </si>
  <si>
    <t>4210394</t>
  </si>
  <si>
    <t>KKT22191</t>
  </si>
  <si>
    <t>4210395</t>
  </si>
  <si>
    <t>ESE84750</t>
  </si>
  <si>
    <t>4210396</t>
  </si>
  <si>
    <t>VST40735</t>
  </si>
  <si>
    <t>（株）秀盛舎</t>
  </si>
  <si>
    <t>千葉市花見川区南花園2-2-12　アコルデ新検見川201号</t>
  </si>
  <si>
    <t>西重　誠</t>
  </si>
  <si>
    <t>4210481</t>
  </si>
  <si>
    <t>ULC25004</t>
  </si>
  <si>
    <t>4210483</t>
  </si>
  <si>
    <t>MXN21338</t>
  </si>
  <si>
    <t>神奈川県川崎市高津区坂戸３丁目１１－１７</t>
  </si>
  <si>
    <t>角田　健</t>
  </si>
  <si>
    <t>HPR29795</t>
  </si>
  <si>
    <t>渡邊　彰</t>
  </si>
  <si>
    <t>4210487</t>
  </si>
  <si>
    <t>YGA86393</t>
  </si>
  <si>
    <t>千葉市花見川区横戸町８９９－１</t>
  </si>
  <si>
    <t>林　久雄</t>
  </si>
  <si>
    <t>4210488</t>
  </si>
  <si>
    <t>QKR10932</t>
  </si>
  <si>
    <t>佐伯　猛</t>
  </si>
  <si>
    <t>4210489</t>
  </si>
  <si>
    <t>BLP67334</t>
  </si>
  <si>
    <t>濱田　朋彦</t>
  </si>
  <si>
    <t>AOX52367</t>
  </si>
  <si>
    <t>千葉市美浜区高洲３丁目１４－１－２０２</t>
  </si>
  <si>
    <t>4210536</t>
  </si>
  <si>
    <t>TNP86886</t>
  </si>
  <si>
    <t>千葉市若葉区小倉台７丁目３番２号</t>
  </si>
  <si>
    <t>4210590</t>
  </si>
  <si>
    <t>CPE64711</t>
  </si>
  <si>
    <t>千葉県千葉市花見川区南花園２丁目２－１２　アコルデ新検見川２０１号</t>
  </si>
  <si>
    <t>4210596</t>
  </si>
  <si>
    <t>OJA33285</t>
  </si>
  <si>
    <t>昭和運送興業（株）</t>
  </si>
  <si>
    <t>千葉県館山市湊４９３</t>
  </si>
  <si>
    <t>安田　憲史</t>
  </si>
  <si>
    <t>4210597</t>
  </si>
  <si>
    <t>EPB11627</t>
  </si>
  <si>
    <t>千葉県千葉市美浜区真砂３丁目１５番１４号</t>
  </si>
  <si>
    <t>DKL89410</t>
  </si>
  <si>
    <t>セルテック（株）</t>
  </si>
  <si>
    <t>北海道士別市南町西４区４７１</t>
  </si>
  <si>
    <t>佐藤　健二</t>
  </si>
  <si>
    <t>XFB11265</t>
  </si>
  <si>
    <t>ミラクルーレ（株）</t>
  </si>
  <si>
    <t>千葉県千葉市美浜区真砂２丁目２４－１０アンシャンテ21</t>
  </si>
  <si>
    <t>髙井　宏行</t>
  </si>
  <si>
    <t>7210041</t>
  </si>
  <si>
    <t>AIE60995</t>
  </si>
  <si>
    <t>千葉市中央区椿森4丁目1番2号</t>
  </si>
  <si>
    <t>院長</t>
  </si>
  <si>
    <t>7210042</t>
  </si>
  <si>
    <t>PDQ23093</t>
  </si>
  <si>
    <t>千葉市稲毛区園生町956番地6</t>
  </si>
  <si>
    <t>笠川　正和</t>
  </si>
  <si>
    <t>7210043</t>
  </si>
  <si>
    <t>DSV27809</t>
  </si>
  <si>
    <t>千葉市緑区あすみが丘7-2-3</t>
  </si>
  <si>
    <t>中野　好江</t>
  </si>
  <si>
    <t>7210044</t>
  </si>
  <si>
    <t>BRV69709</t>
  </si>
  <si>
    <t>千葉市中央区問屋町6番4号</t>
  </si>
  <si>
    <t>野口　アキ子</t>
  </si>
  <si>
    <t>7210045</t>
  </si>
  <si>
    <t>IUC92602</t>
  </si>
  <si>
    <t>千葉市美浜区磯辺6丁目3番10号</t>
  </si>
  <si>
    <t>嶋田　知江里</t>
  </si>
  <si>
    <t>7210097</t>
  </si>
  <si>
    <t>PMF85399</t>
  </si>
  <si>
    <t>千葉市美浜区中瀬１丁目５番地１　イオンタワービル７階</t>
  </si>
  <si>
    <t>7210238</t>
  </si>
  <si>
    <t>VYB32279</t>
  </si>
  <si>
    <t>東京都渋谷区道玄坂１－１２－１渋谷マークシティウェスト１７階</t>
  </si>
  <si>
    <t>7210351</t>
  </si>
  <si>
    <t>QGC37757</t>
  </si>
  <si>
    <t>千葉市稲毛区稲毛町5-100-1</t>
  </si>
  <si>
    <t>7210399</t>
  </si>
  <si>
    <t>JSA45898</t>
  </si>
  <si>
    <t>7210602</t>
  </si>
  <si>
    <t>WHL37537</t>
  </si>
  <si>
    <t>（株）CRECER</t>
  </si>
  <si>
    <t>5210002</t>
  </si>
  <si>
    <t>BJB41210</t>
  </si>
  <si>
    <t>宮城　春美</t>
  </si>
  <si>
    <t>5210524</t>
  </si>
  <si>
    <t>5210004</t>
  </si>
  <si>
    <t>TPM17219</t>
  </si>
  <si>
    <t>千葉市若葉区若松町2216</t>
  </si>
  <si>
    <t>花嶋　ゆみ子</t>
  </si>
  <si>
    <t xml:space="preserve">5210418 </t>
  </si>
  <si>
    <t>IJJ71564</t>
  </si>
  <si>
    <t>千葉市中央区川戸町426-3</t>
  </si>
  <si>
    <t>5210537</t>
  </si>
  <si>
    <t>中山　えい子</t>
  </si>
  <si>
    <t>基本情報シート</t>
    <rPh sb="0" eb="2">
      <t>キホン</t>
    </rPh>
    <rPh sb="2" eb="4">
      <t>ジョウホウ</t>
    </rPh>
    <phoneticPr fontId="26"/>
  </si>
  <si>
    <t>区　名</t>
    <rPh sb="0" eb="1">
      <t>ク</t>
    </rPh>
    <rPh sb="2" eb="3">
      <t>メイ</t>
    </rPh>
    <phoneticPr fontId="56"/>
  </si>
  <si>
    <t>区　分</t>
    <rPh sb="0" eb="1">
      <t>ク</t>
    </rPh>
    <rPh sb="2" eb="3">
      <t>ブン</t>
    </rPh>
    <phoneticPr fontId="56"/>
  </si>
  <si>
    <t>園名</t>
    <rPh sb="0" eb="2">
      <t>エンメイ</t>
    </rPh>
    <phoneticPr fontId="26"/>
  </si>
  <si>
    <t>補助金の入力担当者</t>
    <rPh sb="0" eb="3">
      <t>ホジョキン</t>
    </rPh>
    <rPh sb="4" eb="6">
      <t>ニュウリョク</t>
    </rPh>
    <rPh sb="6" eb="8">
      <t>タントウ</t>
    </rPh>
    <rPh sb="8" eb="9">
      <t>シャ</t>
    </rPh>
    <phoneticPr fontId="17"/>
  </si>
  <si>
    <t>連絡先TEL</t>
    <rPh sb="0" eb="3">
      <t>レンラクサキ</t>
    </rPh>
    <phoneticPr fontId="17"/>
  </si>
  <si>
    <t>○</t>
    <phoneticPr fontId="26"/>
  </si>
  <si>
    <t>ちば保育園</t>
    <rPh sb="2" eb="5">
      <t>ホ</t>
    </rPh>
    <phoneticPr fontId="26"/>
  </si>
  <si>
    <t>派遣職員</t>
    <rPh sb="0" eb="2">
      <t>ハケン</t>
    </rPh>
    <rPh sb="2" eb="4">
      <t>ショクイン</t>
    </rPh>
    <phoneticPr fontId="26"/>
  </si>
  <si>
    <t>有</t>
    <rPh sb="0" eb="1">
      <t>アリ</t>
    </rPh>
    <phoneticPr fontId="23"/>
  </si>
  <si>
    <t>P</t>
  </si>
  <si>
    <t>Q</t>
  </si>
  <si>
    <t>無</t>
    <rPh sb="0" eb="1">
      <t>ナシ</t>
    </rPh>
    <phoneticPr fontId="23"/>
  </si>
  <si>
    <t>認定こども園職員現況調書</t>
    <phoneticPr fontId="23"/>
  </si>
  <si>
    <t>給与改善費算出内訳表</t>
    <rPh sb="0" eb="2">
      <t>キュウヨ</t>
    </rPh>
    <rPh sb="2" eb="4">
      <t>カイゼン</t>
    </rPh>
    <rPh sb="4" eb="5">
      <t>ヒ</t>
    </rPh>
    <rPh sb="5" eb="7">
      <t>サンシュツ</t>
    </rPh>
    <rPh sb="7" eb="9">
      <t>ウチワケ</t>
    </rPh>
    <rPh sb="9" eb="10">
      <t>ヒョウ</t>
    </rPh>
    <phoneticPr fontId="17"/>
  </si>
  <si>
    <t>補助単価
（法定福利費含む）</t>
    <rPh sb="6" eb="8">
      <t>ホウテイ</t>
    </rPh>
    <rPh sb="8" eb="10">
      <t>フクリ</t>
    </rPh>
    <rPh sb="10" eb="11">
      <t>ヒ</t>
    </rPh>
    <rPh sb="11" eb="12">
      <t>フク</t>
    </rPh>
    <phoneticPr fontId="26"/>
  </si>
  <si>
    <t>交付申請額</t>
    <rPh sb="0" eb="2">
      <t>コウフ</t>
    </rPh>
    <rPh sb="2" eb="4">
      <t>シンセイ</t>
    </rPh>
    <rPh sb="4" eb="5">
      <t>ガク</t>
    </rPh>
    <phoneticPr fontId="17"/>
  </si>
  <si>
    <t>1か月</t>
    <rPh sb="2" eb="3">
      <t>ゲツ</t>
    </rPh>
    <phoneticPr fontId="17"/>
  </si>
  <si>
    <r>
      <t xml:space="preserve">保育教諭等
</t>
    </r>
    <r>
      <rPr>
        <sz val="9"/>
        <rFont val="ＭＳ Ｐ明朝"/>
        <family val="1"/>
        <charset val="128"/>
      </rPr>
      <t>（常勤的非常勤、短時間（延長時間含めると常勤））</t>
    </r>
    <rPh sb="0" eb="2">
      <t>ホイク</t>
    </rPh>
    <rPh sb="2" eb="4">
      <t>キョウユ</t>
    </rPh>
    <rPh sb="4" eb="5">
      <t>トウ</t>
    </rPh>
    <rPh sb="7" eb="10">
      <t>ジョウキンテキ</t>
    </rPh>
    <rPh sb="10" eb="13">
      <t>ヒジョウキン</t>
    </rPh>
    <rPh sb="14" eb="17">
      <t>タンジカン</t>
    </rPh>
    <rPh sb="18" eb="20">
      <t>エンチョウ</t>
    </rPh>
    <rPh sb="20" eb="22">
      <t>ジカン</t>
    </rPh>
    <rPh sb="22" eb="23">
      <t>フク</t>
    </rPh>
    <rPh sb="26" eb="28">
      <t>ジョウキン</t>
    </rPh>
    <phoneticPr fontId="26"/>
  </si>
  <si>
    <t>小計</t>
    <rPh sb="0" eb="2">
      <t>ショウケイ</t>
    </rPh>
    <phoneticPr fontId="26"/>
  </si>
  <si>
    <t>交付申請額(12か月分)</t>
    <phoneticPr fontId="26"/>
  </si>
  <si>
    <t>みなし保育教諭
（要件緩和対象、保健師・看護師・准看護師）</t>
    <rPh sb="3" eb="5">
      <t>ホイク</t>
    </rPh>
    <rPh sb="5" eb="7">
      <t>キョウユ</t>
    </rPh>
    <rPh sb="9" eb="11">
      <t>ヨウケン</t>
    </rPh>
    <rPh sb="11" eb="13">
      <t>カンワ</t>
    </rPh>
    <rPh sb="13" eb="15">
      <t>タイショウ</t>
    </rPh>
    <rPh sb="16" eb="19">
      <t>ホケンシ</t>
    </rPh>
    <rPh sb="20" eb="23">
      <t>カンゴシ</t>
    </rPh>
    <rPh sb="24" eb="28">
      <t>ジュンカンゴシ</t>
    </rPh>
    <phoneticPr fontId="17"/>
  </si>
  <si>
    <t>概算払い希望月数</t>
    <rPh sb="0" eb="2">
      <t>ガイサン</t>
    </rPh>
    <rPh sb="2" eb="3">
      <t>バラ</t>
    </rPh>
    <rPh sb="4" eb="6">
      <t>キボウ</t>
    </rPh>
    <rPh sb="6" eb="8">
      <t>ツキスウ</t>
    </rPh>
    <phoneticPr fontId="26"/>
  </si>
  <si>
    <t>（様式第１号）</t>
    <rPh sb="3" eb="4">
      <t>ダイ</t>
    </rPh>
    <phoneticPr fontId="23"/>
  </si>
  <si>
    <t>千葉市保育士等給与改善事業補助金交付申請書</t>
    <rPh sb="3" eb="6">
      <t>ｈｓ</t>
    </rPh>
    <rPh sb="6" eb="7">
      <t>トウ</t>
    </rPh>
    <rPh sb="7" eb="9">
      <t>キュウヨ</t>
    </rPh>
    <rPh sb="9" eb="11">
      <t>カイゼン</t>
    </rPh>
    <rPh sb="11" eb="13">
      <t>ジギョウ</t>
    </rPh>
    <rPh sb="13" eb="16">
      <t>ｈｊｋ</t>
    </rPh>
    <rPh sb="16" eb="18">
      <t>コウフ</t>
    </rPh>
    <rPh sb="18" eb="21">
      <t>シンセイショ</t>
    </rPh>
    <phoneticPr fontId="17"/>
  </si>
  <si>
    <t>法人名</t>
    <rPh sb="0" eb="2">
      <t>ホウジン</t>
    </rPh>
    <rPh sb="2" eb="3">
      <t>メイ</t>
    </rPh>
    <phoneticPr fontId="26"/>
  </si>
  <si>
    <t>代表者職氏名</t>
    <rPh sb="0" eb="3">
      <t>ダイヒョウシャ</t>
    </rPh>
    <rPh sb="3" eb="4">
      <t>ショク</t>
    </rPh>
    <rPh sb="4" eb="6">
      <t>シメイ</t>
    </rPh>
    <phoneticPr fontId="26"/>
  </si>
  <si>
    <t>１　交付申請額</t>
    <rPh sb="2" eb="4">
      <t>コウフ</t>
    </rPh>
    <rPh sb="4" eb="6">
      <t>シンセイ</t>
    </rPh>
    <rPh sb="6" eb="7">
      <t>ガク</t>
    </rPh>
    <phoneticPr fontId="23"/>
  </si>
  <si>
    <t>２　添付書類</t>
    <rPh sb="2" eb="4">
      <t>テンプ</t>
    </rPh>
    <rPh sb="4" eb="6">
      <t>ショルイ</t>
    </rPh>
    <phoneticPr fontId="23"/>
  </si>
  <si>
    <t>・給与改善費算出内訳表</t>
    <rPh sb="1" eb="3">
      <t>キュウヨ</t>
    </rPh>
    <rPh sb="3" eb="5">
      <t>カイゼン</t>
    </rPh>
    <rPh sb="5" eb="6">
      <t>ヒ</t>
    </rPh>
    <rPh sb="6" eb="8">
      <t>サンシュツ</t>
    </rPh>
    <rPh sb="8" eb="10">
      <t>ウチワケ</t>
    </rPh>
    <rPh sb="10" eb="11">
      <t>ヒョウ</t>
    </rPh>
    <phoneticPr fontId="26"/>
  </si>
  <si>
    <t>（様式第１０号）</t>
    <rPh sb="3" eb="4">
      <t>ダイ</t>
    </rPh>
    <phoneticPr fontId="23"/>
  </si>
  <si>
    <t xml:space="preserve"> </t>
    <phoneticPr fontId="23"/>
  </si>
  <si>
    <t xml:space="preserve">  千葉市保育士等給与改善事業補助金概算払請求書</t>
    <rPh sb="5" eb="15">
      <t>ｈｔｋｋ</t>
    </rPh>
    <rPh sb="15" eb="18">
      <t>ｈｊｋ</t>
    </rPh>
    <rPh sb="18" eb="20">
      <t>ガイサン</t>
    </rPh>
    <rPh sb="20" eb="21">
      <t>バラ</t>
    </rPh>
    <rPh sb="21" eb="24">
      <t>セイキュウショ</t>
    </rPh>
    <phoneticPr fontId="49"/>
  </si>
  <si>
    <t>１　交付決定額</t>
    <phoneticPr fontId="26"/>
  </si>
  <si>
    <t>２　概算払請求額</t>
    <phoneticPr fontId="26"/>
  </si>
  <si>
    <t>園毎の固有番号</t>
    <rPh sb="0" eb="1">
      <t>エン</t>
    </rPh>
    <rPh sb="1" eb="2">
      <t>ゴト</t>
    </rPh>
    <rPh sb="3" eb="5">
      <t>コユウ</t>
    </rPh>
    <rPh sb="5" eb="7">
      <t>バンゴウ</t>
    </rPh>
    <phoneticPr fontId="26"/>
  </si>
  <si>
    <t>ももの実</t>
  </si>
  <si>
    <t>Sprout</t>
  </si>
  <si>
    <t>学校法人千葉花園学園　穴川花園幼稚園</t>
  </si>
  <si>
    <t>羔幼稚園</t>
  </si>
  <si>
    <t>学校法人信愛学園　認定こども園のぞみ幼稚園</t>
  </si>
  <si>
    <t>学校法人信愛学園　認定こども園へいわ幼稚園</t>
  </si>
  <si>
    <t>よつば保育園</t>
  </si>
  <si>
    <t>ポピンズナーサリースクール千葉みなと</t>
  </si>
  <si>
    <t>Kids Resort UTASE</t>
  </si>
  <si>
    <t>ポピンズナーサリースクールみなと公園</t>
  </si>
  <si>
    <t>絵本と太陽の保育園　てぃだまちキッズ検見川浜</t>
  </si>
  <si>
    <t>オンジュ ソリール保育園　海浜幕張園</t>
  </si>
  <si>
    <t>京進のほいくえんＨＯＰＰＡ幕張ベイタウン</t>
  </si>
  <si>
    <t>美波保育園</t>
  </si>
  <si>
    <t>つぼみ保育園</t>
  </si>
  <si>
    <t>キッズラボ誉田保育園</t>
  </si>
  <si>
    <t>そがチャイルドハウス保育園</t>
  </si>
  <si>
    <t>オンジュ ソリール保育園　そが駅前園</t>
  </si>
  <si>
    <t>松波アーク保育園</t>
  </si>
  <si>
    <t>GKF22437</t>
  </si>
  <si>
    <t>OK</t>
  </si>
  <si>
    <t>山崎　知恵</t>
  </si>
  <si>
    <t>千葉県市川市市川１－３－２　グランクルーアサミ１F</t>
  </si>
  <si>
    <t>千葉市緑区あすみが丘１－１７－５</t>
  </si>
  <si>
    <t>PUR96605</t>
  </si>
  <si>
    <t>西原　優博</t>
  </si>
  <si>
    <t>FZH88525</t>
  </si>
  <si>
    <t>JKI52622</t>
  </si>
  <si>
    <t>JGB74583</t>
  </si>
  <si>
    <t>RFX91918</t>
  </si>
  <si>
    <t>KFM57060</t>
  </si>
  <si>
    <t>IEY27296</t>
  </si>
  <si>
    <t>QVB34045</t>
  </si>
  <si>
    <t>RQA91423</t>
  </si>
  <si>
    <t>NNJ69388</t>
  </si>
  <si>
    <t>JBN59464</t>
  </si>
  <si>
    <t>安田　重実</t>
  </si>
  <si>
    <t>TZS72045</t>
  </si>
  <si>
    <t>神奈川県横浜市神奈川区三ツ沢下町１４－５７</t>
  </si>
  <si>
    <t>代表役員</t>
  </si>
  <si>
    <t>入江　修</t>
  </si>
  <si>
    <t>千葉県市川市八幡６丁目１２番１２号</t>
  </si>
  <si>
    <t>由田　新</t>
  </si>
  <si>
    <t>OCG90156</t>
  </si>
  <si>
    <t>（学）羔学園</t>
  </si>
  <si>
    <t>岸　憲秀</t>
  </si>
  <si>
    <t>LYZ95929</t>
  </si>
  <si>
    <t>宮田　格</t>
  </si>
  <si>
    <t>RGH92912</t>
  </si>
  <si>
    <t>RCP49188</t>
  </si>
  <si>
    <t>VOL67929</t>
  </si>
  <si>
    <t>DYJ86245</t>
  </si>
  <si>
    <t>HAF10028</t>
  </si>
  <si>
    <t>OZI40176</t>
  </si>
  <si>
    <t>概算払いは請求しない</t>
    <phoneticPr fontId="26"/>
  </si>
  <si>
    <t>了承の上、概算払いを請求する</t>
    <phoneticPr fontId="26"/>
  </si>
  <si>
    <t>１カ月分</t>
    <rPh sb="2" eb="3">
      <t>ゲツ</t>
    </rPh>
    <rPh sb="3" eb="4">
      <t>ブン</t>
    </rPh>
    <phoneticPr fontId="26"/>
  </si>
  <si>
    <t>２カ月分</t>
    <rPh sb="2" eb="3">
      <t>ゲツ</t>
    </rPh>
    <rPh sb="3" eb="4">
      <t>ブン</t>
    </rPh>
    <phoneticPr fontId="26"/>
  </si>
  <si>
    <t>３カ月分</t>
    <rPh sb="2" eb="3">
      <t>ゲツ</t>
    </rPh>
    <rPh sb="3" eb="4">
      <t>ブン</t>
    </rPh>
    <phoneticPr fontId="26"/>
  </si>
  <si>
    <t>４カ月分</t>
    <rPh sb="2" eb="3">
      <t>ゲツ</t>
    </rPh>
    <rPh sb="3" eb="4">
      <t>ブン</t>
    </rPh>
    <phoneticPr fontId="26"/>
  </si>
  <si>
    <t>概算払いを希望する場合、概算払い受ける月数（額）を選択してください　→</t>
    <rPh sb="0" eb="2">
      <t>ガイサン</t>
    </rPh>
    <rPh sb="2" eb="3">
      <t>バラ</t>
    </rPh>
    <rPh sb="5" eb="7">
      <t>キボウ</t>
    </rPh>
    <rPh sb="9" eb="11">
      <t>バアイ</t>
    </rPh>
    <rPh sb="12" eb="14">
      <t>ガイサン</t>
    </rPh>
    <rPh sb="14" eb="15">
      <t>バラ</t>
    </rPh>
    <rPh sb="16" eb="17">
      <t>ウ</t>
    </rPh>
    <rPh sb="19" eb="20">
      <t>ツキ</t>
    </rPh>
    <rPh sb="20" eb="21">
      <t>スウ</t>
    </rPh>
    <rPh sb="22" eb="23">
      <t>ガク</t>
    </rPh>
    <rPh sb="25" eb="27">
      <t>センタク</t>
    </rPh>
    <phoneticPr fontId="26"/>
  </si>
  <si>
    <t>５カ月分</t>
    <rPh sb="2" eb="3">
      <t>ゲツ</t>
    </rPh>
    <rPh sb="3" eb="4">
      <t>ブン</t>
    </rPh>
    <phoneticPr fontId="26"/>
  </si>
  <si>
    <t>６カ月分</t>
    <rPh sb="2" eb="3">
      <t>ゲツ</t>
    </rPh>
    <rPh sb="3" eb="4">
      <t>ブン</t>
    </rPh>
    <phoneticPr fontId="26"/>
  </si>
  <si>
    <t>７カ月分</t>
    <rPh sb="2" eb="3">
      <t>ゲツ</t>
    </rPh>
    <rPh sb="3" eb="4">
      <t>ブン</t>
    </rPh>
    <phoneticPr fontId="26"/>
  </si>
  <si>
    <t>８カ月分</t>
    <rPh sb="2" eb="3">
      <t>ゲツ</t>
    </rPh>
    <rPh sb="3" eb="4">
      <t>ブン</t>
    </rPh>
    <phoneticPr fontId="26"/>
  </si>
  <si>
    <t>概算払いは請求しないことが選択されています。</t>
  </si>
  <si>
    <t>概算払いを希望しない場合、この請求書は提出不要です。</t>
    <rPh sb="0" eb="2">
      <t>ガイサン</t>
    </rPh>
    <rPh sb="2" eb="3">
      <t>バラ</t>
    </rPh>
    <rPh sb="5" eb="7">
      <t>キボウ</t>
    </rPh>
    <rPh sb="10" eb="12">
      <t>バアイ</t>
    </rPh>
    <rPh sb="15" eb="18">
      <t>セイキュウショ</t>
    </rPh>
    <rPh sb="19" eb="21">
      <t>テイシュツ</t>
    </rPh>
    <rPh sb="21" eb="23">
      <t>フヨウ</t>
    </rPh>
    <phoneticPr fontId="26"/>
  </si>
  <si>
    <t>幼保連携型の場合使用</t>
    <rPh sb="0" eb="1">
      <t>ヨウ</t>
    </rPh>
    <rPh sb="1" eb="2">
      <t>ホ</t>
    </rPh>
    <rPh sb="2" eb="5">
      <t>レンケイガタ</t>
    </rPh>
    <rPh sb="6" eb="8">
      <t>バアイ</t>
    </rPh>
    <rPh sb="8" eb="10">
      <t>シヨウ</t>
    </rPh>
    <phoneticPr fontId="17"/>
  </si>
  <si>
    <t>項目欄</t>
    <rPh sb="0" eb="2">
      <t>コウモク</t>
    </rPh>
    <rPh sb="2" eb="3">
      <t>ラン</t>
    </rPh>
    <phoneticPr fontId="26"/>
  </si>
  <si>
    <t>記載内容（選択項目）</t>
    <rPh sb="0" eb="2">
      <t>キサイ</t>
    </rPh>
    <rPh sb="2" eb="4">
      <t>ナイヨウ</t>
    </rPh>
    <rPh sb="5" eb="7">
      <t>センタク</t>
    </rPh>
    <rPh sb="7" eb="9">
      <t>コウモク</t>
    </rPh>
    <phoneticPr fontId="26"/>
  </si>
  <si>
    <t>記載方法</t>
    <rPh sb="0" eb="2">
      <t>キサイ</t>
    </rPh>
    <rPh sb="2" eb="4">
      <t>ホウホウ</t>
    </rPh>
    <phoneticPr fontId="26"/>
  </si>
  <si>
    <t>注意事項</t>
    <rPh sb="0" eb="2">
      <t>チュウイ</t>
    </rPh>
    <rPh sb="2" eb="4">
      <t>ジコウ</t>
    </rPh>
    <phoneticPr fontId="26"/>
  </si>
  <si>
    <t>①</t>
    <phoneticPr fontId="26"/>
  </si>
  <si>
    <t>職種</t>
    <rPh sb="0" eb="1">
      <t>ショク</t>
    </rPh>
    <rPh sb="1" eb="2">
      <t>シュ</t>
    </rPh>
    <phoneticPr fontId="26"/>
  </si>
  <si>
    <t>プルダウンで選択</t>
    <rPh sb="6" eb="8">
      <t>センタク</t>
    </rPh>
    <phoneticPr fontId="26"/>
  </si>
  <si>
    <t>②</t>
    <phoneticPr fontId="26"/>
  </si>
  <si>
    <t>１日６時間以上かつ月２０日以上勤務であれば「常勤」。※配置基準補助金と異なる</t>
    <rPh sb="1" eb="2">
      <t>ニチ</t>
    </rPh>
    <rPh sb="3" eb="7">
      <t>ジカンイジョウ</t>
    </rPh>
    <rPh sb="9" eb="10">
      <t>ツキ</t>
    </rPh>
    <rPh sb="12" eb="17">
      <t>ニチイジョウキンム</t>
    </rPh>
    <rPh sb="22" eb="24">
      <t>ジョウキン</t>
    </rPh>
    <rPh sb="27" eb="29">
      <t>ハイチ</t>
    </rPh>
    <rPh sb="29" eb="31">
      <t>キジュン</t>
    </rPh>
    <rPh sb="31" eb="34">
      <t>ホジョキン</t>
    </rPh>
    <rPh sb="35" eb="36">
      <t>コト</t>
    </rPh>
    <phoneticPr fontId="26"/>
  </si>
  <si>
    <t>③</t>
    <phoneticPr fontId="26"/>
  </si>
  <si>
    <t>時間数</t>
    <rPh sb="0" eb="3">
      <t>ジカンスウ</t>
    </rPh>
    <phoneticPr fontId="26"/>
  </si>
  <si>
    <t>１日６時間以上かつ月２０日以上勤務の職員はプルダウンで「○」を選択すると、②の常勤非常勤区分が自動で「常」となる。○を選択しないと「非」となる。</t>
    <rPh sb="1" eb="2">
      <t>ニチ</t>
    </rPh>
    <rPh sb="3" eb="7">
      <t>ジカンイジョウ</t>
    </rPh>
    <rPh sb="9" eb="10">
      <t>ツキ</t>
    </rPh>
    <rPh sb="12" eb="17">
      <t>ニチイジョウキンム</t>
    </rPh>
    <rPh sb="18" eb="20">
      <t>ショクイン</t>
    </rPh>
    <rPh sb="31" eb="33">
      <t>センタク</t>
    </rPh>
    <rPh sb="39" eb="41">
      <t>ジョウキン</t>
    </rPh>
    <rPh sb="41" eb="44">
      <t>ヒジョウキン</t>
    </rPh>
    <rPh sb="44" eb="46">
      <t>クブン</t>
    </rPh>
    <rPh sb="47" eb="49">
      <t>ジドウ</t>
    </rPh>
    <phoneticPr fontId="26"/>
  </si>
  <si>
    <t>④</t>
    <phoneticPr fontId="26"/>
  </si>
  <si>
    <t>氏名</t>
    <rPh sb="0" eb="2">
      <t>シメイ</t>
    </rPh>
    <phoneticPr fontId="26"/>
  </si>
  <si>
    <t>職員氏名（フルネーム）</t>
    <rPh sb="0" eb="2">
      <t>ショクイン</t>
    </rPh>
    <rPh sb="2" eb="4">
      <t>シメイ</t>
    </rPh>
    <phoneticPr fontId="26"/>
  </si>
  <si>
    <t>直接入力</t>
    <rPh sb="0" eb="2">
      <t>チョクセツ</t>
    </rPh>
    <rPh sb="2" eb="4">
      <t>ニュウリョク</t>
    </rPh>
    <phoneticPr fontId="26"/>
  </si>
  <si>
    <t>性別</t>
    <rPh sb="0" eb="2">
      <t>セイベツ</t>
    </rPh>
    <phoneticPr fontId="26"/>
  </si>
  <si>
    <t>女or男</t>
    <rPh sb="0" eb="1">
      <t>オンナ</t>
    </rPh>
    <rPh sb="3" eb="4">
      <t>オトコ</t>
    </rPh>
    <phoneticPr fontId="26"/>
  </si>
  <si>
    <t>⑥</t>
    <phoneticPr fontId="26"/>
  </si>
  <si>
    <t>年齢</t>
    <rPh sb="0" eb="2">
      <t>ネンレイ</t>
    </rPh>
    <phoneticPr fontId="26"/>
  </si>
  <si>
    <t>数字</t>
    <rPh sb="0" eb="2">
      <t>スウジ</t>
    </rPh>
    <phoneticPr fontId="26"/>
  </si>
  <si>
    <t>⑦</t>
    <phoneticPr fontId="26"/>
  </si>
  <si>
    <t>保育士資格</t>
    <rPh sb="0" eb="3">
      <t>ホイクシ</t>
    </rPh>
    <rPh sb="3" eb="5">
      <t>シカク</t>
    </rPh>
    <phoneticPr fontId="26"/>
  </si>
  <si>
    <t>有or無</t>
    <rPh sb="0" eb="1">
      <t>アリ</t>
    </rPh>
    <rPh sb="3" eb="4">
      <t>ナシ</t>
    </rPh>
    <phoneticPr fontId="26"/>
  </si>
  <si>
    <t>その他資格</t>
    <rPh sb="2" eb="3">
      <t>タ</t>
    </rPh>
    <rPh sb="3" eb="5">
      <t>シカク</t>
    </rPh>
    <phoneticPr fontId="26"/>
  </si>
  <si>
    <t>⑨</t>
    <phoneticPr fontId="26"/>
  </si>
  <si>
    <t>【正しい例】
「R●.4.1」
【誤りの例】
「R.●.4.1」、「R●.4.1.」などピリオドが正しくついていない場合
「R●,4,1」などカンマで記載している場合
※年度途中で長期休暇に入る場合は、休暇前日の日付を「退職等年月日」に記載のうえ、期間を備考欄に記載</t>
    <rPh sb="1" eb="2">
      <t>タダ</t>
    </rPh>
    <rPh sb="4" eb="5">
      <t>レイ</t>
    </rPh>
    <rPh sb="17" eb="18">
      <t>アヤマ</t>
    </rPh>
    <rPh sb="20" eb="21">
      <t>レイ</t>
    </rPh>
    <rPh sb="49" eb="50">
      <t>タダ</t>
    </rPh>
    <rPh sb="58" eb="60">
      <t>バアイ</t>
    </rPh>
    <rPh sb="75" eb="77">
      <t>キサイ</t>
    </rPh>
    <rPh sb="81" eb="83">
      <t>バアイ</t>
    </rPh>
    <rPh sb="86" eb="88">
      <t>ネンド</t>
    </rPh>
    <rPh sb="88" eb="90">
      <t>トチュウ</t>
    </rPh>
    <rPh sb="91" eb="93">
      <t>チョウキ</t>
    </rPh>
    <rPh sb="93" eb="95">
      <t>キュウカ</t>
    </rPh>
    <rPh sb="96" eb="97">
      <t>ハイ</t>
    </rPh>
    <rPh sb="98" eb="100">
      <t>バアイ</t>
    </rPh>
    <rPh sb="102" eb="104">
      <t>キュウカ</t>
    </rPh>
    <rPh sb="104" eb="106">
      <t>ゼンジツ</t>
    </rPh>
    <rPh sb="107" eb="109">
      <t>ヒヅケ</t>
    </rPh>
    <rPh sb="111" eb="113">
      <t>タイショク</t>
    </rPh>
    <rPh sb="113" eb="114">
      <t>トウ</t>
    </rPh>
    <rPh sb="114" eb="117">
      <t>ネンガッピ</t>
    </rPh>
    <rPh sb="119" eb="121">
      <t>キサイ</t>
    </rPh>
    <rPh sb="125" eb="127">
      <t>キカン</t>
    </rPh>
    <rPh sb="128" eb="130">
      <t>ビコウ</t>
    </rPh>
    <rPh sb="130" eb="131">
      <t>ラン</t>
    </rPh>
    <rPh sb="132" eb="134">
      <t>キサイ</t>
    </rPh>
    <phoneticPr fontId="26"/>
  </si>
  <si>
    <t>⑩</t>
    <phoneticPr fontId="26"/>
  </si>
  <si>
    <t>採用年月日</t>
    <rPh sb="0" eb="2">
      <t>サイヨウ</t>
    </rPh>
    <rPh sb="2" eb="5">
      <t>ネンガッピ</t>
    </rPh>
    <phoneticPr fontId="26"/>
  </si>
  <si>
    <t>採用年月日を入力</t>
    <rPh sb="0" eb="2">
      <t>サイヨウ</t>
    </rPh>
    <rPh sb="2" eb="5">
      <t>ネンガッピ</t>
    </rPh>
    <rPh sb="6" eb="8">
      <t>ニュウリョク</t>
    </rPh>
    <phoneticPr fontId="26"/>
  </si>
  <si>
    <t>⑪</t>
    <phoneticPr fontId="26"/>
  </si>
  <si>
    <t>退職等年月日</t>
    <rPh sb="0" eb="2">
      <t>タイショク</t>
    </rPh>
    <rPh sb="2" eb="3">
      <t>トウ</t>
    </rPh>
    <rPh sb="3" eb="6">
      <t>ネンガッピ</t>
    </rPh>
    <phoneticPr fontId="26"/>
  </si>
  <si>
    <t>退職等年月日を入力</t>
    <rPh sb="0" eb="2">
      <t>タイショク</t>
    </rPh>
    <rPh sb="2" eb="3">
      <t>トウ</t>
    </rPh>
    <rPh sb="3" eb="6">
      <t>ネンガッピ</t>
    </rPh>
    <rPh sb="7" eb="9">
      <t>ニュウリョク</t>
    </rPh>
    <phoneticPr fontId="26"/>
  </si>
  <si>
    <t>⑫</t>
    <phoneticPr fontId="26"/>
  </si>
  <si>
    <t>備考</t>
    <rPh sb="0" eb="2">
      <t>ビコウ</t>
    </rPh>
    <phoneticPr fontId="26"/>
  </si>
  <si>
    <t>⑬</t>
    <phoneticPr fontId="26"/>
  </si>
  <si>
    <t>⑧</t>
    <phoneticPr fontId="17"/>
  </si>
  <si>
    <t>幼稚園免許</t>
    <rPh sb="0" eb="3">
      <t>ヨウチエン</t>
    </rPh>
    <rPh sb="3" eb="5">
      <t>メンキョ</t>
    </rPh>
    <phoneticPr fontId="17"/>
  </si>
  <si>
    <t>⑭</t>
    <phoneticPr fontId="26"/>
  </si>
  <si>
    <t>雇用形態</t>
    <rPh sb="0" eb="2">
      <t>コヨウ</t>
    </rPh>
    <rPh sb="2" eb="4">
      <t>ケイタイ</t>
    </rPh>
    <phoneticPr fontId="26"/>
  </si>
  <si>
    <t>正規職員は「正」、それ以外の職員は「パート」</t>
    <rPh sb="0" eb="2">
      <t>セイキ</t>
    </rPh>
    <rPh sb="2" eb="4">
      <t>ショクイン</t>
    </rPh>
    <rPh sb="6" eb="7">
      <t>セイ</t>
    </rPh>
    <rPh sb="11" eb="13">
      <t>イガイ</t>
    </rPh>
    <rPh sb="14" eb="16">
      <t>ショクイン</t>
    </rPh>
    <phoneticPr fontId="26"/>
  </si>
  <si>
    <t>常勤・非常勤区分</t>
    <rPh sb="0" eb="2">
      <t>ジョウキン</t>
    </rPh>
    <rPh sb="3" eb="8">
      <t>ヒジョウキンクブン</t>
    </rPh>
    <phoneticPr fontId="26"/>
  </si>
  <si>
    <t>１日６時間以上かつ月２０日以上勤務は常勤、それ以下は非常勤</t>
    <rPh sb="1" eb="2">
      <t>ニチ</t>
    </rPh>
    <rPh sb="3" eb="7">
      <t>ジカンイジョウ</t>
    </rPh>
    <rPh sb="9" eb="10">
      <t>ツキ</t>
    </rPh>
    <rPh sb="12" eb="17">
      <t>ニチイジョウキンム</t>
    </rPh>
    <rPh sb="18" eb="20">
      <t>ジョウキン</t>
    </rPh>
    <rPh sb="23" eb="25">
      <t>イカ</t>
    </rPh>
    <rPh sb="26" eb="29">
      <t>ヒジョウキン</t>
    </rPh>
    <phoneticPr fontId="26"/>
  </si>
  <si>
    <t>④を入力すると自動入力される</t>
    <rPh sb="2" eb="4">
      <t>ニュウリョク</t>
    </rPh>
    <rPh sb="7" eb="9">
      <t>ジドウ</t>
    </rPh>
    <rPh sb="9" eb="11">
      <t>ニュウリョク</t>
    </rPh>
    <phoneticPr fontId="26"/>
  </si>
  <si>
    <t>⑮</t>
    <phoneticPr fontId="26"/>
  </si>
  <si>
    <t>補助金用基本データ（最新）</t>
    <rPh sb="0" eb="3">
      <t>ホジョキン</t>
    </rPh>
    <rPh sb="3" eb="4">
      <t>ヨウ</t>
    </rPh>
    <rPh sb="4" eb="6">
      <t>キホン</t>
    </rPh>
    <rPh sb="10" eb="12">
      <t>サイシン</t>
    </rPh>
    <phoneticPr fontId="17"/>
  </si>
  <si>
    <t>法人情報</t>
    <rPh sb="0" eb="2">
      <t>ホウジン</t>
    </rPh>
    <rPh sb="2" eb="4">
      <t>ジョウホウ</t>
    </rPh>
    <phoneticPr fontId="26"/>
  </si>
  <si>
    <t>代理人情報</t>
    <rPh sb="0" eb="3">
      <t>ダイリニン</t>
    </rPh>
    <rPh sb="3" eb="5">
      <t>ジョウホウ</t>
    </rPh>
    <phoneticPr fontId="26"/>
  </si>
  <si>
    <t>１　民間保育園</t>
    <rPh sb="2" eb="7">
      <t>ミンカン</t>
    </rPh>
    <rPh sb="4" eb="7">
      <t>ホイクエン</t>
    </rPh>
    <phoneticPr fontId="17"/>
  </si>
  <si>
    <t>№</t>
    <phoneticPr fontId="17"/>
  </si>
  <si>
    <t>施    設    名</t>
    <phoneticPr fontId="17"/>
  </si>
  <si>
    <t>通し
番号</t>
    <rPh sb="0" eb="1">
      <t>トオ</t>
    </rPh>
    <rPh sb="3" eb="5">
      <t>バンゴウ</t>
    </rPh>
    <phoneticPr fontId="26"/>
  </si>
  <si>
    <t>事業所番号
（幼保支援課で付番）</t>
    <rPh sb="0" eb="3">
      <t>ジギョウショ</t>
    </rPh>
    <rPh sb="3" eb="5">
      <t>バンゴウ</t>
    </rPh>
    <rPh sb="7" eb="9">
      <t>ヨウホ</t>
    </rPh>
    <rPh sb="9" eb="11">
      <t>シエン</t>
    </rPh>
    <rPh sb="11" eb="12">
      <t>カ</t>
    </rPh>
    <rPh sb="13" eb="15">
      <t>フバン</t>
    </rPh>
    <phoneticPr fontId="26"/>
  </si>
  <si>
    <t>補助金用PW</t>
    <rPh sb="0" eb="3">
      <t>ホジョキン</t>
    </rPh>
    <rPh sb="3" eb="4">
      <t>ヨウ</t>
    </rPh>
    <phoneticPr fontId="26"/>
  </si>
  <si>
    <t>PW保存用
（通常は非表示）</t>
    <rPh sb="2" eb="5">
      <t>ホゾンヨウ</t>
    </rPh>
    <rPh sb="7" eb="9">
      <t>ツウジョウ</t>
    </rPh>
    <rPh sb="10" eb="13">
      <t>ヒヒョウジ</t>
    </rPh>
    <phoneticPr fontId="26"/>
  </si>
  <si>
    <t>重複確認</t>
    <rPh sb="0" eb="2">
      <t>チョウフク</t>
    </rPh>
    <rPh sb="2" eb="4">
      <t>カクニン</t>
    </rPh>
    <phoneticPr fontId="26"/>
  </si>
  <si>
    <t>Pw確認</t>
    <rPh sb="2" eb="4">
      <t>カクニン</t>
    </rPh>
    <phoneticPr fontId="26"/>
  </si>
  <si>
    <t>債権者番号</t>
    <rPh sb="0" eb="3">
      <t>サイケンシャ</t>
    </rPh>
    <rPh sb="3" eb="5">
      <t>バンゴウ</t>
    </rPh>
    <phoneticPr fontId="26"/>
  </si>
  <si>
    <t>代表者氏名</t>
    <rPh sb="0" eb="3">
      <t>ダイヒョウシャ</t>
    </rPh>
    <rPh sb="3" eb="5">
      <t>シメイ</t>
    </rPh>
    <phoneticPr fontId="26"/>
  </si>
  <si>
    <t>中村　一裕</t>
  </si>
  <si>
    <t>都賀保育園</t>
    <rPh sb="0" eb="2">
      <t>ツガ</t>
    </rPh>
    <rPh sb="2" eb="5">
      <t>ホイクエン</t>
    </rPh>
    <phoneticPr fontId="16"/>
  </si>
  <si>
    <t>美光保育園</t>
    <rPh sb="0" eb="1">
      <t>ミ</t>
    </rPh>
    <rPh sb="1" eb="2">
      <t>ヒカリ</t>
    </rPh>
    <rPh sb="2" eb="5">
      <t>ホイクエン</t>
    </rPh>
    <phoneticPr fontId="16"/>
  </si>
  <si>
    <t>第２幕張海浜保育園</t>
    <rPh sb="0" eb="1">
      <t>ダイ</t>
    </rPh>
    <rPh sb="2" eb="4">
      <t>マクハリ</t>
    </rPh>
    <rPh sb="4" eb="6">
      <t>カイヒン</t>
    </rPh>
    <rPh sb="6" eb="9">
      <t>ホイクエン</t>
    </rPh>
    <phoneticPr fontId="16"/>
  </si>
  <si>
    <t>ピラミッドメソッド千葉保育園</t>
    <rPh sb="9" eb="11">
      <t>チバ</t>
    </rPh>
    <rPh sb="11" eb="14">
      <t>ホイクエン</t>
    </rPh>
    <phoneticPr fontId="16"/>
  </si>
  <si>
    <t>ルーチェ保育園千葉新田町</t>
    <rPh sb="4" eb="7">
      <t>ホイクエン</t>
    </rPh>
    <rPh sb="7" eb="9">
      <t>チバ</t>
    </rPh>
    <rPh sb="9" eb="12">
      <t>シンデンチョウ</t>
    </rPh>
    <phoneticPr fontId="16"/>
  </si>
  <si>
    <t>新検見川すきっぷ保育園</t>
    <rPh sb="0" eb="4">
      <t>シンケミガワ</t>
    </rPh>
    <rPh sb="8" eb="11">
      <t>ホイクエン</t>
    </rPh>
    <phoneticPr fontId="16"/>
  </si>
  <si>
    <t>幕張本郷ナーサリー</t>
    <rPh sb="0" eb="4">
      <t>マクハリホンゴウ</t>
    </rPh>
    <phoneticPr fontId="16"/>
  </si>
  <si>
    <t>ししの子保育園</t>
    <rPh sb="3" eb="4">
      <t>コ</t>
    </rPh>
    <rPh sb="4" eb="7">
      <t>ホイクエン</t>
    </rPh>
    <phoneticPr fontId="16"/>
  </si>
  <si>
    <t>アストロナーサリー小仲台</t>
    <rPh sb="9" eb="10">
      <t>ショウ</t>
    </rPh>
    <rPh sb="10" eb="11">
      <t>ナカ</t>
    </rPh>
    <rPh sb="11" eb="12">
      <t>ダイ</t>
    </rPh>
    <phoneticPr fontId="16"/>
  </si>
  <si>
    <t>アストロキャンプ稲毛東保育園</t>
    <rPh sb="8" eb="10">
      <t>イナゲ</t>
    </rPh>
    <rPh sb="10" eb="11">
      <t>ヒガシ</t>
    </rPh>
    <rPh sb="11" eb="14">
      <t>ホイクエン</t>
    </rPh>
    <phoneticPr fontId="16"/>
  </si>
  <si>
    <t>テンダーラビング保育園誉田</t>
    <rPh sb="8" eb="11">
      <t>ホイクエン</t>
    </rPh>
    <rPh sb="11" eb="13">
      <t>ホンダ</t>
    </rPh>
    <phoneticPr fontId="16"/>
  </si>
  <si>
    <t>誉田おもいやり保育園</t>
    <rPh sb="0" eb="2">
      <t>ホンダ</t>
    </rPh>
    <rPh sb="7" eb="10">
      <t>ホイクエン</t>
    </rPh>
    <phoneticPr fontId="16"/>
  </si>
  <si>
    <t>宇野　弘願</t>
  </si>
  <si>
    <t>千葉市緑区おゆみ野南３－３０　サンクレイドルおゆみ野SW１</t>
  </si>
  <si>
    <t>井上　洋</t>
  </si>
  <si>
    <t>青松　武志</t>
  </si>
  <si>
    <t>千葉市美浜区中瀬1-6　エム・ベイポイント幕張５F</t>
  </si>
  <si>
    <t>千葉誉田雲母保育園</t>
  </si>
  <si>
    <t>KMW28100</t>
  </si>
  <si>
    <t>サフォークキッズ保育園</t>
    <rPh sb="8" eb="11">
      <t>ホイクエン</t>
    </rPh>
    <phoneticPr fontId="26"/>
  </si>
  <si>
    <t>みらくる保育園</t>
    <rPh sb="4" eb="7">
      <t>ホイクエン</t>
    </rPh>
    <phoneticPr fontId="26"/>
  </si>
  <si>
    <t>２　認定こども園</t>
    <rPh sb="2" eb="8">
      <t>ニンテイ</t>
    </rPh>
    <phoneticPr fontId="17"/>
  </si>
  <si>
    <t>千葉県八千代市米本1359米本団地4街区39棟</t>
  </si>
  <si>
    <t>東京都江戸川区南葛西7丁目２－５４</t>
  </si>
  <si>
    <t>３　幼稚園</t>
    <rPh sb="2" eb="5">
      <t>ｙ</t>
    </rPh>
    <phoneticPr fontId="17"/>
  </si>
  <si>
    <t>NUJ15540</t>
  </si>
  <si>
    <t>髙山　照駿</t>
  </si>
  <si>
    <t>４　小規模保育事業</t>
    <rPh sb="2" eb="9">
      <t>ショウキボ</t>
    </rPh>
    <phoneticPr fontId="17"/>
  </si>
  <si>
    <t>斉藤　玄樹</t>
  </si>
  <si>
    <t>東京都港区港南２－１５－１　品川インターシティA棟２８F</t>
  </si>
  <si>
    <t>宇野　御本書</t>
  </si>
  <si>
    <t>なないろ浜野園</t>
    <rPh sb="4" eb="6">
      <t>ハマノ</t>
    </rPh>
    <rPh sb="6" eb="7">
      <t>エン</t>
    </rPh>
    <phoneticPr fontId="26"/>
  </si>
  <si>
    <t>５　事業所内保育事業</t>
    <rPh sb="2" eb="5">
      <t>ジギョウショ</t>
    </rPh>
    <rPh sb="5" eb="6">
      <t>ナイ</t>
    </rPh>
    <rPh sb="6" eb="8">
      <t>ホイク</t>
    </rPh>
    <rPh sb="8" eb="10">
      <t>ジギョウ</t>
    </rPh>
    <phoneticPr fontId="17"/>
  </si>
  <si>
    <t>小林　義昌</t>
  </si>
  <si>
    <t>ひかり保育園</t>
    <phoneticPr fontId="26"/>
  </si>
  <si>
    <t>６　家庭的保育事業</t>
    <rPh sb="2" eb="9">
      <t>カテイ</t>
    </rPh>
    <phoneticPr fontId="17"/>
  </si>
  <si>
    <t>７　居宅訪問型保育事業</t>
    <rPh sb="2" eb="9">
      <t>キョタクホウモンガタホイク</t>
    </rPh>
    <rPh sb="9" eb="11">
      <t>ジギョウ</t>
    </rPh>
    <phoneticPr fontId="17"/>
  </si>
  <si>
    <t>居宅</t>
    <rPh sb="0" eb="2">
      <t>キョタク</t>
    </rPh>
    <phoneticPr fontId="26"/>
  </si>
  <si>
    <t>保育園</t>
    <rPh sb="0" eb="3">
      <t>ホイクエン</t>
    </rPh>
    <phoneticPr fontId="55"/>
  </si>
  <si>
    <t>幼保連携型認定こども園</t>
    <rPh sb="0" eb="1">
      <t>ヨウ</t>
    </rPh>
    <rPh sb="1" eb="2">
      <t>ホ</t>
    </rPh>
    <rPh sb="2" eb="5">
      <t>レンケイガタ</t>
    </rPh>
    <rPh sb="5" eb="7">
      <t>ニンテイ</t>
    </rPh>
    <rPh sb="10" eb="11">
      <t>エン</t>
    </rPh>
    <phoneticPr fontId="55"/>
  </si>
  <si>
    <t>保育所型認定こども園</t>
    <rPh sb="0" eb="2">
      <t>ホイク</t>
    </rPh>
    <rPh sb="2" eb="3">
      <t>ショ</t>
    </rPh>
    <rPh sb="3" eb="4">
      <t>ガタ</t>
    </rPh>
    <rPh sb="4" eb="6">
      <t>ニンテイ</t>
    </rPh>
    <rPh sb="9" eb="10">
      <t>エン</t>
    </rPh>
    <phoneticPr fontId="55"/>
  </si>
  <si>
    <t>地方裁量型認定こども園</t>
    <rPh sb="0" eb="2">
      <t>チホウ</t>
    </rPh>
    <rPh sb="2" eb="5">
      <t>サイリョウガタ</t>
    </rPh>
    <rPh sb="5" eb="7">
      <t>ニンテイ</t>
    </rPh>
    <rPh sb="10" eb="11">
      <t>エン</t>
    </rPh>
    <phoneticPr fontId="55"/>
  </si>
  <si>
    <t>給付型幼稚園</t>
    <rPh sb="0" eb="3">
      <t>キュウフガタ</t>
    </rPh>
    <rPh sb="3" eb="6">
      <t>ヨウチエン</t>
    </rPh>
    <phoneticPr fontId="26"/>
  </si>
  <si>
    <t>家庭的保育事業</t>
    <rPh sb="0" eb="2">
      <t>カテイ</t>
    </rPh>
    <rPh sb="2" eb="3">
      <t>テキ</t>
    </rPh>
    <rPh sb="3" eb="5">
      <t>ホイク</t>
    </rPh>
    <rPh sb="5" eb="7">
      <t>ジギョウ</t>
    </rPh>
    <phoneticPr fontId="55"/>
  </si>
  <si>
    <t>居宅訪問型保育事業</t>
    <rPh sb="0" eb="2">
      <t>キョタク</t>
    </rPh>
    <rPh sb="2" eb="4">
      <t>ホウモン</t>
    </rPh>
    <rPh sb="4" eb="5">
      <t>ガタ</t>
    </rPh>
    <rPh sb="5" eb="7">
      <t>ホイク</t>
    </rPh>
    <rPh sb="7" eb="9">
      <t>ジギョウ</t>
    </rPh>
    <phoneticPr fontId="26"/>
  </si>
  <si>
    <t>企業主導型</t>
    <rPh sb="0" eb="2">
      <t>キギョウ</t>
    </rPh>
    <rPh sb="2" eb="5">
      <t>シュドウガタ</t>
    </rPh>
    <phoneticPr fontId="26"/>
  </si>
  <si>
    <t>保育ルーム</t>
    <rPh sb="0" eb="2">
      <t>ホイク</t>
    </rPh>
    <phoneticPr fontId="26"/>
  </si>
  <si>
    <t>千葉誉田雲母保育園</t>
    <rPh sb="0" eb="2">
      <t>チバ</t>
    </rPh>
    <rPh sb="2" eb="4">
      <t>ホンダ</t>
    </rPh>
    <rPh sb="4" eb="6">
      <t>キララ</t>
    </rPh>
    <rPh sb="6" eb="9">
      <t>ホイクエン</t>
    </rPh>
    <phoneticPr fontId="26"/>
  </si>
  <si>
    <t>【概算払いについて（注意事項）】　※必ずご一読いただき、選択してください。</t>
    <rPh sb="1" eb="3">
      <t>ガイサン</t>
    </rPh>
    <rPh sb="3" eb="4">
      <t>バラ</t>
    </rPh>
    <rPh sb="10" eb="12">
      <t>チュウイ</t>
    </rPh>
    <rPh sb="12" eb="14">
      <t>ジコウ</t>
    </rPh>
    <rPh sb="18" eb="19">
      <t>カナラ</t>
    </rPh>
    <rPh sb="21" eb="23">
      <t>イチドク</t>
    </rPh>
    <rPh sb="28" eb="30">
      <t>センタク</t>
    </rPh>
    <phoneticPr fontId="26"/>
  </si>
  <si>
    <t>概算払いを希望する場合は、「①基本情報」シート【概算払いについて（注意事項）】を確認し、同シートの「Ｍ２３セル」で「概算払いを請求する」を選択してください。</t>
    <rPh sb="0" eb="2">
      <t>ガイサン</t>
    </rPh>
    <rPh sb="2" eb="3">
      <t>バラ</t>
    </rPh>
    <rPh sb="5" eb="7">
      <t>キボウ</t>
    </rPh>
    <rPh sb="9" eb="11">
      <t>バアイ</t>
    </rPh>
    <rPh sb="15" eb="17">
      <t>キホン</t>
    </rPh>
    <rPh sb="17" eb="19">
      <t>ジョウホウ</t>
    </rPh>
    <rPh sb="40" eb="42">
      <t>カクニン</t>
    </rPh>
    <rPh sb="44" eb="45">
      <t>ドウ</t>
    </rPh>
    <rPh sb="58" eb="60">
      <t>ガイサン</t>
    </rPh>
    <rPh sb="60" eb="61">
      <t>バラ</t>
    </rPh>
    <rPh sb="63" eb="65">
      <t>セイキュウ</t>
    </rPh>
    <rPh sb="69" eb="71">
      <t>センタク</t>
    </rPh>
    <phoneticPr fontId="26"/>
  </si>
  <si>
    <t>⑤</t>
  </si>
  <si>
    <t>月１２０時間以上勤務</t>
    <rPh sb="0" eb="1">
      <t>ツキ</t>
    </rPh>
    <rPh sb="4" eb="8">
      <t>ジカンイジョウ</t>
    </rPh>
    <rPh sb="8" eb="10">
      <t>キンム</t>
    </rPh>
    <phoneticPr fontId="26"/>
  </si>
  <si>
    <t>月120時間以上勤務の場合は「○」、それ以下の場合は「×」</t>
    <rPh sb="0" eb="1">
      <t>ツキ</t>
    </rPh>
    <rPh sb="4" eb="8">
      <t>ジカンイジョウ</t>
    </rPh>
    <rPh sb="8" eb="10">
      <t>キンム</t>
    </rPh>
    <rPh sb="11" eb="13">
      <t>バアイ</t>
    </rPh>
    <rPh sb="20" eb="22">
      <t>イカ</t>
    </rPh>
    <rPh sb="23" eb="25">
      <t>バアイ</t>
    </rPh>
    <phoneticPr fontId="26"/>
  </si>
  <si>
    <t>※千葉市手当の対象は１日６時間以上月２０日以上勤務の場合。本欄は月１２０時間以上勤務の職員数の調査のために記載</t>
    <rPh sb="1" eb="4">
      <t>チバシ</t>
    </rPh>
    <rPh sb="4" eb="6">
      <t>テアテ</t>
    </rPh>
    <rPh sb="7" eb="9">
      <t>タイショウ</t>
    </rPh>
    <rPh sb="11" eb="12">
      <t>ニチ</t>
    </rPh>
    <rPh sb="13" eb="17">
      <t>ジカンイジョウ</t>
    </rPh>
    <rPh sb="17" eb="18">
      <t>ツキ</t>
    </rPh>
    <rPh sb="20" eb="21">
      <t>ニチ</t>
    </rPh>
    <rPh sb="21" eb="23">
      <t>イジョウ</t>
    </rPh>
    <rPh sb="23" eb="25">
      <t>キンム</t>
    </rPh>
    <rPh sb="26" eb="28">
      <t>バアイ</t>
    </rPh>
    <rPh sb="29" eb="31">
      <t>ホンラン</t>
    </rPh>
    <rPh sb="32" eb="33">
      <t>ツキ</t>
    </rPh>
    <rPh sb="36" eb="40">
      <t>ジカンイジョウ</t>
    </rPh>
    <rPh sb="40" eb="42">
      <t>キンム</t>
    </rPh>
    <rPh sb="43" eb="45">
      <t>ショクイン</t>
    </rPh>
    <rPh sb="45" eb="46">
      <t>スウ</t>
    </rPh>
    <rPh sb="47" eb="49">
      <t>チョウサ</t>
    </rPh>
    <rPh sb="53" eb="55">
      <t>キサイ</t>
    </rPh>
    <phoneticPr fontId="26"/>
  </si>
  <si>
    <t>住所</t>
    <rPh sb="0" eb="2">
      <t>ジュウショ</t>
    </rPh>
    <phoneticPr fontId="17"/>
  </si>
  <si>
    <t>（施設等名）</t>
    <phoneticPr fontId="26"/>
  </si>
  <si>
    <t>(1)令和●年度職員在籍名簿</t>
    <rPh sb="3" eb="5">
      <t>レイワ</t>
    </rPh>
    <rPh sb="6" eb="8">
      <t>ネンド</t>
    </rPh>
    <rPh sb="8" eb="10">
      <t>ショクイン</t>
    </rPh>
    <rPh sb="10" eb="12">
      <t>ザイセキ</t>
    </rPh>
    <rPh sb="12" eb="14">
      <t>メイボ</t>
    </rPh>
    <phoneticPr fontId="26"/>
  </si>
  <si>
    <t>認定こども園　おゆみ野南幼稚園</t>
  </si>
  <si>
    <t>保育室リリー</t>
  </si>
  <si>
    <t>幼保連携型認定こども園　ふたば保育園</t>
  </si>
  <si>
    <t>認定こども園　青い鳥第二幼稚園</t>
  </si>
  <si>
    <t>Gakkenほいくえん おゆみ野</t>
  </si>
  <si>
    <t>認定こども園　双葉幼稚園</t>
  </si>
  <si>
    <t>Gakkenほいくえん 稲毛</t>
  </si>
  <si>
    <t>Gakkenほいくえん 稲毛東</t>
  </si>
  <si>
    <t>小倉台保育園</t>
  </si>
  <si>
    <t>オンジュソリール保育園　海浜幕張国際大通り</t>
  </si>
  <si>
    <t>検見川はないろ保育園</t>
    <rPh sb="7" eb="10">
      <t>ホイクエン</t>
    </rPh>
    <phoneticPr fontId="26"/>
  </si>
  <si>
    <t>小深保育園</t>
  </si>
  <si>
    <t>オンジュソリール保育園　幕張駅北口園</t>
  </si>
  <si>
    <t>Nestいんない保育園</t>
  </si>
  <si>
    <t>（福）千葉ベタニヤホーム</t>
  </si>
  <si>
    <t>園長</t>
  </si>
  <si>
    <t>佐藤　貴光</t>
  </si>
  <si>
    <t>長谷川　匡俊</t>
  </si>
  <si>
    <t>作草部保育園</t>
    <rPh sb="0" eb="3">
      <t>サクサベ</t>
    </rPh>
    <phoneticPr fontId="17"/>
  </si>
  <si>
    <t>山王保育園</t>
    <rPh sb="0" eb="2">
      <t>サンノウ</t>
    </rPh>
    <rPh sb="2" eb="5">
      <t>ホイクエン</t>
    </rPh>
    <phoneticPr fontId="22"/>
  </si>
  <si>
    <t>チャイルド・ガーデン保育園</t>
    <rPh sb="10" eb="13">
      <t>ホイクエン</t>
    </rPh>
    <phoneticPr fontId="22"/>
  </si>
  <si>
    <t>グレース保育園</t>
    <rPh sb="4" eb="7">
      <t>ホイクエン</t>
    </rPh>
    <phoneticPr fontId="22"/>
  </si>
  <si>
    <t>みらい保育園</t>
    <rPh sb="3" eb="6">
      <t>ホイクエン</t>
    </rPh>
    <phoneticPr fontId="22"/>
  </si>
  <si>
    <t>ひなたぼっこ保育園</t>
    <rPh sb="6" eb="9">
      <t>ホイクエン</t>
    </rPh>
    <phoneticPr fontId="22"/>
  </si>
  <si>
    <t>はまかぜ保育園</t>
    <rPh sb="4" eb="7">
      <t>ホイクエン</t>
    </rPh>
    <phoneticPr fontId="22"/>
  </si>
  <si>
    <t>キッズマーム保育園</t>
    <rPh sb="6" eb="9">
      <t>ホイクエン</t>
    </rPh>
    <phoneticPr fontId="22"/>
  </si>
  <si>
    <t>イングレソ（株）</t>
  </si>
  <si>
    <t>アスク海浜幕張保育園</t>
    <rPh sb="3" eb="5">
      <t>カイヒン</t>
    </rPh>
    <rPh sb="5" eb="7">
      <t>マクハリ</t>
    </rPh>
    <rPh sb="7" eb="10">
      <t>ホイクエン</t>
    </rPh>
    <phoneticPr fontId="22"/>
  </si>
  <si>
    <t>（株）日本保育サービス</t>
  </si>
  <si>
    <t>坂井　徹</t>
  </si>
  <si>
    <t>明徳浜野駅保育園</t>
    <rPh sb="0" eb="2">
      <t>メイトク</t>
    </rPh>
    <rPh sb="2" eb="4">
      <t>ハマノ</t>
    </rPh>
    <rPh sb="4" eb="5">
      <t>エキ</t>
    </rPh>
    <rPh sb="5" eb="8">
      <t>ホイクエン</t>
    </rPh>
    <phoneticPr fontId="22"/>
  </si>
  <si>
    <t>幕張いもっこ保育園</t>
    <rPh sb="0" eb="2">
      <t>マクハリ</t>
    </rPh>
    <rPh sb="6" eb="9">
      <t>ホイクエン</t>
    </rPh>
    <phoneticPr fontId="22"/>
  </si>
  <si>
    <t>稲毛すきっぷ保育園</t>
    <rPh sb="6" eb="9">
      <t>ホイクエン</t>
    </rPh>
    <phoneticPr fontId="22"/>
  </si>
  <si>
    <t>千葉聖心保育園</t>
    <rPh sb="0" eb="2">
      <t>チバ</t>
    </rPh>
    <rPh sb="2" eb="3">
      <t>ヒジリ</t>
    </rPh>
    <rPh sb="3" eb="4">
      <t>ココロ</t>
    </rPh>
    <rPh sb="4" eb="7">
      <t>ホイクエン</t>
    </rPh>
    <phoneticPr fontId="22"/>
  </si>
  <si>
    <t>真生保育園</t>
    <rPh sb="0" eb="1">
      <t>シン</t>
    </rPh>
    <rPh sb="1" eb="2">
      <t>ナマ</t>
    </rPh>
    <rPh sb="2" eb="5">
      <t>ホイクエン</t>
    </rPh>
    <phoneticPr fontId="22"/>
  </si>
  <si>
    <t>森田真由美</t>
  </si>
  <si>
    <t>アップルナースリー検見川浜保育園</t>
    <rPh sb="9" eb="12">
      <t>ケミガワ</t>
    </rPh>
    <rPh sb="12" eb="13">
      <t>ハマ</t>
    </rPh>
    <rPh sb="13" eb="16">
      <t>ホイクエン</t>
    </rPh>
    <phoneticPr fontId="22"/>
  </si>
  <si>
    <t>いろは保育園</t>
    <rPh sb="3" eb="6">
      <t>ホイクエン</t>
    </rPh>
    <phoneticPr fontId="22"/>
  </si>
  <si>
    <t>稲毛ひだまり保育園</t>
    <rPh sb="0" eb="2">
      <t>イナゲ</t>
    </rPh>
    <rPh sb="6" eb="9">
      <t>ホイクエン</t>
    </rPh>
    <phoneticPr fontId="22"/>
  </si>
  <si>
    <t>ローゼンそが保育園</t>
    <rPh sb="6" eb="9">
      <t>ホイクエン</t>
    </rPh>
    <phoneticPr fontId="22"/>
  </si>
  <si>
    <t>（福）千葉県福祉援護会</t>
  </si>
  <si>
    <t>野中　真由美</t>
  </si>
  <si>
    <t>（株）学研ココファン・ナーサリー</t>
  </si>
  <si>
    <t>おゆみ野すきっぷ保育園</t>
    <rPh sb="3" eb="4">
      <t>ノ</t>
    </rPh>
    <rPh sb="8" eb="11">
      <t>ホイクエン</t>
    </rPh>
    <phoneticPr fontId="22"/>
  </si>
  <si>
    <t>たかし保育園稲毛海岸</t>
    <rPh sb="3" eb="6">
      <t>ホイクエン</t>
    </rPh>
    <rPh sb="6" eb="10">
      <t>イナゲカイガン</t>
    </rPh>
    <phoneticPr fontId="22"/>
  </si>
  <si>
    <t>幕張本郷きらきら保育園</t>
    <rPh sb="0" eb="4">
      <t>マクハリホンゴウ</t>
    </rPh>
    <rPh sb="8" eb="11">
      <t>ホイクエン</t>
    </rPh>
    <phoneticPr fontId="22"/>
  </si>
  <si>
    <t>スターツケアサービス（株）</t>
  </si>
  <si>
    <t>（株）ニチイ学館</t>
  </si>
  <si>
    <t>東京都千代田区神田駿河台4-6 御茶ノ水ソラシティ</t>
  </si>
  <si>
    <t>井上　有紀</t>
  </si>
  <si>
    <t>ブリック（株）</t>
  </si>
  <si>
    <t>施設長</t>
  </si>
  <si>
    <t>小岩井　慶子</t>
  </si>
  <si>
    <t>（株）ルーチェ</t>
  </si>
  <si>
    <t>（医）健尚会</t>
  </si>
  <si>
    <t>あおぞら保育園</t>
    <rPh sb="4" eb="7">
      <t>ホイクエン</t>
    </rPh>
    <phoneticPr fontId="22"/>
  </si>
  <si>
    <t>（福）フィリア</t>
  </si>
  <si>
    <t>（株）テンダーラビングケアサービス</t>
  </si>
  <si>
    <t>スクルドエンジェル保育園幕張園</t>
    <rPh sb="9" eb="12">
      <t>ホイクエン</t>
    </rPh>
    <rPh sb="12" eb="14">
      <t>マクハリ</t>
    </rPh>
    <rPh sb="14" eb="15">
      <t>エン</t>
    </rPh>
    <phoneticPr fontId="21"/>
  </si>
  <si>
    <t>AIAI Child Care(株)</t>
  </si>
  <si>
    <t>さくらんぼ保育園</t>
    <rPh sb="5" eb="8">
      <t>ホイクエン</t>
    </rPh>
    <phoneticPr fontId="22"/>
  </si>
  <si>
    <t>げんき保育園</t>
    <rPh sb="3" eb="6">
      <t>ホイクエン</t>
    </rPh>
    <phoneticPr fontId="22"/>
  </si>
  <si>
    <t>マミー＆ミーおゆみ野保育園</t>
    <rPh sb="9" eb="10">
      <t>ノ</t>
    </rPh>
    <rPh sb="10" eb="13">
      <t>ホイクエン</t>
    </rPh>
    <phoneticPr fontId="21"/>
  </si>
  <si>
    <t>千葉県千葉市緑区おゆみ野中央6-50-10</t>
  </si>
  <si>
    <t>西山　道憲</t>
  </si>
  <si>
    <t>寒川保育園</t>
    <rPh sb="0" eb="1">
      <t>サム</t>
    </rPh>
    <rPh sb="1" eb="2">
      <t>カワ</t>
    </rPh>
    <rPh sb="2" eb="5">
      <t>ホイクエン</t>
    </rPh>
    <phoneticPr fontId="21"/>
  </si>
  <si>
    <t>（株）ブルーム</t>
  </si>
  <si>
    <t>本千葉エンゼルホーム保育園</t>
    <rPh sb="0" eb="3">
      <t>ホンチバ</t>
    </rPh>
    <rPh sb="10" eb="13">
      <t>ホイクエン</t>
    </rPh>
    <phoneticPr fontId="22"/>
  </si>
  <si>
    <t>（株）チャイルドタイム</t>
  </si>
  <si>
    <t>かるがも保育園　おゆみ野園</t>
    <rPh sb="4" eb="7">
      <t>ホイクエン</t>
    </rPh>
    <rPh sb="11" eb="12">
      <t>ノ</t>
    </rPh>
    <rPh sb="12" eb="13">
      <t>エン</t>
    </rPh>
    <phoneticPr fontId="22"/>
  </si>
  <si>
    <t>なのはな保育園</t>
    <rPh sb="4" eb="7">
      <t>ホイクエン</t>
    </rPh>
    <phoneticPr fontId="35"/>
  </si>
  <si>
    <t>ミルキーホーム都賀園</t>
    <rPh sb="7" eb="9">
      <t>ツガ</t>
    </rPh>
    <rPh sb="9" eb="10">
      <t>エン</t>
    </rPh>
    <phoneticPr fontId="35"/>
  </si>
  <si>
    <t>（株）ハッピーナース</t>
  </si>
  <si>
    <t>ぴょんぴょん保育園</t>
    <rPh sb="6" eb="9">
      <t>ホイクエン</t>
    </rPh>
    <phoneticPr fontId="35"/>
  </si>
  <si>
    <t>まほろばのお日さま保育園</t>
    <rPh sb="9" eb="12">
      <t>ホイクエン</t>
    </rPh>
    <phoneticPr fontId="35"/>
  </si>
  <si>
    <t>キートスチャイルドケア新田町</t>
    <rPh sb="11" eb="14">
      <t>シンデンチョウ</t>
    </rPh>
    <phoneticPr fontId="22"/>
  </si>
  <si>
    <t>（株）ハイフライヤーズ</t>
  </si>
  <si>
    <t>マミー＆ミー西都賀保育園</t>
    <rPh sb="6" eb="7">
      <t>ニシ</t>
    </rPh>
    <rPh sb="7" eb="9">
      <t>ツガ</t>
    </rPh>
    <rPh sb="9" eb="12">
      <t>ホイクエン</t>
    </rPh>
    <phoneticPr fontId="35"/>
  </si>
  <si>
    <t>幕張本郷すきっぷ保育園</t>
    <rPh sb="0" eb="4">
      <t>マクハリホンゴウ</t>
    </rPh>
    <rPh sb="8" eb="11">
      <t>ホイクエン</t>
    </rPh>
    <phoneticPr fontId="35"/>
  </si>
  <si>
    <t>若葉保育園</t>
    <rPh sb="0" eb="2">
      <t>ワカバ</t>
    </rPh>
    <rPh sb="2" eb="5">
      <t>ホイクエン</t>
    </rPh>
    <phoneticPr fontId="35"/>
  </si>
  <si>
    <t>（株）TORIコーポレーション</t>
  </si>
  <si>
    <t>検見川わくわく保育園</t>
    <rPh sb="0" eb="3">
      <t>ケミガワ</t>
    </rPh>
    <rPh sb="7" eb="9">
      <t>ホイク</t>
    </rPh>
    <rPh sb="9" eb="10">
      <t>エン</t>
    </rPh>
    <phoneticPr fontId="22"/>
  </si>
  <si>
    <t>植草学園千葉駅保育園</t>
    <rPh sb="0" eb="2">
      <t>ウエクサ</t>
    </rPh>
    <rPh sb="2" eb="4">
      <t>ガクエン</t>
    </rPh>
    <rPh sb="4" eb="7">
      <t>チバエキ</t>
    </rPh>
    <rPh sb="7" eb="10">
      <t>ホイクエン</t>
    </rPh>
    <phoneticPr fontId="17"/>
  </si>
  <si>
    <t>キートスチャイルドケア幕張本郷</t>
    <rPh sb="11" eb="13">
      <t>マクハリ</t>
    </rPh>
    <rPh sb="13" eb="15">
      <t>ホンゴウ</t>
    </rPh>
    <phoneticPr fontId="17"/>
  </si>
  <si>
    <t>京進のほいくえんＨＯＰＰＡ幕張町5丁目</t>
    <rPh sb="0" eb="2">
      <t>キョウシン</t>
    </rPh>
    <rPh sb="13" eb="15">
      <t>マクハリ</t>
    </rPh>
    <rPh sb="15" eb="16">
      <t>マチ</t>
    </rPh>
    <rPh sb="17" eb="19">
      <t>チョウメ</t>
    </rPh>
    <phoneticPr fontId="17"/>
  </si>
  <si>
    <t>京進のほいくえんＨＯＰＰＡ幕張本郷駅前</t>
    <rPh sb="0" eb="2">
      <t>キョウシン</t>
    </rPh>
    <rPh sb="13" eb="15">
      <t>マクハリ</t>
    </rPh>
    <rPh sb="15" eb="17">
      <t>ホンゴウ</t>
    </rPh>
    <rPh sb="17" eb="19">
      <t>エキマエ</t>
    </rPh>
    <phoneticPr fontId="17"/>
  </si>
  <si>
    <t>千葉検見川雲母保育園</t>
    <rPh sb="0" eb="2">
      <t>チバ</t>
    </rPh>
    <rPh sb="2" eb="5">
      <t>ケミガワ</t>
    </rPh>
    <rPh sb="5" eb="7">
      <t>キララ</t>
    </rPh>
    <rPh sb="7" eb="10">
      <t>ホイクエン</t>
    </rPh>
    <phoneticPr fontId="17"/>
  </si>
  <si>
    <t>かえで保育園幕張本郷</t>
    <rPh sb="3" eb="6">
      <t>ホイクエン</t>
    </rPh>
    <rPh sb="6" eb="8">
      <t>マクハリ</t>
    </rPh>
    <rPh sb="8" eb="10">
      <t>ホンゴウ</t>
    </rPh>
    <phoneticPr fontId="17"/>
  </si>
  <si>
    <t>すまいるキャンディ保育園</t>
    <rPh sb="9" eb="11">
      <t>ホイク</t>
    </rPh>
    <rPh sb="11" eb="12">
      <t>エン</t>
    </rPh>
    <phoneticPr fontId="17"/>
  </si>
  <si>
    <t>（株）キャンディ</t>
  </si>
  <si>
    <t>稲毛キッズマーム保育園</t>
    <rPh sb="0" eb="2">
      <t>イナゲ</t>
    </rPh>
    <rPh sb="8" eb="11">
      <t>ホイクエン</t>
    </rPh>
    <phoneticPr fontId="17"/>
  </si>
  <si>
    <t>キートスチャイルドケア園生町</t>
    <rPh sb="11" eb="12">
      <t>ソノ</t>
    </rPh>
    <rPh sb="12" eb="13">
      <t>イ</t>
    </rPh>
    <rPh sb="13" eb="14">
      <t>マチ</t>
    </rPh>
    <phoneticPr fontId="17"/>
  </si>
  <si>
    <t>千葉稲毛雲母保育園</t>
    <rPh sb="0" eb="2">
      <t>チバ</t>
    </rPh>
    <rPh sb="2" eb="4">
      <t>イナゲ</t>
    </rPh>
    <rPh sb="4" eb="6">
      <t>キララ</t>
    </rPh>
    <rPh sb="6" eb="9">
      <t>ホイクエン</t>
    </rPh>
    <phoneticPr fontId="17"/>
  </si>
  <si>
    <t>（株）モード・プランニング・ジャパン</t>
  </si>
  <si>
    <t>ぽかぽか保育園おてんとさん</t>
    <rPh sb="4" eb="6">
      <t>ホイク</t>
    </rPh>
    <rPh sb="6" eb="7">
      <t>エン</t>
    </rPh>
    <phoneticPr fontId="17"/>
  </si>
  <si>
    <t>（株）ディーケーエル</t>
  </si>
  <si>
    <t>大森保育園</t>
    <rPh sb="0" eb="2">
      <t>オオモリ</t>
    </rPh>
    <rPh sb="2" eb="5">
      <t>ホイクエン</t>
    </rPh>
    <phoneticPr fontId="26"/>
  </si>
  <si>
    <t>東千葉雲母保育園</t>
    <rPh sb="0" eb="1">
      <t>ヒガシ</t>
    </rPh>
    <rPh sb="1" eb="3">
      <t>チバ</t>
    </rPh>
    <rPh sb="3" eb="5">
      <t>キララ</t>
    </rPh>
    <rPh sb="5" eb="8">
      <t>ホイクエン</t>
    </rPh>
    <phoneticPr fontId="26"/>
  </si>
  <si>
    <t>レイモンド汐見丘保育園</t>
    <rPh sb="5" eb="7">
      <t>シオミ</t>
    </rPh>
    <rPh sb="7" eb="8">
      <t>オカ</t>
    </rPh>
    <rPh sb="8" eb="11">
      <t>ホイクエン</t>
    </rPh>
    <phoneticPr fontId="26"/>
  </si>
  <si>
    <t>後藤　麻希</t>
  </si>
  <si>
    <t>かえで保育園幕張本郷６丁目</t>
    <rPh sb="3" eb="10">
      <t>ホイクエンマクハリホンゴウ</t>
    </rPh>
    <rPh sb="11" eb="13">
      <t>チョウメ</t>
    </rPh>
    <phoneticPr fontId="26"/>
  </si>
  <si>
    <t>作草部アーク保育園</t>
    <rPh sb="0" eb="3">
      <t>サクサベ</t>
    </rPh>
    <rPh sb="6" eb="9">
      <t>ホイクエン</t>
    </rPh>
    <phoneticPr fontId="26"/>
  </si>
  <si>
    <t>（特非）千の葉ミルフィーユ</t>
  </si>
  <si>
    <t>ししの子保育園　小中台町</t>
    <rPh sb="3" eb="4">
      <t>コ</t>
    </rPh>
    <rPh sb="4" eb="7">
      <t>ホイクエン</t>
    </rPh>
    <rPh sb="8" eb="12">
      <t>コナカダイチョウ</t>
    </rPh>
    <phoneticPr fontId="26"/>
  </si>
  <si>
    <t>認可保育園　みどりまち</t>
    <rPh sb="0" eb="2">
      <t>ニンカ</t>
    </rPh>
    <rPh sb="2" eb="5">
      <t>ホイクエン</t>
    </rPh>
    <phoneticPr fontId="26"/>
  </si>
  <si>
    <t>キートスチャイルドケア桜木</t>
    <rPh sb="11" eb="13">
      <t>サクラギ</t>
    </rPh>
    <phoneticPr fontId="26"/>
  </si>
  <si>
    <t>小倉台　いろは保育園</t>
    <rPh sb="0" eb="3">
      <t>オグラダイ</t>
    </rPh>
    <rPh sb="7" eb="10">
      <t>ホイクエン</t>
    </rPh>
    <phoneticPr fontId="26"/>
  </si>
  <si>
    <t>つぐみ保育園</t>
    <rPh sb="3" eb="6">
      <t>ホイクエン</t>
    </rPh>
    <phoneticPr fontId="26"/>
  </si>
  <si>
    <t>みつばち保育園　若葉</t>
    <rPh sb="4" eb="7">
      <t>ホイクエン</t>
    </rPh>
    <rPh sb="8" eb="10">
      <t>ワカバ</t>
    </rPh>
    <phoneticPr fontId="26"/>
  </si>
  <si>
    <t>キートスチャイルドケアおゆみ野南</t>
    <rPh sb="14" eb="15">
      <t>ノ</t>
    </rPh>
    <rPh sb="15" eb="16">
      <t>ミナミ</t>
    </rPh>
    <phoneticPr fontId="26"/>
  </si>
  <si>
    <t>京進のほいくえん　HOPPA幕張ベイパーク</t>
    <rPh sb="0" eb="2">
      <t>キョウシン</t>
    </rPh>
    <rPh sb="14" eb="16">
      <t>マクハリ</t>
    </rPh>
    <phoneticPr fontId="26"/>
  </si>
  <si>
    <t>K's garden蘇我保育園</t>
    <rPh sb="10" eb="12">
      <t>ソガ</t>
    </rPh>
    <rPh sb="12" eb="15">
      <t>ホイクエン</t>
    </rPh>
    <phoneticPr fontId="26"/>
  </si>
  <si>
    <t>子どものまきば保育園</t>
    <rPh sb="0" eb="1">
      <t>コ</t>
    </rPh>
    <rPh sb="7" eb="10">
      <t>ホイクエン</t>
    </rPh>
    <phoneticPr fontId="17"/>
  </si>
  <si>
    <t>ほしのこ保育園</t>
    <rPh sb="4" eb="7">
      <t>ホイクエン</t>
    </rPh>
    <phoneticPr fontId="17"/>
  </si>
  <si>
    <t>（株）スター・フィールド</t>
  </si>
  <si>
    <t>椿森保育園</t>
    <rPh sb="0" eb="2">
      <t>ツバキモリ</t>
    </rPh>
    <rPh sb="2" eb="5">
      <t>ホイクエン</t>
    </rPh>
    <phoneticPr fontId="17"/>
  </si>
  <si>
    <t>アンファンジュール保育園弁天</t>
    <rPh sb="9" eb="12">
      <t>ホイクエン</t>
    </rPh>
    <rPh sb="12" eb="14">
      <t>ベンテン</t>
    </rPh>
    <phoneticPr fontId="17"/>
  </si>
  <si>
    <t>かえで保育園まくはり</t>
    <rPh sb="3" eb="6">
      <t>ホイクエン</t>
    </rPh>
    <phoneticPr fontId="17"/>
  </si>
  <si>
    <t>かえで保育園はなぞの</t>
    <rPh sb="3" eb="6">
      <t>ホイクエン</t>
    </rPh>
    <phoneticPr fontId="17"/>
  </si>
  <si>
    <t>アストロベースキャンプ保育園</t>
    <rPh sb="11" eb="14">
      <t>ホイクエン</t>
    </rPh>
    <phoneticPr fontId="17"/>
  </si>
  <si>
    <t>かるがも保育園　鎌取園</t>
    <rPh sb="4" eb="7">
      <t>ホイクエン</t>
    </rPh>
    <rPh sb="8" eb="10">
      <t>カマトリ</t>
    </rPh>
    <rPh sb="10" eb="11">
      <t>エン</t>
    </rPh>
    <phoneticPr fontId="17"/>
  </si>
  <si>
    <t>クニナたかだの森保育園</t>
    <rPh sb="7" eb="8">
      <t>モリ</t>
    </rPh>
    <rPh sb="8" eb="11">
      <t>ホイクエン</t>
    </rPh>
    <phoneticPr fontId="17"/>
  </si>
  <si>
    <t>千葉県習志野市津田沼５丁目３－２５</t>
  </si>
  <si>
    <t>京進のほいくえんHOPPAガーデンビュー千葉駅前</t>
    <rPh sb="0" eb="2">
      <t>キョウシン</t>
    </rPh>
    <rPh sb="20" eb="23">
      <t>チバエキ</t>
    </rPh>
    <rPh sb="23" eb="24">
      <t>マエ</t>
    </rPh>
    <phoneticPr fontId="17"/>
  </si>
  <si>
    <t>希望の子保育園</t>
    <rPh sb="0" eb="2">
      <t>キボウ</t>
    </rPh>
    <rPh sb="3" eb="4">
      <t>コ</t>
    </rPh>
    <rPh sb="4" eb="7">
      <t>ホイクエン</t>
    </rPh>
    <phoneticPr fontId="17"/>
  </si>
  <si>
    <t>そがチャイルドハウス保育園</t>
    <rPh sb="10" eb="13">
      <t>ホイクエン</t>
    </rPh>
    <phoneticPr fontId="17"/>
  </si>
  <si>
    <t>千葉市中央区南町３－１２－１</t>
  </si>
  <si>
    <t>（株）グローバルナビゲーション</t>
  </si>
  <si>
    <t>（株）エルダーテイメント・ジャパン</t>
  </si>
  <si>
    <t>（株）オーチャード・ルーム</t>
  </si>
  <si>
    <t>サフォークキッズ保育園</t>
    <rPh sb="8" eb="11">
      <t>ホイクエン</t>
    </rPh>
    <phoneticPr fontId="17"/>
  </si>
  <si>
    <t>みらくる保育園</t>
    <rPh sb="4" eb="7">
      <t>ホイクエン</t>
    </rPh>
    <phoneticPr fontId="17"/>
  </si>
  <si>
    <t>検見川はないろ保育園</t>
  </si>
  <si>
    <t>NAK14418</t>
  </si>
  <si>
    <t>神奈川県厚木市寿町２丁目８－２０常盤ビル</t>
  </si>
  <si>
    <t>小島　章敬</t>
  </si>
  <si>
    <t>かえで保育園幕張駅前</t>
  </si>
  <si>
    <t>QBZ44005</t>
  </si>
  <si>
    <t>ATT82347</t>
  </si>
  <si>
    <t>WHD66780</t>
  </si>
  <si>
    <t>(福）創成会</t>
  </si>
  <si>
    <t>KUM73101</t>
  </si>
  <si>
    <t>(福）大きな家族</t>
  </si>
  <si>
    <t>TDL20807</t>
  </si>
  <si>
    <t>RGM49995</t>
  </si>
  <si>
    <t>千葉県市川市妙典２丁目４－１２</t>
  </si>
  <si>
    <t>（福）　愛の園福祉会</t>
  </si>
  <si>
    <t>（福）　健育会</t>
  </si>
  <si>
    <t>（学）　増田学園</t>
  </si>
  <si>
    <t>（福）　創成会</t>
  </si>
  <si>
    <t>NPO法人虹の丘ワールド・ケア・ファミリー</t>
  </si>
  <si>
    <t>（学）聖メリー学園</t>
  </si>
  <si>
    <t>（学）アゼリー学園</t>
  </si>
  <si>
    <t>（学）信愛学園</t>
  </si>
  <si>
    <t>千葉市若葉区千城台東１－６－２</t>
  </si>
  <si>
    <t>3220003</t>
  </si>
  <si>
    <t>宗教法人　日本聖公会横浜教区</t>
  </si>
  <si>
    <t>3220004</t>
  </si>
  <si>
    <t>KFA44671</t>
  </si>
  <si>
    <t>（学）芦童学園</t>
  </si>
  <si>
    <t>千葉市花見川区さつきが丘２－１３</t>
  </si>
  <si>
    <t>芦谷　牧人</t>
  </si>
  <si>
    <t>3220005</t>
  </si>
  <si>
    <t>3220006</t>
  </si>
  <si>
    <t>千葉県千葉市緑区大金沢町３８１－１</t>
  </si>
  <si>
    <t>（学）由田学園</t>
  </si>
  <si>
    <t>千葉県千葉市中央区東本町１－５</t>
  </si>
  <si>
    <t>（学）千葉花園学園</t>
  </si>
  <si>
    <t>千葉県千葉市稲毛区穴川町３７５</t>
  </si>
  <si>
    <t>（学）文化学園</t>
  </si>
  <si>
    <t>（株）森のおうちコッコロ</t>
  </si>
  <si>
    <t>（株）アストロキャンプ</t>
  </si>
  <si>
    <t>（株）センター</t>
  </si>
  <si>
    <t>（株）Think Education</t>
  </si>
  <si>
    <t>ライフプランニング（株）</t>
  </si>
  <si>
    <t>杉本　卓美</t>
  </si>
  <si>
    <t>（福）日本ウェルフェアサポート</t>
  </si>
  <si>
    <t>（株）エクシオジャパン</t>
  </si>
  <si>
    <t>（株）サンフラワー</t>
  </si>
  <si>
    <t>伊東　淑美</t>
  </si>
  <si>
    <t>鵜澤　美恵</t>
  </si>
  <si>
    <t>EXL94559</t>
  </si>
  <si>
    <t>(医)グリーンエミネンス</t>
  </si>
  <si>
    <t>千葉市中央区千葉寺町188</t>
  </si>
  <si>
    <t>中村　周二</t>
  </si>
  <si>
    <t>（株）ライフサポート</t>
  </si>
  <si>
    <t>ナーサリーホームフレスポ稲毛</t>
    <rPh sb="12" eb="14">
      <t>イナゲ</t>
    </rPh>
    <phoneticPr fontId="47"/>
  </si>
  <si>
    <t>ベビールームこどものへや</t>
  </si>
  <si>
    <t>リトルガーデン　幕張本郷</t>
  </si>
  <si>
    <t>きっず☆かりん</t>
  </si>
  <si>
    <t>愛隣幼稚園</t>
  </si>
  <si>
    <t>とどろき一倫荘　事業所内保育所　はぴねす</t>
    <rPh sb="4" eb="7">
      <t>イチリンソウ</t>
    </rPh>
    <rPh sb="8" eb="11">
      <t>ジギョウショ</t>
    </rPh>
    <rPh sb="11" eb="12">
      <t>ナイ</t>
    </rPh>
    <rPh sb="12" eb="14">
      <t>ホイク</t>
    </rPh>
    <rPh sb="14" eb="15">
      <t>ショ</t>
    </rPh>
    <phoneticPr fontId="47"/>
  </si>
  <si>
    <t>リトルガーデンＷＢＧ</t>
  </si>
  <si>
    <t>みらいのまち保育園　作草部</t>
    <rPh sb="6" eb="9">
      <t>ホイクエン</t>
    </rPh>
    <phoneticPr fontId="47"/>
  </si>
  <si>
    <t>リトルガーデン千葉ポートタウン</t>
  </si>
  <si>
    <t>みらいのまち保育園　園生</t>
    <rPh sb="6" eb="9">
      <t>ホイクエン</t>
    </rPh>
    <rPh sb="10" eb="12">
      <t>ソンノウ</t>
    </rPh>
    <phoneticPr fontId="47"/>
  </si>
  <si>
    <t>みらいのまち保育園　新田町</t>
    <rPh sb="6" eb="9">
      <t>ホイクエン</t>
    </rPh>
    <rPh sb="10" eb="13">
      <t>シンデンチョウ</t>
    </rPh>
    <phoneticPr fontId="47"/>
  </si>
  <si>
    <t>認定こども園　土気中央幼稚園</t>
  </si>
  <si>
    <t>ハピネスいなげ園</t>
    <rPh sb="7" eb="8">
      <t>エン</t>
    </rPh>
    <phoneticPr fontId="22"/>
  </si>
  <si>
    <t>都賀あすか園</t>
  </si>
  <si>
    <t>稲毛海岸サンフラワー保育室</t>
  </si>
  <si>
    <t>はまちどり保育園</t>
  </si>
  <si>
    <t>はまのけやき保育園</t>
  </si>
  <si>
    <t>みらいのまち保育園　蘇我</t>
  </si>
  <si>
    <t>リトルガーデンインターナショナル海浜幕張認可保育園</t>
  </si>
  <si>
    <t>そらまめ新千葉駅前園</t>
  </si>
  <si>
    <t>かえで保育園おゆみ野</t>
    <rPh sb="3" eb="6">
      <t>ホイクエン</t>
    </rPh>
    <rPh sb="9" eb="10">
      <t>ノ</t>
    </rPh>
    <phoneticPr fontId="26"/>
  </si>
  <si>
    <t>もりのなかま保育園おゆみ野園サイエンス＋</t>
  </si>
  <si>
    <t>あおば保育園</t>
    <rPh sb="3" eb="6">
      <t>ホイクエン</t>
    </rPh>
    <phoneticPr fontId="26"/>
  </si>
  <si>
    <t>チャコ保育園</t>
    <rPh sb="3" eb="6">
      <t>ホイクエン</t>
    </rPh>
    <phoneticPr fontId="26"/>
  </si>
  <si>
    <t>かえで保育園千葉中央</t>
    <rPh sb="6" eb="8">
      <t>チバ</t>
    </rPh>
    <rPh sb="8" eb="10">
      <t>チュウオウ</t>
    </rPh>
    <phoneticPr fontId="26"/>
  </si>
  <si>
    <t>市川市国府台2-9-13</t>
  </si>
  <si>
    <t>田代　鉄也</t>
  </si>
  <si>
    <t>（福）天祐会</t>
  </si>
  <si>
    <t>（一社）こども未来福祉会</t>
  </si>
  <si>
    <t>Gakkenほいくえん おゆみ野</t>
    <rPh sb="15" eb="16">
      <t>ノ</t>
    </rPh>
    <phoneticPr fontId="22"/>
  </si>
  <si>
    <t>千葉市美浜区稲毛海岸3－1－30　フラワーヒル稲毛2階</t>
  </si>
  <si>
    <t>中林　瑞穂</t>
  </si>
  <si>
    <t>（福）泉福祉会</t>
  </si>
  <si>
    <t>Gakkenほいくえん 稲毛東</t>
    <rPh sb="12" eb="14">
      <t>イナゲ</t>
    </rPh>
    <rPh sb="14" eb="15">
      <t>ヒガシ</t>
    </rPh>
    <phoneticPr fontId="16"/>
  </si>
  <si>
    <t>東京都千代田区大手町1−6−1 大手町ビル213</t>
  </si>
  <si>
    <t>AIAI NURSERY　幕張</t>
    <rPh sb="13" eb="15">
      <t>マクハリ</t>
    </rPh>
    <phoneticPr fontId="22"/>
  </si>
  <si>
    <t>武村　潤一</t>
  </si>
  <si>
    <t>（同）げんき企画</t>
  </si>
  <si>
    <t>そらまめ保育園新千葉</t>
    <rPh sb="4" eb="7">
      <t>ホイクエン</t>
    </rPh>
    <rPh sb="7" eb="8">
      <t>シン</t>
    </rPh>
    <rPh sb="8" eb="10">
      <t>チバ</t>
    </rPh>
    <phoneticPr fontId="22"/>
  </si>
  <si>
    <t>（株）なのはな</t>
  </si>
  <si>
    <t>AIAI NURSERY　土気</t>
    <rPh sb="13" eb="15">
      <t>トケ</t>
    </rPh>
    <phoneticPr fontId="22"/>
  </si>
  <si>
    <t>リトルガーデンインターナショナル幕張本郷認可保育園</t>
    <rPh sb="16" eb="18">
      <t>マクハリ</t>
    </rPh>
    <rPh sb="18" eb="20">
      <t>ホンゴウ</t>
    </rPh>
    <rPh sb="20" eb="22">
      <t>ニンカ</t>
    </rPh>
    <rPh sb="22" eb="25">
      <t>ホイクエン</t>
    </rPh>
    <phoneticPr fontId="26"/>
  </si>
  <si>
    <t>AIAI NURSERY　あすみが丘</t>
    <rPh sb="17" eb="18">
      <t>オカ</t>
    </rPh>
    <phoneticPr fontId="17"/>
  </si>
  <si>
    <t>（株）K'sgarden</t>
  </si>
  <si>
    <t>ジェー・エス・テー（株）</t>
  </si>
  <si>
    <t>北海道北広島市Ｆビレッジ８番地</t>
  </si>
  <si>
    <t>千葉市美浜区真砂2-24-8</t>
  </si>
  <si>
    <t>後藤　伸太郎</t>
  </si>
  <si>
    <t>オーチャード・キッズ稲毛海岸保育園第二</t>
    <rPh sb="10" eb="14">
      <t>イナゲカイガン</t>
    </rPh>
    <rPh sb="14" eb="16">
      <t>ホイク</t>
    </rPh>
    <rPh sb="16" eb="17">
      <t>エン</t>
    </rPh>
    <rPh sb="17" eb="18">
      <t>ダイ</t>
    </rPh>
    <rPh sb="18" eb="19">
      <t>ニ</t>
    </rPh>
    <phoneticPr fontId="17"/>
  </si>
  <si>
    <t>（株）EDU</t>
  </si>
  <si>
    <t>（株）キッズホーム欒</t>
  </si>
  <si>
    <t>あおば保育園</t>
    <rPh sb="3" eb="6">
      <t>ホイクエン</t>
    </rPh>
    <phoneticPr fontId="17"/>
  </si>
  <si>
    <t>CZN11549</t>
  </si>
  <si>
    <t>千葉市中央区末広４丁目２１番４</t>
  </si>
  <si>
    <t>チャコ保育園</t>
    <rPh sb="3" eb="6">
      <t>ホイクエン</t>
    </rPh>
    <phoneticPr fontId="17"/>
  </si>
  <si>
    <t>トレンディワールド（株）</t>
  </si>
  <si>
    <t>かえで保育園千葉中央</t>
    <rPh sb="6" eb="8">
      <t>チバ</t>
    </rPh>
    <rPh sb="8" eb="10">
      <t>チュウオウ</t>
    </rPh>
    <phoneticPr fontId="17"/>
  </si>
  <si>
    <t>XLE56558</t>
  </si>
  <si>
    <t>かえで保育園おゆみ野</t>
    <rPh sb="3" eb="6">
      <t>ホイクエン</t>
    </rPh>
    <rPh sb="9" eb="10">
      <t>ノ</t>
    </rPh>
    <phoneticPr fontId="17"/>
  </si>
  <si>
    <t>IDL54946</t>
  </si>
  <si>
    <t>もりのなかま保育園おゆみ野園サイエンス＋</t>
    <rPh sb="6" eb="9">
      <t>ホイクエン</t>
    </rPh>
    <rPh sb="12" eb="13">
      <t>ノ</t>
    </rPh>
    <rPh sb="13" eb="14">
      <t>エン</t>
    </rPh>
    <phoneticPr fontId="17"/>
  </si>
  <si>
    <t>EQQ97990</t>
  </si>
  <si>
    <t>川村　陽介</t>
  </si>
  <si>
    <t>リトルガーデンインターナショナル幕張ベイパーク保育園</t>
    <rPh sb="16" eb="18">
      <t>マクハリ</t>
    </rPh>
    <rPh sb="23" eb="26">
      <t>ホイクエン</t>
    </rPh>
    <phoneticPr fontId="17"/>
  </si>
  <si>
    <t>PEB13593</t>
  </si>
  <si>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25"/>
  </si>
  <si>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25"/>
  </si>
  <si>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25"/>
  </si>
  <si>
    <t>幼保連携型認定こども園　ウィズダムナーサリースクール</t>
    <rPh sb="0" eb="1">
      <t>ヨウ</t>
    </rPh>
    <rPh sb="1" eb="2">
      <t>ホ</t>
    </rPh>
    <rPh sb="2" eb="5">
      <t>レンケイガタ</t>
    </rPh>
    <rPh sb="5" eb="7">
      <t>ニンテイ</t>
    </rPh>
    <rPh sb="10" eb="11">
      <t>エン</t>
    </rPh>
    <phoneticPr fontId="25"/>
  </si>
  <si>
    <t>認定こども園　千葉明徳短期大学附属幼稚園</t>
    <rPh sb="7" eb="9">
      <t>チバ</t>
    </rPh>
    <rPh sb="9" eb="11">
      <t>メイトク</t>
    </rPh>
    <rPh sb="11" eb="13">
      <t>タンキ</t>
    </rPh>
    <rPh sb="13" eb="15">
      <t>ダイガク</t>
    </rPh>
    <rPh sb="15" eb="17">
      <t>フゾク</t>
    </rPh>
    <rPh sb="17" eb="20">
      <t>ヨウチエン</t>
    </rPh>
    <phoneticPr fontId="23"/>
  </si>
  <si>
    <t>認定こども園　登戸幼稚園</t>
    <rPh sb="7" eb="9">
      <t>ノブト</t>
    </rPh>
    <rPh sb="9" eb="12">
      <t>ヨウチエン</t>
    </rPh>
    <phoneticPr fontId="23"/>
  </si>
  <si>
    <t>認定こども園　さつきが丘幼稚園</t>
    <rPh sb="11" eb="12">
      <t>オカ</t>
    </rPh>
    <rPh sb="12" eb="15">
      <t>ヨウチエン</t>
    </rPh>
    <phoneticPr fontId="23"/>
  </si>
  <si>
    <t>VFJ49880</t>
  </si>
  <si>
    <t>認定こども園　まこと第三幼稚園</t>
    <rPh sb="10" eb="11">
      <t>ダイ</t>
    </rPh>
    <rPh sb="11" eb="12">
      <t>サン</t>
    </rPh>
    <rPh sb="12" eb="15">
      <t>ヨウチエン</t>
    </rPh>
    <phoneticPr fontId="23"/>
  </si>
  <si>
    <t>認定こども園　稲毛すみれ幼稚園</t>
    <rPh sb="7" eb="9">
      <t>イナゲ</t>
    </rPh>
    <rPh sb="12" eb="15">
      <t>ヨウチエン</t>
    </rPh>
    <phoneticPr fontId="23"/>
  </si>
  <si>
    <t>認定こども園　かしの木学園　かしの木園</t>
    <rPh sb="11" eb="13">
      <t>ガクエン</t>
    </rPh>
    <rPh sb="17" eb="18">
      <t>キ</t>
    </rPh>
    <rPh sb="18" eb="19">
      <t>エン</t>
    </rPh>
    <phoneticPr fontId="20"/>
  </si>
  <si>
    <t>認定こども園　松ヶ丘幼稚園</t>
    <rPh sb="0" eb="2">
      <t>ニンテイ</t>
    </rPh>
    <phoneticPr fontId="26"/>
  </si>
  <si>
    <t>認定こども園　山王幼稚園</t>
    <rPh sb="0" eb="6">
      <t>ニ</t>
    </rPh>
    <rPh sb="7" eb="9">
      <t>サンノウ</t>
    </rPh>
    <rPh sb="9" eb="12">
      <t>ヨウチエン</t>
    </rPh>
    <phoneticPr fontId="26"/>
  </si>
  <si>
    <t>認定こども園　土岐幼稚園</t>
    <rPh sb="0" eb="6">
      <t>ニ</t>
    </rPh>
    <rPh sb="7" eb="9">
      <t>トキ</t>
    </rPh>
    <rPh sb="9" eb="12">
      <t>ヨウチエン</t>
    </rPh>
    <phoneticPr fontId="26"/>
  </si>
  <si>
    <t>認定こども園　鏡戸幼稚園</t>
    <rPh sb="0" eb="6">
      <t>ニ</t>
    </rPh>
    <rPh sb="7" eb="8">
      <t>カガミ</t>
    </rPh>
    <rPh sb="8" eb="9">
      <t>ト</t>
    </rPh>
    <rPh sb="9" eb="12">
      <t>ヨウチエン</t>
    </rPh>
    <phoneticPr fontId="26"/>
  </si>
  <si>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26"/>
  </si>
  <si>
    <t>認定こども園　まこと第二幼稚園</t>
    <rPh sb="0" eb="2">
      <t>ニンテイ</t>
    </rPh>
    <rPh sb="5" eb="6">
      <t>エン</t>
    </rPh>
    <rPh sb="10" eb="12">
      <t>ダイニ</t>
    </rPh>
    <rPh sb="12" eb="15">
      <t>ヨウチエン</t>
    </rPh>
    <phoneticPr fontId="17"/>
  </si>
  <si>
    <t>認定こども園　花見川ちぐさ幼稚園</t>
    <rPh sb="0" eb="2">
      <t>ニンテイ</t>
    </rPh>
    <rPh sb="5" eb="6">
      <t>エン</t>
    </rPh>
    <rPh sb="7" eb="10">
      <t>ハナミガワ</t>
    </rPh>
    <rPh sb="13" eb="16">
      <t>ヨウチエン</t>
    </rPh>
    <phoneticPr fontId="17"/>
  </si>
  <si>
    <t>認定こども園　明徳土気こども園</t>
    <rPh sb="0" eb="2">
      <t>ニンテイ</t>
    </rPh>
    <rPh sb="5" eb="6">
      <t>エン</t>
    </rPh>
    <rPh sb="7" eb="9">
      <t>メイトク</t>
    </rPh>
    <rPh sb="9" eb="11">
      <t>トケ</t>
    </rPh>
    <rPh sb="14" eb="15">
      <t>エン</t>
    </rPh>
    <phoneticPr fontId="17"/>
  </si>
  <si>
    <t>認定こども園　双葉幼稚園</t>
    <rPh sb="0" eb="2">
      <t>ニンテイ</t>
    </rPh>
    <rPh sb="5" eb="6">
      <t>エン</t>
    </rPh>
    <rPh sb="7" eb="9">
      <t>フタバ</t>
    </rPh>
    <rPh sb="9" eb="12">
      <t>ヨウチエン</t>
    </rPh>
    <phoneticPr fontId="17"/>
  </si>
  <si>
    <t>認定こども園　青い鳥第二幼稚園</t>
    <rPh sb="0" eb="2">
      <t>ニンテイ</t>
    </rPh>
    <rPh sb="5" eb="6">
      <t>エン</t>
    </rPh>
    <rPh sb="7" eb="8">
      <t>アオ</t>
    </rPh>
    <rPh sb="9" eb="10">
      <t>トリ</t>
    </rPh>
    <rPh sb="10" eb="11">
      <t>ダイ</t>
    </rPh>
    <rPh sb="11" eb="12">
      <t>２</t>
    </rPh>
    <rPh sb="12" eb="15">
      <t>ヨウチエン</t>
    </rPh>
    <phoneticPr fontId="17"/>
  </si>
  <si>
    <t>幼保連携型認定こども園　ふたば保育園</t>
    <rPh sb="0" eb="2">
      <t>ヨウホ</t>
    </rPh>
    <rPh sb="2" eb="4">
      <t>レンケイ</t>
    </rPh>
    <rPh sb="4" eb="5">
      <t>ガタ</t>
    </rPh>
    <rPh sb="5" eb="7">
      <t>ニンテイ</t>
    </rPh>
    <rPh sb="10" eb="11">
      <t>エン</t>
    </rPh>
    <rPh sb="15" eb="18">
      <t>ホイクエン</t>
    </rPh>
    <phoneticPr fontId="17"/>
  </si>
  <si>
    <t>認定こども園　おゆみ野南幼稚園</t>
    <rPh sb="0" eb="2">
      <t>ニンテイ</t>
    </rPh>
    <rPh sb="5" eb="6">
      <t>エン</t>
    </rPh>
    <rPh sb="10" eb="11">
      <t>ノ</t>
    </rPh>
    <rPh sb="11" eb="12">
      <t>ミナミ</t>
    </rPh>
    <rPh sb="12" eb="15">
      <t>ヨウチエン</t>
    </rPh>
    <phoneticPr fontId="17"/>
  </si>
  <si>
    <t>認定こども園　土気中央幼稚園</t>
    <rPh sb="0" eb="2">
      <t>ニンテイ</t>
    </rPh>
    <rPh sb="5" eb="6">
      <t>エン</t>
    </rPh>
    <rPh sb="7" eb="9">
      <t>トケ</t>
    </rPh>
    <rPh sb="9" eb="11">
      <t>チュウオウ</t>
    </rPh>
    <rPh sb="11" eb="14">
      <t>ヨウチエン</t>
    </rPh>
    <phoneticPr fontId="17"/>
  </si>
  <si>
    <t>ZFQ36082</t>
  </si>
  <si>
    <t>（学）小川学園</t>
  </si>
  <si>
    <t>千葉市緑区土気町1630-1</t>
  </si>
  <si>
    <t>小川治政</t>
  </si>
  <si>
    <t>認定こども園　あすみ中央幼稚園</t>
    <rPh sb="0" eb="2">
      <t>ニンテイ</t>
    </rPh>
    <rPh sb="5" eb="6">
      <t>エン</t>
    </rPh>
    <rPh sb="10" eb="12">
      <t>チュウオウ</t>
    </rPh>
    <rPh sb="12" eb="15">
      <t>ヨウチエン</t>
    </rPh>
    <phoneticPr fontId="17"/>
  </si>
  <si>
    <t>YTS31250</t>
  </si>
  <si>
    <t>羔幼稚園</t>
    <rPh sb="0" eb="1">
      <t>コヒツジ</t>
    </rPh>
    <rPh sb="1" eb="4">
      <t>ヨウチエン</t>
    </rPh>
    <phoneticPr fontId="22"/>
  </si>
  <si>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22"/>
  </si>
  <si>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22"/>
  </si>
  <si>
    <t>千葉県千葉市若葉区桜木４－１６－３８</t>
  </si>
  <si>
    <t>愛隣幼稚園</t>
    <rPh sb="0" eb="2">
      <t>アイリン</t>
    </rPh>
    <rPh sb="2" eb="5">
      <t>ヨウチエン</t>
    </rPh>
    <phoneticPr fontId="17"/>
  </si>
  <si>
    <t>VHL96179</t>
  </si>
  <si>
    <t>（学）愛隣学園</t>
  </si>
  <si>
    <t>千葉市稲毛区轟町５丁目２番１２号</t>
  </si>
  <si>
    <t>木下　勝世</t>
  </si>
  <si>
    <t>青葉の森保育館</t>
    <rPh sb="0" eb="2">
      <t>アオバ</t>
    </rPh>
    <rPh sb="3" eb="4">
      <t>モリ</t>
    </rPh>
    <rPh sb="4" eb="6">
      <t>ホイク</t>
    </rPh>
    <rPh sb="6" eb="7">
      <t>カン</t>
    </rPh>
    <phoneticPr fontId="25"/>
  </si>
  <si>
    <t>森のおうち　コッコロ</t>
    <rPh sb="0" eb="1">
      <t>モリ</t>
    </rPh>
    <phoneticPr fontId="25"/>
  </si>
  <si>
    <t>Kid's Patio まくはり園</t>
    <rPh sb="16" eb="17">
      <t>エン</t>
    </rPh>
    <phoneticPr fontId="24"/>
  </si>
  <si>
    <t>千葉市若葉区小倉台４－６－２</t>
  </si>
  <si>
    <t>星のおうち千葉中央</t>
    <rPh sb="0" eb="1">
      <t>ホシ</t>
    </rPh>
    <rPh sb="5" eb="7">
      <t>チバ</t>
    </rPh>
    <rPh sb="7" eb="9">
      <t>チュウオウ</t>
    </rPh>
    <phoneticPr fontId="29"/>
  </si>
  <si>
    <t>星のおうち幕張</t>
    <rPh sb="5" eb="7">
      <t>マクハリ</t>
    </rPh>
    <phoneticPr fontId="33"/>
  </si>
  <si>
    <t>アストロミニキャンプ小仲台</t>
    <rPh sb="10" eb="11">
      <t>コ</t>
    </rPh>
    <rPh sb="11" eb="12">
      <t>ナカ</t>
    </rPh>
    <rPh sb="12" eb="13">
      <t>ダイ</t>
    </rPh>
    <phoneticPr fontId="29"/>
  </si>
  <si>
    <t>（特非）耳長うさぎ</t>
  </si>
  <si>
    <t>そらまめ千葉西口駅前園</t>
    <rPh sb="4" eb="6">
      <t>チバ</t>
    </rPh>
    <rPh sb="6" eb="8">
      <t>ニシグチ</t>
    </rPh>
    <rPh sb="8" eb="9">
      <t>エキ</t>
    </rPh>
    <rPh sb="9" eb="10">
      <t>マエ</t>
    </rPh>
    <rPh sb="10" eb="11">
      <t>エン</t>
    </rPh>
    <phoneticPr fontId="20"/>
  </si>
  <si>
    <t>千葉わくわく園</t>
    <rPh sb="0" eb="2">
      <t>チバ</t>
    </rPh>
    <rPh sb="6" eb="7">
      <t>エン</t>
    </rPh>
    <phoneticPr fontId="20"/>
  </si>
  <si>
    <t>西千葉たんぽぽ保育室</t>
    <rPh sb="0" eb="3">
      <t>ニシチバ</t>
    </rPh>
    <rPh sb="7" eb="10">
      <t>ホイクシツ</t>
    </rPh>
    <phoneticPr fontId="30"/>
  </si>
  <si>
    <t>キッズスペース・ウィーピー幕張本郷</t>
    <rPh sb="13" eb="15">
      <t>マクハリ</t>
    </rPh>
    <rPh sb="15" eb="17">
      <t>ホンゴウ</t>
    </rPh>
    <phoneticPr fontId="30"/>
  </si>
  <si>
    <t>ハニーキッズ草野園</t>
    <rPh sb="6" eb="8">
      <t>クサノ</t>
    </rPh>
    <rPh sb="8" eb="9">
      <t>エン</t>
    </rPh>
    <phoneticPr fontId="28"/>
  </si>
  <si>
    <t>（株）ハニーキッズ</t>
  </si>
  <si>
    <t>天野　裕香里</t>
  </si>
  <si>
    <t>キートスチャイルドケア新千葉</t>
    <rPh sb="11" eb="14">
      <t>シンチバ</t>
    </rPh>
    <phoneticPr fontId="30"/>
  </si>
  <si>
    <t>稲毛ふわり保育室</t>
    <rPh sb="0" eb="2">
      <t>イナゲ</t>
    </rPh>
    <rPh sb="5" eb="8">
      <t>ホイクシツ</t>
    </rPh>
    <phoneticPr fontId="30"/>
  </si>
  <si>
    <t>（株）JFA</t>
  </si>
  <si>
    <t>星のおうち幕張北</t>
    <rPh sb="7" eb="8">
      <t>キタ</t>
    </rPh>
    <phoneticPr fontId="33"/>
  </si>
  <si>
    <t>（株）AFFECTION</t>
  </si>
  <si>
    <t>（福）創成会</t>
  </si>
  <si>
    <t>植草学園　このはの家</t>
    <rPh sb="0" eb="4">
      <t>ウエクサガクエン</t>
    </rPh>
    <rPh sb="9" eb="10">
      <t>イエ</t>
    </rPh>
    <phoneticPr fontId="26"/>
  </si>
  <si>
    <t>キッズルーム蘇我わかば</t>
    <rPh sb="6" eb="8">
      <t>ソガ</t>
    </rPh>
    <phoneticPr fontId="26"/>
  </si>
  <si>
    <t>（株）ウェルシーライフサービス</t>
  </si>
  <si>
    <t>サンライズキッズ 都賀園</t>
    <rPh sb="9" eb="11">
      <t>ツガ</t>
    </rPh>
    <rPh sb="11" eb="12">
      <t>エン</t>
    </rPh>
    <phoneticPr fontId="26"/>
  </si>
  <si>
    <t>神奈川県横浜市西区みなとみらい2-2-1横浜ランドマークタワー38F</t>
  </si>
  <si>
    <t>都賀サンフラワー保育室</t>
    <rPh sb="0" eb="2">
      <t>ツガ</t>
    </rPh>
    <rPh sb="8" eb="11">
      <t>ホイクシツ</t>
    </rPh>
    <phoneticPr fontId="26"/>
  </si>
  <si>
    <t>東京都中央区日本橋小伝馬町１２－５　小伝馬町YSビル６階</t>
  </si>
  <si>
    <t>なないろ浜野園</t>
    <rPh sb="4" eb="7">
      <t>ハマノエン</t>
    </rPh>
    <phoneticPr fontId="21"/>
  </si>
  <si>
    <t>新検見川駅北口キッズランド</t>
    <rPh sb="5" eb="7">
      <t>キタグチ</t>
    </rPh>
    <phoneticPr fontId="17"/>
  </si>
  <si>
    <t>ほしぞらの丘</t>
    <rPh sb="5" eb="6">
      <t>オカ</t>
    </rPh>
    <phoneticPr fontId="17"/>
  </si>
  <si>
    <t>そらまめ新千葉駅前園</t>
    <rPh sb="4" eb="7">
      <t>シンチバ</t>
    </rPh>
    <rPh sb="7" eb="8">
      <t>エキ</t>
    </rPh>
    <rPh sb="8" eb="9">
      <t>マエ</t>
    </rPh>
    <rPh sb="9" eb="10">
      <t>エン</t>
    </rPh>
    <phoneticPr fontId="17"/>
  </si>
  <si>
    <t>HPL64204</t>
  </si>
  <si>
    <t>千葉県習志野市奏の杜３丁目１４－９</t>
  </si>
  <si>
    <t>都賀あすか園</t>
    <rPh sb="0" eb="2">
      <t>ツガ</t>
    </rPh>
    <rPh sb="5" eb="6">
      <t>エン</t>
    </rPh>
    <phoneticPr fontId="17"/>
  </si>
  <si>
    <t>IWK17502</t>
  </si>
  <si>
    <t>千葉県千葉市若葉区都賀２丁目１２－１１</t>
  </si>
  <si>
    <t>稲毛海岸サンフラワー保育室</t>
    <rPh sb="0" eb="2">
      <t>イナゲ</t>
    </rPh>
    <rPh sb="2" eb="4">
      <t>カイガン</t>
    </rPh>
    <rPh sb="10" eb="13">
      <t>ホイクシツ</t>
    </rPh>
    <phoneticPr fontId="17"/>
  </si>
  <si>
    <t>LLO54599</t>
  </si>
  <si>
    <t>東京都中央区日本橋小伝馬町１２－５小伝馬町ＹＳビル６階</t>
  </si>
  <si>
    <t>千葉医療センターつばき保育園</t>
    <rPh sb="0" eb="2">
      <t>チバ</t>
    </rPh>
    <rPh sb="2" eb="4">
      <t>イリョウ</t>
    </rPh>
    <rPh sb="11" eb="14">
      <t>ホイクエン</t>
    </rPh>
    <phoneticPr fontId="23"/>
  </si>
  <si>
    <t>園生幼稚園附属園生保育園</t>
    <rPh sb="0" eb="1">
      <t>エン</t>
    </rPh>
    <rPh sb="1" eb="2">
      <t>セイ</t>
    </rPh>
    <rPh sb="2" eb="5">
      <t>ヨウチエン</t>
    </rPh>
    <rPh sb="5" eb="7">
      <t>フゾク</t>
    </rPh>
    <rPh sb="7" eb="8">
      <t>エン</t>
    </rPh>
    <rPh sb="8" eb="9">
      <t>セイ</t>
    </rPh>
    <rPh sb="9" eb="12">
      <t>ホイクエン</t>
    </rPh>
    <phoneticPr fontId="23"/>
  </si>
  <si>
    <t>ひまわり保育室</t>
    <rPh sb="4" eb="6">
      <t>ホイク</t>
    </rPh>
    <rPh sb="6" eb="7">
      <t>シツ</t>
    </rPh>
    <phoneticPr fontId="23"/>
  </si>
  <si>
    <t>みどりの森めばえ保育園</t>
    <rPh sb="4" eb="5">
      <t>モリ</t>
    </rPh>
    <rPh sb="8" eb="11">
      <t>ホイクエン</t>
    </rPh>
    <phoneticPr fontId="27"/>
  </si>
  <si>
    <t>ライクキッズ株式会社</t>
  </si>
  <si>
    <t>千葉市中央区蘇我４－６－２１</t>
  </si>
  <si>
    <t>千葉南病院クニナ保育園</t>
    <rPh sb="0" eb="2">
      <t>チバ</t>
    </rPh>
    <rPh sb="2" eb="3">
      <t>ミナミ</t>
    </rPh>
    <rPh sb="3" eb="5">
      <t>ビョウイン</t>
    </rPh>
    <rPh sb="8" eb="11">
      <t>ホイクエン</t>
    </rPh>
    <phoneticPr fontId="21"/>
  </si>
  <si>
    <t>ひかり保育園</t>
  </si>
  <si>
    <t>保育室リリー</t>
    <rPh sb="0" eb="3">
      <t>ホイクシツ</t>
    </rPh>
    <phoneticPr fontId="17"/>
  </si>
  <si>
    <t>DJR68987</t>
  </si>
  <si>
    <t>千葉県千葉市若葉区加曽利町１８３５－１</t>
  </si>
  <si>
    <t>景山　雄介</t>
  </si>
  <si>
    <t>都はるかぜ保育園</t>
    <rPh sb="0" eb="1">
      <t>ミヤコ</t>
    </rPh>
    <rPh sb="5" eb="8">
      <t>ホイクエン</t>
    </rPh>
    <phoneticPr fontId="26"/>
  </si>
  <si>
    <t>弁天はすのこ保育園</t>
    <rPh sb="0" eb="2">
      <t>ベンテン</t>
    </rPh>
    <rPh sb="6" eb="9">
      <t>ホイクエン</t>
    </rPh>
    <phoneticPr fontId="26"/>
  </si>
  <si>
    <t>かえで保育園西千葉</t>
    <rPh sb="3" eb="6">
      <t>ホイクエン</t>
    </rPh>
    <phoneticPr fontId="26"/>
  </si>
  <si>
    <t>かえで保育園本千葉</t>
    <rPh sb="3" eb="6">
      <t>ホイクエン</t>
    </rPh>
    <rPh sb="6" eb="9">
      <t>ホンチバ</t>
    </rPh>
    <phoneticPr fontId="26"/>
  </si>
  <si>
    <t>千葉蘇我雲母保育園</t>
    <rPh sb="0" eb="4">
      <t>チバソガ</t>
    </rPh>
    <rPh sb="4" eb="6">
      <t>キララ</t>
    </rPh>
    <rPh sb="6" eb="9">
      <t>ホイクエン</t>
    </rPh>
    <phoneticPr fontId="26"/>
  </si>
  <si>
    <t>スマイスセレソンスポーツ保育園新検見川</t>
    <rPh sb="12" eb="15">
      <t>ホイクエン</t>
    </rPh>
    <rPh sb="15" eb="19">
      <t>シンケミガワ</t>
    </rPh>
    <phoneticPr fontId="26"/>
  </si>
  <si>
    <t>AIAI NURSERY 海浜幕張</t>
  </si>
  <si>
    <t>オンジュソリール保育園　海浜幕張 Park Side</t>
  </si>
  <si>
    <t>あかり保育園</t>
    <rPh sb="3" eb="6">
      <t>ホイクエン</t>
    </rPh>
    <phoneticPr fontId="26"/>
  </si>
  <si>
    <t>かえで保育園いそべ</t>
    <rPh sb="3" eb="6">
      <t>ホイクエン</t>
    </rPh>
    <phoneticPr fontId="26"/>
  </si>
  <si>
    <t>リトルガーデンインターナショナル幕張ベイパーク保育園</t>
    <rPh sb="16" eb="18">
      <t>マクハリ</t>
    </rPh>
    <rPh sb="23" eb="26">
      <t>ホイクエン</t>
    </rPh>
    <phoneticPr fontId="26"/>
  </si>
  <si>
    <t>AIAI NURSERY　あすみが丘</t>
  </si>
  <si>
    <t>小ばと会ちしろ保育園</t>
    <rPh sb="0" eb="1">
      <t>ショウ</t>
    </rPh>
    <rPh sb="3" eb="4">
      <t>カイ</t>
    </rPh>
    <rPh sb="7" eb="10">
      <t>ホイクエン</t>
    </rPh>
    <phoneticPr fontId="26"/>
  </si>
  <si>
    <t>オーチャード・キッズ稲毛海岸保育園第二</t>
    <rPh sb="14" eb="17">
      <t>ホイクエン</t>
    </rPh>
    <rPh sb="17" eb="19">
      <t>ダイニ</t>
    </rPh>
    <phoneticPr fontId="26"/>
  </si>
  <si>
    <t>AIAI NURSERY　土気</t>
  </si>
  <si>
    <t>そらまめ保育園新千葉</t>
    <rPh sb="4" eb="7">
      <t>ホイクエン</t>
    </rPh>
    <rPh sb="7" eb="8">
      <t>シン</t>
    </rPh>
    <rPh sb="8" eb="10">
      <t>チバ</t>
    </rPh>
    <phoneticPr fontId="17"/>
  </si>
  <si>
    <t>花見川さくら学園</t>
    <phoneticPr fontId="26"/>
  </si>
  <si>
    <t>AIAI NURSERY　幕張</t>
  </si>
  <si>
    <t>認定こども園　大巌寺幼稚園</t>
    <rPh sb="0" eb="2">
      <t>ニンテイ</t>
    </rPh>
    <rPh sb="5" eb="6">
      <t>エン</t>
    </rPh>
    <rPh sb="7" eb="10">
      <t>ダイガンジ</t>
    </rPh>
    <rPh sb="10" eb="13">
      <t>ヨウチエン</t>
    </rPh>
    <phoneticPr fontId="26"/>
  </si>
  <si>
    <t>認定こども園　梅乃園幼稚園</t>
    <rPh sb="0" eb="2">
      <t>ニンテイ</t>
    </rPh>
    <rPh sb="5" eb="6">
      <t>エン</t>
    </rPh>
    <rPh sb="7" eb="8">
      <t>ウメ</t>
    </rPh>
    <rPh sb="8" eb="9">
      <t>ノ</t>
    </rPh>
    <rPh sb="9" eb="10">
      <t>ソノ</t>
    </rPh>
    <rPh sb="10" eb="13">
      <t>ヨウチエン</t>
    </rPh>
    <phoneticPr fontId="26"/>
  </si>
  <si>
    <t>認定こども園　敬愛短期大学附属幼稚園</t>
  </si>
  <si>
    <t>認定こども園　園生幼稚園</t>
    <rPh sb="0" eb="2">
      <t>ニンテイ</t>
    </rPh>
    <rPh sb="5" eb="6">
      <t>エン</t>
    </rPh>
    <rPh sb="7" eb="9">
      <t>ソンノウ</t>
    </rPh>
    <rPh sb="9" eb="12">
      <t>ヨウチエン</t>
    </rPh>
    <phoneticPr fontId="26"/>
  </si>
  <si>
    <t>認定こども園　弥生幼稚園</t>
    <rPh sb="0" eb="2">
      <t>ニンテイ</t>
    </rPh>
    <rPh sb="5" eb="6">
      <t>エン</t>
    </rPh>
    <rPh sb="7" eb="9">
      <t>ヤヨイ</t>
    </rPh>
    <rPh sb="9" eb="12">
      <t>ヨウチエン</t>
    </rPh>
    <phoneticPr fontId="26"/>
  </si>
  <si>
    <t>まなびの森　いなほ保育園</t>
    <rPh sb="4" eb="5">
      <t>モリ</t>
    </rPh>
    <phoneticPr fontId="26"/>
  </si>
  <si>
    <t>認定こども園　あすみ中央幼稚園</t>
  </si>
  <si>
    <t>事業所内保育所ぱすてる</t>
    <rPh sb="6" eb="7">
      <t>ショ</t>
    </rPh>
    <phoneticPr fontId="26"/>
  </si>
  <si>
    <t>認定こども園　あやめ台幼稚園</t>
    <rPh sb="0" eb="2">
      <t>ニンテイ</t>
    </rPh>
    <rPh sb="5" eb="6">
      <t>エン</t>
    </rPh>
    <rPh sb="10" eb="11">
      <t>ダイ</t>
    </rPh>
    <rPh sb="11" eb="14">
      <t>ヨウチエン</t>
    </rPh>
    <phoneticPr fontId="26"/>
  </si>
  <si>
    <t>幼保連携型認定こども園　しらぎく</t>
  </si>
  <si>
    <t>学校法人宇野学園みなみちゃんタック</t>
    <rPh sb="0" eb="2">
      <t>ガッコウ</t>
    </rPh>
    <rPh sb="2" eb="4">
      <t>ホウジン</t>
    </rPh>
    <rPh sb="4" eb="8">
      <t>ウノガクエン</t>
    </rPh>
    <phoneticPr fontId="26"/>
  </si>
  <si>
    <t>若松台幼稚園</t>
    <rPh sb="0" eb="2">
      <t>ワカマツ</t>
    </rPh>
    <rPh sb="2" eb="3">
      <t>ダイ</t>
    </rPh>
    <rPh sb="3" eb="6">
      <t>ヨウチエン</t>
    </rPh>
    <phoneticPr fontId="26"/>
  </si>
  <si>
    <t>めぐみ幼稚園</t>
    <rPh sb="3" eb="6">
      <t>ヨウチエン</t>
    </rPh>
    <phoneticPr fontId="26"/>
  </si>
  <si>
    <t>認定こども園かしの木学園　カトライアキンダーガルテン</t>
    <rPh sb="0" eb="2">
      <t>ニンテイ</t>
    </rPh>
    <rPh sb="5" eb="6">
      <t>エン</t>
    </rPh>
    <rPh sb="9" eb="10">
      <t>キ</t>
    </rPh>
    <rPh sb="10" eb="12">
      <t>ガクエン</t>
    </rPh>
    <phoneticPr fontId="75"/>
  </si>
  <si>
    <t>みのり認定こども園</t>
    <rPh sb="3" eb="5">
      <t>ニンテイ</t>
    </rPh>
    <rPh sb="8" eb="9">
      <t>エン</t>
    </rPh>
    <phoneticPr fontId="26"/>
  </si>
  <si>
    <t>ちいさい保育園 幕張おおぞら園</t>
    <rPh sb="4" eb="7">
      <t>ホイクエン</t>
    </rPh>
    <rPh sb="8" eb="10">
      <t>マクハリ</t>
    </rPh>
    <phoneticPr fontId="26"/>
  </si>
  <si>
    <t>くじら保育園</t>
    <rPh sb="3" eb="6">
      <t>ホイクエン</t>
    </rPh>
    <phoneticPr fontId="47"/>
  </si>
  <si>
    <t>幼保連携型認定こども園　さざれ幼稚園</t>
    <rPh sb="0" eb="1">
      <t>ヨウ</t>
    </rPh>
    <rPh sb="1" eb="2">
      <t>ホ</t>
    </rPh>
    <rPh sb="2" eb="5">
      <t>レンケイガタ</t>
    </rPh>
    <rPh sb="5" eb="7">
      <t>ニンテイ</t>
    </rPh>
    <rPh sb="10" eb="11">
      <t>エン</t>
    </rPh>
    <rPh sb="15" eb="18">
      <t>ヨウチエン</t>
    </rPh>
    <phoneticPr fontId="67"/>
  </si>
  <si>
    <t>皆川　達也</t>
  </si>
  <si>
    <t>古川　文子</t>
  </si>
  <si>
    <t>まなびの森　いなほ保育園</t>
    <rPh sb="4" eb="5">
      <t>モリ</t>
    </rPh>
    <phoneticPr fontId="17"/>
  </si>
  <si>
    <t>川久　充成</t>
  </si>
  <si>
    <t>中村　恵那</t>
  </si>
  <si>
    <t>（株）ポピンズエデュケア</t>
  </si>
  <si>
    <t>田村　篤司</t>
  </si>
  <si>
    <t>東京都江東区木場五丁目8番40号</t>
  </si>
  <si>
    <t>吉井　はるか</t>
  </si>
  <si>
    <t>中川　創太</t>
  </si>
  <si>
    <t>SOUキッズケア（株）</t>
  </si>
  <si>
    <t>東京都中央区日本橋3-12-2　朝日ビルヂング４F-B</t>
  </si>
  <si>
    <t>千葉市美浜区真砂4-3-5</t>
  </si>
  <si>
    <t>市原市瀬又字傾城谷507番</t>
  </si>
  <si>
    <t>東京都中央区日本橋3-12-2　朝日ビルヂング４F-A</t>
  </si>
  <si>
    <t>鳥居　敏</t>
  </si>
  <si>
    <t>田中　直人</t>
  </si>
  <si>
    <t>花見川区幕張本郷６－２５－２０　糸ビル２０１</t>
  </si>
  <si>
    <t>片岡  雅文</t>
  </si>
  <si>
    <t>（株）INOUE</t>
  </si>
  <si>
    <t>伊藤　貴紀</t>
  </si>
  <si>
    <t>丸山　豊</t>
  </si>
  <si>
    <t>（株）リトルガーデン</t>
  </si>
  <si>
    <t>千葉市美浜区中瀬１－３　幕張テクノガーデンＢ棟５階</t>
  </si>
  <si>
    <t>佐々木　一真</t>
  </si>
  <si>
    <t>（株）キッズトラスト</t>
  </si>
  <si>
    <t>澪川　美紀</t>
  </si>
  <si>
    <t>（特非）はなえみ</t>
  </si>
  <si>
    <t>（学）キッズラボ学園</t>
  </si>
  <si>
    <t>（株）Lateral Kids</t>
  </si>
  <si>
    <t>宮城県仙台市青葉区一番町2丁目5-22　GC青葉通りプラザ2階</t>
  </si>
  <si>
    <t>千葉蘇我雲母保育園</t>
  </si>
  <si>
    <t>CAI60583</t>
  </si>
  <si>
    <t>㈱モードプランニングジャパン</t>
  </si>
  <si>
    <t>かえで保育園本千葉</t>
  </si>
  <si>
    <t>USN62340</t>
  </si>
  <si>
    <t>㈱Think Education</t>
  </si>
  <si>
    <t>かえで保育園いそべ</t>
  </si>
  <si>
    <t>SQD30998</t>
  </si>
  <si>
    <t>あかり保育園</t>
  </si>
  <si>
    <t>XSQ87133</t>
  </si>
  <si>
    <t>㈱キッズトラスト</t>
  </si>
  <si>
    <t>NWP74920</t>
  </si>
  <si>
    <t>㈱グローバルナビゲーション</t>
  </si>
  <si>
    <t>OJX82941</t>
  </si>
  <si>
    <t>AIAI Child Care㈱</t>
  </si>
  <si>
    <t>東京都墨田区錦糸１丁目２番１号</t>
  </si>
  <si>
    <t>かえで保育園西千葉</t>
    <rPh sb="3" eb="6">
      <t>ホイクエン</t>
    </rPh>
    <phoneticPr fontId="17"/>
  </si>
  <si>
    <t>BVZ35289</t>
  </si>
  <si>
    <t>スマイスセレソンスポーツ保育園新検見川</t>
  </si>
  <si>
    <t>AWJ36046</t>
  </si>
  <si>
    <t>（福）白菊会</t>
  </si>
  <si>
    <t>大分県大分市新川町一丁目1228番地1</t>
  </si>
  <si>
    <t>弁天はすのこ保育園</t>
  </si>
  <si>
    <t>FOQ17631</t>
  </si>
  <si>
    <t>千葉県千葉市花見川区幕張町４丁目６０８－１</t>
  </si>
  <si>
    <t>都はるかぜ保育園</t>
  </si>
  <si>
    <t>CSG22240</t>
  </si>
  <si>
    <t>（学）増田学園</t>
  </si>
  <si>
    <t>千葉県千葉市中央区道場北１丁目１７ー６</t>
  </si>
  <si>
    <t>小ばと会ちしろ保育園</t>
  </si>
  <si>
    <t>EOB49325</t>
  </si>
  <si>
    <t>千葉県千葉市緑区おゆみ野中央２丁目７－７</t>
  </si>
  <si>
    <t>千葉県旭市見広4226-2</t>
  </si>
  <si>
    <t>塩　順子</t>
  </si>
  <si>
    <t>千葉市美浜区高洲１－１－２０</t>
  </si>
  <si>
    <t>千葉県八千代市八千代台東2-5-2</t>
  </si>
  <si>
    <t>みのり認定こども園</t>
  </si>
  <si>
    <t>QLX45547</t>
  </si>
  <si>
    <t>千葉県千葉市若葉区都賀５丁目２０－２６</t>
  </si>
  <si>
    <t>岩舘正雄</t>
  </si>
  <si>
    <t>KVH27015</t>
  </si>
  <si>
    <t>千葉県千葉市美浜区幸町２丁目１２－８</t>
  </si>
  <si>
    <t>EWC62326</t>
  </si>
  <si>
    <t>千葉県千葉市美浜区高洲４丁目５－９</t>
  </si>
  <si>
    <t>認定こども園　梅乃園幼稚園</t>
  </si>
  <si>
    <t>FBD94893</t>
  </si>
  <si>
    <t>千葉県千葉市中央区矢作町９３９－６</t>
  </si>
  <si>
    <t>幼保連携型認定こども園　ChaCha Children Makuhari</t>
  </si>
  <si>
    <t>ZBQ23069</t>
  </si>
  <si>
    <t>（福）ChaCha Children ＆ Co.</t>
  </si>
  <si>
    <t>東京都新宿区新宿5丁目1番1　202号</t>
  </si>
  <si>
    <t>幼保連携型認定こども園　さざれ幼稚園</t>
  </si>
  <si>
    <t>GRV11412</t>
  </si>
  <si>
    <t>千葉県千葉市花見川区幕張町５丁目２４１</t>
  </si>
  <si>
    <t>設置者</t>
  </si>
  <si>
    <t>大野晴永</t>
  </si>
  <si>
    <t>認定こども園　大巌寺幼稚園</t>
  </si>
  <si>
    <t>SON76613</t>
  </si>
  <si>
    <t>（学）大巌寺学園</t>
  </si>
  <si>
    <t>千葉県千葉市中央区大巌寺町１８６</t>
  </si>
  <si>
    <t>長谷川　俊哉</t>
  </si>
  <si>
    <t>SXE89646</t>
  </si>
  <si>
    <t>千葉県千葉市美浜区真砂３丁目１５－１４</t>
  </si>
  <si>
    <t>藤井二佐枝</t>
  </si>
  <si>
    <t>認定こども園　あやめ台幼稚園</t>
  </si>
  <si>
    <t>GUK78994</t>
  </si>
  <si>
    <t>（学）神栄学園</t>
  </si>
  <si>
    <t>千葉県千葉市稲毛区園生町４６８－１</t>
  </si>
  <si>
    <t>神野茂美</t>
  </si>
  <si>
    <t>認定こども園　弥生幼稚園</t>
  </si>
  <si>
    <t>SQX70835</t>
  </si>
  <si>
    <t>（学）神美学園</t>
  </si>
  <si>
    <t>千葉県千葉市稲毛区穴川１丁目４－６</t>
  </si>
  <si>
    <t>神野　茂美</t>
  </si>
  <si>
    <t>認定こども園　園生幼稚園</t>
  </si>
  <si>
    <t>RST17069</t>
  </si>
  <si>
    <t>（学）笠川学園</t>
  </si>
  <si>
    <t>千葉県千葉市稲毛区園生町９５６－６</t>
  </si>
  <si>
    <t>MTF89139</t>
  </si>
  <si>
    <t>千葉県千葉市花見川区西小中台２番１号</t>
  </si>
  <si>
    <t>清水貴也</t>
  </si>
  <si>
    <t>若松台幼稚園</t>
    <rPh sb="0" eb="3">
      <t>ワカマツダイ</t>
    </rPh>
    <rPh sb="3" eb="6">
      <t>ヨウチエン</t>
    </rPh>
    <phoneticPr fontId="22"/>
  </si>
  <si>
    <t>SUM99752</t>
  </si>
  <si>
    <t>千葉県千葉市若葉区若松町401</t>
  </si>
  <si>
    <t>田中信行</t>
  </si>
  <si>
    <t>めぐみ幼稚園</t>
    <rPh sb="3" eb="6">
      <t>ヨウチエン</t>
    </rPh>
    <phoneticPr fontId="19"/>
  </si>
  <si>
    <t>ENB14004</t>
  </si>
  <si>
    <t>千葉県千葉市美浜区高浜３丁目２－１</t>
  </si>
  <si>
    <t>杉森信幸</t>
  </si>
  <si>
    <t>伊藤　　貴紀</t>
  </si>
  <si>
    <t>（株）城南ナーサリー</t>
  </si>
  <si>
    <t>独立行政法人　国立病院機構　千葉医療センター</t>
  </si>
  <si>
    <t>古川　勝規</t>
  </si>
  <si>
    <t>（株）あすみが丘グリーンヒルズ</t>
  </si>
  <si>
    <t>（福）友和会</t>
  </si>
  <si>
    <t>美浜ナーサリーささえ愛</t>
    <rPh sb="0" eb="2">
      <t>ミハマ</t>
    </rPh>
    <rPh sb="10" eb="11">
      <t>アイ</t>
    </rPh>
    <phoneticPr fontId="28"/>
  </si>
  <si>
    <t>（福）ささえ愛</t>
  </si>
  <si>
    <t>イオンモール（株）</t>
  </si>
  <si>
    <t>大野　惠司</t>
  </si>
  <si>
    <t>岡本　泰彦</t>
  </si>
  <si>
    <t>（学）小林学園</t>
  </si>
  <si>
    <t>（株）ヴィオレッタ</t>
  </si>
  <si>
    <t>（医）誠馨会</t>
  </si>
  <si>
    <t>事業所内保育所ぱすてる</t>
    <rPh sb="0" eb="7">
      <t>ジギョウショナイホイクショ</t>
    </rPh>
    <phoneticPr fontId="26"/>
  </si>
  <si>
    <t>HPB90684</t>
  </si>
  <si>
    <t>千葉県千葉市花見川区大日町１４９２－２</t>
  </si>
  <si>
    <t>般若　秀雅</t>
  </si>
  <si>
    <t>学校法人宇野学園みなみちゃんタック</t>
    <rPh sb="0" eb="8">
      <t>ガッコウホウジンウノガクエン</t>
    </rPh>
    <phoneticPr fontId="26"/>
  </si>
  <si>
    <t>DBQ24391</t>
  </si>
  <si>
    <t>千葉市若葉区西都賀１－１７－１</t>
  </si>
  <si>
    <t>（同）双葉</t>
  </si>
  <si>
    <t>千葉市若葉区みつわ台５－１－３６</t>
  </si>
  <si>
    <t>合同会社ひよこ</t>
  </si>
  <si>
    <t>千葉市若葉区千城台東３－２３－３</t>
  </si>
  <si>
    <t>産休・育休取得の場合「R●.6.1～産休・育休」と記載
保育業務とその他業務を兼務している場合は「保育及び事務」等と記載</t>
    <rPh sb="0" eb="2">
      <t>サンキュウ</t>
    </rPh>
    <rPh sb="3" eb="5">
      <t>イクキュウ</t>
    </rPh>
    <rPh sb="5" eb="7">
      <t>シュトク</t>
    </rPh>
    <rPh sb="8" eb="10">
      <t>バアイ</t>
    </rPh>
    <rPh sb="18" eb="20">
      <t>サンキュウ</t>
    </rPh>
    <rPh sb="21" eb="23">
      <t>イクキュウ</t>
    </rPh>
    <rPh sb="25" eb="27">
      <t>キサイ</t>
    </rPh>
    <phoneticPr fontId="26"/>
  </si>
  <si>
    <t>上記注意事項を了承し、概算払い（6/30支払予定）を希望しますか　→</t>
    <rPh sb="0" eb="2">
      <t>ジョウキ</t>
    </rPh>
    <rPh sb="2" eb="4">
      <t>チュウイ</t>
    </rPh>
    <rPh sb="4" eb="6">
      <t>ジコウ</t>
    </rPh>
    <rPh sb="7" eb="9">
      <t>リョウショウ</t>
    </rPh>
    <rPh sb="11" eb="13">
      <t>ガイサン</t>
    </rPh>
    <rPh sb="13" eb="14">
      <t>バラ</t>
    </rPh>
    <rPh sb="20" eb="22">
      <t>シハライ</t>
    </rPh>
    <rPh sb="22" eb="24">
      <t>ヨテイ</t>
    </rPh>
    <rPh sb="26" eb="28">
      <t>キボウ</t>
    </rPh>
    <phoneticPr fontId="26"/>
  </si>
  <si>
    <t>（園ごとの固有番号）</t>
    <rPh sb="1" eb="2">
      <t>エン</t>
    </rPh>
    <rPh sb="5" eb="7">
      <t>コユウ</t>
    </rPh>
    <rPh sb="7" eb="9">
      <t>バンゴウ</t>
    </rPh>
    <phoneticPr fontId="26"/>
  </si>
  <si>
    <t>保育ハウスひよこ</t>
    <phoneticPr fontId="26"/>
  </si>
  <si>
    <t>チャコ稲毛園</t>
    <phoneticPr fontId="26"/>
  </si>
  <si>
    <t>認定こども園　まこと東幼稚園</t>
    <rPh sb="10" eb="11">
      <t>ヒガシ</t>
    </rPh>
    <rPh sb="11" eb="14">
      <t>ヨウチエン</t>
    </rPh>
    <phoneticPr fontId="2"/>
  </si>
  <si>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26"/>
  </si>
  <si>
    <t>キートスチャイルドケアみつわ台</t>
    <phoneticPr fontId="26"/>
  </si>
  <si>
    <t>曉幼稚園</t>
    <phoneticPr fontId="26"/>
  </si>
  <si>
    <t>幼保連携型認定こども園　すずらん保育園</t>
    <rPh sb="0" eb="7">
      <t>ヨウホレンケイガタニンテイ</t>
    </rPh>
    <rPh sb="10" eb="11">
      <t>エン</t>
    </rPh>
    <rPh sb="16" eb="18">
      <t>ホイク</t>
    </rPh>
    <rPh sb="18" eb="19">
      <t>エン</t>
    </rPh>
    <phoneticPr fontId="2"/>
  </si>
  <si>
    <t>磯辺白百合幼稚園</t>
    <rPh sb="0" eb="2">
      <t>イソベ</t>
    </rPh>
    <rPh sb="2" eb="5">
      <t>シラユリ</t>
    </rPh>
    <rPh sb="5" eb="8">
      <t>ヨウチエン</t>
    </rPh>
    <phoneticPr fontId="2"/>
  </si>
  <si>
    <t>イオンゆめみらい保育園 幕張新都心</t>
    <phoneticPr fontId="26"/>
  </si>
  <si>
    <t>信徳寺あさひ幼稚園</t>
    <rPh sb="0" eb="1">
      <t>シン</t>
    </rPh>
    <rPh sb="1" eb="2">
      <t>トク</t>
    </rPh>
    <rPh sb="2" eb="3">
      <t>テラ</t>
    </rPh>
    <rPh sb="6" eb="9">
      <t>ヨウチエン</t>
    </rPh>
    <phoneticPr fontId="2"/>
  </si>
  <si>
    <t>泉幼稚園</t>
    <rPh sb="0" eb="1">
      <t>イズミ</t>
    </rPh>
    <rPh sb="1" eb="4">
      <t>ヨウチエン</t>
    </rPh>
    <phoneticPr fontId="2"/>
  </si>
  <si>
    <t>真砂第一幼稚園</t>
    <rPh sb="0" eb="2">
      <t>マサゴ</t>
    </rPh>
    <rPh sb="2" eb="4">
      <t>ダイイチ</t>
    </rPh>
    <rPh sb="4" eb="7">
      <t>ヨウチエン</t>
    </rPh>
    <phoneticPr fontId="2"/>
  </si>
  <si>
    <t>花園幼稚園</t>
    <rPh sb="0" eb="2">
      <t>ハナゾノ</t>
    </rPh>
    <rPh sb="2" eb="5">
      <t>ヨウチエン</t>
    </rPh>
    <phoneticPr fontId="2"/>
  </si>
  <si>
    <t>ぶれあ保育園・稲毛</t>
  </si>
  <si>
    <t>やまびこ幼稚園</t>
    <rPh sb="4" eb="7">
      <t>ヨウチエン</t>
    </rPh>
    <phoneticPr fontId="2"/>
  </si>
  <si>
    <t>スマイスセレソン検見川浜園</t>
    <rPh sb="8" eb="13">
      <t>ケミガワハマエン</t>
    </rPh>
    <phoneticPr fontId="88"/>
  </si>
  <si>
    <t>つばめ保育園Ｓｏｇａ</t>
    <rPh sb="3" eb="6">
      <t>ホイクエン</t>
    </rPh>
    <phoneticPr fontId="26"/>
  </si>
  <si>
    <t>ぶれあ保育園・稲毛東</t>
  </si>
  <si>
    <t>幼保連携型認定こども園　若梅こども園</t>
    <rPh sb="0" eb="2">
      <t>ヨウホ</t>
    </rPh>
    <rPh sb="2" eb="4">
      <t>レンケイ</t>
    </rPh>
    <rPh sb="4" eb="5">
      <t>カタ</t>
    </rPh>
    <rPh sb="5" eb="7">
      <t>ニンテイ</t>
    </rPh>
    <rPh sb="10" eb="11">
      <t>エン</t>
    </rPh>
    <rPh sb="12" eb="14">
      <t>ワカウメ</t>
    </rPh>
    <rPh sb="17" eb="18">
      <t>エン</t>
    </rPh>
    <phoneticPr fontId="2"/>
  </si>
  <si>
    <t>ﾆﾁｲｷｯｽﾞ千葉中央第一</t>
    <phoneticPr fontId="26"/>
  </si>
  <si>
    <t>ぶれあ保育園・東千葉</t>
    <phoneticPr fontId="26"/>
  </si>
  <si>
    <t>認定こども園　こてはし台幼稚園</t>
    <rPh sb="11" eb="12">
      <t>ダイ</t>
    </rPh>
    <rPh sb="12" eb="15">
      <t>ヨウチエン</t>
    </rPh>
    <phoneticPr fontId="2"/>
  </si>
  <si>
    <t>幼保連携型認定こども園　ChaCha Children Makuhari</t>
    <rPh sb="0" eb="5">
      <t>ヨウホレンケイガタ</t>
    </rPh>
    <rPh sb="5" eb="7">
      <t>ニンテイ</t>
    </rPh>
    <rPh sb="10" eb="11">
      <t>エン</t>
    </rPh>
    <phoneticPr fontId="2"/>
  </si>
  <si>
    <t>幼保連携型認定こども園　チューリップこども園</t>
    <phoneticPr fontId="26"/>
  </si>
  <si>
    <t>認定こども園　子鹿幼稚園</t>
    <rPh sb="0" eb="2">
      <t>ニンテイ</t>
    </rPh>
    <rPh sb="5" eb="6">
      <t>エン</t>
    </rPh>
    <rPh sb="7" eb="8">
      <t>コ</t>
    </rPh>
    <rPh sb="8" eb="9">
      <t>シカ</t>
    </rPh>
    <rPh sb="9" eb="12">
      <t>ヨウチエン</t>
    </rPh>
    <phoneticPr fontId="2"/>
  </si>
  <si>
    <t>認定こども園　稲毛幼稚園</t>
    <rPh sb="0" eb="2">
      <t>ニンテイ</t>
    </rPh>
    <rPh sb="5" eb="6">
      <t>エン</t>
    </rPh>
    <rPh sb="7" eb="12">
      <t>イナゲヨウチエン</t>
    </rPh>
    <phoneticPr fontId="2"/>
  </si>
  <si>
    <t>ニチイキッズあすみが丘保育園</t>
    <rPh sb="10" eb="11">
      <t>オカ</t>
    </rPh>
    <rPh sb="11" eb="14">
      <t>ホイクエン</t>
    </rPh>
    <phoneticPr fontId="16"/>
  </si>
  <si>
    <t>スマイスセレソン美浜保育園</t>
    <rPh sb="8" eb="10">
      <t>ミハマ</t>
    </rPh>
    <rPh sb="10" eb="13">
      <t>ホイクエン</t>
    </rPh>
    <phoneticPr fontId="2"/>
  </si>
  <si>
    <t>スマイスセレソン海浜保育園</t>
    <rPh sb="8" eb="13">
      <t>カイヒンホイクエン</t>
    </rPh>
    <phoneticPr fontId="2"/>
  </si>
  <si>
    <t>リトルガーデンインターナショナル幕張本郷認可保育園</t>
    <rPh sb="16" eb="18">
      <t>マクハリ</t>
    </rPh>
    <rPh sb="18" eb="20">
      <t>ホンゴウ</t>
    </rPh>
    <rPh sb="20" eb="22">
      <t>ニンカ</t>
    </rPh>
    <rPh sb="22" eb="25">
      <t>ホイクエン</t>
    </rPh>
    <phoneticPr fontId="2"/>
  </si>
  <si>
    <t>AIAI NURSERY 園生</t>
  </si>
  <si>
    <t>AIAI NURSERY 小仲台</t>
  </si>
  <si>
    <t>AIAI NURSERY 稲毛海岸</t>
  </si>
  <si>
    <t>マーレ幕張保育園</t>
    <rPh sb="3" eb="5">
      <t>マクハリ</t>
    </rPh>
    <rPh sb="5" eb="8">
      <t>ホイクエン</t>
    </rPh>
    <phoneticPr fontId="2"/>
  </si>
  <si>
    <t>オンジュソリール保育園　海浜幕張 Park East</t>
  </si>
  <si>
    <t>かえで保育園幕張町5丁目</t>
    <rPh sb="8" eb="9">
      <t>マチ</t>
    </rPh>
    <phoneticPr fontId="26"/>
  </si>
  <si>
    <t>AIAI NURSERY 海浜幕張駅前</t>
  </si>
  <si>
    <t>クニナほんだ保育園</t>
  </si>
  <si>
    <t>リトルガーデンインターナショナルおゆみ野保育園</t>
  </si>
  <si>
    <t>まことしんめい保育園</t>
    <rPh sb="7" eb="9">
      <t>ホイク</t>
    </rPh>
    <rPh sb="9" eb="10">
      <t>エン</t>
    </rPh>
    <phoneticPr fontId="2"/>
  </si>
  <si>
    <t>4月時点情報</t>
    <rPh sb="1" eb="2">
      <t>ガツ</t>
    </rPh>
    <rPh sb="2" eb="4">
      <t>ジテン</t>
    </rPh>
    <rPh sb="4" eb="6">
      <t>ジョウホウ</t>
    </rPh>
    <phoneticPr fontId="26"/>
  </si>
  <si>
    <t>住所</t>
    <rPh sb="0" eb="2">
      <t>ジュウショ</t>
    </rPh>
    <phoneticPr fontId="2"/>
  </si>
  <si>
    <t>代表者職名</t>
    <rPh sb="0" eb="3">
      <t>ダイヒョウシャ</t>
    </rPh>
    <rPh sb="3" eb="5">
      <t>ショクメイ</t>
    </rPh>
    <phoneticPr fontId="2"/>
  </si>
  <si>
    <t>代理人の有無</t>
    <rPh sb="0" eb="3">
      <t>ダイリニン</t>
    </rPh>
    <rPh sb="4" eb="6">
      <t>ウム</t>
    </rPh>
    <phoneticPr fontId="26"/>
  </si>
  <si>
    <t>過去3年戻入</t>
    <rPh sb="0" eb="2">
      <t>カコ</t>
    </rPh>
    <rPh sb="3" eb="4">
      <t>ネン</t>
    </rPh>
    <rPh sb="4" eb="6">
      <t>レイニュウ</t>
    </rPh>
    <phoneticPr fontId="26"/>
  </si>
  <si>
    <t>リストのCC列より値貼付（これが正）</t>
    <rPh sb="6" eb="7">
      <t>レツ</t>
    </rPh>
    <rPh sb="9" eb="10">
      <t>アタイ</t>
    </rPh>
    <rPh sb="10" eb="12">
      <t>ハリツケ</t>
    </rPh>
    <rPh sb="16" eb="17">
      <t>セイ</t>
    </rPh>
    <phoneticPr fontId="26"/>
  </si>
  <si>
    <t>チェック→２はC列の園名をWに修正</t>
    <rPh sb="8" eb="9">
      <t>レツ</t>
    </rPh>
    <rPh sb="10" eb="12">
      <t>エンメイ</t>
    </rPh>
    <rPh sb="15" eb="17">
      <t>シュウセイ</t>
    </rPh>
    <phoneticPr fontId="26"/>
  </si>
  <si>
    <t>中山　雅代</t>
  </si>
  <si>
    <t>慈光保育園</t>
    <phoneticPr fontId="26"/>
  </si>
  <si>
    <t>作草部保育園</t>
    <rPh sb="0" eb="3">
      <t>サクサベ</t>
    </rPh>
    <phoneticPr fontId="26"/>
  </si>
  <si>
    <t>中村　タミ子</t>
  </si>
  <si>
    <t>R6</t>
    <phoneticPr fontId="26"/>
  </si>
  <si>
    <t>山王保育園</t>
    <rPh sb="0" eb="2">
      <t>サンノウ</t>
    </rPh>
    <rPh sb="2" eb="5">
      <t>ホイクエン</t>
    </rPh>
    <phoneticPr fontId="17"/>
  </si>
  <si>
    <t>チャイルド・ガーデン保育園</t>
    <rPh sb="10" eb="13">
      <t>ホイクエン</t>
    </rPh>
    <phoneticPr fontId="17"/>
  </si>
  <si>
    <t>グレース保育園</t>
    <rPh sb="4" eb="7">
      <t>ホイクエン</t>
    </rPh>
    <phoneticPr fontId="17"/>
  </si>
  <si>
    <t>みらい保育園</t>
    <rPh sb="3" eb="6">
      <t>ホイクエン</t>
    </rPh>
    <phoneticPr fontId="17"/>
  </si>
  <si>
    <t>ひなたぼっこ保育園</t>
    <rPh sb="6" eb="9">
      <t>ホイクエン</t>
    </rPh>
    <phoneticPr fontId="17"/>
  </si>
  <si>
    <t>はまかぜ保育園</t>
    <rPh sb="4" eb="7">
      <t>ホイクエン</t>
    </rPh>
    <phoneticPr fontId="17"/>
  </si>
  <si>
    <t>HEQ44766</t>
    <phoneticPr fontId="26"/>
  </si>
  <si>
    <t>キッズマーム保育園</t>
    <rPh sb="6" eb="9">
      <t>ホイクエン</t>
    </rPh>
    <phoneticPr fontId="17"/>
  </si>
  <si>
    <t>アスク海浜幕張保育園</t>
    <rPh sb="3" eb="5">
      <t>カイヒン</t>
    </rPh>
    <rPh sb="5" eb="7">
      <t>マクハリ</t>
    </rPh>
    <rPh sb="7" eb="10">
      <t>ホイクエン</t>
    </rPh>
    <phoneticPr fontId="17"/>
  </si>
  <si>
    <t>東京都港区港南１丁目２番７０号</t>
  </si>
  <si>
    <t>明徳浜野駅保育園</t>
    <rPh sb="0" eb="2">
      <t>メイトク</t>
    </rPh>
    <rPh sb="2" eb="4">
      <t>ハマノ</t>
    </rPh>
    <rPh sb="4" eb="5">
      <t>エキ</t>
    </rPh>
    <rPh sb="5" eb="8">
      <t>ホイクエン</t>
    </rPh>
    <phoneticPr fontId="17"/>
  </si>
  <si>
    <t>幕張いもっこ保育園</t>
    <rPh sb="0" eb="2">
      <t>マクハリ</t>
    </rPh>
    <rPh sb="6" eb="9">
      <t>ホイクエン</t>
    </rPh>
    <phoneticPr fontId="17"/>
  </si>
  <si>
    <t>稲毛すきっぷ保育園</t>
    <rPh sb="6" eb="9">
      <t>ホイクエン</t>
    </rPh>
    <phoneticPr fontId="17"/>
  </si>
  <si>
    <t>千葉聖心保育園</t>
    <rPh sb="0" eb="2">
      <t>チバ</t>
    </rPh>
    <rPh sb="2" eb="3">
      <t>ヒジリ</t>
    </rPh>
    <rPh sb="3" eb="4">
      <t>ココロ</t>
    </rPh>
    <rPh sb="4" eb="7">
      <t>ホイクエン</t>
    </rPh>
    <phoneticPr fontId="17"/>
  </si>
  <si>
    <t>真生保育園</t>
    <rPh sb="0" eb="1">
      <t>シン</t>
    </rPh>
    <rPh sb="1" eb="2">
      <t>ナマ</t>
    </rPh>
    <rPh sb="2" eb="5">
      <t>ホイクエン</t>
    </rPh>
    <phoneticPr fontId="17"/>
  </si>
  <si>
    <t>アップルナースリー検見川浜保育園</t>
    <rPh sb="9" eb="12">
      <t>ケミガワ</t>
    </rPh>
    <rPh sb="12" eb="13">
      <t>ハマ</t>
    </rPh>
    <rPh sb="13" eb="16">
      <t>ホイクエン</t>
    </rPh>
    <phoneticPr fontId="17"/>
  </si>
  <si>
    <t>いろは保育園</t>
    <rPh sb="3" eb="6">
      <t>ホイクエン</t>
    </rPh>
    <phoneticPr fontId="17"/>
  </si>
  <si>
    <t>稲毛ひだまり保育園</t>
    <rPh sb="0" eb="2">
      <t>イナゲ</t>
    </rPh>
    <rPh sb="6" eb="9">
      <t>ホイクエン</t>
    </rPh>
    <phoneticPr fontId="17"/>
  </si>
  <si>
    <t>ローゼンそが保育園</t>
    <rPh sb="6" eb="9">
      <t>ホイクエン</t>
    </rPh>
    <phoneticPr fontId="17"/>
  </si>
  <si>
    <t>ポピンズナーサリースクールみなと公園</t>
    <phoneticPr fontId="26"/>
  </si>
  <si>
    <t>KTF40020</t>
    <phoneticPr fontId="26"/>
  </si>
  <si>
    <t>Gakkenほいくえん おゆみ野</t>
    <rPh sb="15" eb="16">
      <t>ノ</t>
    </rPh>
    <phoneticPr fontId="17"/>
  </si>
  <si>
    <t>R7</t>
    <phoneticPr fontId="26"/>
  </si>
  <si>
    <t>おゆみ野すきっぷ保育園</t>
    <rPh sb="3" eb="4">
      <t>ノ</t>
    </rPh>
    <rPh sb="8" eb="11">
      <t>ホイクエン</t>
    </rPh>
    <phoneticPr fontId="17"/>
  </si>
  <si>
    <t>たかし保育園稲毛海岸</t>
    <rPh sb="3" eb="6">
      <t>ホイクエン</t>
    </rPh>
    <rPh sb="6" eb="10">
      <t>イナゲカイガン</t>
    </rPh>
    <phoneticPr fontId="17"/>
  </si>
  <si>
    <t>幕張本郷きらきら保育園</t>
    <rPh sb="0" eb="4">
      <t>マクハリホンゴウ</t>
    </rPh>
    <rPh sb="8" eb="11">
      <t>ホイクエン</t>
    </rPh>
    <phoneticPr fontId="17"/>
  </si>
  <si>
    <t>NQZ81348</t>
  </si>
  <si>
    <t>（株）キッズネクスト</t>
    <rPh sb="1" eb="2">
      <t>カブ</t>
    </rPh>
    <phoneticPr fontId="17"/>
  </si>
  <si>
    <t>あおぞら保育園</t>
    <rPh sb="4" eb="7">
      <t>ホイクエン</t>
    </rPh>
    <phoneticPr fontId="17"/>
  </si>
  <si>
    <t>スクルドエンジェル保育園幕張園</t>
    <rPh sb="9" eb="12">
      <t>ホイクエン</t>
    </rPh>
    <rPh sb="12" eb="14">
      <t>マクハリ</t>
    </rPh>
    <rPh sb="14" eb="15">
      <t>エン</t>
    </rPh>
    <phoneticPr fontId="89"/>
  </si>
  <si>
    <t>坂井　時正</t>
  </si>
  <si>
    <t>AIAI NURSERY　幕張</t>
    <rPh sb="13" eb="15">
      <t>マクハリ</t>
    </rPh>
    <phoneticPr fontId="17"/>
  </si>
  <si>
    <t>さくらんぼ保育園</t>
    <rPh sb="5" eb="8">
      <t>ホイクエン</t>
    </rPh>
    <phoneticPr fontId="17"/>
  </si>
  <si>
    <t>げんき保育園</t>
    <rPh sb="3" eb="6">
      <t>ホイクエン</t>
    </rPh>
    <phoneticPr fontId="17"/>
  </si>
  <si>
    <t>マミー＆ミーおゆみ野保育園</t>
    <rPh sb="9" eb="10">
      <t>ノ</t>
    </rPh>
    <rPh sb="10" eb="13">
      <t>ホイクエン</t>
    </rPh>
    <phoneticPr fontId="89"/>
  </si>
  <si>
    <t>寒川保育園</t>
    <rPh sb="0" eb="1">
      <t>サム</t>
    </rPh>
    <rPh sb="1" eb="2">
      <t>カワ</t>
    </rPh>
    <rPh sb="2" eb="5">
      <t>ホイクエン</t>
    </rPh>
    <phoneticPr fontId="89"/>
  </si>
  <si>
    <t>本千葉エンゼルホーム保育園</t>
    <rPh sb="0" eb="3">
      <t>ホンチバ</t>
    </rPh>
    <rPh sb="10" eb="13">
      <t>ホイクエン</t>
    </rPh>
    <phoneticPr fontId="17"/>
  </si>
  <si>
    <t>かるがも保育園　おゆみ野園</t>
    <rPh sb="4" eb="7">
      <t>ホイクエン</t>
    </rPh>
    <rPh sb="11" eb="12">
      <t>ノ</t>
    </rPh>
    <rPh sb="12" eb="13">
      <t>エン</t>
    </rPh>
    <phoneticPr fontId="17"/>
  </si>
  <si>
    <t>なのはな保育園</t>
    <rPh sb="4" eb="7">
      <t>ホイクエン</t>
    </rPh>
    <phoneticPr fontId="90"/>
  </si>
  <si>
    <t>ミルキーホーム都賀園</t>
    <rPh sb="7" eb="9">
      <t>ツガ</t>
    </rPh>
    <rPh sb="9" eb="10">
      <t>エン</t>
    </rPh>
    <phoneticPr fontId="90"/>
  </si>
  <si>
    <t>ぴょんぴょん保育園</t>
    <rPh sb="6" eb="9">
      <t>ホイクエン</t>
    </rPh>
    <phoneticPr fontId="90"/>
  </si>
  <si>
    <t>まほろばのお日さま保育園</t>
    <rPh sb="9" eb="12">
      <t>ホイクエン</t>
    </rPh>
    <phoneticPr fontId="90"/>
  </si>
  <si>
    <t>AIAI NURSERY　土気</t>
    <rPh sb="13" eb="15">
      <t>トケ</t>
    </rPh>
    <phoneticPr fontId="17"/>
  </si>
  <si>
    <t>キートスチャイルドケア新田町</t>
    <rPh sb="11" eb="14">
      <t>シンデンチョウ</t>
    </rPh>
    <phoneticPr fontId="17"/>
  </si>
  <si>
    <t>マミー＆ミー西都賀保育園</t>
    <rPh sb="6" eb="7">
      <t>ニシ</t>
    </rPh>
    <rPh sb="7" eb="9">
      <t>ツガ</t>
    </rPh>
    <rPh sb="9" eb="12">
      <t>ホイクエン</t>
    </rPh>
    <phoneticPr fontId="90"/>
  </si>
  <si>
    <t>幕張本郷すきっぷ保育園</t>
    <rPh sb="0" eb="4">
      <t>マクハリホンゴウ</t>
    </rPh>
    <rPh sb="8" eb="11">
      <t>ホイクエン</t>
    </rPh>
    <phoneticPr fontId="90"/>
  </si>
  <si>
    <t>若葉保育園</t>
    <rPh sb="0" eb="2">
      <t>ワカバ</t>
    </rPh>
    <rPh sb="2" eb="5">
      <t>ホイクエン</t>
    </rPh>
    <phoneticPr fontId="90"/>
  </si>
  <si>
    <t>花見川さくら学園</t>
  </si>
  <si>
    <t>千葉県習志野市谷津２－９－１８</t>
  </si>
  <si>
    <t>検見川わくわく保育園</t>
    <rPh sb="0" eb="3">
      <t>ケミガワ</t>
    </rPh>
    <rPh sb="7" eb="9">
      <t>ホイク</t>
    </rPh>
    <rPh sb="9" eb="10">
      <t>エン</t>
    </rPh>
    <phoneticPr fontId="17"/>
  </si>
  <si>
    <t>植草学園千葉駅保育園</t>
    <rPh sb="0" eb="2">
      <t>ウエクサ</t>
    </rPh>
    <rPh sb="2" eb="4">
      <t>ガクエン</t>
    </rPh>
    <rPh sb="4" eb="7">
      <t>チバエキ</t>
    </rPh>
    <rPh sb="7" eb="10">
      <t>ホイクエン</t>
    </rPh>
    <phoneticPr fontId="26"/>
  </si>
  <si>
    <t>キートスチャイルドケア幕張本郷</t>
    <rPh sb="11" eb="13">
      <t>マクハリ</t>
    </rPh>
    <rPh sb="13" eb="15">
      <t>ホンゴウ</t>
    </rPh>
    <phoneticPr fontId="26"/>
  </si>
  <si>
    <t>京進のほいくえんＨＯＰＰＡ幕張町5丁目</t>
    <rPh sb="0" eb="2">
      <t>キョウシン</t>
    </rPh>
    <rPh sb="13" eb="15">
      <t>マクハリ</t>
    </rPh>
    <rPh sb="15" eb="16">
      <t>マチ</t>
    </rPh>
    <rPh sb="17" eb="19">
      <t>チョウメ</t>
    </rPh>
    <phoneticPr fontId="26"/>
  </si>
  <si>
    <t>京進のほいくえんＨＯＰＰＡ幕張本郷駅前</t>
    <rPh sb="0" eb="2">
      <t>キョウシン</t>
    </rPh>
    <rPh sb="13" eb="15">
      <t>マクハリ</t>
    </rPh>
    <rPh sb="15" eb="17">
      <t>ホンゴウ</t>
    </rPh>
    <rPh sb="17" eb="19">
      <t>エキマエ</t>
    </rPh>
    <phoneticPr fontId="26"/>
  </si>
  <si>
    <t>千葉検見川雲母保育園</t>
    <rPh sb="0" eb="2">
      <t>チバ</t>
    </rPh>
    <rPh sb="2" eb="5">
      <t>ケミガワ</t>
    </rPh>
    <rPh sb="5" eb="7">
      <t>キララ</t>
    </rPh>
    <rPh sb="7" eb="10">
      <t>ホイクエン</t>
    </rPh>
    <phoneticPr fontId="26"/>
  </si>
  <si>
    <t>かえで保育園幕張本郷</t>
    <rPh sb="3" eb="6">
      <t>ホイクエン</t>
    </rPh>
    <rPh sb="6" eb="8">
      <t>マクハリ</t>
    </rPh>
    <rPh sb="8" eb="10">
      <t>ホンゴウ</t>
    </rPh>
    <phoneticPr fontId="26"/>
  </si>
  <si>
    <t>すまいるキャンディ保育園</t>
    <rPh sb="9" eb="11">
      <t>ホイク</t>
    </rPh>
    <rPh sb="11" eb="12">
      <t>エン</t>
    </rPh>
    <phoneticPr fontId="26"/>
  </si>
  <si>
    <t>稲毛キッズマーム保育園</t>
    <rPh sb="0" eb="2">
      <t>イナゲ</t>
    </rPh>
    <rPh sb="8" eb="11">
      <t>ホイクエン</t>
    </rPh>
    <phoneticPr fontId="26"/>
  </si>
  <si>
    <t>キートスチャイルドケア園生町</t>
    <rPh sb="11" eb="12">
      <t>ソノ</t>
    </rPh>
    <rPh sb="12" eb="13">
      <t>イ</t>
    </rPh>
    <rPh sb="13" eb="14">
      <t>マチ</t>
    </rPh>
    <phoneticPr fontId="26"/>
  </si>
  <si>
    <t>千葉稲毛雲母保育園</t>
    <rPh sb="0" eb="2">
      <t>チバ</t>
    </rPh>
    <rPh sb="2" eb="4">
      <t>イナゲ</t>
    </rPh>
    <rPh sb="4" eb="6">
      <t>キララ</t>
    </rPh>
    <rPh sb="6" eb="9">
      <t>ホイクエン</t>
    </rPh>
    <phoneticPr fontId="26"/>
  </si>
  <si>
    <t>ぽかぽか保育園おてんとさん</t>
    <rPh sb="4" eb="6">
      <t>ホイク</t>
    </rPh>
    <rPh sb="6" eb="7">
      <t>エン</t>
    </rPh>
    <phoneticPr fontId="26"/>
  </si>
  <si>
    <t>大森保育園</t>
    <rPh sb="0" eb="2">
      <t>オオモリ</t>
    </rPh>
    <rPh sb="2" eb="5">
      <t>ホイクエン</t>
    </rPh>
    <phoneticPr fontId="2"/>
  </si>
  <si>
    <t>東千葉雲母保育園</t>
    <rPh sb="0" eb="1">
      <t>ヒガシ</t>
    </rPh>
    <rPh sb="1" eb="3">
      <t>チバ</t>
    </rPh>
    <rPh sb="3" eb="5">
      <t>キララ</t>
    </rPh>
    <rPh sb="5" eb="8">
      <t>ホイクエン</t>
    </rPh>
    <phoneticPr fontId="2"/>
  </si>
  <si>
    <t>レイモンド汐見丘保育園</t>
    <rPh sb="5" eb="7">
      <t>シオミ</t>
    </rPh>
    <rPh sb="7" eb="8">
      <t>オカ</t>
    </rPh>
    <rPh sb="8" eb="11">
      <t>ホイクエン</t>
    </rPh>
    <phoneticPr fontId="2"/>
  </si>
  <si>
    <t>かえで保育園幕張本郷６丁目</t>
    <rPh sb="3" eb="10">
      <t>ホイクエンマクハリホンゴウ</t>
    </rPh>
    <rPh sb="11" eb="13">
      <t>チョウメ</t>
    </rPh>
    <phoneticPr fontId="2"/>
  </si>
  <si>
    <t>作草部アーク保育園</t>
    <rPh sb="0" eb="3">
      <t>サクサベ</t>
    </rPh>
    <rPh sb="6" eb="9">
      <t>ホイクエン</t>
    </rPh>
    <phoneticPr fontId="2"/>
  </si>
  <si>
    <t>ししの子保育園　小中台町</t>
    <rPh sb="3" eb="4">
      <t>コ</t>
    </rPh>
    <rPh sb="4" eb="7">
      <t>ホイクエン</t>
    </rPh>
    <rPh sb="8" eb="12">
      <t>コナカダイチョウ</t>
    </rPh>
    <phoneticPr fontId="2"/>
  </si>
  <si>
    <t>認可保育園　みどりまち</t>
    <rPh sb="0" eb="2">
      <t>ニンカ</t>
    </rPh>
    <rPh sb="2" eb="5">
      <t>ホイクエン</t>
    </rPh>
    <phoneticPr fontId="2"/>
  </si>
  <si>
    <t>キートスチャイルドケア桜木</t>
    <rPh sb="11" eb="13">
      <t>サクラギ</t>
    </rPh>
    <phoneticPr fontId="2"/>
  </si>
  <si>
    <t>小倉台　いろは保育園</t>
    <rPh sb="0" eb="3">
      <t>オグラダイ</t>
    </rPh>
    <rPh sb="7" eb="10">
      <t>ホイクエン</t>
    </rPh>
    <phoneticPr fontId="2"/>
  </si>
  <si>
    <t>つぐみ保育園</t>
    <rPh sb="3" eb="6">
      <t>ホイクエン</t>
    </rPh>
    <phoneticPr fontId="2"/>
  </si>
  <si>
    <t>みつばち保育園　若葉</t>
    <rPh sb="4" eb="7">
      <t>ホイクエン</t>
    </rPh>
    <rPh sb="8" eb="10">
      <t>ワカバ</t>
    </rPh>
    <phoneticPr fontId="2"/>
  </si>
  <si>
    <t>キートスチャイルドケアおゆみ野南</t>
    <rPh sb="14" eb="15">
      <t>ノ</t>
    </rPh>
    <rPh sb="15" eb="16">
      <t>ミナミ</t>
    </rPh>
    <phoneticPr fontId="2"/>
  </si>
  <si>
    <t>京進のほいくえん　HOPPA幕張ベイパーク</t>
    <rPh sb="0" eb="2">
      <t>キョウシン</t>
    </rPh>
    <rPh sb="14" eb="16">
      <t>マクハリ</t>
    </rPh>
    <phoneticPr fontId="2"/>
  </si>
  <si>
    <t>AIAI NURSERY　あすみが丘</t>
    <rPh sb="17" eb="18">
      <t>オカ</t>
    </rPh>
    <phoneticPr fontId="26"/>
  </si>
  <si>
    <t>K's garden蘇我保育園</t>
    <rPh sb="10" eb="12">
      <t>ソガ</t>
    </rPh>
    <rPh sb="12" eb="15">
      <t>ホイクエン</t>
    </rPh>
    <phoneticPr fontId="2"/>
  </si>
  <si>
    <t>子どものまきば保育園</t>
    <rPh sb="0" eb="1">
      <t>コ</t>
    </rPh>
    <rPh sb="7" eb="10">
      <t>ホイクエン</t>
    </rPh>
    <phoneticPr fontId="26"/>
  </si>
  <si>
    <t>ほしのこ保育園</t>
    <rPh sb="4" eb="7">
      <t>ホイクエン</t>
    </rPh>
    <phoneticPr fontId="26"/>
  </si>
  <si>
    <t>椿森保育園</t>
    <rPh sb="0" eb="2">
      <t>ツバキモリ</t>
    </rPh>
    <rPh sb="2" eb="5">
      <t>ホイクエン</t>
    </rPh>
    <phoneticPr fontId="26"/>
  </si>
  <si>
    <t>アンファンジュール保育園弁天</t>
    <rPh sb="9" eb="12">
      <t>ホイクエン</t>
    </rPh>
    <rPh sb="12" eb="14">
      <t>ベンテン</t>
    </rPh>
    <phoneticPr fontId="26"/>
  </si>
  <si>
    <t>かえで保育園まくはり</t>
    <rPh sb="3" eb="6">
      <t>ホイクエン</t>
    </rPh>
    <phoneticPr fontId="26"/>
  </si>
  <si>
    <t>かえで保育園はなぞの</t>
    <rPh sb="3" eb="6">
      <t>ホイクエン</t>
    </rPh>
    <phoneticPr fontId="26"/>
  </si>
  <si>
    <t>アストロベースキャンプ保育園</t>
    <rPh sb="11" eb="14">
      <t>ホイクエン</t>
    </rPh>
    <phoneticPr fontId="26"/>
  </si>
  <si>
    <t>かるがも保育園　鎌取園</t>
    <rPh sb="4" eb="7">
      <t>ホイクエン</t>
    </rPh>
    <rPh sb="8" eb="10">
      <t>カマトリ</t>
    </rPh>
    <rPh sb="10" eb="11">
      <t>エン</t>
    </rPh>
    <phoneticPr fontId="26"/>
  </si>
  <si>
    <t>クニナたかだの森保育園</t>
    <rPh sb="7" eb="8">
      <t>モリ</t>
    </rPh>
    <rPh sb="8" eb="11">
      <t>ホイクエン</t>
    </rPh>
    <phoneticPr fontId="26"/>
  </si>
  <si>
    <t>京進のほいくえんHOPPAガーデンビュー千葉駅前</t>
    <rPh sb="0" eb="2">
      <t>キョウシン</t>
    </rPh>
    <rPh sb="20" eb="23">
      <t>チバエキ</t>
    </rPh>
    <rPh sb="23" eb="24">
      <t>マエ</t>
    </rPh>
    <phoneticPr fontId="26"/>
  </si>
  <si>
    <t>希望の子保育園</t>
    <rPh sb="0" eb="2">
      <t>キボウ</t>
    </rPh>
    <rPh sb="3" eb="4">
      <t>コ</t>
    </rPh>
    <rPh sb="4" eb="7">
      <t>ホイクエン</t>
    </rPh>
    <phoneticPr fontId="26"/>
  </si>
  <si>
    <t>そがチャイルドハウス保育園</t>
    <rPh sb="10" eb="13">
      <t>ホイクエン</t>
    </rPh>
    <phoneticPr fontId="26"/>
  </si>
  <si>
    <t>オンジュ ソリール保育園　そが駅前園</t>
    <rPh sb="9" eb="12">
      <t>ホイクエン</t>
    </rPh>
    <rPh sb="15" eb="16">
      <t>エキ</t>
    </rPh>
    <rPh sb="16" eb="17">
      <t>マエ</t>
    </rPh>
    <rPh sb="17" eb="18">
      <t>エン</t>
    </rPh>
    <phoneticPr fontId="2"/>
  </si>
  <si>
    <t>絵本と太陽の保育園　てぃだまちキッズ検見川浜</t>
    <rPh sb="0" eb="2">
      <t>エホン</t>
    </rPh>
    <rPh sb="3" eb="5">
      <t>タイヨウ</t>
    </rPh>
    <rPh sb="6" eb="9">
      <t>ホイクエン</t>
    </rPh>
    <rPh sb="18" eb="22">
      <t>ケミガワハマ</t>
    </rPh>
    <phoneticPr fontId="2"/>
  </si>
  <si>
    <t>美波保育園</t>
    <rPh sb="0" eb="2">
      <t>ミナミ</t>
    </rPh>
    <rPh sb="2" eb="5">
      <t>ホイクエン</t>
    </rPh>
    <phoneticPr fontId="2"/>
  </si>
  <si>
    <t>XMU33064</t>
  </si>
  <si>
    <t>（福）白菊会</t>
    <rPh sb="1" eb="2">
      <t>フク</t>
    </rPh>
    <rPh sb="3" eb="5">
      <t>シラギク</t>
    </rPh>
    <rPh sb="5" eb="6">
      <t>カイ</t>
    </rPh>
    <phoneticPr fontId="17"/>
  </si>
  <si>
    <t>オーチャード・キッズ稲毛海岸保育園第二</t>
    <rPh sb="10" eb="14">
      <t>イナゲカイガン</t>
    </rPh>
    <rPh sb="14" eb="16">
      <t>ホイク</t>
    </rPh>
    <rPh sb="16" eb="17">
      <t>エン</t>
    </rPh>
    <rPh sb="17" eb="18">
      <t>ダイ</t>
    </rPh>
    <rPh sb="18" eb="19">
      <t>ニ</t>
    </rPh>
    <phoneticPr fontId="26"/>
  </si>
  <si>
    <t>千葉県旭市見広4226－2</t>
  </si>
  <si>
    <t>川口　能史</t>
  </si>
  <si>
    <t>QJC24861</t>
  </si>
  <si>
    <t>井上　雄太</t>
  </si>
  <si>
    <t>もりのなかま保育園おゆみ野園サイエンス＋</t>
    <rPh sb="6" eb="9">
      <t>ホイクエン</t>
    </rPh>
    <rPh sb="12" eb="13">
      <t>ノ</t>
    </rPh>
    <rPh sb="13" eb="14">
      <t>エン</t>
    </rPh>
    <phoneticPr fontId="26"/>
  </si>
  <si>
    <t>AIAI NURSERY 園生</t>
    <rPh sb="13" eb="15">
      <t>ソンノウ</t>
    </rPh>
    <phoneticPr fontId="26"/>
  </si>
  <si>
    <t>AMF55601</t>
  </si>
  <si>
    <t>AIAI NURSERY 園生</t>
    <rPh sb="13" eb="15">
      <t>ソンノウ</t>
    </rPh>
    <phoneticPr fontId="17"/>
  </si>
  <si>
    <t>AIAI NURSERY 小仲台</t>
    <rPh sb="13" eb="16">
      <t>コナカダイ</t>
    </rPh>
    <phoneticPr fontId="26"/>
  </si>
  <si>
    <t>JZK97887</t>
  </si>
  <si>
    <t>AIAI NURSERY 小仲台</t>
    <rPh sb="13" eb="16">
      <t>コナカダイ</t>
    </rPh>
    <phoneticPr fontId="17"/>
  </si>
  <si>
    <t>AIAI NURSERY 稲毛海岸</t>
    <rPh sb="13" eb="17">
      <t>イナゲカイガン</t>
    </rPh>
    <phoneticPr fontId="26"/>
  </si>
  <si>
    <t>UPB11909</t>
  </si>
  <si>
    <t>AIAI NURSERY 稲毛海岸</t>
    <rPh sb="13" eb="17">
      <t>イナゲカイガン</t>
    </rPh>
    <phoneticPr fontId="17"/>
  </si>
  <si>
    <t>BDD73576</t>
  </si>
  <si>
    <t>（福）まこと鳴滝会</t>
  </si>
  <si>
    <t>和歌山県和歌山市園部３８１番地２８</t>
  </si>
  <si>
    <t>冨森　義登</t>
  </si>
  <si>
    <t>まことしんめい保育園</t>
    <rPh sb="7" eb="9">
      <t>ホイク</t>
    </rPh>
    <rPh sb="9" eb="10">
      <t>エン</t>
    </rPh>
    <phoneticPr fontId="26"/>
  </si>
  <si>
    <t>KPT42677</t>
  </si>
  <si>
    <t>マーレ幕張保育園</t>
    <rPh sb="3" eb="5">
      <t>マクハリ</t>
    </rPh>
    <rPh sb="5" eb="8">
      <t>ホイクエン</t>
    </rPh>
    <phoneticPr fontId="26"/>
  </si>
  <si>
    <t>OMA22194</t>
  </si>
  <si>
    <t>千葉県千葉市美浜区中瀬１丁目１－６　エム・ベイポイント幕張５Ｆ</t>
  </si>
  <si>
    <t>GBD57142</t>
  </si>
  <si>
    <t>（福）美咲会</t>
  </si>
  <si>
    <t>FHV98606</t>
  </si>
  <si>
    <t>AIAI Child Care（株）</t>
  </si>
  <si>
    <t>ZBZ60974</t>
  </si>
  <si>
    <t>かえで保育園幕張町5丁目</t>
    <rPh sb="8" eb="9">
      <t>マチ</t>
    </rPh>
    <phoneticPr fontId="17"/>
  </si>
  <si>
    <t>YAL10339</t>
  </si>
  <si>
    <t>幼保連携型認定こども園　幕張海浜こども園</t>
    <rPh sb="19" eb="20">
      <t>エン</t>
    </rPh>
    <phoneticPr fontId="26"/>
  </si>
  <si>
    <t>認定こども園かしの木学園　カトライアキンダーガルテン</t>
    <rPh sb="0" eb="2">
      <t>ニンテイ</t>
    </rPh>
    <rPh sb="5" eb="6">
      <t>エン</t>
    </rPh>
    <rPh sb="9" eb="10">
      <t>キ</t>
    </rPh>
    <rPh sb="10" eb="12">
      <t>ガクエン</t>
    </rPh>
    <phoneticPr fontId="24"/>
  </si>
  <si>
    <t>幼保連携型認定こども園　植草学園大学附属弁天こども園</t>
    <phoneticPr fontId="17"/>
  </si>
  <si>
    <t>認定こども園　千葉明徳短期大学附属幼稚園</t>
    <rPh sb="7" eb="9">
      <t>チバ</t>
    </rPh>
    <rPh sb="9" eb="11">
      <t>メイトク</t>
    </rPh>
    <rPh sb="11" eb="13">
      <t>タンキ</t>
    </rPh>
    <rPh sb="13" eb="15">
      <t>ダイガク</t>
    </rPh>
    <rPh sb="15" eb="17">
      <t>フゾク</t>
    </rPh>
    <rPh sb="17" eb="20">
      <t>ヨウチエン</t>
    </rPh>
    <phoneticPr fontId="26"/>
  </si>
  <si>
    <t>認定こども園　登戸幼稚園</t>
    <rPh sb="7" eb="9">
      <t>ノブト</t>
    </rPh>
    <rPh sb="9" eb="12">
      <t>ヨウチエン</t>
    </rPh>
    <phoneticPr fontId="26"/>
  </si>
  <si>
    <t>認定こども園　さつきが丘幼稚園</t>
    <rPh sb="11" eb="12">
      <t>オカ</t>
    </rPh>
    <rPh sb="12" eb="15">
      <t>ヨウチエン</t>
    </rPh>
    <phoneticPr fontId="26"/>
  </si>
  <si>
    <t>認定こども園　まこと第三幼稚園</t>
    <rPh sb="10" eb="11">
      <t>ダイ</t>
    </rPh>
    <rPh sb="11" eb="12">
      <t>サン</t>
    </rPh>
    <rPh sb="12" eb="15">
      <t>ヨウチエン</t>
    </rPh>
    <phoneticPr fontId="26"/>
  </si>
  <si>
    <t>認定こども園　稲毛すみれ幼稚園</t>
    <rPh sb="7" eb="9">
      <t>イナゲ</t>
    </rPh>
    <rPh sb="12" eb="15">
      <t>ヨウチエン</t>
    </rPh>
    <phoneticPr fontId="26"/>
  </si>
  <si>
    <t>認定こども園　かしの木学園　かしの木園</t>
    <rPh sb="0" eb="2">
      <t>ニンテイ</t>
    </rPh>
    <rPh sb="5" eb="6">
      <t>エン</t>
    </rPh>
    <rPh sb="10" eb="11">
      <t>キ</t>
    </rPh>
    <rPh sb="11" eb="13">
      <t>ガクエン</t>
    </rPh>
    <rPh sb="17" eb="18">
      <t>キ</t>
    </rPh>
    <rPh sb="18" eb="19">
      <t>エン</t>
    </rPh>
    <phoneticPr fontId="17"/>
  </si>
  <si>
    <t>認定こども園　松ヶ丘幼稚園</t>
    <rPh sb="0" eb="2">
      <t>ニンテイ</t>
    </rPh>
    <phoneticPr fontId="2"/>
  </si>
  <si>
    <t>認定こども園　山王幼稚園</t>
    <rPh sb="0" eb="6">
      <t>ニ</t>
    </rPh>
    <rPh sb="7" eb="9">
      <t>サンノウ</t>
    </rPh>
    <rPh sb="9" eb="12">
      <t>ヨウチエン</t>
    </rPh>
    <phoneticPr fontId="2"/>
  </si>
  <si>
    <t>伊藤　健彦</t>
  </si>
  <si>
    <t>認定こども園　土岐幼稚園</t>
    <rPh sb="0" eb="6">
      <t>ニ</t>
    </rPh>
    <rPh sb="7" eb="9">
      <t>トキ</t>
    </rPh>
    <rPh sb="9" eb="12">
      <t>ヨウチエン</t>
    </rPh>
    <phoneticPr fontId="2"/>
  </si>
  <si>
    <t>認定こども園　鏡戸幼稚園</t>
    <rPh sb="0" eb="6">
      <t>ニ</t>
    </rPh>
    <rPh sb="7" eb="8">
      <t>カガミ</t>
    </rPh>
    <rPh sb="8" eb="9">
      <t>ト</t>
    </rPh>
    <rPh sb="9" eb="12">
      <t>ヨウチエン</t>
    </rPh>
    <phoneticPr fontId="2"/>
  </si>
  <si>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2"/>
  </si>
  <si>
    <t>認定こども園　まこと第二幼稚園</t>
    <rPh sb="0" eb="2">
      <t>ニンテイ</t>
    </rPh>
    <rPh sb="5" eb="6">
      <t>エン</t>
    </rPh>
    <rPh sb="10" eb="12">
      <t>ダイニ</t>
    </rPh>
    <rPh sb="12" eb="15">
      <t>ヨウチエン</t>
    </rPh>
    <phoneticPr fontId="26"/>
  </si>
  <si>
    <t>認定こども園　花見川ちぐさ幼稚園</t>
    <rPh sb="0" eb="2">
      <t>ニンテイ</t>
    </rPh>
    <rPh sb="5" eb="6">
      <t>エン</t>
    </rPh>
    <rPh sb="7" eb="10">
      <t>ハナミガワ</t>
    </rPh>
    <rPh sb="13" eb="16">
      <t>ヨウチエン</t>
    </rPh>
    <phoneticPr fontId="26"/>
  </si>
  <si>
    <t>認定こども園　明徳土気こども園</t>
    <rPh sb="0" eb="2">
      <t>ニンテイ</t>
    </rPh>
    <rPh sb="5" eb="6">
      <t>エン</t>
    </rPh>
    <rPh sb="7" eb="9">
      <t>メイトク</t>
    </rPh>
    <rPh sb="9" eb="11">
      <t>トケ</t>
    </rPh>
    <rPh sb="14" eb="15">
      <t>エン</t>
    </rPh>
    <phoneticPr fontId="26"/>
  </si>
  <si>
    <t>学校法人信愛学園　認定こども園のぞみ幼稚園</t>
    <phoneticPr fontId="26"/>
  </si>
  <si>
    <t>学校法人信愛学園　認定こども園へいわ幼稚園</t>
    <phoneticPr fontId="26"/>
  </si>
  <si>
    <t>幼保連携型認定こども園　ふたば保育園</t>
    <rPh sb="0" eb="2">
      <t>ヨウホ</t>
    </rPh>
    <rPh sb="2" eb="4">
      <t>レンケイ</t>
    </rPh>
    <rPh sb="4" eb="5">
      <t>ガタ</t>
    </rPh>
    <rPh sb="5" eb="7">
      <t>ニンテイ</t>
    </rPh>
    <rPh sb="10" eb="11">
      <t>エン</t>
    </rPh>
    <rPh sb="15" eb="18">
      <t>ホイクエン</t>
    </rPh>
    <phoneticPr fontId="26"/>
  </si>
  <si>
    <t>認定こども園　おゆみ野南幼稚園</t>
    <rPh sb="0" eb="2">
      <t>ニンテイ</t>
    </rPh>
    <rPh sb="5" eb="6">
      <t>エン</t>
    </rPh>
    <rPh sb="10" eb="11">
      <t>ノ</t>
    </rPh>
    <rPh sb="11" eb="12">
      <t>ミナミ</t>
    </rPh>
    <rPh sb="12" eb="15">
      <t>ヨウチエン</t>
    </rPh>
    <phoneticPr fontId="26"/>
  </si>
  <si>
    <t>（学）幸正学園</t>
  </si>
  <si>
    <t>幼保連携型認定こども園　若梅こども園</t>
  </si>
  <si>
    <t>大橋陽子</t>
  </si>
  <si>
    <t>さざれ幼稚園</t>
    <rPh sb="3" eb="6">
      <t>ヨウチエン</t>
    </rPh>
    <phoneticPr fontId="21"/>
  </si>
  <si>
    <t>幼保連携型認定こども園　チューリップこども園</t>
  </si>
  <si>
    <t>3220020</t>
  </si>
  <si>
    <t>UTJ98683</t>
  </si>
  <si>
    <t>（学）誠和学園</t>
  </si>
  <si>
    <t>〇</t>
  </si>
  <si>
    <t>千葉県白井市南山１丁目７－２</t>
  </si>
  <si>
    <t>認定こども園　まこと東幼稚園</t>
    <rPh sb="10" eb="11">
      <t>ヒガシ</t>
    </rPh>
    <rPh sb="11" eb="14">
      <t>ヨウチエン</t>
    </rPh>
    <phoneticPr fontId="26"/>
  </si>
  <si>
    <t>3220021</t>
  </si>
  <si>
    <t>RZG77303</t>
  </si>
  <si>
    <t>（学）広田学園</t>
  </si>
  <si>
    <t>千葉県千葉市花見川区横戸町８５７</t>
  </si>
  <si>
    <t>認定こども園　こてはし台幼稚園</t>
    <rPh sb="11" eb="12">
      <t>ダイ</t>
    </rPh>
    <rPh sb="12" eb="15">
      <t>ヨウチエン</t>
    </rPh>
    <phoneticPr fontId="26"/>
  </si>
  <si>
    <t>3220022</t>
  </si>
  <si>
    <t>KDX51954</t>
  </si>
  <si>
    <t>千葉県千葉市稲毛区稲毛町５丁目１００－１</t>
  </si>
  <si>
    <t>小林義昌</t>
  </si>
  <si>
    <t>認定こども園　稲毛幼稚園</t>
    <rPh sb="0" eb="2">
      <t>ニンテイ</t>
    </rPh>
    <rPh sb="5" eb="6">
      <t>エン</t>
    </rPh>
    <rPh sb="7" eb="12">
      <t>イナゲヨウチエン</t>
    </rPh>
    <phoneticPr fontId="26"/>
  </si>
  <si>
    <t>3220023</t>
  </si>
  <si>
    <t>WXL34767</t>
  </si>
  <si>
    <t>幼保連携型認定こども園　すずらん保育園</t>
    <rPh sb="0" eb="7">
      <t>ヨウホレンケイガタニンテイ</t>
    </rPh>
    <rPh sb="10" eb="11">
      <t>エン</t>
    </rPh>
    <rPh sb="16" eb="18">
      <t>ホイク</t>
    </rPh>
    <rPh sb="18" eb="19">
      <t>エン</t>
    </rPh>
    <phoneticPr fontId="26"/>
  </si>
  <si>
    <t>3220024</t>
  </si>
  <si>
    <t>AZG12417</t>
  </si>
  <si>
    <t>（学）ポーロニア学園</t>
  </si>
  <si>
    <t>千葉県千葉市美浜区幸町１丁目５－１</t>
  </si>
  <si>
    <t>熊田佳美</t>
  </si>
  <si>
    <t>認定こども園　子鹿幼稚園</t>
    <rPh sb="0" eb="2">
      <t>ニンテイ</t>
    </rPh>
    <rPh sb="5" eb="6">
      <t>エン</t>
    </rPh>
    <rPh sb="7" eb="8">
      <t>コ</t>
    </rPh>
    <rPh sb="8" eb="9">
      <t>シカ</t>
    </rPh>
    <rPh sb="9" eb="12">
      <t>ヨウチエン</t>
    </rPh>
    <phoneticPr fontId="26"/>
  </si>
  <si>
    <t>由田学園千葉幼稚園</t>
    <rPh sb="0" eb="1">
      <t>ユウ</t>
    </rPh>
    <rPh sb="1" eb="2">
      <t>デン</t>
    </rPh>
    <rPh sb="2" eb="4">
      <t>ガクエン</t>
    </rPh>
    <rPh sb="4" eb="6">
      <t>チバ</t>
    </rPh>
    <rPh sb="6" eb="9">
      <t>ヨウチエン</t>
    </rPh>
    <phoneticPr fontId="17"/>
  </si>
  <si>
    <t>羔幼稚園</t>
    <rPh sb="0" eb="1">
      <t>コヒツジ</t>
    </rPh>
    <rPh sb="1" eb="4">
      <t>ヨウチエン</t>
    </rPh>
    <phoneticPr fontId="17"/>
  </si>
  <si>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17"/>
  </si>
  <si>
    <t>愛隣幼稚園</t>
    <rPh sb="0" eb="2">
      <t>アイリン</t>
    </rPh>
    <rPh sb="2" eb="5">
      <t>ヨウチエン</t>
    </rPh>
    <phoneticPr fontId="2"/>
  </si>
  <si>
    <t>曉幼稚園</t>
    <rPh sb="0" eb="1">
      <t>アカツキ</t>
    </rPh>
    <phoneticPr fontId="26"/>
  </si>
  <si>
    <t>（学）慶泉学園</t>
    <rPh sb="1" eb="2">
      <t>ガク</t>
    </rPh>
    <rPh sb="3" eb="4">
      <t>ケイ</t>
    </rPh>
    <rPh sb="4" eb="5">
      <t>イズミ</t>
    </rPh>
    <rPh sb="5" eb="7">
      <t>ガクエン</t>
    </rPh>
    <phoneticPr fontId="17"/>
  </si>
  <si>
    <t>曉幼稚園</t>
    <rPh sb="0" eb="1">
      <t>アカツキ</t>
    </rPh>
    <rPh sb="1" eb="4">
      <t>ヨウチエン</t>
    </rPh>
    <phoneticPr fontId="19"/>
  </si>
  <si>
    <t>若松台幼稚園</t>
  </si>
  <si>
    <t>（学）千葉学研</t>
    <rPh sb="1" eb="2">
      <t>ガク</t>
    </rPh>
    <rPh sb="3" eb="5">
      <t>チバ</t>
    </rPh>
    <rPh sb="5" eb="7">
      <t>ガッケン</t>
    </rPh>
    <phoneticPr fontId="17"/>
  </si>
  <si>
    <t>めぐみ幼稚園</t>
  </si>
  <si>
    <t>（学）杉森学園</t>
    <rPh sb="1" eb="2">
      <t>ガク</t>
    </rPh>
    <rPh sb="3" eb="5">
      <t>スギモリ</t>
    </rPh>
    <rPh sb="5" eb="7">
      <t>ガクエン</t>
    </rPh>
    <phoneticPr fontId="17"/>
  </si>
  <si>
    <t>ITU12150</t>
  </si>
  <si>
    <t>（学）信徳学園</t>
  </si>
  <si>
    <t>千葉県千葉市花見川区長作町６１０ー１</t>
  </si>
  <si>
    <t>久野晃顕</t>
  </si>
  <si>
    <t>信徳寺あさひ幼稚園</t>
    <rPh sb="0" eb="1">
      <t>シン</t>
    </rPh>
    <rPh sb="1" eb="2">
      <t>トク</t>
    </rPh>
    <rPh sb="2" eb="3">
      <t>テラ</t>
    </rPh>
    <rPh sb="6" eb="9">
      <t>ヨウチエン</t>
    </rPh>
    <phoneticPr fontId="26"/>
  </si>
  <si>
    <t>VLO63517</t>
  </si>
  <si>
    <t>（学）木嶋学園</t>
  </si>
  <si>
    <t>千葉県千葉市花見川区花園１丁目３－９</t>
  </si>
  <si>
    <t>竹澤利夫</t>
  </si>
  <si>
    <t>花園幼稚園</t>
    <rPh sb="0" eb="2">
      <t>ハナゾノ</t>
    </rPh>
    <rPh sb="2" eb="5">
      <t>ヨウチエン</t>
    </rPh>
    <phoneticPr fontId="26"/>
  </si>
  <si>
    <t>BJY14475</t>
  </si>
  <si>
    <t>（学）栄伸学園</t>
  </si>
  <si>
    <t>千葉市若葉区小倉台３丁目１１－１</t>
  </si>
  <si>
    <t>大溝廣子</t>
  </si>
  <si>
    <t>泉幼稚園</t>
    <rPh sb="0" eb="1">
      <t>イズミ</t>
    </rPh>
    <rPh sb="1" eb="4">
      <t>ヨウチエン</t>
    </rPh>
    <phoneticPr fontId="26"/>
  </si>
  <si>
    <t>DYA56128</t>
  </si>
  <si>
    <t>（学）鎌田学園</t>
  </si>
  <si>
    <t>千葉県千葉市若葉区高根町８９８－２</t>
  </si>
  <si>
    <t>やまびこ幼稚園</t>
    <rPh sb="4" eb="7">
      <t>ヨウチエン</t>
    </rPh>
    <phoneticPr fontId="26"/>
  </si>
  <si>
    <t>TBL26256</t>
  </si>
  <si>
    <t>（学）清峯学園</t>
  </si>
  <si>
    <t>千葉県千葉市美浜区真砂３丁目１４－２</t>
  </si>
  <si>
    <t>鈴木　徹</t>
  </si>
  <si>
    <t>磯辺白百合幼稚園</t>
    <rPh sb="0" eb="2">
      <t>イソベ</t>
    </rPh>
    <rPh sb="2" eb="5">
      <t>シラユリ</t>
    </rPh>
    <rPh sb="5" eb="8">
      <t>ヨウチエン</t>
    </rPh>
    <phoneticPr fontId="26"/>
  </si>
  <si>
    <t>GPN82662</t>
  </si>
  <si>
    <t>（学）川上学園</t>
  </si>
  <si>
    <t>千葉県千葉市花見川区花園町１５７４－８　２F</t>
  </si>
  <si>
    <t>川上　浩</t>
  </si>
  <si>
    <t>真砂第一幼稚園</t>
    <rPh sb="0" eb="2">
      <t>マサゴ</t>
    </rPh>
    <rPh sb="2" eb="4">
      <t>ダイイチ</t>
    </rPh>
    <rPh sb="4" eb="7">
      <t>ヨウチエン</t>
    </rPh>
    <phoneticPr fontId="26"/>
  </si>
  <si>
    <t>チャコ稲毛園</t>
  </si>
  <si>
    <t>チャコ稲毛園</t>
    <rPh sb="3" eb="5">
      <t>イナゲ</t>
    </rPh>
    <rPh sb="5" eb="6">
      <t>エン</t>
    </rPh>
    <phoneticPr fontId="25"/>
  </si>
  <si>
    <t>キートスチャイルドケアみつわ台</t>
    <rPh sb="14" eb="15">
      <t>ダイ</t>
    </rPh>
    <phoneticPr fontId="28"/>
  </si>
  <si>
    <t>星のおうち幕張</t>
    <phoneticPr fontId="26"/>
  </si>
  <si>
    <t>ﾆﾁｲｷｯｽﾞ千葉中央第一</t>
    <rPh sb="11" eb="13">
      <t>ダイイチ</t>
    </rPh>
    <phoneticPr fontId="20"/>
  </si>
  <si>
    <t>キッズスペース・ウィーピー幕張本郷</t>
    <rPh sb="13" eb="15">
      <t>マクハリ</t>
    </rPh>
    <rPh sb="15" eb="17">
      <t>ホンゴウ</t>
    </rPh>
    <phoneticPr fontId="17"/>
  </si>
  <si>
    <t>ハニーキッズ草野園</t>
    <phoneticPr fontId="17"/>
  </si>
  <si>
    <t>スクルドエンジェル検見川浜園</t>
    <phoneticPr fontId="17"/>
  </si>
  <si>
    <t>キートスチャイルドケア新千葉</t>
    <rPh sb="11" eb="14">
      <t>シンチバ</t>
    </rPh>
    <phoneticPr fontId="17"/>
  </si>
  <si>
    <t>稲毛ふわり保育室</t>
    <rPh sb="0" eb="2">
      <t>イナゲ</t>
    </rPh>
    <rPh sb="5" eb="8">
      <t>ホイクシツ</t>
    </rPh>
    <phoneticPr fontId="17"/>
  </si>
  <si>
    <t>ちいさなおうち　ふたば</t>
    <phoneticPr fontId="17"/>
  </si>
  <si>
    <t>梅乃園幼稚園附属０・１・２ﾅｰｻﾘｰ</t>
    <phoneticPr fontId="26"/>
  </si>
  <si>
    <t>Kids Resort CHIBADERA</t>
    <phoneticPr fontId="26"/>
  </si>
  <si>
    <t>蘇我うらら保育室</t>
    <phoneticPr fontId="26"/>
  </si>
  <si>
    <t>キッズフィールド幕張みなみ園</t>
    <phoneticPr fontId="26"/>
  </si>
  <si>
    <t>てぃだまちキッズ新検見川駅前</t>
    <phoneticPr fontId="26"/>
  </si>
  <si>
    <t>星のおうち幕張北</t>
    <rPh sb="0" eb="1">
      <t>ホシ</t>
    </rPh>
    <rPh sb="5" eb="7">
      <t>マクハリ</t>
    </rPh>
    <rPh sb="7" eb="8">
      <t>キタ</t>
    </rPh>
    <phoneticPr fontId="26"/>
  </si>
  <si>
    <t>幕張本郷なないろ保育室</t>
    <phoneticPr fontId="26"/>
  </si>
  <si>
    <t>幕張本郷ひだまり園</t>
    <phoneticPr fontId="26"/>
  </si>
  <si>
    <t>東京都豊島区東池袋２丁目５６－２　時習堂ビル４階</t>
  </si>
  <si>
    <t>R5</t>
    <phoneticPr fontId="26"/>
  </si>
  <si>
    <t>ウィズダムアリス園</t>
    <phoneticPr fontId="26"/>
  </si>
  <si>
    <t>オーチャード・キッズ稲毛海岸園</t>
    <phoneticPr fontId="26"/>
  </si>
  <si>
    <t>かるがも蘇我園</t>
    <phoneticPr fontId="26"/>
  </si>
  <si>
    <t>チャイルドケアセンター プレイディア</t>
    <phoneticPr fontId="26"/>
  </si>
  <si>
    <t>ほのぼのくるみのおうち</t>
    <phoneticPr fontId="26"/>
  </si>
  <si>
    <t>新検見川駅前キッズルーム</t>
    <phoneticPr fontId="26"/>
  </si>
  <si>
    <t>植草学園　このはの家</t>
    <rPh sb="0" eb="4">
      <t>ウエクサガクエン</t>
    </rPh>
    <rPh sb="9" eb="10">
      <t>イエ</t>
    </rPh>
    <phoneticPr fontId="2"/>
  </si>
  <si>
    <t>キッズルーム蘇我わかば</t>
    <rPh sb="6" eb="8">
      <t>ソガ</t>
    </rPh>
    <phoneticPr fontId="2"/>
  </si>
  <si>
    <t>サンライズキッズ 都賀園</t>
    <rPh sb="9" eb="11">
      <t>ツガ</t>
    </rPh>
    <rPh sb="11" eb="12">
      <t>エン</t>
    </rPh>
    <phoneticPr fontId="2"/>
  </si>
  <si>
    <t>都賀サンフラワー保育室</t>
    <rPh sb="0" eb="2">
      <t>ツガ</t>
    </rPh>
    <rPh sb="8" eb="11">
      <t>ホイクシツ</t>
    </rPh>
    <phoneticPr fontId="2"/>
  </si>
  <si>
    <t>新検見川駅北口キッズランド</t>
    <rPh sb="5" eb="7">
      <t>キタグチ</t>
    </rPh>
    <phoneticPr fontId="26"/>
  </si>
  <si>
    <t>ほしぞらの丘</t>
    <rPh sb="5" eb="6">
      <t>オカ</t>
    </rPh>
    <phoneticPr fontId="26"/>
  </si>
  <si>
    <t>チューリップのおうちえん</t>
    <rPh sb="0" eb="12">
      <t>ソガエン</t>
    </rPh>
    <phoneticPr fontId="26"/>
  </si>
  <si>
    <t>スマイスセレソン検見川浜園</t>
    <rPh sb="8" eb="13">
      <t>ケミガワハマエン</t>
    </rPh>
    <phoneticPr fontId="55"/>
  </si>
  <si>
    <t>JXH67144</t>
  </si>
  <si>
    <t>スマイスセレソン検見川浜園</t>
    <rPh sb="8" eb="13">
      <t>ケミガワハマエン</t>
    </rPh>
    <phoneticPr fontId="38"/>
  </si>
  <si>
    <t>イオンゆめみらい保育園 幕張新都心</t>
    <rPh sb="8" eb="11">
      <t>ホイクエン</t>
    </rPh>
    <rPh sb="12" eb="14">
      <t>マクハリ</t>
    </rPh>
    <rPh sb="14" eb="17">
      <t>シントシン</t>
    </rPh>
    <phoneticPr fontId="27"/>
  </si>
  <si>
    <t>千葉南病院クニナ保育園</t>
    <rPh sb="0" eb="2">
      <t>チバ</t>
    </rPh>
    <rPh sb="2" eb="3">
      <t>ミナミ</t>
    </rPh>
    <rPh sb="3" eb="5">
      <t>ビョウイン</t>
    </rPh>
    <rPh sb="8" eb="11">
      <t>ホイクエン</t>
    </rPh>
    <phoneticPr fontId="89"/>
  </si>
  <si>
    <t>保育室リリー</t>
    <rPh sb="0" eb="3">
      <t>ホイクシツ</t>
    </rPh>
    <phoneticPr fontId="26"/>
  </si>
  <si>
    <t>つばめ保育園Ｓｏｇａ</t>
    <rPh sb="3" eb="6">
      <t>ホイクエン</t>
    </rPh>
    <phoneticPr fontId="17"/>
  </si>
  <si>
    <t>事業所内保育所ぱすてる</t>
    <rPh sb="0" eb="7">
      <t>ジギョウショナイホイクショ</t>
    </rPh>
    <phoneticPr fontId="2"/>
  </si>
  <si>
    <t>（福）煌徳会</t>
    <rPh sb="1" eb="2">
      <t>フク</t>
    </rPh>
    <rPh sb="3" eb="4">
      <t>キラ</t>
    </rPh>
    <rPh sb="4" eb="5">
      <t>トク</t>
    </rPh>
    <rPh sb="5" eb="6">
      <t>カイ</t>
    </rPh>
    <phoneticPr fontId="26"/>
  </si>
  <si>
    <t>学校法人宇野学園みなみちゃんタック</t>
    <rPh sb="0" eb="8">
      <t>ガッコウホウジンウノガクエン</t>
    </rPh>
    <phoneticPr fontId="2"/>
  </si>
  <si>
    <t>（学）宇野学園</t>
    <rPh sb="1" eb="2">
      <t>ガク</t>
    </rPh>
    <rPh sb="3" eb="7">
      <t>ウノガクエン</t>
    </rPh>
    <phoneticPr fontId="26"/>
  </si>
  <si>
    <t>ぶれあ保育園・稲毛</t>
    <rPh sb="3" eb="6">
      <t>ホイクエン</t>
    </rPh>
    <rPh sb="7" eb="9">
      <t>イナゲ</t>
    </rPh>
    <phoneticPr fontId="26"/>
  </si>
  <si>
    <t>HQD61238</t>
  </si>
  <si>
    <t>キッズブレア（株）</t>
    <rPh sb="7" eb="8">
      <t>カブ</t>
    </rPh>
    <phoneticPr fontId="21"/>
  </si>
  <si>
    <t>東京都目黒区東山1-7-8</t>
  </si>
  <si>
    <t>大澤　裕介</t>
  </si>
  <si>
    <t>ぶれあ保育園・稲毛</t>
    <rPh sb="3" eb="6">
      <t>ホイクエン</t>
    </rPh>
    <rPh sb="7" eb="9">
      <t>イナゲ</t>
    </rPh>
    <phoneticPr fontId="17"/>
  </si>
  <si>
    <t>ぶれあ保育園・稲毛東</t>
    <rPh sb="3" eb="6">
      <t>ホイクエン</t>
    </rPh>
    <rPh sb="7" eb="9">
      <t>イナゲ</t>
    </rPh>
    <rPh sb="9" eb="10">
      <t>ヒガシ</t>
    </rPh>
    <phoneticPr fontId="26"/>
  </si>
  <si>
    <t>MXI30033</t>
  </si>
  <si>
    <t>ぶれあ保育園・稲毛東</t>
    <rPh sb="3" eb="6">
      <t>ホイクエン</t>
    </rPh>
    <rPh sb="7" eb="9">
      <t>イナゲ</t>
    </rPh>
    <rPh sb="9" eb="10">
      <t>ヒガシ</t>
    </rPh>
    <phoneticPr fontId="17"/>
  </si>
  <si>
    <t>ぶれあ保育園・東千葉</t>
    <rPh sb="3" eb="6">
      <t>ホイクエン</t>
    </rPh>
    <rPh sb="7" eb="10">
      <t>ヒガシチバ</t>
    </rPh>
    <phoneticPr fontId="26"/>
  </si>
  <si>
    <t>UVU43881</t>
  </si>
  <si>
    <t>ぶれあ保育園・東千葉</t>
    <rPh sb="3" eb="6">
      <t>ホイクエン</t>
    </rPh>
    <rPh sb="7" eb="10">
      <t>ヒガシチバ</t>
    </rPh>
    <phoneticPr fontId="17"/>
  </si>
  <si>
    <t>QMC98414</t>
  </si>
  <si>
    <t>ライフコミュニケーションズ株式会社</t>
  </si>
  <si>
    <t>代表取締役　兵頭　勉</t>
  </si>
  <si>
    <t>代表社員　宮下　美穂</t>
  </si>
  <si>
    <t>YRP56222</t>
  </si>
  <si>
    <t>保育ハウスひよこ</t>
    <rPh sb="0" eb="2">
      <t>ホイク</t>
    </rPh>
    <phoneticPr fontId="26"/>
  </si>
  <si>
    <t>代表社員　清水　佳恵</t>
  </si>
  <si>
    <t>保育ハウスひよこ</t>
    <rPh sb="0" eb="2">
      <t>ホイク</t>
    </rPh>
    <phoneticPr fontId="17"/>
  </si>
  <si>
    <t>ダミー（消さないで）</t>
    <rPh sb="4" eb="5">
      <t>ケ</t>
    </rPh>
    <phoneticPr fontId="26"/>
  </si>
  <si>
    <t>①実績額が概算払い済額を下回る場合、令和９年５月中旬までに、過払い額を返還していただきます。
概算払い額は4月1日時点の対象者数をベースに算出するため、対象者の年度途中退職や長期休暇が発生した場合、補助金返還になってしまう可能性が高くなります。返還金が発生した場合、かなり短い期間で処理を行わざるを得ず、結果的に園の皆様におかれましてもご負担が大きくなりますので、よくご検討をお願いします。
なお、過年度の返還状況により、概算払い額の減額をご提案させていただくことがありますので、予めご了承ください。
②概算払いは、6/30の１回のみの予定です。この6/30の次のお支払いは、令和９年５月の精算時です。
下記で、概算払い月数を「●か月分」と選択していただきますが、これは「１２か月のうち●か月分の概算払（交付申請額×●/12の額の概算払）を6/30に受ける」という意味であり、「●か月ごとに概算払を受けることを希望する」という意味ではありませんので、ご注意ください。
【概算払額の算出方法】4月1日時点対象者数×希望月数（最大11か月）×補助単価（原則４万円）</t>
    <phoneticPr fontId="26"/>
  </si>
  <si>
    <t>（１）令和8年度職員在籍名簿</t>
    <rPh sb="3" eb="5">
      <t>レイワ</t>
    </rPh>
    <rPh sb="6" eb="8">
      <t>ネンド</t>
    </rPh>
    <rPh sb="8" eb="10">
      <t>ショクイン</t>
    </rPh>
    <rPh sb="10" eb="14">
      <t>ザイセキメイボ</t>
    </rPh>
    <phoneticPr fontId="17"/>
  </si>
  <si>
    <t>※令和8年4月1日時点で在籍している職員を記入。</t>
    <rPh sb="1" eb="3">
      <t>レイワ</t>
    </rPh>
    <rPh sb="4" eb="5">
      <t>ネン</t>
    </rPh>
    <rPh sb="6" eb="7">
      <t>ガツ</t>
    </rPh>
    <rPh sb="8" eb="9">
      <t>ニチ</t>
    </rPh>
    <rPh sb="9" eb="11">
      <t>ジテン</t>
    </rPh>
    <rPh sb="12" eb="14">
      <t>ザイセキ</t>
    </rPh>
    <rPh sb="18" eb="20">
      <t>ショクイン</t>
    </rPh>
    <rPh sb="21" eb="23">
      <t>キニュウ</t>
    </rPh>
    <phoneticPr fontId="26"/>
  </si>
  <si>
    <t>１日６時間以上かつ月２０日以上勤務の場合「○」を選択（それ以外は「×」）</t>
    <phoneticPr fontId="26"/>
  </si>
  <si>
    <t>×</t>
  </si>
  <si>
    <t>入力必須</t>
    <rPh sb="0" eb="2">
      <t>ニュウリョク</t>
    </rPh>
    <rPh sb="2" eb="4">
      <t>ヒッス</t>
    </rPh>
    <phoneticPr fontId="17"/>
  </si>
  <si>
    <t>該当の場合に入力</t>
    <rPh sb="0" eb="2">
      <t>ガイトウ</t>
    </rPh>
    <rPh sb="3" eb="5">
      <t>バアイ</t>
    </rPh>
    <rPh sb="6" eb="8">
      <t>ニュウリョク</t>
    </rPh>
    <phoneticPr fontId="17"/>
  </si>
  <si>
    <t>入力不要（自動反映）</t>
    <rPh sb="0" eb="2">
      <t>ニュウリョク</t>
    </rPh>
    <rPh sb="2" eb="4">
      <t>フヨウ</t>
    </rPh>
    <rPh sb="5" eb="7">
      <t>ジドウ</t>
    </rPh>
    <rPh sb="7" eb="9">
      <t>ハンエイ</t>
    </rPh>
    <phoneticPr fontId="17"/>
  </si>
  <si>
    <t>正</t>
  </si>
  <si>
    <t>保育教諭等のうち人材派遣職員</t>
    <rPh sb="0" eb="2">
      <t>ホイク</t>
    </rPh>
    <rPh sb="2" eb="4">
      <t>キョウユ</t>
    </rPh>
    <rPh sb="4" eb="5">
      <t>トウ</t>
    </rPh>
    <rPh sb="8" eb="10">
      <t>ジンザイ</t>
    </rPh>
    <rPh sb="10" eb="12">
      <t>ハケン</t>
    </rPh>
    <rPh sb="12" eb="14">
      <t>ショクイン</t>
    </rPh>
    <phoneticPr fontId="17"/>
  </si>
  <si>
    <r>
      <t>保育教諭等のうち</t>
    </r>
    <r>
      <rPr>
        <b/>
        <sz val="10"/>
        <color rgb="FFFF0000"/>
        <rFont val="ＭＳ Ｐ明朝"/>
        <family val="1"/>
        <charset val="128"/>
      </rPr>
      <t>幼稚園免許のみ(園長除く)</t>
    </r>
    <r>
      <rPr>
        <sz val="10"/>
        <rFont val="ＭＳ Ｐ明朝"/>
        <family val="1"/>
        <charset val="128"/>
      </rPr>
      <t xml:space="preserve">
</t>
    </r>
    <r>
      <rPr>
        <sz val="9"/>
        <rFont val="ＭＳ Ｐ明朝"/>
        <family val="1"/>
        <charset val="128"/>
      </rPr>
      <t>※幼保連携型認定こども園は、上段「保育教諭等」にカウント</t>
    </r>
    <rPh sb="0" eb="2">
      <t>ホイク</t>
    </rPh>
    <rPh sb="2" eb="4">
      <t>キョウユ</t>
    </rPh>
    <rPh sb="4" eb="5">
      <t>トウ</t>
    </rPh>
    <rPh sb="8" eb="11">
      <t>ヨウチエン</t>
    </rPh>
    <rPh sb="11" eb="13">
      <t>メンキョ</t>
    </rPh>
    <rPh sb="16" eb="18">
      <t>エンチョウ</t>
    </rPh>
    <rPh sb="18" eb="19">
      <t>ノゾ</t>
    </rPh>
    <rPh sb="23" eb="24">
      <t>ヨウ</t>
    </rPh>
    <rPh sb="24" eb="25">
      <t>ホ</t>
    </rPh>
    <rPh sb="25" eb="28">
      <t>レンケイガタ</t>
    </rPh>
    <rPh sb="28" eb="30">
      <t>ニンテイ</t>
    </rPh>
    <rPh sb="33" eb="34">
      <t>エン</t>
    </rPh>
    <rPh sb="36" eb="38">
      <t>ジョウダン</t>
    </rPh>
    <rPh sb="39" eb="41">
      <t>ホイク</t>
    </rPh>
    <rPh sb="41" eb="43">
      <t>キョウユ</t>
    </rPh>
    <rPh sb="43" eb="44">
      <t>トウ</t>
    </rPh>
    <phoneticPr fontId="17"/>
  </si>
  <si>
    <t>令和8年4月1日</t>
    <rPh sb="0" eb="2">
      <t>レイワ</t>
    </rPh>
    <rPh sb="3" eb="4">
      <t>ネン</t>
    </rPh>
    <rPh sb="5" eb="6">
      <t>ガツ</t>
    </rPh>
    <rPh sb="7" eb="8">
      <t>ニチ</t>
    </rPh>
    <phoneticPr fontId="17"/>
  </si>
  <si>
    <t>令和8年6月1日</t>
    <rPh sb="0" eb="2">
      <t>レイワ</t>
    </rPh>
    <rPh sb="3" eb="4">
      <t>ネン</t>
    </rPh>
    <rPh sb="5" eb="6">
      <t>ガツ</t>
    </rPh>
    <rPh sb="7" eb="8">
      <t>ニチ</t>
    </rPh>
    <phoneticPr fontId="17"/>
  </si>
  <si>
    <t>　令和８年４月１日付け千葉市指令こ幼運第　　   号　　   により交付決定のあった千葉市保育士等給与改善事業補助金について、千葉市保育士等給与改善事業補助金交付要綱第１４条の規定により、概算払いされるよう請求します。</t>
    <rPh sb="1" eb="3">
      <t>レイワ</t>
    </rPh>
    <rPh sb="17" eb="18">
      <t>ヨウ</t>
    </rPh>
    <rPh sb="18" eb="19">
      <t>ウン</t>
    </rPh>
    <rPh sb="42" eb="45">
      <t>ｔ</t>
    </rPh>
    <rPh sb="45" eb="55">
      <t>ｈｔｋｋ</t>
    </rPh>
    <rPh sb="55" eb="58">
      <t>ｈｊｋ</t>
    </rPh>
    <rPh sb="63" eb="66">
      <t>ｔ</t>
    </rPh>
    <rPh sb="66" eb="76">
      <t>ｈｔｋｋ</t>
    </rPh>
    <rPh sb="76" eb="79">
      <t>ｈｊｋ</t>
    </rPh>
    <rPh sb="79" eb="81">
      <t>コウフ</t>
    </rPh>
    <rPh sb="81" eb="83">
      <t>ヨウコウ</t>
    </rPh>
    <rPh sb="83" eb="84">
      <t>ダイ</t>
    </rPh>
    <rPh sb="86" eb="87">
      <t>ジョウ</t>
    </rPh>
    <rPh sb="88" eb="90">
      <t>キテイ</t>
    </rPh>
    <rPh sb="94" eb="96">
      <t>ガイサン</t>
    </rPh>
    <rPh sb="96" eb="97">
      <t>バラ</t>
    </rPh>
    <phoneticPr fontId="17"/>
  </si>
  <si>
    <t>　令和８年度千葉市保育士等給与改善事業補助金の交付を受けたいので、千葉市保育士等給与改善事業補助金交付要綱第７条の規定により次のとおり申請します。　　</t>
    <rPh sb="1" eb="3">
      <t>レイワ</t>
    </rPh>
    <rPh sb="9" eb="12">
      <t>ｈｓ</t>
    </rPh>
    <rPh sb="12" eb="13">
      <t>トウ</t>
    </rPh>
    <rPh sb="36" eb="46">
      <t>ｈｔｋｋ</t>
    </rPh>
    <rPh sb="46" eb="49">
      <t>ｈｊｋ</t>
    </rPh>
    <rPh sb="49" eb="51">
      <t>コウフ</t>
    </rPh>
    <rPh sb="51" eb="53">
      <t>ヨウコウ</t>
    </rPh>
    <rPh sb="53" eb="54">
      <t>ダイ</t>
    </rPh>
    <rPh sb="55" eb="56">
      <t>ジョウ</t>
    </rPh>
    <phoneticPr fontId="23"/>
  </si>
  <si>
    <t>同月払</t>
  </si>
  <si>
    <t>翌月払</t>
  </si>
  <si>
    <t>R7.10.1～
産休・育休</t>
    <rPh sb="9" eb="11">
      <t>サンキュウ</t>
    </rPh>
    <rPh sb="12" eb="14">
      <t>イクキュウ</t>
    </rPh>
    <phoneticPr fontId="17"/>
  </si>
  <si>
    <t>園長、施設長、副園長、教頭、主幹保育教諭等、指導保育教諭等、保育教諭等、保育教諭等、（常勤的非常勤）保育教諭等、（短時間）助保育教諭等、講師、要件緩和対象、教育・保育補助者、保健師（みなし保育教諭）、看護師（みなし保育教諭）、准看護師（みなし保育教諭）、保健師（みなし以外）、看護師（みなし以外）、准看護師（みなし以外）、栄養士、調理員、調理員、用務員、事務職員、その他</t>
    <rPh sb="173" eb="176">
      <t>ヨウムイン</t>
    </rPh>
    <rPh sb="177" eb="181">
      <t>ジムショクイン</t>
    </rPh>
    <rPh sb="184" eb="185">
      <t>タ</t>
    </rPh>
    <phoneticPr fontId="17"/>
  </si>
  <si>
    <t>・パート保育教諭のうち、延長推進分・延長保育時間を含めないで常勤の要件を充たす場合は「保育教諭等（常勤的非常勤）」
・パート保育教諭のうち、延長推進分・延長保育時間を含めて常勤の要件を充たす場合は「保育教諭等（短時間）」</t>
    <rPh sb="6" eb="8">
      <t>キョウユ</t>
    </rPh>
    <rPh sb="43" eb="48">
      <t>ホイクキョウユトウ</t>
    </rPh>
    <rPh sb="49" eb="52">
      <t>ジョウキンテキ</t>
    </rPh>
    <rPh sb="52" eb="55">
      <t>ヒジョウキン</t>
    </rPh>
    <rPh sb="64" eb="66">
      <t>キョウユ</t>
    </rPh>
    <rPh sb="99" eb="104">
      <t>ホイクキョウユトウ</t>
    </rPh>
    <rPh sb="105" eb="108">
      <t>タンジカン</t>
    </rPh>
    <phoneticPr fontId="26"/>
  </si>
  <si>
    <t>保健師、看護師、准看護師、栄養士、調理員</t>
    <rPh sb="0" eb="3">
      <t>ホケンシ</t>
    </rPh>
    <rPh sb="4" eb="7">
      <t>カンゴシ</t>
    </rPh>
    <rPh sb="8" eb="12">
      <t>ジュンカンゴシ</t>
    </rPh>
    <rPh sb="13" eb="16">
      <t>エイヨウシ</t>
    </rPh>
    <rPh sb="17" eb="20">
      <t>チョウリイン</t>
    </rPh>
    <phoneticPr fontId="26"/>
  </si>
  <si>
    <t>要件和対象職員の適用開始日を入力（誓約書未提出の場合は併せて提出提出）</t>
    <rPh sb="0" eb="2">
      <t>ヨウケン</t>
    </rPh>
    <rPh sb="2" eb="3">
      <t>ワ</t>
    </rPh>
    <rPh sb="3" eb="5">
      <t>タイショウ</t>
    </rPh>
    <rPh sb="5" eb="7">
      <t>ショクイン</t>
    </rPh>
    <rPh sb="8" eb="10">
      <t>テキヨウ</t>
    </rPh>
    <rPh sb="10" eb="12">
      <t>カイシ</t>
    </rPh>
    <rPh sb="12" eb="13">
      <t>ビ</t>
    </rPh>
    <rPh sb="14" eb="16">
      <t>ニュウリョク</t>
    </rPh>
    <rPh sb="17" eb="20">
      <t>セイヤクショ</t>
    </rPh>
    <rPh sb="20" eb="23">
      <t>ミテイシュツ</t>
    </rPh>
    <rPh sb="24" eb="26">
      <t>バアイ</t>
    </rPh>
    <rPh sb="27" eb="28">
      <t>アワ</t>
    </rPh>
    <rPh sb="30" eb="32">
      <t>テイシュツ</t>
    </rPh>
    <rPh sb="32" eb="34">
      <t>テイシュツ</t>
    </rPh>
    <phoneticPr fontId="26"/>
  </si>
  <si>
    <t>人材派遣の場合は「派遣」を選択</t>
    <rPh sb="0" eb="4">
      <t>ジンザイハケン</t>
    </rPh>
    <rPh sb="5" eb="7">
      <t>バアイ</t>
    </rPh>
    <rPh sb="9" eb="11">
      <t>ハケン</t>
    </rPh>
    <rPh sb="13" eb="15">
      <t>センタク</t>
    </rPh>
    <phoneticPr fontId="26"/>
  </si>
  <si>
    <t>①</t>
    <phoneticPr fontId="17"/>
  </si>
  <si>
    <t>②</t>
    <phoneticPr fontId="17"/>
  </si>
  <si>
    <t>③</t>
    <phoneticPr fontId="17"/>
  </si>
  <si>
    <t>④</t>
    <phoneticPr fontId="17"/>
  </si>
  <si>
    <t>⑤</t>
    <phoneticPr fontId="17"/>
  </si>
  <si>
    <t>⑥</t>
    <phoneticPr fontId="17"/>
  </si>
  <si>
    <t>⑦</t>
    <phoneticPr fontId="17"/>
  </si>
  <si>
    <t>⑨</t>
    <phoneticPr fontId="17"/>
  </si>
  <si>
    <t>⑩</t>
    <phoneticPr fontId="17"/>
  </si>
  <si>
    <t>⑪</t>
    <phoneticPr fontId="17"/>
  </si>
  <si>
    <t>⑫</t>
    <phoneticPr fontId="17"/>
  </si>
  <si>
    <t>⑬</t>
    <phoneticPr fontId="17"/>
  </si>
  <si>
    <t>⑭</t>
    <phoneticPr fontId="17"/>
  </si>
  <si>
    <t>⑮</t>
    <phoneticPr fontId="17"/>
  </si>
  <si>
    <t>⑯</t>
    <phoneticPr fontId="17"/>
  </si>
  <si>
    <t>⑰</t>
    <phoneticPr fontId="17"/>
  </si>
  <si>
    <t>支払い方法（労働月から）</t>
    <rPh sb="0" eb="2">
      <t>シハラ</t>
    </rPh>
    <rPh sb="3" eb="5">
      <t>ホウホウ</t>
    </rPh>
    <rPh sb="6" eb="8">
      <t>ロウドウ</t>
    </rPh>
    <rPh sb="8" eb="9">
      <t>ヅキ</t>
    </rPh>
    <phoneticPr fontId="26"/>
  </si>
  <si>
    <t>４月勤務分の千葉市手当てを４月給与で支給する場合→「同月払」
５月給与で支給する場合→「翌月払」</t>
    <rPh sb="1" eb="2">
      <t>ガツ</t>
    </rPh>
    <rPh sb="2" eb="5">
      <t>キンムブン</t>
    </rPh>
    <rPh sb="6" eb="11">
      <t>チバシテア</t>
    </rPh>
    <rPh sb="14" eb="15">
      <t>ガツ</t>
    </rPh>
    <rPh sb="15" eb="17">
      <t>キュウヨ</t>
    </rPh>
    <rPh sb="18" eb="20">
      <t>シキュウ</t>
    </rPh>
    <rPh sb="22" eb="24">
      <t>バアイ</t>
    </rPh>
    <rPh sb="26" eb="28">
      <t>ドウゲツ</t>
    </rPh>
    <rPh sb="28" eb="29">
      <t>バラ</t>
    </rPh>
    <rPh sb="32" eb="33">
      <t>ガツ</t>
    </rPh>
    <rPh sb="33" eb="35">
      <t>キュウヨ</t>
    </rPh>
    <rPh sb="36" eb="38">
      <t>シキュウ</t>
    </rPh>
    <rPh sb="40" eb="42">
      <t>バアイ</t>
    </rPh>
    <rPh sb="44" eb="46">
      <t>ヨクゲツ</t>
    </rPh>
    <rPh sb="46" eb="47">
      <t>バラ</t>
    </rPh>
    <phoneticPr fontId="26"/>
  </si>
  <si>
    <t>給与改善対象者</t>
    <rPh sb="0" eb="4">
      <t>キュウヨカイゼン</t>
    </rPh>
    <rPh sb="4" eb="7">
      <t>タイショウシャ</t>
    </rPh>
    <phoneticPr fontId="26"/>
  </si>
  <si>
    <r>
      <t>対象者には「</t>
    </r>
    <r>
      <rPr>
        <b/>
        <sz val="11"/>
        <color theme="1"/>
        <rFont val="Meiryo UI"/>
        <family val="3"/>
        <charset val="128"/>
      </rPr>
      <t>○</t>
    </r>
    <r>
      <rPr>
        <sz val="11"/>
        <color theme="1"/>
        <rFont val="Meiryo UI"/>
        <family val="3"/>
        <charset val="128"/>
      </rPr>
      <t>」が表示。
※長期休暇・退職予定などで対象外とする場合は○を削除</t>
    </r>
    <rPh sb="0" eb="3">
      <t>タイショウシャ</t>
    </rPh>
    <rPh sb="9" eb="11">
      <t>ヒョウジ</t>
    </rPh>
    <rPh sb="14" eb="18">
      <t>チョウキキュウカ</t>
    </rPh>
    <rPh sb="19" eb="21">
      <t>タイショク</t>
    </rPh>
    <rPh sb="21" eb="23">
      <t>ヨテイ</t>
    </rPh>
    <rPh sb="26" eb="29">
      <t>タイショウガイ</t>
    </rPh>
    <rPh sb="32" eb="34">
      <t>バアイ</t>
    </rPh>
    <rPh sb="37" eb="39">
      <t>サクジョ</t>
    </rPh>
    <phoneticPr fontId="26"/>
  </si>
  <si>
    <t>他の項目を入力すると自動反映</t>
    <rPh sb="0" eb="1">
      <t>タ</t>
    </rPh>
    <rPh sb="2" eb="4">
      <t>コウモク</t>
    </rPh>
    <rPh sb="5" eb="7">
      <t>ニュウリョク</t>
    </rPh>
    <rPh sb="10" eb="12">
      <t>ジドウ</t>
    </rPh>
    <rPh sb="12" eb="14">
      <t>ハンエイ</t>
    </rPh>
    <phoneticPr fontId="26"/>
  </si>
  <si>
    <t>⑯</t>
    <phoneticPr fontId="26"/>
  </si>
  <si>
    <t>⑰</t>
    <phoneticPr fontId="26"/>
  </si>
  <si>
    <t>　≪入力方法≫</t>
    <rPh sb="2" eb="4">
      <t>ニュウリョク</t>
    </rPh>
    <rPh sb="4" eb="6">
      <t>ホウホウ</t>
    </rPh>
    <phoneticPr fontId="26"/>
  </si>
  <si>
    <t>　≪給与改善対象者≫</t>
    <rPh sb="2" eb="6">
      <t>キュウヨカイゼン</t>
    </rPh>
    <rPh sb="6" eb="9">
      <t>タイショウシャ</t>
    </rPh>
    <phoneticPr fontId="26"/>
  </si>
  <si>
    <t>未入力</t>
    <rPh sb="0" eb="3">
      <t>ミニュウリョク</t>
    </rPh>
    <phoneticPr fontId="26"/>
  </si>
  <si>
    <t>組み合わせ</t>
    <rPh sb="0" eb="1">
      <t>ク</t>
    </rPh>
    <rPh sb="2" eb="3">
      <t>ア</t>
    </rPh>
    <phoneticPr fontId="26"/>
  </si>
  <si>
    <t>採用・退職日</t>
    <rPh sb="0" eb="2">
      <t>サイヨウ</t>
    </rPh>
    <rPh sb="3" eb="6">
      <t>タイショクビ</t>
    </rPh>
    <phoneticPr fontId="26"/>
  </si>
  <si>
    <t>採用等
年月日</t>
    <rPh sb="0" eb="2">
      <t>サイヨウ</t>
    </rPh>
    <rPh sb="2" eb="3">
      <t>トウ</t>
    </rPh>
    <rPh sb="4" eb="7">
      <t>ネンガッピ</t>
    </rPh>
    <phoneticPr fontId="23"/>
  </si>
  <si>
    <t>退職等
年月日</t>
    <rPh sb="0" eb="2">
      <t>タイショク</t>
    </rPh>
    <rPh sb="2" eb="3">
      <t>トウ</t>
    </rPh>
    <rPh sb="4" eb="7">
      <t>ネンガッピ</t>
    </rPh>
    <phoneticPr fontId="23"/>
  </si>
  <si>
    <t>支払方法（労働月から）</t>
    <rPh sb="0" eb="2">
      <t>シハライ</t>
    </rPh>
    <rPh sb="2" eb="4">
      <t>ホウホウ</t>
    </rPh>
    <rPh sb="5" eb="7">
      <t>ロウドウ</t>
    </rPh>
    <rPh sb="7" eb="8">
      <t>ツキ</t>
    </rPh>
    <phoneticPr fontId="26"/>
  </si>
  <si>
    <t>県費月数</t>
    <rPh sb="0" eb="2">
      <t>ケンピ</t>
    </rPh>
    <rPh sb="2" eb="4">
      <t>ツキスウ</t>
    </rPh>
    <phoneticPr fontId="17"/>
  </si>
  <si>
    <t>市単月数</t>
    <rPh sb="0" eb="2">
      <t>シタン</t>
    </rPh>
    <rPh sb="2" eb="4">
      <t>ツキスウ</t>
    </rPh>
    <phoneticPr fontId="17"/>
  </si>
  <si>
    <t>非表示</t>
    <rPh sb="0" eb="3">
      <t>ヒヒョウジ</t>
    </rPh>
    <phoneticPr fontId="17"/>
  </si>
  <si>
    <t>対象シート</t>
    <rPh sb="0" eb="2">
      <t>タイショウ</t>
    </rPh>
    <phoneticPr fontId="17"/>
  </si>
  <si>
    <t>チェック内容</t>
    <rPh sb="4" eb="6">
      <t>ナイヨウ</t>
    </rPh>
    <phoneticPr fontId="17"/>
  </si>
  <si>
    <t>　判定結果
（自動判定）</t>
    <rPh sb="1" eb="3">
      <t>ハンテイ</t>
    </rPh>
    <rPh sb="3" eb="5">
      <t>ケッカ</t>
    </rPh>
    <rPh sb="7" eb="11">
      <t>ジドウハンテイ</t>
    </rPh>
    <phoneticPr fontId="17"/>
  </si>
  <si>
    <t>園の確認欄</t>
    <rPh sb="0" eb="1">
      <t>エン</t>
    </rPh>
    <rPh sb="2" eb="4">
      <t>カクニン</t>
    </rPh>
    <rPh sb="4" eb="5">
      <t>ラン</t>
    </rPh>
    <phoneticPr fontId="17"/>
  </si>
  <si>
    <t>備考</t>
    <rPh sb="0" eb="2">
      <t>ビコウ</t>
    </rPh>
    <phoneticPr fontId="17"/>
  </si>
  <si>
    <t>①基本情報</t>
    <phoneticPr fontId="26"/>
  </si>
  <si>
    <t>必須入力項目（黄色セル）がすべて入力されているか</t>
    <rPh sb="0" eb="2">
      <t>ヒッス</t>
    </rPh>
    <rPh sb="2" eb="4">
      <t>ニュウリョク</t>
    </rPh>
    <rPh sb="4" eb="6">
      <t>コウモク</t>
    </rPh>
    <rPh sb="7" eb="9">
      <t>キイロ</t>
    </rPh>
    <rPh sb="16" eb="18">
      <t>ニュウリョク</t>
    </rPh>
    <phoneticPr fontId="17"/>
  </si>
  <si>
    <t>入力必須の項目のため、必ずすべて入力してください。</t>
    <rPh sb="0" eb="2">
      <t>ニュウリョク</t>
    </rPh>
    <rPh sb="2" eb="4">
      <t>ヒッス</t>
    </rPh>
    <rPh sb="5" eb="7">
      <t>コウモク</t>
    </rPh>
    <rPh sb="11" eb="12">
      <t>カナラ</t>
    </rPh>
    <rPh sb="16" eb="18">
      <t>ニュウリョク</t>
    </rPh>
    <phoneticPr fontId="17"/>
  </si>
  <si>
    <t>正しい園の固有番号が入力されているか</t>
    <rPh sb="0" eb="1">
      <t>タダ</t>
    </rPh>
    <rPh sb="3" eb="4">
      <t>エン</t>
    </rPh>
    <rPh sb="5" eb="9">
      <t>コユウバンゴウ</t>
    </rPh>
    <rPh sb="10" eb="12">
      <t>ニュウリョク</t>
    </rPh>
    <phoneticPr fontId="26"/>
  </si>
  <si>
    <r>
      <t>（</t>
    </r>
    <r>
      <rPr>
        <b/>
        <sz val="11"/>
        <color theme="1"/>
        <rFont val="Meiryo UI"/>
        <family val="3"/>
        <charset val="128"/>
      </rPr>
      <t>「</t>
    </r>
    <r>
      <rPr>
        <u/>
        <sz val="11"/>
        <color theme="1"/>
        <rFont val="Meiryo UI"/>
        <family val="3"/>
        <charset val="128"/>
      </rPr>
      <t>概算払いを請求する</t>
    </r>
    <r>
      <rPr>
        <b/>
        <sz val="11"/>
        <color theme="1"/>
        <rFont val="Meiryo UI"/>
        <family val="3"/>
        <charset val="128"/>
      </rPr>
      <t>」</t>
    </r>
    <r>
      <rPr>
        <sz val="11"/>
        <color theme="1"/>
        <rFont val="Meiryo UI"/>
        <family val="3"/>
        <charset val="128"/>
      </rPr>
      <t>を選択した場合）概算払い月数を選択しているか。</t>
    </r>
    <rPh sb="2" eb="5">
      <t>ガイサンバラ</t>
    </rPh>
    <rPh sb="7" eb="9">
      <t>セイキュウ</t>
    </rPh>
    <rPh sb="13" eb="15">
      <t>センタク</t>
    </rPh>
    <rPh sb="17" eb="19">
      <t>バアイ</t>
    </rPh>
    <rPh sb="20" eb="23">
      <t>ガイサンバラ</t>
    </rPh>
    <rPh sb="24" eb="26">
      <t>ツキスウ</t>
    </rPh>
    <rPh sb="27" eb="29">
      <t>センタク</t>
    </rPh>
    <phoneticPr fontId="17"/>
  </si>
  <si>
    <t>③職員名簿</t>
    <rPh sb="1" eb="3">
      <t>ショクイン</t>
    </rPh>
    <rPh sb="3" eb="5">
      <t>メイボ</t>
    </rPh>
    <phoneticPr fontId="26"/>
  </si>
  <si>
    <t>名簿が入力されているか</t>
    <rPh sb="0" eb="2">
      <t>メイボ</t>
    </rPh>
    <rPh sb="3" eb="5">
      <t>ニュウリョク</t>
    </rPh>
    <phoneticPr fontId="17"/>
  </si>
  <si>
    <t>名簿に入力エラーが表示されていないか</t>
    <rPh sb="0" eb="2">
      <t>メイボ</t>
    </rPh>
    <rPh sb="3" eb="5">
      <t>ニュウリョク</t>
    </rPh>
    <rPh sb="9" eb="11">
      <t>ヒョウジ</t>
    </rPh>
    <phoneticPr fontId="26"/>
  </si>
  <si>
    <t>R:T列に「NG」が表示されている場合は、追記・修正等のうえすべて「OK」の状態で提出してください。</t>
    <rPh sb="3" eb="4">
      <t>レツ</t>
    </rPh>
    <rPh sb="10" eb="12">
      <t>ヒョウジ</t>
    </rPh>
    <rPh sb="17" eb="19">
      <t>バアイ</t>
    </rPh>
    <rPh sb="21" eb="23">
      <t>ツイキ</t>
    </rPh>
    <rPh sb="24" eb="26">
      <t>シュウセイ</t>
    </rPh>
    <rPh sb="26" eb="27">
      <t>トウ</t>
    </rPh>
    <rPh sb="38" eb="40">
      <t>ジョウタイ</t>
    </rPh>
    <rPh sb="41" eb="43">
      <t>テイシュツ</t>
    </rPh>
    <phoneticPr fontId="26"/>
  </si>
  <si>
    <t>※「①基本情報」シート・③「職員名簿」シートを入力後、本市への送付前に必ず確認を行い、「判定結果」がすべて〇（または「該当なし」）になっていることを確認のうえ、</t>
    <rPh sb="3" eb="7">
      <t>キホンジョウホウ</t>
    </rPh>
    <rPh sb="14" eb="16">
      <t>ショクイン</t>
    </rPh>
    <rPh sb="16" eb="18">
      <t>メイボ</t>
    </rPh>
    <rPh sb="23" eb="25">
      <t>ニュウリョク</t>
    </rPh>
    <rPh sb="25" eb="26">
      <t>ゴ</t>
    </rPh>
    <rPh sb="27" eb="29">
      <t>ホンシ</t>
    </rPh>
    <rPh sb="31" eb="34">
      <t>ソウフマエ</t>
    </rPh>
    <rPh sb="35" eb="36">
      <t>カナラ</t>
    </rPh>
    <rPh sb="37" eb="39">
      <t>カクニン</t>
    </rPh>
    <rPh sb="40" eb="41">
      <t>オコナ</t>
    </rPh>
    <rPh sb="44" eb="48">
      <t>ハンテイケッカ</t>
    </rPh>
    <rPh sb="59" eb="61">
      <t>ガイトウ</t>
    </rPh>
    <rPh sb="74" eb="76">
      <t>カクニン</t>
    </rPh>
    <phoneticPr fontId="17"/>
  </si>
  <si>
    <t>　 「園への確認欄」（黄色セル）にチェックを入れた状態で提出してください。</t>
    <phoneticPr fontId="17"/>
  </si>
  <si>
    <t>「概算払いを請求しない」を選択した場合は、月数を選択しないでください。</t>
    <rPh sb="1" eb="4">
      <t>ガイサンバラ</t>
    </rPh>
    <rPh sb="6" eb="8">
      <t>セイキュウ</t>
    </rPh>
    <rPh sb="13" eb="15">
      <t>センタク</t>
    </rPh>
    <rPh sb="17" eb="19">
      <t>バアイ</t>
    </rPh>
    <rPh sb="21" eb="23">
      <t>ツキスウ</t>
    </rPh>
    <rPh sb="24" eb="26">
      <t>センタク</t>
    </rPh>
    <phoneticPr fontId="17"/>
  </si>
  <si>
    <t>「概算払いを請求する」を選択した場合は、月数も選択してください。</t>
    <rPh sb="1" eb="4">
      <t>ガイサンバラ</t>
    </rPh>
    <rPh sb="6" eb="8">
      <t>セイキュウ</t>
    </rPh>
    <rPh sb="12" eb="14">
      <t>センタク</t>
    </rPh>
    <rPh sb="16" eb="18">
      <t>バアイ</t>
    </rPh>
    <rPh sb="20" eb="22">
      <t>ツキスウ</t>
    </rPh>
    <rPh sb="23" eb="25">
      <t>センタク</t>
    </rPh>
    <phoneticPr fontId="17"/>
  </si>
  <si>
    <r>
      <t>（「</t>
    </r>
    <r>
      <rPr>
        <u/>
        <sz val="11"/>
        <rFont val="Meiryo UI"/>
        <family val="3"/>
        <charset val="128"/>
      </rPr>
      <t>概算払いは請求しない</t>
    </r>
    <r>
      <rPr>
        <sz val="11"/>
        <color theme="1"/>
        <rFont val="Meiryo UI"/>
        <family val="3"/>
        <charset val="128"/>
      </rPr>
      <t>」を選択した場合）概算払い月数について空欄のままにしているか。</t>
    </r>
    <rPh sb="2" eb="5">
      <t>ガイサンバラ</t>
    </rPh>
    <rPh sb="7" eb="9">
      <t>セイキュウ</t>
    </rPh>
    <rPh sb="14" eb="16">
      <t>センタク</t>
    </rPh>
    <rPh sb="18" eb="20">
      <t>バアイ</t>
    </rPh>
    <rPh sb="21" eb="24">
      <t>ガイサンバラ</t>
    </rPh>
    <rPh sb="25" eb="27">
      <t>ツキスウ</t>
    </rPh>
    <rPh sb="31" eb="33">
      <t>クウラン</t>
    </rPh>
    <phoneticPr fontId="17"/>
  </si>
  <si>
    <t>認定こども園　小ばと幼稚園</t>
    <rPh sb="0" eb="2">
      <t>ニンテイ</t>
    </rPh>
    <rPh sb="5" eb="6">
      <t>エン</t>
    </rPh>
    <rPh sb="7" eb="8">
      <t>コ</t>
    </rPh>
    <rPh sb="10" eb="13">
      <t>ヨウチエン</t>
    </rPh>
    <phoneticPr fontId="25"/>
  </si>
  <si>
    <t>認定こども園　白梅幼稚園</t>
    <rPh sb="0" eb="2">
      <t>ニンテイ</t>
    </rPh>
    <rPh sb="5" eb="6">
      <t>エン</t>
    </rPh>
    <rPh sb="7" eb="9">
      <t>シラウメ</t>
    </rPh>
    <rPh sb="9" eb="12">
      <t>ヨウチエン</t>
    </rPh>
    <phoneticPr fontId="30"/>
  </si>
  <si>
    <t>幼保連携型認定こども園　植草学園大学附属弁天こども園</t>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25"/>
  </si>
  <si>
    <r>
      <t>西千葉</t>
    </r>
    <r>
      <rPr>
        <sz val="11"/>
        <color theme="0"/>
        <rFont val="ＭＳ Ｐゴシック"/>
        <family val="3"/>
        <charset val="128"/>
      </rPr>
      <t>たんぽぽ保育室</t>
    </r>
    <rPh sb="0" eb="3">
      <t>ニシチバ</t>
    </rPh>
    <rPh sb="7" eb="10">
      <t>ホイクシツ</t>
    </rPh>
    <phoneticPr fontId="17"/>
  </si>
  <si>
    <t>代表取締役</t>
    <rPh sb="0" eb="5">
      <t>ダイヒョウトリシマリヤク</t>
    </rPh>
    <phoneticPr fontId="4"/>
  </si>
  <si>
    <t>千葉県千葉市若葉区みつわ台１丁目２８－２０</t>
    <rPh sb="0" eb="6">
      <t>チバケンチバシ</t>
    </rPh>
    <rPh sb="6" eb="9">
      <t>ワカバク</t>
    </rPh>
    <rPh sb="12" eb="13">
      <t>ダイ</t>
    </rPh>
    <rPh sb="14" eb="16">
      <t>チョウメ</t>
    </rPh>
    <phoneticPr fontId="7"/>
  </si>
  <si>
    <t>広田美菜子</t>
    <rPh sb="0" eb="2">
      <t>ヒロタ</t>
    </rPh>
    <rPh sb="2" eb="5">
      <t>ミナコ</t>
    </rPh>
    <phoneticPr fontId="7"/>
  </si>
  <si>
    <t>千葉県千葉市若葉区若松町２１０６番地の３</t>
    <rPh sb="0" eb="3">
      <t>チバケン</t>
    </rPh>
    <rPh sb="3" eb="6">
      <t>チバシ</t>
    </rPh>
    <rPh sb="6" eb="9">
      <t>ワカバク</t>
    </rPh>
    <rPh sb="9" eb="11">
      <t>ワカマツ</t>
    </rPh>
    <rPh sb="11" eb="12">
      <t>チョウ</t>
    </rPh>
    <rPh sb="16" eb="18">
      <t>バンチ</t>
    </rPh>
    <phoneticPr fontId="7"/>
  </si>
  <si>
    <t>園長</t>
    <rPh sb="0" eb="2">
      <t>エンチョウ</t>
    </rPh>
    <phoneticPr fontId="7"/>
  </si>
  <si>
    <t>松浦伸治</t>
    <rPh sb="0" eb="2">
      <t>マツウラ</t>
    </rPh>
    <rPh sb="2" eb="4">
      <t>シンジ</t>
    </rPh>
    <phoneticPr fontId="7"/>
  </si>
  <si>
    <t>鎌田和子</t>
    <rPh sb="0" eb="2">
      <t>カマタ</t>
    </rPh>
    <rPh sb="2" eb="4">
      <t>カズコ</t>
    </rPh>
    <phoneticPr fontId="7"/>
  </si>
  <si>
    <t>理事長</t>
    <rPh sb="0" eb="3">
      <t>リジチョウ</t>
    </rPh>
    <phoneticPr fontId="4"/>
  </si>
  <si>
    <t>長谷川　卓也</t>
    <rPh sb="0" eb="3">
      <t>ハセガワ</t>
    </rPh>
    <rPh sb="4" eb="6">
      <t>タクヤ</t>
    </rPh>
    <phoneticPr fontId="13"/>
  </si>
  <si>
    <t>千葉市稲毛区小仲台2-10-1</t>
    <rPh sb="0" eb="3">
      <t>チバシ</t>
    </rPh>
    <rPh sb="3" eb="6">
      <t>イナゲク</t>
    </rPh>
    <rPh sb="6" eb="9">
      <t>コナカダイ</t>
    </rPh>
    <phoneticPr fontId="2"/>
  </si>
  <si>
    <t>佐藤　敏光</t>
    <rPh sb="3" eb="5">
      <t>トシミツ</t>
    </rPh>
    <phoneticPr fontId="13"/>
  </si>
  <si>
    <t>千葉市緑区おゆみ野中央７丁目３０</t>
    <rPh sb="0" eb="3">
      <t>チバシ</t>
    </rPh>
    <rPh sb="8" eb="9">
      <t>ノ</t>
    </rPh>
    <rPh sb="9" eb="11">
      <t>チュウオウ</t>
    </rPh>
    <rPh sb="12" eb="14">
      <t>チョウメ</t>
    </rPh>
    <phoneticPr fontId="4"/>
  </si>
  <si>
    <t>井上　悟</t>
    <rPh sb="0" eb="2">
      <t>イノウエ</t>
    </rPh>
    <rPh sb="3" eb="4">
      <t>サトル</t>
    </rPh>
    <phoneticPr fontId="3"/>
  </si>
  <si>
    <t>井上　悟</t>
    <rPh sb="0" eb="2">
      <t>イノウエ</t>
    </rPh>
    <rPh sb="3" eb="4">
      <t>サトル</t>
    </rPh>
    <phoneticPr fontId="15"/>
  </si>
  <si>
    <t>船橋市藤原８丁目１７－２</t>
    <rPh sb="0" eb="3">
      <t>フナバシシ</t>
    </rPh>
    <rPh sb="3" eb="5">
      <t>フジワラ</t>
    </rPh>
    <rPh sb="6" eb="8">
      <t>チョウメ</t>
    </rPh>
    <phoneticPr fontId="4"/>
  </si>
  <si>
    <t>繁田　高広</t>
    <rPh sb="0" eb="2">
      <t>シゲタ</t>
    </rPh>
    <rPh sb="3" eb="5">
      <t>タカヒロ</t>
    </rPh>
    <phoneticPr fontId="15"/>
  </si>
  <si>
    <t>茂原市高師８６４－１</t>
    <rPh sb="0" eb="3">
      <t>モバラシ</t>
    </rPh>
    <rPh sb="3" eb="5">
      <t>タカシ</t>
    </rPh>
    <phoneticPr fontId="4"/>
  </si>
  <si>
    <t>篠田真彦</t>
    <rPh sb="0" eb="2">
      <t>シノダ</t>
    </rPh>
    <rPh sb="2" eb="4">
      <t>マサヒコ</t>
    </rPh>
    <phoneticPr fontId="15"/>
  </si>
  <si>
    <t>井上 悟</t>
    <rPh sb="0" eb="2">
      <t>イノウエ</t>
    </rPh>
    <rPh sb="3" eb="4">
      <t>サトル</t>
    </rPh>
    <phoneticPr fontId="3"/>
  </si>
  <si>
    <t>東京都世田谷区祖師谷3-10-11</t>
    <rPh sb="0" eb="3">
      <t>トウキョウト</t>
    </rPh>
    <rPh sb="3" eb="7">
      <t>セタガヤク</t>
    </rPh>
    <rPh sb="7" eb="10">
      <t>ソシガヤ</t>
    </rPh>
    <phoneticPr fontId="15"/>
  </si>
  <si>
    <t>代表取締役</t>
    <rPh sb="0" eb="2">
      <t>ダイヒョウ</t>
    </rPh>
    <rPh sb="2" eb="5">
      <t>トリシマリヤク</t>
    </rPh>
    <phoneticPr fontId="15"/>
  </si>
  <si>
    <t>野田　純</t>
    <rPh sb="0" eb="2">
      <t>ノダ</t>
    </rPh>
    <rPh sb="3" eb="4">
      <t>ジュン</t>
    </rPh>
    <phoneticPr fontId="15"/>
  </si>
  <si>
    <t>和歌山県紀の川市古和田２４０</t>
    <rPh sb="0" eb="4">
      <t>ワカヤマケン</t>
    </rPh>
    <rPh sb="4" eb="5">
      <t>キ</t>
    </rPh>
    <rPh sb="7" eb="8">
      <t>シ</t>
    </rPh>
    <rPh sb="8" eb="9">
      <t>フル</t>
    </rPh>
    <rPh sb="9" eb="11">
      <t>ワダ</t>
    </rPh>
    <phoneticPr fontId="15"/>
  </si>
  <si>
    <t>理事長</t>
    <rPh sb="0" eb="3">
      <t>リジチョウ</t>
    </rPh>
    <phoneticPr fontId="15"/>
  </si>
  <si>
    <t>前田　効多郎</t>
    <rPh sb="0" eb="2">
      <t>マエダ</t>
    </rPh>
    <rPh sb="3" eb="4">
      <t>コウ</t>
    </rPh>
    <rPh sb="4" eb="6">
      <t>タロウ</t>
    </rPh>
    <phoneticPr fontId="15"/>
  </si>
  <si>
    <t>広田美菜子</t>
  </si>
  <si>
    <t>理事長</t>
    <rPh sb="0" eb="3">
      <t>リジチョウ</t>
    </rPh>
    <phoneticPr fontId="7"/>
  </si>
  <si>
    <t>赤塚　美枝子</t>
    <rPh sb="0" eb="2">
      <t>アカツカ</t>
    </rPh>
    <rPh sb="3" eb="6">
      <t>ミエコ</t>
    </rPh>
    <phoneticPr fontId="7"/>
  </si>
  <si>
    <t>鎌田和子</t>
  </si>
  <si>
    <t>東京都中央区銀座６丁目１０－１　ＧＩＮＺＡ　ＳＩＸ　７Ｆ　鴻池運輸（株）内</t>
    <rPh sb="3" eb="6">
      <t>チュウオウク</t>
    </rPh>
    <rPh sb="6" eb="8">
      <t>ギンザ</t>
    </rPh>
    <rPh sb="9" eb="11">
      <t>チョウメ</t>
    </rPh>
    <rPh sb="29" eb="31">
      <t>コウノイケ</t>
    </rPh>
    <rPh sb="31" eb="33">
      <t>ウンユ</t>
    </rPh>
    <rPh sb="34" eb="35">
      <t>カブ</t>
    </rPh>
    <rPh sb="36" eb="37">
      <t>ナイ</t>
    </rPh>
    <phoneticPr fontId="5"/>
  </si>
  <si>
    <t>代表取締役</t>
    <rPh sb="0" eb="2">
      <t>ダイヒョウ</t>
    </rPh>
    <rPh sb="2" eb="5">
      <t>トリシマリヤク</t>
    </rPh>
    <phoneticPr fontId="7"/>
  </si>
  <si>
    <t>井上　大輔</t>
    <rPh sb="0" eb="2">
      <t>イノウエ</t>
    </rPh>
    <rPh sb="3" eb="5">
      <t>ダイスケ</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</si>
</sst>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円&quot;_ "/>
    <numFmt numFmtId="177" formatCode="0&quot;月&quot;"/>
    <numFmt numFmtId="178" formatCode="[$-411]ge\.m\.d;@"/>
    <numFmt numFmtId="179" formatCode="#,###&quot;人&quot;"/>
    <numFmt numFmtId="180" formatCode="#,##0_ "/>
    <numFmt numFmtId="181" formatCode="_(* #,##0_);_(* \(#,##0\);_(* &quot;-&quot;_);_(@_)"/>
    <numFmt numFmtId="182" formatCode="#,###&quot;か月&quot;"/>
    <numFmt numFmtId="183" formatCode="0_ "/>
    <numFmt numFmtId="184" formatCode="\(#\)"/>
  </numFmts>
  <fonts count="1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6"/>
      <name val="ＭＳ Ｐ明朝"/>
      <family val="1"/>
      <charset val="128"/>
    </font>
    <font>
      <sz val="11"/>
      <color indexed="8"/>
      <name val="ＭＳ Ｐゴシック"/>
      <family val="3"/>
      <charset val="128"/>
    </font>
    <font>
      <sz val="10"/>
      <name val="ＭＳ Ｐ明朝"/>
      <family val="1"/>
      <charset val="128"/>
    </font>
    <font>
      <sz val="6"/>
      <name val="ＭＳ Ｐゴシック"/>
      <family val="2"/>
      <charset val="128"/>
      <scheme val="minor"/>
    </font>
    <font>
      <sz val="10"/>
      <color indexed="10"/>
      <name val="ＭＳ Ｐゴシック"/>
      <family val="3"/>
      <charset val="128"/>
    </font>
    <font>
      <sz val="10"/>
      <color indexed="8"/>
      <name val="ＭＳ Ｐゴシック"/>
      <family val="3"/>
      <charset val="128"/>
    </font>
    <font>
      <u/>
      <sz val="10"/>
      <name val="ＭＳ Ｐゴシック"/>
      <family val="3"/>
      <charset val="128"/>
    </font>
    <font>
      <sz val="10"/>
      <color rgb="FFFF0000"/>
      <name val="ＭＳ Ｐゴシック"/>
      <family val="3"/>
      <charset val="128"/>
    </font>
    <font>
      <b/>
      <sz val="10"/>
      <name val="ＭＳ Ｐゴシック"/>
      <family val="3"/>
      <charset val="128"/>
    </font>
    <font>
      <b/>
      <sz val="10"/>
      <color indexed="10"/>
      <name val="ＭＳ Ｐゴシック"/>
      <family val="3"/>
      <charset val="128"/>
    </font>
    <font>
      <sz val="11"/>
      <color rgb="FFFF0000"/>
      <name val="ＭＳ Ｐゴシック"/>
      <family val="2"/>
      <charset val="128"/>
      <scheme val="minor"/>
    </font>
    <font>
      <b/>
      <sz val="12"/>
      <color rgb="FFFF0000"/>
      <name val="ＭＳ Ｐゴシック"/>
      <family val="3"/>
      <charset val="128"/>
    </font>
    <font>
      <sz val="11"/>
      <color rgb="FFFF0000"/>
      <name val="ＭＳ Ｐゴシック"/>
      <family val="3"/>
      <charset val="128"/>
      <scheme val="minor"/>
    </font>
    <font>
      <b/>
      <sz val="11"/>
      <color rgb="FFFF0000"/>
      <name val="ＭＳ Ｐゴシック"/>
      <family val="3"/>
      <charset val="128"/>
      <scheme val="minor"/>
    </font>
    <font>
      <b/>
      <sz val="16"/>
      <name val="ＭＳ Ｐゴシック"/>
      <family val="3"/>
      <charset val="128"/>
    </font>
    <font>
      <b/>
      <sz val="11"/>
      <name val="ＭＳ Ｐゴシック"/>
      <family val="3"/>
      <charset val="128"/>
      <scheme val="minor"/>
    </font>
    <font>
      <sz val="14"/>
      <name val="ＭＳ Ｐ明朝"/>
      <family val="1"/>
      <charset val="128"/>
    </font>
    <font>
      <sz val="11"/>
      <name val="ＭＳ Ｐ明朝"/>
      <family val="1"/>
      <charset val="128"/>
    </font>
    <font>
      <sz val="11"/>
      <color rgb="FFFF0000"/>
      <name val="ＭＳ Ｐ明朝"/>
      <family val="1"/>
      <charset val="128"/>
    </font>
    <font>
      <sz val="16"/>
      <name val="ＭＳ Ｐ明朝"/>
      <family val="1"/>
      <charset val="128"/>
    </font>
    <font>
      <u/>
      <sz val="10"/>
      <color rgb="FFFF0000"/>
      <name val="ＭＳ Ｐゴシック"/>
      <family val="3"/>
      <charset val="128"/>
    </font>
    <font>
      <sz val="10"/>
      <color theme="0"/>
      <name val="ＭＳ Ｐゴシック"/>
      <family val="3"/>
      <charset val="128"/>
    </font>
    <font>
      <sz val="11"/>
      <name val="ＭＳ 明朝"/>
      <family val="1"/>
      <charset val="128"/>
    </font>
    <font>
      <b/>
      <sz val="11"/>
      <color theme="1"/>
      <name val="ＭＳ Ｐゴシック"/>
      <family val="3"/>
      <charset val="128"/>
      <scheme val="minor"/>
    </font>
    <font>
      <sz val="11"/>
      <color rgb="FFFF0000"/>
      <name val="ＭＳ Ｐゴシック"/>
      <family val="3"/>
      <charset val="128"/>
    </font>
    <font>
      <sz val="11"/>
      <name val="明朝"/>
      <family val="1"/>
      <charset val="128"/>
    </font>
    <font>
      <sz val="6"/>
      <name val="ＭＳ 明朝"/>
      <family val="1"/>
      <charset val="128"/>
    </font>
    <font>
      <sz val="6"/>
      <color indexed="8"/>
      <name val="ＭＳ Ｐ明朝"/>
      <family val="1"/>
      <charset val="128"/>
    </font>
    <font>
      <b/>
      <sz val="9"/>
      <color indexed="10"/>
      <name val="ＭＳ Ｐゴシック"/>
      <family val="3"/>
      <charset val="128"/>
    </font>
    <font>
      <b/>
      <sz val="9"/>
      <color indexed="81"/>
      <name val="MS P ゴシック"/>
      <family val="3"/>
      <charset val="128"/>
    </font>
    <font>
      <b/>
      <sz val="12"/>
      <name val="ＭＳ Ｐゴシック"/>
      <family val="3"/>
      <charset val="128"/>
    </font>
    <font>
      <sz val="11"/>
      <color theme="1"/>
      <name val="ＭＳ Ｐゴシック"/>
      <family val="2"/>
      <scheme val="minor"/>
    </font>
    <font>
      <sz val="6"/>
      <name val="ＭＳ Ｐゴシック"/>
      <family val="3"/>
      <charset val="128"/>
      <scheme val="minor"/>
    </font>
    <font>
      <sz val="8"/>
      <color theme="1"/>
      <name val="ＭＳ Ｐゴシック"/>
      <family val="2"/>
      <charset val="128"/>
      <scheme val="minor"/>
    </font>
    <font>
      <b/>
      <sz val="16"/>
      <name val="メイリオ"/>
      <family val="3"/>
      <charset val="128"/>
    </font>
    <font>
      <sz val="9"/>
      <color rgb="FFFF0000"/>
      <name val="ＭＳ Ｐゴシック"/>
      <family val="3"/>
      <charset val="128"/>
    </font>
    <font>
      <sz val="8"/>
      <color theme="0"/>
      <name val="ＭＳ Ｐゴシック"/>
      <family val="3"/>
      <charset val="128"/>
    </font>
    <font>
      <b/>
      <sz val="24"/>
      <color rgb="FFFF0000"/>
      <name val="ＭＳ Ｐゴシック"/>
      <family val="3"/>
      <charset val="128"/>
    </font>
    <font>
      <sz val="9"/>
      <name val="ＭＳ Ｐ明朝"/>
      <family val="1"/>
      <charset val="128"/>
    </font>
    <font>
      <b/>
      <sz val="10"/>
      <color rgb="FFFF0000"/>
      <name val="ＭＳ Ｐ明朝"/>
      <family val="1"/>
      <charset val="128"/>
    </font>
    <font>
      <sz val="12"/>
      <name val="ＭＳ Ｐ明朝"/>
      <family val="1"/>
      <charset val="128"/>
    </font>
    <font>
      <sz val="18"/>
      <name val="ＭＳ Ｐ明朝"/>
      <family val="1"/>
      <charset val="128"/>
    </font>
    <font>
      <sz val="11"/>
      <color theme="2" tint="-0.249977111117893"/>
      <name val="ＭＳ Ｐ明朝"/>
      <family val="1"/>
      <charset val="128"/>
    </font>
    <font>
      <b/>
      <sz val="18"/>
      <name val="ＭＳ Ｐゴシック"/>
      <family val="3"/>
      <charset val="128"/>
    </font>
    <font>
      <b/>
      <u/>
      <sz val="11"/>
      <color theme="1"/>
      <name val="ＭＳ Ｐゴシック"/>
      <family val="3"/>
      <charset val="128"/>
      <scheme val="minor"/>
    </font>
    <font>
      <b/>
      <sz val="14"/>
      <name val="ＭＳ Ｐゴシック"/>
      <family val="3"/>
      <charset val="128"/>
    </font>
    <font>
      <sz val="11"/>
      <color theme="0"/>
      <name val="ＭＳ Ｐ明朝"/>
      <family val="1"/>
      <charset val="128"/>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sz val="12"/>
      <color indexed="81"/>
      <name val="MS P ゴシック"/>
      <family val="3"/>
      <charset val="128"/>
    </font>
    <font>
      <sz val="10.5"/>
      <name val="ＭＳ 明朝"/>
      <family val="1"/>
      <charset val="128"/>
    </font>
    <font>
      <b/>
      <sz val="11"/>
      <color theme="1"/>
      <name val="Meiryo UI"/>
      <family val="3"/>
      <charset val="128"/>
    </font>
    <font>
      <sz val="11"/>
      <color theme="1"/>
      <name val="Meiryo UI"/>
      <family val="3"/>
      <charset val="128"/>
    </font>
    <font>
      <sz val="11"/>
      <color theme="0"/>
      <name val="Meiryo UI"/>
      <family val="3"/>
      <charset val="128"/>
    </font>
    <font>
      <sz val="11"/>
      <name val="Meiryo UI"/>
      <family val="3"/>
      <charset val="128"/>
    </font>
    <font>
      <sz val="9"/>
      <color theme="1"/>
      <name val="Meiryo UI"/>
      <family val="3"/>
      <charset val="128"/>
    </font>
    <font>
      <sz val="10"/>
      <color theme="1"/>
      <name val="Meiryo UI"/>
      <family val="3"/>
      <charset val="128"/>
    </font>
    <font>
      <u/>
      <sz val="20"/>
      <color theme="1"/>
      <name val="Meiryo UI"/>
      <family val="3"/>
      <charset val="128"/>
    </font>
    <font>
      <sz val="12"/>
      <color theme="1"/>
      <name val="Meiryo UI"/>
      <family val="3"/>
      <charset val="128"/>
    </font>
    <font>
      <sz val="8"/>
      <color theme="1"/>
      <name val="Meiryo UI"/>
      <family val="3"/>
      <charset val="128"/>
    </font>
    <font>
      <b/>
      <u/>
      <sz val="20"/>
      <color theme="1"/>
      <name val="Meiryo UI"/>
      <family val="3"/>
      <charset val="128"/>
    </font>
    <font>
      <sz val="14"/>
      <color theme="1"/>
      <name val="Meiryo UI"/>
      <family val="3"/>
      <charset val="128"/>
    </font>
    <font>
      <b/>
      <sz val="12"/>
      <color theme="1"/>
      <name val="Meiryo UI"/>
      <family val="3"/>
      <charset val="128"/>
    </font>
    <font>
      <sz val="8"/>
      <color indexed="81"/>
      <name val="ＭＳ Ｐゴシック"/>
      <family val="3"/>
      <charset val="128"/>
    </font>
    <font>
      <u/>
      <sz val="11"/>
      <color indexed="12"/>
      <name val="ＭＳ Ｐゴシック"/>
      <family val="3"/>
      <charset val="128"/>
    </font>
    <font>
      <sz val="14"/>
      <name val="ＭＳ Ｐゴシック"/>
      <family val="3"/>
      <charset val="128"/>
    </font>
    <font>
      <b/>
      <sz val="16"/>
      <name val="ＭＳ Ｐゴシック"/>
      <family val="3"/>
      <charset val="128"/>
      <scheme val="major"/>
    </font>
    <font>
      <sz val="10"/>
      <color indexed="8"/>
      <name val="ＭＳ Ｐゴシック"/>
      <family val="3"/>
      <charset val="128"/>
      <scheme val="major"/>
    </font>
    <font>
      <sz val="9"/>
      <name val="ＭＳ Ｐゴシック"/>
      <family val="3"/>
      <charset val="128"/>
      <scheme val="major"/>
    </font>
    <font>
      <b/>
      <sz val="10"/>
      <color rgb="FFFF0000"/>
      <name val="ＭＳ Ｐゴシック"/>
      <family val="3"/>
      <charset val="128"/>
      <scheme val="major"/>
    </font>
    <font>
      <sz val="10"/>
      <name val="ＭＳ Ｐゴシック"/>
      <family val="3"/>
      <charset val="128"/>
      <scheme val="major"/>
    </font>
    <font>
      <b/>
      <sz val="10"/>
      <name val="ＭＳ Ｐゴシック"/>
      <family val="3"/>
      <charset val="128"/>
      <scheme val="major"/>
    </font>
    <font>
      <sz val="7"/>
      <name val="ＭＳ Ｐゴシック"/>
      <family val="3"/>
      <charset val="128"/>
    </font>
    <font>
      <b/>
      <sz val="8.5"/>
      <name val="ＭＳ Ｐゴシック"/>
      <family val="3"/>
      <charset val="128"/>
    </font>
    <font>
      <b/>
      <sz val="16"/>
      <color rgb="FFFF0000"/>
      <name val="ＭＳ Ｐゴシック"/>
      <family val="3"/>
      <charset val="128"/>
      <scheme val="major"/>
    </font>
    <font>
      <b/>
      <sz val="10"/>
      <color theme="1"/>
      <name val="Meiryo UI"/>
      <family val="3"/>
      <charset val="128"/>
    </font>
    <font>
      <sz val="10"/>
      <name val="Meiryo UI"/>
      <family val="3"/>
      <charset val="128"/>
    </font>
    <font>
      <b/>
      <u/>
      <sz val="10"/>
      <color theme="1"/>
      <name val="Meiryo UI"/>
      <family val="3"/>
      <charset val="128"/>
    </font>
    <font>
      <b/>
      <sz val="11"/>
      <color rgb="FFFF0000"/>
      <name val="Meiryo UI"/>
      <family val="3"/>
      <charset val="128"/>
    </font>
    <font>
      <b/>
      <sz val="9"/>
      <name val="ＭＳ Ｐゴシック"/>
      <family val="3"/>
      <charset val="128"/>
      <scheme val="major"/>
    </font>
    <font>
      <sz val="11"/>
      <name val="ＭＳ Ｐゴシック"/>
      <family val="3"/>
      <charset val="128"/>
      <scheme val="major"/>
    </font>
    <font>
      <sz val="8"/>
      <name val="ＭＳ Ｐゴシック"/>
      <family val="3"/>
      <charset val="128"/>
      <scheme val="major"/>
    </font>
    <font>
      <b/>
      <sz val="10"/>
      <color rgb="FFFF0000"/>
      <name val="ＭＳ Ｐゴシック"/>
      <family val="3"/>
      <charset val="128"/>
    </font>
    <font>
      <b/>
      <sz val="18"/>
      <name val="ＭＳ Ｐゴシック"/>
      <family val="3"/>
      <charset val="128"/>
      <scheme val="major"/>
    </font>
    <font>
      <b/>
      <sz val="9"/>
      <color rgb="FFFF0000"/>
      <name val="ＭＳ Ｐゴシック"/>
      <family val="3"/>
      <charset val="128"/>
    </font>
    <font>
      <b/>
      <sz val="14"/>
      <color rgb="FFFF0000"/>
      <name val="Meiryo UI"/>
      <family val="3"/>
      <charset val="128"/>
    </font>
    <font>
      <b/>
      <sz val="12"/>
      <color rgb="FFFF0000"/>
      <name val="Meiryo UI"/>
      <family val="3"/>
      <charset val="128"/>
    </font>
    <font>
      <sz val="12"/>
      <name val="Meiryo UI"/>
      <family val="3"/>
      <charset val="128"/>
    </font>
    <font>
      <u/>
      <sz val="11"/>
      <color theme="1"/>
      <name val="Meiryo UI"/>
      <family val="3"/>
      <charset val="128"/>
    </font>
    <font>
      <u/>
      <sz val="11"/>
      <name val="Meiryo UI"/>
      <family val="3"/>
      <charset val="128"/>
    </font>
    <font>
      <b/>
      <sz val="14"/>
      <color theme="1"/>
      <name val="Meiryo UI"/>
      <family val="3"/>
      <charset val="128"/>
    </font>
    <font>
      <sz val="11"/>
      <color theme="0"/>
      <name val="ＭＳ Ｐゴシック"/>
      <family val="3"/>
      <charset val="128"/>
      <scheme val="minor"/>
    </font>
    <font>
      <sz val="11"/>
      <color theme="0"/>
      <name val="ＭＳ Ｐゴシック"/>
      <family val="3"/>
      <charset val="128"/>
    </font>
    <font>
      <sz val="24"/>
      <color theme="0"/>
      <name val="ＭＳ Ｐゴシック"/>
      <family val="3"/>
      <charset val="128"/>
    </font>
    <font>
      <sz val="20"/>
      <color theme="0"/>
      <name val="ＭＳ Ｐゴシック"/>
      <family val="3"/>
      <charset val="128"/>
    </font>
    <font>
      <b/>
      <sz val="11"/>
      <color theme="0"/>
      <name val="ＭＳ Ｐゴシック"/>
      <family val="3"/>
      <charset val="128"/>
    </font>
    <font>
      <sz val="12"/>
      <color theme="0"/>
      <name val="ＭＳ Ｐゴシック"/>
      <family val="3"/>
      <charset val="128"/>
    </font>
    <font>
      <sz val="20"/>
      <color theme="0"/>
      <name val="ＭＳ Ｐゴシック"/>
      <family val="3"/>
      <charset val="128"/>
      <scheme val="minor"/>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theme="1" tint="0.499984740745262"/>
        <bgColor indexed="64"/>
      </patternFill>
    </fill>
    <fill>
      <patternFill patternType="solid">
        <fgColor theme="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499984740745262"/>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hair">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diagonalDown="1">
      <left style="thin">
        <color indexed="64"/>
      </left>
      <right style="thin">
        <color indexed="64"/>
      </right>
      <top style="double">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3">
    <xf numFmtId="0" fontId="0" fillId="0" borderId="0"/>
    <xf numFmtId="0" fontId="16" fillId="0" borderId="0"/>
    <xf numFmtId="38" fontId="16" fillId="0" borderId="0" applyFont="0" applyFill="0" applyBorder="0" applyAlignment="0" applyProtection="0"/>
    <xf numFmtId="0" fontId="24" fillId="0" borderId="0"/>
    <xf numFmtId="0" fontId="25" fillId="0" borderId="0"/>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38" fontId="16" fillId="0" borderId="0" applyFont="0" applyFill="0" applyBorder="0" applyAlignment="0" applyProtection="0">
      <alignment vertical="center"/>
    </xf>
    <xf numFmtId="38" fontId="8" fillId="0" borderId="0" applyFont="0" applyFill="0" applyBorder="0" applyAlignment="0" applyProtection="0">
      <alignment vertical="center"/>
    </xf>
    <xf numFmtId="0" fontId="45" fillId="0" borderId="0"/>
    <xf numFmtId="0" fontId="7" fillId="0" borderId="0">
      <alignment vertical="center"/>
    </xf>
    <xf numFmtId="0" fontId="48" fillId="0" borderId="0"/>
    <xf numFmtId="181" fontId="50" fillId="0" borderId="0" applyFont="0" applyFill="0" applyBorder="0" applyAlignment="0" applyProtection="0"/>
    <xf numFmtId="9" fontId="16" fillId="0" borderId="0" applyFont="0" applyFill="0" applyBorder="0" applyAlignment="0" applyProtection="0"/>
    <xf numFmtId="0" fontId="16" fillId="0" borderId="0">
      <alignment vertical="center"/>
    </xf>
    <xf numFmtId="0" fontId="16" fillId="0" borderId="0">
      <alignment vertical="center"/>
    </xf>
    <xf numFmtId="0" fontId="16" fillId="0" borderId="0"/>
    <xf numFmtId="0" fontId="6" fillId="0" borderId="0">
      <alignment vertical="center"/>
    </xf>
    <xf numFmtId="0" fontId="5" fillId="0" borderId="0">
      <alignment vertical="center"/>
    </xf>
    <xf numFmtId="0" fontId="54" fillId="0" borderId="0"/>
    <xf numFmtId="0" fontId="16" fillId="0" borderId="0">
      <alignment vertical="center"/>
    </xf>
    <xf numFmtId="0" fontId="4"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16" fillId="0" borderId="0"/>
    <xf numFmtId="0" fontId="3" fillId="0" borderId="0">
      <alignment vertical="center"/>
    </xf>
    <xf numFmtId="0" fontId="1" fillId="0" borderId="0">
      <alignment vertical="center"/>
    </xf>
  </cellStyleXfs>
  <cellXfs count="443">
    <xf numFmtId="0" fontId="0" fillId="0" borderId="0" xfId="0"/>
    <xf numFmtId="0" fontId="41" fillId="0" borderId="23" xfId="1" applyFont="1" applyBorder="1" applyAlignment="1">
      <alignment horizontal="center" vertical="center"/>
    </xf>
    <xf numFmtId="0" fontId="41" fillId="0" borderId="9" xfId="1" applyFont="1" applyBorder="1" applyAlignment="1">
      <alignment horizontal="center" vertical="center"/>
    </xf>
    <xf numFmtId="0" fontId="25" fillId="0" borderId="7" xfId="1" applyFont="1" applyBorder="1" applyAlignment="1">
      <alignment vertical="center" shrinkToFit="1"/>
    </xf>
    <xf numFmtId="0" fontId="21" fillId="0" borderId="8" xfId="1" applyFont="1" applyBorder="1" applyAlignment="1">
      <alignment horizontal="center" vertical="center"/>
    </xf>
    <xf numFmtId="0" fontId="21" fillId="0" borderId="12" xfId="1" applyFont="1" applyBorder="1" applyAlignment="1">
      <alignment horizontal="center" vertical="center"/>
    </xf>
    <xf numFmtId="0" fontId="16" fillId="0" borderId="13" xfId="1" applyBorder="1" applyAlignment="1">
      <alignment horizontal="center" vertical="center" shrinkToFit="1"/>
    </xf>
    <xf numFmtId="0" fontId="41" fillId="0" borderId="4" xfId="1" applyFont="1" applyBorder="1" applyAlignment="1">
      <alignment horizontal="center" vertical="center"/>
    </xf>
    <xf numFmtId="0" fontId="25" fillId="0" borderId="1" xfId="1" applyFont="1" applyBorder="1" applyAlignment="1">
      <alignment vertical="center" wrapText="1"/>
    </xf>
    <xf numFmtId="0" fontId="16" fillId="0" borderId="16" xfId="1" applyBorder="1" applyAlignment="1">
      <alignment horizontal="center" vertical="center" shrinkToFit="1"/>
    </xf>
    <xf numFmtId="38" fontId="34" fillId="0" borderId="9" xfId="12" applyFont="1" applyBorder="1" applyAlignment="1" applyProtection="1">
      <alignment horizontal="center" vertical="center" shrinkToFit="1"/>
      <protection locked="0"/>
    </xf>
    <xf numFmtId="0" fontId="40" fillId="0" borderId="4" xfId="1" applyFont="1" applyBorder="1" applyAlignment="1">
      <alignment horizontal="center" vertical="center"/>
    </xf>
    <xf numFmtId="0" fontId="40" fillId="0" borderId="6" xfId="1" applyFont="1" applyBorder="1" applyAlignment="1">
      <alignment horizontal="center" vertical="center"/>
    </xf>
    <xf numFmtId="38" fontId="41" fillId="0" borderId="4" xfId="1" applyNumberFormat="1" applyFont="1" applyBorder="1" applyAlignment="1">
      <alignment horizontal="center" vertical="center"/>
    </xf>
    <xf numFmtId="0" fontId="25" fillId="0" borderId="38" xfId="1" applyFont="1" applyBorder="1" applyAlignment="1">
      <alignment vertical="center" wrapText="1"/>
    </xf>
    <xf numFmtId="0" fontId="25" fillId="0" borderId="5" xfId="1" applyFont="1" applyBorder="1" applyAlignment="1">
      <alignment vertical="center" wrapText="1"/>
    </xf>
    <xf numFmtId="0" fontId="41" fillId="0" borderId="31" xfId="1" applyFont="1" applyBorder="1" applyAlignment="1">
      <alignment horizontal="center" vertical="center"/>
    </xf>
    <xf numFmtId="176" fontId="42" fillId="0" borderId="5" xfId="1" applyNumberFormat="1" applyFont="1" applyBorder="1" applyAlignment="1">
      <alignment horizontal="center" vertical="center"/>
    </xf>
    <xf numFmtId="0" fontId="39" fillId="6" borderId="45" xfId="1" applyFont="1" applyFill="1" applyBorder="1" applyAlignment="1">
      <alignment horizontal="center" vertical="center"/>
    </xf>
    <xf numFmtId="176" fontId="19" fillId="6" borderId="46" xfId="1" applyNumberFormat="1" applyFont="1" applyFill="1" applyBorder="1" applyAlignment="1">
      <alignment vertical="center" shrinkToFit="1"/>
    </xf>
    <xf numFmtId="0" fontId="16" fillId="0" borderId="0" xfId="1" applyAlignment="1">
      <alignment vertical="center"/>
    </xf>
    <xf numFmtId="0" fontId="16" fillId="0" borderId="0" xfId="1" applyAlignment="1">
      <alignment horizontal="center" vertical="center"/>
    </xf>
    <xf numFmtId="0" fontId="40" fillId="0" borderId="0" xfId="1" applyFont="1" applyAlignment="1">
      <alignment vertical="center"/>
    </xf>
    <xf numFmtId="0" fontId="16" fillId="0" borderId="6" xfId="1" applyBorder="1" applyAlignment="1">
      <alignment horizontal="center" vertical="center"/>
    </xf>
    <xf numFmtId="176" fontId="39" fillId="6" borderId="47" xfId="29" applyNumberFormat="1" applyFont="1" applyFill="1" applyBorder="1" applyAlignment="1" applyProtection="1">
      <alignment vertical="center"/>
    </xf>
    <xf numFmtId="0" fontId="16" fillId="0" borderId="2" xfId="1" applyBorder="1" applyAlignment="1">
      <alignment horizontal="center" vertical="center"/>
    </xf>
    <xf numFmtId="0" fontId="16" fillId="0" borderId="11" xfId="1" applyBorder="1" applyAlignment="1">
      <alignment horizontal="center" vertical="center"/>
    </xf>
    <xf numFmtId="0" fontId="40" fillId="0" borderId="0" xfId="1" applyFont="1" applyAlignment="1">
      <alignment horizontal="center" vertical="center"/>
    </xf>
    <xf numFmtId="0" fontId="40" fillId="0" borderId="3" xfId="1" applyFont="1" applyBorder="1" applyAlignment="1">
      <alignment horizontal="center" vertical="center"/>
    </xf>
    <xf numFmtId="0" fontId="25" fillId="0" borderId="7" xfId="1" applyFont="1" applyBorder="1" applyAlignment="1">
      <alignment vertical="center" wrapText="1" shrinkToFit="1"/>
    </xf>
    <xf numFmtId="38" fontId="41" fillId="0" borderId="17" xfId="1" applyNumberFormat="1" applyFont="1" applyBorder="1" applyAlignment="1">
      <alignment horizontal="center" vertical="center"/>
    </xf>
    <xf numFmtId="0" fontId="40" fillId="0" borderId="0" xfId="14" applyFont="1" applyAlignment="1">
      <alignment vertical="center"/>
    </xf>
    <xf numFmtId="0" fontId="40" fillId="0" borderId="0" xfId="1" applyFont="1" applyAlignment="1">
      <alignment vertical="center" shrinkToFit="1"/>
    </xf>
    <xf numFmtId="0" fontId="39" fillId="0" borderId="0" xfId="1" applyFont="1" applyAlignment="1">
      <alignment vertical="center"/>
    </xf>
    <xf numFmtId="58" fontId="40" fillId="0" borderId="0" xfId="1" applyNumberFormat="1" applyFont="1" applyAlignment="1">
      <alignment vertical="center"/>
    </xf>
    <xf numFmtId="0" fontId="40" fillId="0" borderId="0" xfId="1" applyFont="1" applyAlignment="1">
      <alignment vertical="center" wrapText="1"/>
    </xf>
    <xf numFmtId="0" fontId="40" fillId="0" borderId="0" xfId="1" applyFont="1" applyAlignment="1">
      <alignment horizontal="right" vertical="center"/>
    </xf>
    <xf numFmtId="0" fontId="40" fillId="0" borderId="0" xfId="14" applyFont="1" applyAlignment="1">
      <alignment horizontal="right" vertical="center"/>
    </xf>
    <xf numFmtId="0" fontId="64" fillId="0" borderId="0" xfId="1" applyFont="1" applyAlignment="1">
      <alignment horizontal="right" vertical="center"/>
    </xf>
    <xf numFmtId="0" fontId="65" fillId="0" borderId="0" xfId="14" applyFont="1" applyAlignment="1">
      <alignment vertical="center"/>
    </xf>
    <xf numFmtId="0" fontId="25" fillId="0" borderId="0" xfId="1" applyFont="1" applyAlignment="1">
      <alignment horizontal="left"/>
    </xf>
    <xf numFmtId="0" fontId="25" fillId="0" borderId="0" xfId="1" applyFont="1" applyAlignment="1">
      <alignment horizontal="left" vertical="center"/>
    </xf>
    <xf numFmtId="184" fontId="25" fillId="0" borderId="0" xfId="1" applyNumberFormat="1" applyFont="1" applyAlignment="1">
      <alignment horizontal="left" vertical="center"/>
    </xf>
    <xf numFmtId="0" fontId="40" fillId="0" borderId="0" xfId="1" applyFont="1" applyAlignment="1">
      <alignment horizontal="left" vertical="center" wrapText="1"/>
    </xf>
    <xf numFmtId="0" fontId="69" fillId="0" borderId="0" xfId="14" applyFont="1" applyAlignment="1">
      <alignment vertical="center"/>
    </xf>
    <xf numFmtId="0" fontId="53" fillId="2" borderId="50" xfId="1" applyFont="1" applyFill="1" applyBorder="1" applyAlignment="1">
      <alignment horizontal="center" vertical="center" shrinkToFit="1"/>
    </xf>
    <xf numFmtId="182" fontId="66" fillId="2" borderId="51" xfId="1" applyNumberFormat="1" applyFont="1" applyFill="1" applyBorder="1" applyAlignment="1">
      <alignment horizontal="center" vertical="center" shrinkToFit="1"/>
    </xf>
    <xf numFmtId="0" fontId="16" fillId="0" borderId="28" xfId="1" applyBorder="1" applyAlignment="1">
      <alignment horizontal="left"/>
    </xf>
    <xf numFmtId="0" fontId="16" fillId="0" borderId="0" xfId="1"/>
    <xf numFmtId="179" fontId="22" fillId="0" borderId="9" xfId="1" applyNumberFormat="1" applyFont="1" applyBorder="1" applyAlignment="1">
      <alignment horizontal="right" vertical="center" shrinkToFit="1"/>
    </xf>
    <xf numFmtId="176" fontId="22" fillId="0" borderId="9" xfId="12" applyNumberFormat="1" applyFont="1" applyBorder="1" applyAlignment="1" applyProtection="1">
      <alignment horizontal="right" vertical="center" shrinkToFit="1"/>
    </xf>
    <xf numFmtId="176" fontId="22" fillId="0" borderId="14" xfId="1" applyNumberFormat="1" applyFont="1" applyBorder="1" applyAlignment="1">
      <alignment horizontal="right" vertical="center" shrinkToFit="1"/>
    </xf>
    <xf numFmtId="176" fontId="22" fillId="0" borderId="2" xfId="1" applyNumberFormat="1" applyFont="1" applyBorder="1" applyAlignment="1">
      <alignment horizontal="right" vertical="center" shrinkToFit="1"/>
    </xf>
    <xf numFmtId="179" fontId="22" fillId="0" borderId="17" xfId="1" applyNumberFormat="1" applyFont="1" applyBorder="1" applyAlignment="1">
      <alignment horizontal="right" vertical="center" shrinkToFit="1"/>
    </xf>
    <xf numFmtId="176" fontId="22" fillId="0" borderId="17" xfId="1" applyNumberFormat="1" applyFont="1" applyBorder="1" applyAlignment="1">
      <alignment horizontal="right" vertical="center" shrinkToFit="1"/>
    </xf>
    <xf numFmtId="176" fontId="22" fillId="0" borderId="19" xfId="1" applyNumberFormat="1" applyFont="1" applyBorder="1" applyAlignment="1">
      <alignment horizontal="right" vertical="center" shrinkToFit="1"/>
    </xf>
    <xf numFmtId="179" fontId="22" fillId="0" borderId="6" xfId="1" applyNumberFormat="1" applyFont="1" applyBorder="1" applyAlignment="1">
      <alignment horizontal="right" vertical="center" shrinkToFit="1"/>
    </xf>
    <xf numFmtId="176" fontId="22" fillId="0" borderId="6" xfId="1" applyNumberFormat="1" applyFont="1" applyBorder="1" applyAlignment="1">
      <alignment horizontal="right" vertical="center" shrinkToFit="1"/>
    </xf>
    <xf numFmtId="176" fontId="22" fillId="0" borderId="9" xfId="1" applyNumberFormat="1" applyFont="1" applyBorder="1" applyAlignment="1">
      <alignment horizontal="right" vertical="center" shrinkToFit="1"/>
    </xf>
    <xf numFmtId="38" fontId="34" fillId="0" borderId="25" xfId="12" applyFont="1" applyBorder="1" applyAlignment="1" applyProtection="1">
      <alignment horizontal="center" vertical="center" shrinkToFit="1"/>
    </xf>
    <xf numFmtId="0" fontId="76" fillId="0" borderId="0" xfId="31" applyFont="1">
      <alignment vertical="center"/>
    </xf>
    <xf numFmtId="0" fontId="77" fillId="0" borderId="0" xfId="31" applyFont="1">
      <alignment vertical="center"/>
    </xf>
    <xf numFmtId="0" fontId="77" fillId="0" borderId="0" xfId="31" applyFont="1" applyAlignment="1">
      <alignment horizontal="right" vertical="center"/>
    </xf>
    <xf numFmtId="0" fontId="80" fillId="0" borderId="0" xfId="31" applyFont="1">
      <alignment vertical="center"/>
    </xf>
    <xf numFmtId="0" fontId="81" fillId="0" borderId="0" xfId="31" applyFont="1">
      <alignment vertical="center"/>
    </xf>
    <xf numFmtId="0" fontId="77" fillId="0" borderId="25" xfId="31" applyFont="1" applyBorder="1" applyAlignment="1">
      <alignment horizontal="center" vertical="center"/>
    </xf>
    <xf numFmtId="0" fontId="82" fillId="6" borderId="0" xfId="27" applyFont="1" applyFill="1">
      <alignment vertical="center"/>
    </xf>
    <xf numFmtId="0" fontId="77" fillId="6" borderId="0" xfId="27" applyFont="1" applyFill="1">
      <alignment vertical="center"/>
    </xf>
    <xf numFmtId="0" fontId="77" fillId="6" borderId="0" xfId="31" applyFont="1" applyFill="1">
      <alignment vertical="center"/>
    </xf>
    <xf numFmtId="0" fontId="77" fillId="8" borderId="34" xfId="27" applyFont="1" applyFill="1" applyBorder="1">
      <alignment vertical="center"/>
    </xf>
    <xf numFmtId="0" fontId="77" fillId="8" borderId="10" xfId="27" applyFont="1" applyFill="1" applyBorder="1">
      <alignment vertical="center"/>
    </xf>
    <xf numFmtId="0" fontId="77" fillId="8" borderId="10" xfId="31" applyFont="1" applyFill="1" applyBorder="1">
      <alignment vertical="center"/>
    </xf>
    <xf numFmtId="0" fontId="77" fillId="8" borderId="26" xfId="31" applyFont="1" applyFill="1" applyBorder="1">
      <alignment vertical="center"/>
    </xf>
    <xf numFmtId="0" fontId="77" fillId="8" borderId="35" xfId="27" applyFont="1" applyFill="1" applyBorder="1">
      <alignment vertical="center"/>
    </xf>
    <xf numFmtId="0" fontId="77" fillId="8" borderId="27" xfId="31" applyFont="1" applyFill="1" applyBorder="1">
      <alignment vertical="center"/>
    </xf>
    <xf numFmtId="0" fontId="77" fillId="0" borderId="35" xfId="27" applyFont="1" applyBorder="1">
      <alignment vertical="center"/>
    </xf>
    <xf numFmtId="0" fontId="77" fillId="0" borderId="0" xfId="27" applyFont="1">
      <alignment vertical="center"/>
    </xf>
    <xf numFmtId="180" fontId="77" fillId="0" borderId="27" xfId="31" applyNumberFormat="1" applyFont="1" applyBorder="1" applyAlignment="1">
      <alignment vertical="center" shrinkToFit="1"/>
    </xf>
    <xf numFmtId="0" fontId="83" fillId="0" borderId="0" xfId="27" applyFont="1">
      <alignment vertical="center"/>
    </xf>
    <xf numFmtId="0" fontId="77" fillId="8" borderId="27" xfId="27" applyFont="1" applyFill="1" applyBorder="1">
      <alignment vertical="center"/>
    </xf>
    <xf numFmtId="0" fontId="77" fillId="0" borderId="36" xfId="27" applyFont="1" applyBorder="1">
      <alignment vertical="center"/>
    </xf>
    <xf numFmtId="0" fontId="83" fillId="0" borderId="28" xfId="27" applyFont="1" applyBorder="1">
      <alignment vertical="center"/>
    </xf>
    <xf numFmtId="0" fontId="77" fillId="0" borderId="28" xfId="27" applyFont="1" applyBorder="1">
      <alignment vertical="center"/>
    </xf>
    <xf numFmtId="0" fontId="77" fillId="8" borderId="36" xfId="27" applyFont="1" applyFill="1" applyBorder="1">
      <alignment vertical="center"/>
    </xf>
    <xf numFmtId="0" fontId="77" fillId="8" borderId="28" xfId="27" applyFont="1" applyFill="1" applyBorder="1">
      <alignment vertical="center"/>
    </xf>
    <xf numFmtId="0" fontId="77" fillId="8" borderId="28" xfId="31" applyFont="1" applyFill="1" applyBorder="1">
      <alignment vertical="center"/>
    </xf>
    <xf numFmtId="0" fontId="77" fillId="8" borderId="24" xfId="31" applyFont="1" applyFill="1" applyBorder="1">
      <alignment vertical="center"/>
    </xf>
    <xf numFmtId="0" fontId="77" fillId="0" borderId="0" xfId="31" applyFont="1" applyAlignment="1">
      <alignment vertical="center" shrinkToFit="1"/>
    </xf>
    <xf numFmtId="0" fontId="84" fillId="0" borderId="0" xfId="31" applyFont="1" applyAlignment="1">
      <alignment vertical="center" wrapText="1"/>
    </xf>
    <xf numFmtId="0" fontId="77" fillId="0" borderId="0" xfId="31" applyFont="1" applyAlignment="1">
      <alignment horizontal="center" vertical="center"/>
    </xf>
    <xf numFmtId="0" fontId="85" fillId="6" borderId="0" xfId="27" applyFont="1" applyFill="1">
      <alignment vertical="center"/>
    </xf>
    <xf numFmtId="0" fontId="87" fillId="0" borderId="0" xfId="27" applyFont="1">
      <alignment vertical="center"/>
    </xf>
    <xf numFmtId="0" fontId="87" fillId="0" borderId="28" xfId="27" applyFont="1" applyBorder="1">
      <alignment vertical="center"/>
    </xf>
    <xf numFmtId="0" fontId="22" fillId="11" borderId="9" xfId="4" applyFont="1" applyFill="1" applyBorder="1" applyAlignment="1" applyProtection="1">
      <alignment horizontal="center" vertical="center" wrapText="1" shrinkToFit="1"/>
      <protection locked="0"/>
    </xf>
    <xf numFmtId="0" fontId="21" fillId="11" borderId="9" xfId="4" applyFont="1" applyFill="1" applyBorder="1" applyAlignment="1" applyProtection="1">
      <alignment horizontal="center" vertical="center" shrinkToFit="1"/>
      <protection locked="0"/>
    </xf>
    <xf numFmtId="0" fontId="28" fillId="11" borderId="9" xfId="4" applyFont="1" applyFill="1" applyBorder="1" applyAlignment="1" applyProtection="1">
      <alignment horizontal="center" vertical="center" wrapText="1"/>
      <protection locked="0"/>
    </xf>
    <xf numFmtId="0" fontId="21" fillId="11" borderId="9" xfId="4" applyFont="1" applyFill="1" applyBorder="1" applyAlignment="1" applyProtection="1">
      <alignment horizontal="center" vertical="center"/>
      <protection locked="0"/>
    </xf>
    <xf numFmtId="0" fontId="22" fillId="11" borderId="9" xfId="4" applyFont="1" applyFill="1" applyBorder="1" applyAlignment="1" applyProtection="1">
      <alignment horizontal="center" vertical="center" shrinkToFit="1"/>
      <protection locked="0"/>
    </xf>
    <xf numFmtId="178" fontId="30" fillId="11" borderId="9" xfId="3" applyNumberFormat="1" applyFont="1" applyFill="1" applyBorder="1" applyAlignment="1" applyProtection="1">
      <alignment horizontal="center" vertical="center" shrinkToFit="1"/>
      <protection locked="0"/>
    </xf>
    <xf numFmtId="0" fontId="18" fillId="11" borderId="9" xfId="4" applyFont="1" applyFill="1" applyBorder="1" applyAlignment="1" applyProtection="1">
      <alignment horizontal="center" vertical="center" shrinkToFit="1"/>
      <protection locked="0"/>
    </xf>
    <xf numFmtId="0" fontId="92" fillId="11" borderId="9" xfId="4" applyFont="1" applyFill="1" applyBorder="1" applyAlignment="1" applyProtection="1">
      <alignment horizontal="center" vertical="center" shrinkToFit="1"/>
      <protection locked="0"/>
    </xf>
    <xf numFmtId="0" fontId="92" fillId="11" borderId="9" xfId="4" applyFont="1" applyFill="1" applyBorder="1" applyAlignment="1" applyProtection="1">
      <alignment horizontal="center" vertical="center"/>
      <protection locked="0"/>
    </xf>
    <xf numFmtId="0" fontId="68" fillId="5" borderId="9" xfId="4" applyFont="1" applyFill="1" applyBorder="1" applyAlignment="1" applyProtection="1">
      <alignment horizontal="center" vertical="center" shrinkToFit="1"/>
      <protection locked="0"/>
    </xf>
    <xf numFmtId="0" fontId="81" fillId="0" borderId="0" xfId="27" applyFont="1">
      <alignment vertical="center"/>
    </xf>
    <xf numFmtId="0" fontId="101" fillId="0" borderId="0" xfId="0" applyFont="1" applyAlignment="1">
      <alignment vertical="center"/>
    </xf>
    <xf numFmtId="0" fontId="81" fillId="0" borderId="9" xfId="27" applyFont="1" applyBorder="1" applyAlignment="1">
      <alignment horizontal="left" vertical="top"/>
    </xf>
    <xf numFmtId="0" fontId="81" fillId="0" borderId="9" xfId="27" applyFont="1" applyBorder="1" applyAlignment="1">
      <alignment horizontal="left" vertical="top" wrapText="1"/>
    </xf>
    <xf numFmtId="0" fontId="101" fillId="0" borderId="9" xfId="0" applyFont="1" applyBorder="1" applyAlignment="1">
      <alignment horizontal="left" vertical="top"/>
    </xf>
    <xf numFmtId="0" fontId="102" fillId="0" borderId="9" xfId="0" applyFont="1" applyBorder="1" applyAlignment="1">
      <alignment horizontal="left" vertical="top" wrapText="1"/>
    </xf>
    <xf numFmtId="0" fontId="101" fillId="0" borderId="9" xfId="0" applyFont="1" applyBorder="1" applyAlignment="1">
      <alignment horizontal="left" vertical="top" wrapText="1"/>
    </xf>
    <xf numFmtId="0" fontId="100" fillId="7" borderId="9" xfId="27" applyFont="1" applyFill="1" applyBorder="1" applyAlignment="1">
      <alignment horizontal="center" vertical="center"/>
    </xf>
    <xf numFmtId="0" fontId="81" fillId="7" borderId="55" xfId="27" applyFont="1" applyFill="1" applyBorder="1" applyAlignment="1">
      <alignment horizontal="center" vertical="center"/>
    </xf>
    <xf numFmtId="0" fontId="81" fillId="0" borderId="0" xfId="27" applyFont="1" applyAlignment="1">
      <alignment horizontal="center" vertical="center"/>
    </xf>
    <xf numFmtId="0" fontId="77" fillId="0" borderId="9" xfId="0" applyFont="1" applyBorder="1" applyAlignment="1">
      <alignment horizontal="left" vertical="top" wrapText="1"/>
    </xf>
    <xf numFmtId="0" fontId="77" fillId="0" borderId="9" xfId="0" applyFont="1" applyBorder="1" applyAlignment="1">
      <alignment vertical="center" wrapText="1"/>
    </xf>
    <xf numFmtId="0" fontId="76" fillId="0" borderId="9" xfId="0" applyFont="1" applyBorder="1" applyAlignment="1">
      <alignment vertical="center" wrapText="1"/>
    </xf>
    <xf numFmtId="0" fontId="103" fillId="7" borderId="9" xfId="27" applyFont="1" applyFill="1" applyBorder="1" applyAlignment="1">
      <alignment horizontal="center" vertical="center"/>
    </xf>
    <xf numFmtId="0" fontId="103" fillId="7" borderId="9" xfId="0" applyFont="1" applyFill="1" applyBorder="1" applyAlignment="1">
      <alignment horizontal="center" vertical="center"/>
    </xf>
    <xf numFmtId="0" fontId="83" fillId="0" borderId="0" xfId="31" applyFont="1">
      <alignment vertical="center"/>
    </xf>
    <xf numFmtId="0" fontId="83" fillId="0" borderId="0" xfId="31" applyFont="1" applyAlignment="1">
      <alignment horizontal="left" vertical="center" wrapText="1"/>
    </xf>
    <xf numFmtId="0" fontId="83" fillId="0" borderId="0" xfId="31" applyFont="1" applyAlignment="1">
      <alignment horizontal="left" vertical="center" shrinkToFit="1"/>
    </xf>
    <xf numFmtId="0" fontId="77" fillId="9" borderId="0" xfId="31" applyFont="1" applyFill="1">
      <alignment vertical="center"/>
    </xf>
    <xf numFmtId="0" fontId="78" fillId="9" borderId="0" xfId="31" applyFont="1" applyFill="1">
      <alignment vertical="center"/>
    </xf>
    <xf numFmtId="0" fontId="77" fillId="9" borderId="0" xfId="27" applyFont="1" applyFill="1">
      <alignment vertical="center"/>
    </xf>
    <xf numFmtId="0" fontId="79" fillId="9" borderId="0" xfId="31" applyFont="1" applyFill="1">
      <alignment vertical="center"/>
    </xf>
    <xf numFmtId="0" fontId="76" fillId="9" borderId="0" xfId="31" applyFont="1" applyFill="1">
      <alignment vertical="center"/>
    </xf>
    <xf numFmtId="0" fontId="77" fillId="9" borderId="0" xfId="31" applyFont="1" applyFill="1" applyAlignment="1">
      <alignment vertical="center" shrinkToFit="1"/>
    </xf>
    <xf numFmtId="0" fontId="78" fillId="15" borderId="0" xfId="31" applyFont="1" applyFill="1">
      <alignment vertical="center"/>
    </xf>
    <xf numFmtId="0" fontId="77" fillId="15" borderId="0" xfId="31" applyFont="1" applyFill="1">
      <alignment vertical="center"/>
    </xf>
    <xf numFmtId="0" fontId="77" fillId="15" borderId="0" xfId="27" applyFont="1" applyFill="1">
      <alignment vertical="center"/>
    </xf>
    <xf numFmtId="0" fontId="83" fillId="0" borderId="0" xfId="32" applyFont="1">
      <alignment vertical="center"/>
    </xf>
    <xf numFmtId="0" fontId="83" fillId="0" borderId="0" xfId="32" applyFont="1" applyAlignment="1">
      <alignment vertical="center" wrapText="1"/>
    </xf>
    <xf numFmtId="0" fontId="83" fillId="0" borderId="0" xfId="32" applyFont="1" applyAlignment="1">
      <alignment horizontal="center" vertical="center"/>
    </xf>
    <xf numFmtId="0" fontId="110" fillId="3" borderId="0" xfId="32" applyFont="1" applyFill="1">
      <alignment vertical="center"/>
    </xf>
    <xf numFmtId="0" fontId="111" fillId="3" borderId="0" xfId="32" applyFont="1" applyFill="1">
      <alignment vertical="center"/>
    </xf>
    <xf numFmtId="0" fontId="112" fillId="3" borderId="0" xfId="32" applyFont="1" applyFill="1" applyAlignment="1">
      <alignment vertical="center" wrapText="1"/>
    </xf>
    <xf numFmtId="0" fontId="112" fillId="3" borderId="0" xfId="32" applyFont="1" applyFill="1" applyAlignment="1">
      <alignment horizontal="center" vertical="center"/>
    </xf>
    <xf numFmtId="0" fontId="112" fillId="3" borderId="0" xfId="32" applyFont="1" applyFill="1">
      <alignment vertical="center"/>
    </xf>
    <xf numFmtId="0" fontId="83" fillId="3" borderId="0" xfId="32" applyFont="1" applyFill="1">
      <alignment vertical="center"/>
    </xf>
    <xf numFmtId="0" fontId="77" fillId="7" borderId="9" xfId="32" applyFont="1" applyFill="1" applyBorder="1" applyAlignment="1">
      <alignment horizontal="center" vertical="center" wrapText="1"/>
    </xf>
    <xf numFmtId="0" fontId="79" fillId="7" borderId="1" xfId="32" applyFont="1" applyFill="1" applyBorder="1" applyAlignment="1">
      <alignment horizontal="center" vertical="center" wrapText="1"/>
    </xf>
    <xf numFmtId="0" fontId="77" fillId="2" borderId="56" xfId="32" applyFont="1" applyFill="1" applyBorder="1" applyAlignment="1">
      <alignment horizontal="center" vertical="center" wrapText="1"/>
    </xf>
    <xf numFmtId="0" fontId="77" fillId="7" borderId="2" xfId="32" applyFont="1" applyFill="1" applyBorder="1" applyAlignment="1">
      <alignment horizontal="center" vertical="center" wrapText="1"/>
    </xf>
    <xf numFmtId="0" fontId="77" fillId="0" borderId="9" xfId="32" applyFont="1" applyBorder="1" applyAlignment="1">
      <alignment horizontal="center" vertical="center"/>
    </xf>
    <xf numFmtId="0" fontId="77" fillId="0" borderId="9" xfId="32" applyFont="1" applyBorder="1" applyAlignment="1">
      <alignment horizontal="left" vertical="top" wrapText="1"/>
    </xf>
    <xf numFmtId="0" fontId="77" fillId="0" borderId="57" xfId="32" applyFont="1" applyBorder="1" applyAlignment="1" applyProtection="1">
      <alignment horizontal="center" vertical="center" wrapText="1"/>
      <protection locked="0"/>
    </xf>
    <xf numFmtId="0" fontId="77" fillId="0" borderId="2" xfId="32" applyFont="1" applyBorder="1" applyAlignment="1">
      <alignment horizontal="left" vertical="top" wrapText="1"/>
    </xf>
    <xf numFmtId="0" fontId="103" fillId="0" borderId="2" xfId="32" applyFont="1" applyBorder="1" applyAlignment="1">
      <alignment horizontal="left" vertical="top" wrapText="1"/>
    </xf>
    <xf numFmtId="0" fontId="115" fillId="0" borderId="1" xfId="32" quotePrefix="1" applyFont="1" applyBorder="1" applyAlignment="1">
      <alignment horizontal="center" vertical="center" wrapText="1"/>
    </xf>
    <xf numFmtId="0" fontId="116" fillId="0" borderId="0" xfId="24" applyFont="1"/>
    <xf numFmtId="178" fontId="116" fillId="0" borderId="0" xfId="24" applyNumberFormat="1" applyFont="1"/>
    <xf numFmtId="0" fontId="116" fillId="0" borderId="0" xfId="24" applyFont="1" applyAlignment="1">
      <alignment vertical="center" wrapText="1"/>
    </xf>
    <xf numFmtId="0" fontId="117" fillId="0" borderId="0" xfId="19" applyFont="1">
      <alignment vertical="center"/>
    </xf>
    <xf numFmtId="0" fontId="117" fillId="0" borderId="0" xfId="19" applyFont="1" applyAlignment="1">
      <alignment horizontal="center" vertical="center"/>
    </xf>
    <xf numFmtId="178" fontId="118" fillId="0" borderId="0" xfId="19" applyNumberFormat="1" applyFont="1" applyAlignment="1">
      <alignment horizontal="center" vertical="center"/>
    </xf>
    <xf numFmtId="0" fontId="119" fillId="0" borderId="0" xfId="19" applyFont="1">
      <alignment vertical="center"/>
    </xf>
    <xf numFmtId="0" fontId="119" fillId="0" borderId="0" xfId="19" applyFont="1" applyAlignment="1">
      <alignment horizontal="left" vertical="center"/>
    </xf>
    <xf numFmtId="0" fontId="117" fillId="0" borderId="0" xfId="19" applyFont="1" applyAlignment="1">
      <alignment horizontal="left" vertical="center"/>
    </xf>
    <xf numFmtId="0" fontId="119" fillId="0" borderId="0" xfId="25" applyFont="1">
      <alignment vertical="center"/>
    </xf>
    <xf numFmtId="0" fontId="117" fillId="0" borderId="0" xfId="19" applyFont="1" applyAlignment="1">
      <alignment horizontal="center" vertical="center" wrapText="1"/>
    </xf>
    <xf numFmtId="0" fontId="117" fillId="0" borderId="0" xfId="19" applyFont="1" applyAlignment="1">
      <alignment vertical="center" wrapText="1"/>
    </xf>
    <xf numFmtId="0" fontId="120" fillId="0" borderId="0" xfId="19" applyFont="1" applyAlignment="1">
      <alignment horizontal="center" vertical="center"/>
    </xf>
    <xf numFmtId="0" fontId="116" fillId="0" borderId="0" xfId="0" applyFont="1" applyAlignment="1">
      <alignment horizontal="center" vertical="center" shrinkToFit="1"/>
    </xf>
    <xf numFmtId="0" fontId="116" fillId="0" borderId="0" xfId="0" applyFont="1" applyAlignment="1">
      <alignment vertical="center" shrinkToFit="1"/>
    </xf>
    <xf numFmtId="0" fontId="121" fillId="0" borderId="0" xfId="0" applyFont="1" applyAlignment="1">
      <alignment vertical="center" shrinkToFit="1"/>
    </xf>
    <xf numFmtId="0" fontId="117" fillId="0" borderId="0" xfId="19" applyFont="1" applyAlignment="1">
      <alignment vertical="center" shrinkToFit="1"/>
    </xf>
    <xf numFmtId="14" fontId="116" fillId="0" borderId="0" xfId="0" applyNumberFormat="1" applyFont="1" applyAlignment="1">
      <alignment vertical="center" shrinkToFit="1"/>
    </xf>
    <xf numFmtId="0" fontId="117" fillId="0" borderId="0" xfId="0" applyFont="1" applyAlignment="1">
      <alignment vertical="center" shrinkToFit="1"/>
    </xf>
    <xf numFmtId="0" fontId="117" fillId="0" borderId="0" xfId="0" applyFont="1" applyAlignment="1">
      <alignment vertical="center"/>
    </xf>
    <xf numFmtId="0" fontId="117" fillId="0" borderId="0" xfId="0" applyFont="1" applyAlignment="1">
      <alignment horizontal="left" vertical="center"/>
    </xf>
    <xf numFmtId="0" fontId="116" fillId="0" borderId="0" xfId="0" applyFont="1" applyAlignment="1">
      <alignment vertical="center"/>
    </xf>
    <xf numFmtId="0" fontId="122" fillId="0" borderId="0" xfId="0" applyFont="1" applyAlignment="1">
      <alignment vertical="center"/>
    </xf>
    <xf numFmtId="49" fontId="117" fillId="0" borderId="0" xfId="0" applyNumberFormat="1" applyFont="1" applyAlignment="1">
      <alignment horizontal="right" vertical="center"/>
    </xf>
    <xf numFmtId="0" fontId="117" fillId="0" borderId="0" xfId="19" applyFont="1" applyAlignment="1">
      <alignment horizontal="right" vertical="center"/>
    </xf>
    <xf numFmtId="0" fontId="116" fillId="0" borderId="0" xfId="0" applyFont="1" applyAlignment="1">
      <alignment horizontal="right" vertical="center"/>
    </xf>
    <xf numFmtId="0" fontId="117" fillId="0" borderId="0" xfId="0" applyFont="1" applyAlignment="1">
      <alignment horizontal="right" vertical="center"/>
    </xf>
    <xf numFmtId="14" fontId="117" fillId="0" borderId="0" xfId="19" applyNumberFormat="1" applyFont="1" applyAlignment="1">
      <alignment vertical="center" wrapText="1" shrinkToFit="1"/>
    </xf>
    <xf numFmtId="0" fontId="116" fillId="0" borderId="0" xfId="0" applyFont="1" applyAlignment="1">
      <alignment horizontal="center" vertical="center"/>
    </xf>
    <xf numFmtId="180" fontId="116" fillId="0" borderId="0" xfId="0" applyNumberFormat="1" applyFont="1" applyAlignment="1">
      <alignment vertical="center"/>
    </xf>
    <xf numFmtId="180" fontId="117" fillId="0" borderId="0" xfId="19" applyNumberFormat="1" applyFont="1" applyAlignment="1">
      <alignment vertical="center" wrapText="1"/>
    </xf>
    <xf numFmtId="180" fontId="117" fillId="0" borderId="0" xfId="19" applyNumberFormat="1" applyFont="1">
      <alignment vertical="center"/>
    </xf>
    <xf numFmtId="0" fontId="117" fillId="0" borderId="0" xfId="19" applyFont="1" applyAlignment="1">
      <alignment horizontal="left" vertical="center" shrinkToFit="1"/>
    </xf>
    <xf numFmtId="0" fontId="117" fillId="0" borderId="0" xfId="19" applyFont="1" applyAlignment="1">
      <alignment horizontal="center" vertical="center" shrinkToFit="1"/>
    </xf>
    <xf numFmtId="0" fontId="21" fillId="0" borderId="0" xfId="4" applyFont="1" applyAlignment="1">
      <alignment vertical="center"/>
    </xf>
    <xf numFmtId="0" fontId="22" fillId="0" borderId="0" xfId="4" applyFont="1" applyAlignment="1">
      <alignment vertical="center"/>
    </xf>
    <xf numFmtId="0" fontId="19" fillId="0" borderId="0" xfId="4" applyFont="1" applyAlignment="1">
      <alignment horizontal="center" vertical="center"/>
    </xf>
    <xf numFmtId="0" fontId="19" fillId="0" borderId="0" xfId="4" applyFont="1" applyAlignment="1">
      <alignment vertical="center"/>
    </xf>
    <xf numFmtId="0" fontId="20" fillId="0" borderId="0" xfId="4" applyFont="1" applyAlignment="1">
      <alignment horizontal="left" vertical="center"/>
    </xf>
    <xf numFmtId="0" fontId="20" fillId="0" borderId="0" xfId="4" applyFont="1" applyAlignment="1">
      <alignment vertical="center"/>
    </xf>
    <xf numFmtId="0" fontId="57" fillId="0" borderId="0" xfId="4" applyFont="1" applyAlignment="1">
      <alignment vertical="center"/>
    </xf>
    <xf numFmtId="0" fontId="20" fillId="0" borderId="3" xfId="4" applyFont="1" applyBorder="1" applyAlignment="1">
      <alignment horizontal="left" vertical="center"/>
    </xf>
    <xf numFmtId="0" fontId="34" fillId="0" borderId="0" xfId="4" applyFont="1" applyAlignment="1">
      <alignment horizontal="center" vertical="center"/>
    </xf>
    <xf numFmtId="0" fontId="22" fillId="0" borderId="0" xfId="4" applyFont="1" applyAlignment="1">
      <alignment horizontal="left" vertical="center" wrapText="1"/>
    </xf>
    <xf numFmtId="0" fontId="16" fillId="0" borderId="0" xfId="4" applyFont="1" applyAlignment="1">
      <alignment horizontal="center" vertical="center"/>
    </xf>
    <xf numFmtId="0" fontId="21" fillId="0" borderId="13" xfId="4" applyFont="1" applyBorder="1" applyAlignment="1">
      <alignment horizontal="center" vertical="center"/>
    </xf>
    <xf numFmtId="0" fontId="22" fillId="11" borderId="9" xfId="4" applyFont="1" applyFill="1" applyBorder="1" applyAlignment="1">
      <alignment horizontal="center" vertical="center" wrapText="1" shrinkToFit="1"/>
    </xf>
    <xf numFmtId="0" fontId="92" fillId="11" borderId="9" xfId="4" applyFont="1" applyFill="1" applyBorder="1" applyAlignment="1">
      <alignment horizontal="center" vertical="center" shrinkToFit="1"/>
    </xf>
    <xf numFmtId="0" fontId="21" fillId="10" borderId="9" xfId="4" applyFont="1" applyFill="1" applyBorder="1" applyAlignment="1">
      <alignment horizontal="center" vertical="center" shrinkToFit="1"/>
    </xf>
    <xf numFmtId="0" fontId="68" fillId="5" borderId="9" xfId="4" applyFont="1" applyFill="1" applyBorder="1" applyAlignment="1">
      <alignment horizontal="center" vertical="center" shrinkToFit="1"/>
    </xf>
    <xf numFmtId="0" fontId="21" fillId="11" borderId="9" xfId="4" applyFont="1" applyFill="1" applyBorder="1" applyAlignment="1">
      <alignment horizontal="center" vertical="center" shrinkToFit="1"/>
    </xf>
    <xf numFmtId="0" fontId="28" fillId="11" borderId="9" xfId="4" applyFont="1" applyFill="1" applyBorder="1" applyAlignment="1">
      <alignment horizontal="center" vertical="center" wrapText="1"/>
    </xf>
    <xf numFmtId="0" fontId="21" fillId="11" borderId="9" xfId="4" applyFont="1" applyFill="1" applyBorder="1" applyAlignment="1">
      <alignment horizontal="center" vertical="center"/>
    </xf>
    <xf numFmtId="0" fontId="92" fillId="11" borderId="9" xfId="4" applyFont="1" applyFill="1" applyBorder="1" applyAlignment="1">
      <alignment horizontal="center" vertical="center"/>
    </xf>
    <xf numFmtId="0" fontId="22" fillId="11" borderId="9" xfId="4" applyFont="1" applyFill="1" applyBorder="1" applyAlignment="1">
      <alignment horizontal="center" vertical="center" shrinkToFit="1"/>
    </xf>
    <xf numFmtId="178" fontId="30" fillId="11" borderId="9" xfId="3" applyNumberFormat="1" applyFont="1" applyFill="1" applyBorder="1" applyAlignment="1">
      <alignment horizontal="center" vertical="center" shrinkToFit="1"/>
    </xf>
    <xf numFmtId="0" fontId="18" fillId="11" borderId="9" xfId="4" applyFont="1" applyFill="1" applyBorder="1" applyAlignment="1">
      <alignment horizontal="center" vertical="center" shrinkToFit="1"/>
    </xf>
    <xf numFmtId="0" fontId="99" fillId="10" borderId="14" xfId="4" applyFont="1" applyFill="1" applyBorder="1" applyAlignment="1">
      <alignment horizontal="center" vertical="center"/>
    </xf>
    <xf numFmtId="0" fontId="91" fillId="0" borderId="0" xfId="4" applyFont="1" applyAlignment="1">
      <alignment horizontal="center" vertical="center"/>
    </xf>
    <xf numFmtId="0" fontId="21" fillId="0" borderId="0" xfId="4" applyFont="1" applyAlignment="1">
      <alignment horizontal="center" vertical="center"/>
    </xf>
    <xf numFmtId="57" fontId="22" fillId="11" borderId="9" xfId="4" applyNumberFormat="1" applyFont="1" applyFill="1" applyBorder="1" applyAlignment="1">
      <alignment horizontal="center" vertical="center" shrinkToFit="1"/>
    </xf>
    <xf numFmtId="0" fontId="27" fillId="0" borderId="22" xfId="4" applyFont="1" applyBorder="1" applyAlignment="1">
      <alignment horizontal="center" vertical="center"/>
    </xf>
    <xf numFmtId="0" fontId="27" fillId="0" borderId="20" xfId="4" applyFont="1" applyBorder="1" applyAlignment="1">
      <alignment horizontal="center" vertical="center"/>
    </xf>
    <xf numFmtId="0" fontId="27" fillId="0" borderId="17" xfId="4" applyFont="1" applyBorder="1" applyAlignment="1">
      <alignment horizontal="center" vertical="center"/>
    </xf>
    <xf numFmtId="0" fontId="21" fillId="0" borderId="17" xfId="4" applyFont="1" applyBorder="1" applyAlignment="1">
      <alignment horizontal="center" vertical="center"/>
    </xf>
    <xf numFmtId="0" fontId="27" fillId="0" borderId="37" xfId="4" applyFont="1" applyBorder="1" applyAlignment="1">
      <alignment horizontal="center" vertical="center"/>
    </xf>
    <xf numFmtId="0" fontId="28" fillId="0" borderId="17" xfId="4" applyFont="1" applyBorder="1" applyAlignment="1">
      <alignment horizontal="center" vertical="center" shrinkToFit="1"/>
    </xf>
    <xf numFmtId="0" fontId="21" fillId="0" borderId="20" xfId="4" applyFont="1" applyBorder="1" applyAlignment="1">
      <alignment horizontal="center" vertical="center"/>
    </xf>
    <xf numFmtId="57" fontId="27" fillId="0" borderId="17" xfId="4" applyNumberFormat="1" applyFont="1" applyBorder="1" applyAlignment="1">
      <alignment horizontal="center" vertical="center"/>
    </xf>
    <xf numFmtId="57" fontId="27" fillId="0" borderId="17" xfId="3" applyNumberFormat="1" applyFont="1" applyBorder="1" applyAlignment="1">
      <alignment horizontal="center" vertical="center" shrinkToFit="1"/>
    </xf>
    <xf numFmtId="0" fontId="21" fillId="0" borderId="19" xfId="4" applyFont="1" applyBorder="1" applyAlignment="1">
      <alignment horizontal="center" vertical="center"/>
    </xf>
    <xf numFmtId="0" fontId="37" fillId="0" borderId="18" xfId="4" applyFont="1" applyBorder="1" applyAlignment="1">
      <alignment horizontal="center" vertical="center"/>
    </xf>
    <xf numFmtId="0" fontId="18" fillId="4" borderId="16" xfId="4" applyFont="1" applyFill="1" applyBorder="1" applyAlignment="1">
      <alignment horizontal="center" vertical="center" shrinkToFit="1"/>
    </xf>
    <xf numFmtId="0" fontId="21" fillId="0" borderId="0" xfId="4" applyFont="1"/>
    <xf numFmtId="0" fontId="44" fillId="0" borderId="0" xfId="4" applyFont="1" applyAlignment="1">
      <alignment horizontal="center" vertical="center" shrinkToFit="1"/>
    </xf>
    <xf numFmtId="0" fontId="18" fillId="0" borderId="0" xfId="4" applyFont="1" applyAlignment="1">
      <alignment horizontal="center" vertical="center" shrinkToFit="1"/>
    </xf>
    <xf numFmtId="0" fontId="21" fillId="0" borderId="0" xfId="4" applyFont="1" applyAlignment="1">
      <alignment horizontal="left" vertical="center"/>
    </xf>
    <xf numFmtId="0" fontId="29" fillId="0" borderId="0" xfId="4" applyFont="1" applyAlignment="1">
      <alignment horizontal="left" vertical="center" shrinkToFit="1"/>
    </xf>
    <xf numFmtId="0" fontId="29" fillId="0" borderId="0" xfId="4" applyFont="1" applyAlignment="1">
      <alignment vertical="center"/>
    </xf>
    <xf numFmtId="0" fontId="29" fillId="0" borderId="0" xfId="4" applyFont="1" applyAlignment="1">
      <alignment horizontal="left" vertical="center"/>
    </xf>
    <xf numFmtId="0" fontId="29" fillId="0" borderId="0" xfId="4" applyFont="1" applyAlignment="1">
      <alignment horizontal="left" vertical="center" wrapText="1"/>
    </xf>
    <xf numFmtId="0" fontId="21" fillId="0" borderId="0" xfId="4" applyFont="1" applyAlignment="1">
      <alignment horizontal="left" vertical="center" wrapText="1"/>
    </xf>
    <xf numFmtId="0" fontId="44" fillId="0" borderId="3" xfId="4" applyFont="1" applyBorder="1" applyAlignment="1">
      <alignment horizontal="center" vertical="center" shrinkToFit="1"/>
    </xf>
    <xf numFmtId="0" fontId="31" fillId="0" borderId="0" xfId="4" applyFont="1" applyAlignment="1">
      <alignment vertical="center"/>
    </xf>
    <xf numFmtId="0" fontId="28" fillId="0" borderId="0" xfId="4" applyFont="1" applyAlignment="1">
      <alignment horizontal="center" vertical="center" shrinkToFit="1"/>
    </xf>
    <xf numFmtId="0" fontId="28" fillId="4" borderId="0" xfId="4" applyFont="1" applyFill="1" applyAlignment="1">
      <alignment horizontal="center" vertical="center" shrinkToFit="1"/>
    </xf>
    <xf numFmtId="0" fontId="27" fillId="0" borderId="0" xfId="4" applyFont="1" applyAlignment="1">
      <alignment horizontal="center" vertical="center"/>
    </xf>
    <xf numFmtId="0" fontId="0" fillId="0" borderId="0" xfId="0" applyAlignment="1">
      <alignment vertical="center"/>
    </xf>
    <xf numFmtId="0" fontId="21" fillId="2" borderId="0" xfId="4" applyFont="1" applyFill="1" applyAlignment="1">
      <alignment vertical="center"/>
    </xf>
    <xf numFmtId="0" fontId="107" fillId="0" borderId="0" xfId="4" applyFont="1" applyAlignment="1">
      <alignment vertical="center"/>
    </xf>
    <xf numFmtId="0" fontId="21" fillId="15" borderId="0" xfId="4" applyFont="1" applyFill="1" applyAlignment="1">
      <alignment vertical="center"/>
    </xf>
    <xf numFmtId="0" fontId="19" fillId="7" borderId="0" xfId="4" applyFont="1" applyFill="1" applyAlignment="1">
      <alignment vertical="center"/>
    </xf>
    <xf numFmtId="0" fontId="19" fillId="0" borderId="0" xfId="4" applyFont="1" applyAlignment="1">
      <alignment vertical="center" shrinkToFit="1"/>
    </xf>
    <xf numFmtId="0" fontId="19" fillId="0" borderId="0" xfId="4" applyFont="1" applyAlignment="1">
      <alignment horizontal="center" vertical="center" shrinkToFit="1"/>
    </xf>
    <xf numFmtId="0" fontId="19" fillId="15" borderId="0" xfId="4" applyFont="1" applyFill="1" applyAlignment="1">
      <alignment vertical="center"/>
    </xf>
    <xf numFmtId="0" fontId="19" fillId="13" borderId="0" xfId="4" applyFont="1" applyFill="1" applyAlignment="1">
      <alignment vertical="center"/>
    </xf>
    <xf numFmtId="0" fontId="19" fillId="12" borderId="0" xfId="4" applyFont="1" applyFill="1" applyAlignment="1">
      <alignment vertical="center"/>
    </xf>
    <xf numFmtId="0" fontId="0" fillId="0" borderId="0" xfId="0" applyAlignment="1">
      <alignment vertical="center" shrinkToFit="1"/>
    </xf>
    <xf numFmtId="0" fontId="0" fillId="0" borderId="15" xfId="0"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20" fillId="0" borderId="0" xfId="4" applyFont="1" applyAlignment="1">
      <alignment horizontal="left" vertical="center" shrinkToFit="1"/>
    </xf>
    <xf numFmtId="0" fontId="60" fillId="0" borderId="0" xfId="4" applyFont="1" applyAlignment="1">
      <alignment vertical="center"/>
    </xf>
    <xf numFmtId="0" fontId="21" fillId="0" borderId="0" xfId="4" applyFont="1" applyAlignment="1">
      <alignment vertical="center" shrinkToFit="1"/>
    </xf>
    <xf numFmtId="0" fontId="0" fillId="0" borderId="9" xfId="0" applyBorder="1" applyAlignment="1">
      <alignment vertical="center" shrinkToFit="1"/>
    </xf>
    <xf numFmtId="0" fontId="0" fillId="0" borderId="14" xfId="0" applyBorder="1" applyAlignment="1">
      <alignment vertical="center" shrinkToFit="1"/>
    </xf>
    <xf numFmtId="0" fontId="46" fillId="0" borderId="0" xfId="0" applyFont="1" applyAlignment="1">
      <alignment horizontal="center" vertical="center" shrinkToFit="1"/>
    </xf>
    <xf numFmtId="0" fontId="31" fillId="0" borderId="0" xfId="4" applyFont="1"/>
    <xf numFmtId="0" fontId="31" fillId="0" borderId="0" xfId="4" applyFont="1" applyAlignment="1">
      <alignment vertical="center" shrinkToFit="1"/>
    </xf>
    <xf numFmtId="0" fontId="16" fillId="0" borderId="0" xfId="4" applyFont="1" applyAlignment="1">
      <alignment vertical="center" shrinkToFit="1"/>
    </xf>
    <xf numFmtId="0" fontId="0" fillId="0" borderId="3" xfId="4" applyFont="1" applyBorder="1" applyAlignment="1">
      <alignment horizontal="right" vertical="center" shrinkToFit="1"/>
    </xf>
    <xf numFmtId="0" fontId="0" fillId="0" borderId="0" xfId="4" applyFont="1" applyAlignment="1">
      <alignment horizontal="center" vertical="center" shrinkToFit="1"/>
    </xf>
    <xf numFmtId="0" fontId="16" fillId="0" borderId="0" xfId="4" applyFont="1" applyAlignment="1">
      <alignment horizontal="center" vertical="center" shrinkToFit="1"/>
    </xf>
    <xf numFmtId="0" fontId="0" fillId="0" borderId="0" xfId="4" applyFont="1" applyAlignment="1">
      <alignment horizontal="right" vertical="center" shrinkToFit="1"/>
    </xf>
    <xf numFmtId="0" fontId="34" fillId="0" borderId="0" xfId="4" applyFont="1" applyAlignment="1">
      <alignment vertical="center"/>
    </xf>
    <xf numFmtId="0" fontId="34" fillId="0" borderId="0" xfId="4" applyFont="1"/>
    <xf numFmtId="0" fontId="93" fillId="0" borderId="0" xfId="4" applyFont="1" applyAlignment="1">
      <alignment vertical="center"/>
    </xf>
    <xf numFmtId="0" fontId="94" fillId="0" borderId="0" xfId="4" applyFont="1" applyAlignment="1">
      <alignment vertical="center"/>
    </xf>
    <xf numFmtId="0" fontId="95" fillId="0" borderId="0" xfId="4" applyFont="1" applyAlignment="1">
      <alignment vertical="center"/>
    </xf>
    <xf numFmtId="0" fontId="96" fillId="0" borderId="0" xfId="4" applyFont="1" applyAlignment="1">
      <alignment vertical="center"/>
    </xf>
    <xf numFmtId="0" fontId="16" fillId="0" borderId="0" xfId="4" applyFont="1" applyAlignment="1">
      <alignment horizontal="center" vertical="center" wrapText="1"/>
    </xf>
    <xf numFmtId="0" fontId="0" fillId="0" borderId="17" xfId="0" applyBorder="1" applyAlignment="1">
      <alignment vertical="center" shrinkToFit="1"/>
    </xf>
    <xf numFmtId="0" fontId="0" fillId="0" borderId="19" xfId="0" applyBorder="1" applyAlignment="1">
      <alignment vertical="center" shrinkToFit="1"/>
    </xf>
    <xf numFmtId="0" fontId="22" fillId="0" borderId="0" xfId="4" applyFont="1" applyAlignment="1">
      <alignment horizontal="center" vertical="center"/>
    </xf>
    <xf numFmtId="0" fontId="16" fillId="15" borderId="0" xfId="4" applyFont="1" applyFill="1" applyAlignment="1">
      <alignment horizontal="center" vertical="center"/>
    </xf>
    <xf numFmtId="14" fontId="16" fillId="0" borderId="0" xfId="4" applyNumberFormat="1" applyFont="1" applyAlignment="1">
      <alignment horizontal="center" vertical="center" shrinkToFit="1"/>
    </xf>
    <xf numFmtId="14" fontId="0" fillId="0" borderId="0" xfId="4" applyNumberFormat="1" applyFont="1" applyAlignment="1">
      <alignment horizontal="center" vertical="center" shrinkToFit="1"/>
    </xf>
    <xf numFmtId="0" fontId="16" fillId="0" borderId="0" xfId="4" applyFont="1" applyAlignment="1">
      <alignment horizontal="left" vertical="center"/>
    </xf>
    <xf numFmtId="0" fontId="104" fillId="0" borderId="0" xfId="4" applyFont="1" applyAlignment="1">
      <alignment horizontal="center" vertical="center" wrapText="1"/>
    </xf>
    <xf numFmtId="177" fontId="21" fillId="14" borderId="9" xfId="4" applyNumberFormat="1" applyFont="1" applyFill="1" applyBorder="1" applyAlignment="1">
      <alignment horizontal="center" vertical="center"/>
    </xf>
    <xf numFmtId="0" fontId="97" fillId="0" borderId="0" xfId="4" applyFont="1" applyAlignment="1">
      <alignment horizontal="center" vertical="center" wrapText="1"/>
    </xf>
    <xf numFmtId="0" fontId="21" fillId="14" borderId="9" xfId="4" applyFont="1" applyFill="1" applyBorder="1" applyAlignment="1">
      <alignment horizontal="center" vertical="center" shrinkToFit="1"/>
    </xf>
    <xf numFmtId="0" fontId="22" fillId="0" borderId="0" xfId="4" applyFont="1" applyAlignment="1">
      <alignment horizontal="center" vertical="center" wrapText="1"/>
    </xf>
    <xf numFmtId="0" fontId="96" fillId="0" borderId="0" xfId="4" applyFont="1" applyAlignment="1">
      <alignment horizontal="center" vertical="center"/>
    </xf>
    <xf numFmtId="0" fontId="21" fillId="0" borderId="0" xfId="4" applyFont="1" applyAlignment="1">
      <alignment horizontal="center" vertical="center" shrinkToFit="1"/>
    </xf>
    <xf numFmtId="38" fontId="34" fillId="0" borderId="9" xfId="12" applyFont="1" applyBorder="1" applyAlignment="1" applyProtection="1">
      <alignment horizontal="center" vertical="center" shrinkToFit="1"/>
    </xf>
    <xf numFmtId="0" fontId="53" fillId="0" borderId="9" xfId="4" applyFont="1" applyBorder="1" applyAlignment="1">
      <alignment horizontal="center" vertical="center" shrinkToFit="1"/>
    </xf>
    <xf numFmtId="38" fontId="53" fillId="0" borderId="9" xfId="12" applyFont="1" applyBorder="1" applyAlignment="1" applyProtection="1">
      <alignment horizontal="center" vertical="center" shrinkToFit="1"/>
    </xf>
    <xf numFmtId="38" fontId="21" fillId="0" borderId="0" xfId="4" applyNumberFormat="1" applyFont="1" applyAlignment="1">
      <alignment horizontal="center" vertical="center"/>
    </xf>
    <xf numFmtId="0" fontId="21" fillId="15" borderId="0" xfId="4" applyFont="1" applyFill="1" applyAlignment="1">
      <alignment horizontal="center" vertical="center"/>
    </xf>
    <xf numFmtId="178" fontId="21" fillId="0" borderId="17" xfId="4" applyNumberFormat="1" applyFont="1" applyBorder="1" applyAlignment="1">
      <alignment horizontal="center" vertical="center"/>
    </xf>
    <xf numFmtId="178" fontId="30" fillId="0" borderId="17" xfId="3" applyNumberFormat="1" applyFont="1" applyBorder="1" applyAlignment="1">
      <alignment horizontal="center" vertical="center" shrinkToFit="1"/>
    </xf>
    <xf numFmtId="0" fontId="22" fillId="0" borderId="17" xfId="4" applyFont="1" applyBorder="1" applyAlignment="1">
      <alignment horizontal="center" vertical="center"/>
    </xf>
    <xf numFmtId="0" fontId="59" fillId="3" borderId="17" xfId="4" applyFont="1" applyFill="1" applyBorder="1" applyAlignment="1">
      <alignment horizontal="center" vertical="center" shrinkToFit="1"/>
    </xf>
    <xf numFmtId="0" fontId="37" fillId="0" borderId="17" xfId="4" applyFont="1" applyBorder="1" applyAlignment="1">
      <alignment horizontal="center" vertical="center"/>
    </xf>
    <xf numFmtId="0" fontId="37" fillId="0" borderId="19" xfId="4" applyFont="1" applyBorder="1" applyAlignment="1">
      <alignment horizontal="center" vertical="center"/>
    </xf>
    <xf numFmtId="0" fontId="37" fillId="0" borderId="0" xfId="4" applyFont="1" applyAlignment="1">
      <alignment horizontal="center" vertical="center"/>
    </xf>
    <xf numFmtId="0" fontId="0" fillId="4" borderId="0" xfId="0" applyFill="1" applyAlignment="1">
      <alignment horizontal="center" vertical="center" shrinkToFit="1"/>
    </xf>
    <xf numFmtId="0" fontId="0" fillId="4" borderId="0" xfId="0" applyFill="1" applyAlignment="1">
      <alignment vertical="center" shrinkToFit="1"/>
    </xf>
    <xf numFmtId="0" fontId="0" fillId="0" borderId="0" xfId="0" applyAlignment="1">
      <alignment horizontal="center" vertical="center" shrinkToFit="1"/>
    </xf>
    <xf numFmtId="0" fontId="22" fillId="0" borderId="0" xfId="0" applyFont="1" applyAlignment="1">
      <alignment vertical="center" shrinkToFit="1"/>
    </xf>
    <xf numFmtId="0" fontId="0" fillId="0" borderId="2" xfId="0" applyBorder="1" applyAlignment="1">
      <alignment vertical="center" shrinkToFit="1"/>
    </xf>
    <xf numFmtId="0" fontId="46" fillId="4" borderId="0" xfId="0" applyFont="1" applyFill="1" applyAlignment="1">
      <alignment horizontal="center" vertical="center" shrinkToFit="1"/>
    </xf>
    <xf numFmtId="0" fontId="46" fillId="4" borderId="0" xfId="0" applyFont="1" applyFill="1" applyAlignment="1">
      <alignment vertical="center" shrinkToFit="1"/>
    </xf>
    <xf numFmtId="0" fontId="33" fillId="0" borderId="0" xfId="0" applyFont="1" applyAlignment="1">
      <alignment horizontal="center" vertical="center" wrapText="1" shrinkToFit="1"/>
    </xf>
    <xf numFmtId="0" fontId="35" fillId="0" borderId="0" xfId="0" applyFont="1" applyAlignment="1">
      <alignment horizontal="center" vertical="center" shrinkToFit="1"/>
    </xf>
    <xf numFmtId="0" fontId="0" fillId="0" borderId="20" xfId="0" applyBorder="1" applyAlignment="1">
      <alignment vertical="center" shrinkToFit="1"/>
    </xf>
    <xf numFmtId="0" fontId="35" fillId="0" borderId="0" xfId="0" applyFont="1" applyAlignment="1">
      <alignment vertical="center" shrinkToFit="1"/>
    </xf>
    <xf numFmtId="0" fontId="36" fillId="0" borderId="0" xfId="0" applyFont="1" applyAlignment="1">
      <alignment vertical="center" shrinkToFit="1"/>
    </xf>
    <xf numFmtId="0" fontId="22" fillId="15" borderId="0" xfId="4" applyFont="1" applyFill="1" applyAlignment="1">
      <alignment vertical="center"/>
    </xf>
    <xf numFmtId="0" fontId="18" fillId="15" borderId="0" xfId="4" applyFont="1" applyFill="1" applyAlignment="1">
      <alignment horizontal="center" vertical="center" shrinkToFit="1"/>
    </xf>
    <xf numFmtId="0" fontId="0" fillId="15" borderId="0" xfId="0" applyFill="1" applyAlignment="1">
      <alignment vertical="center"/>
    </xf>
    <xf numFmtId="0" fontId="35" fillId="15" borderId="0" xfId="0" applyFont="1" applyFill="1" applyAlignment="1">
      <alignment vertical="center" shrinkToFit="1"/>
    </xf>
    <xf numFmtId="0" fontId="35" fillId="15" borderId="0" xfId="0" applyFont="1" applyFill="1" applyAlignment="1">
      <alignment horizontal="center" vertical="center" shrinkToFit="1"/>
    </xf>
    <xf numFmtId="0" fontId="36" fillId="15" borderId="0" xfId="0" applyFont="1" applyFill="1" applyAlignment="1">
      <alignment vertical="center" shrinkToFit="1"/>
    </xf>
    <xf numFmtId="0" fontId="0" fillId="15" borderId="0" xfId="0" applyFill="1" applyAlignment="1">
      <alignment horizontal="center" vertical="center"/>
    </xf>
    <xf numFmtId="0" fontId="38" fillId="15" borderId="0" xfId="0" applyFont="1" applyFill="1" applyAlignment="1">
      <alignment vertical="center"/>
    </xf>
    <xf numFmtId="0" fontId="22" fillId="15" borderId="0" xfId="4" applyFont="1" applyFill="1" applyAlignment="1">
      <alignment horizontal="center" vertical="center"/>
    </xf>
    <xf numFmtId="0" fontId="22" fillId="15" borderId="0" xfId="4" applyFont="1" applyFill="1" applyAlignment="1">
      <alignment horizontal="center" vertical="center" shrinkToFit="1"/>
    </xf>
    <xf numFmtId="0" fontId="18" fillId="15" borderId="0" xfId="4" applyFont="1" applyFill="1" applyAlignment="1">
      <alignment vertical="center"/>
    </xf>
    <xf numFmtId="0" fontId="21" fillId="15" borderId="0" xfId="4" applyFont="1" applyFill="1" applyAlignment="1">
      <alignment vertical="center" wrapText="1"/>
    </xf>
    <xf numFmtId="0" fontId="81" fillId="0" borderId="4" xfId="27" applyFont="1" applyBorder="1" applyAlignment="1">
      <alignment horizontal="left" vertical="top" wrapText="1"/>
    </xf>
    <xf numFmtId="0" fontId="81" fillId="0" borderId="5" xfId="27" applyFont="1" applyBorder="1" applyAlignment="1">
      <alignment horizontal="left" vertical="top" wrapText="1"/>
    </xf>
    <xf numFmtId="0" fontId="81" fillId="0" borderId="6" xfId="27" applyFont="1" applyBorder="1" applyAlignment="1">
      <alignment horizontal="left" vertical="top" wrapText="1"/>
    </xf>
    <xf numFmtId="0" fontId="81" fillId="0" borderId="4" xfId="27" applyFont="1" applyBorder="1" applyAlignment="1">
      <alignment horizontal="left" vertical="top"/>
    </xf>
    <xf numFmtId="0" fontId="81" fillId="0" borderId="5" xfId="27" applyFont="1" applyBorder="1" applyAlignment="1">
      <alignment horizontal="left" vertical="top"/>
    </xf>
    <xf numFmtId="0" fontId="81" fillId="0" borderId="6" xfId="27" applyFont="1" applyBorder="1" applyAlignment="1">
      <alignment horizontal="left" vertical="top"/>
    </xf>
    <xf numFmtId="0" fontId="81" fillId="0" borderId="9" xfId="27" applyFont="1" applyBorder="1" applyAlignment="1">
      <alignment horizontal="left" vertical="top" wrapText="1"/>
    </xf>
    <xf numFmtId="0" fontId="81" fillId="0" borderId="9" xfId="27" applyFont="1" applyBorder="1" applyAlignment="1">
      <alignment horizontal="left" vertical="top"/>
    </xf>
    <xf numFmtId="0" fontId="116" fillId="0" borderId="0" xfId="24" applyFont="1" applyAlignment="1">
      <alignment horizontal="center"/>
    </xf>
    <xf numFmtId="0" fontId="77" fillId="2" borderId="3" xfId="31" applyFont="1" applyFill="1" applyBorder="1" applyAlignment="1" applyProtection="1">
      <alignment horizontal="left" vertical="center" shrinkToFit="1"/>
      <protection locked="0"/>
    </xf>
    <xf numFmtId="0" fontId="79" fillId="0" borderId="9" xfId="31" applyFont="1" applyBorder="1" applyAlignment="1">
      <alignment horizontal="center" vertical="center" shrinkToFit="1"/>
    </xf>
    <xf numFmtId="0" fontId="77" fillId="0" borderId="9" xfId="31" applyFont="1" applyBorder="1" applyAlignment="1">
      <alignment horizontal="center" vertical="center" shrinkToFit="1"/>
    </xf>
    <xf numFmtId="183" fontId="79" fillId="2" borderId="9" xfId="31" applyNumberFormat="1" applyFont="1" applyFill="1" applyBorder="1" applyAlignment="1" applyProtection="1">
      <alignment horizontal="center" vertical="center"/>
      <protection locked="0"/>
    </xf>
    <xf numFmtId="183" fontId="77" fillId="2" borderId="9" xfId="31" applyNumberFormat="1" applyFont="1" applyFill="1" applyBorder="1" applyAlignment="1" applyProtection="1">
      <alignment horizontal="center" vertical="center"/>
      <protection locked="0"/>
    </xf>
    <xf numFmtId="0" fontId="77" fillId="0" borderId="9" xfId="31" applyFont="1" applyBorder="1" applyAlignment="1">
      <alignment horizontal="center" vertical="center"/>
    </xf>
    <xf numFmtId="0" fontId="84" fillId="0" borderId="0" xfId="31" applyFont="1" applyAlignment="1">
      <alignment vertical="center" wrapText="1"/>
    </xf>
    <xf numFmtId="0" fontId="77" fillId="0" borderId="1" xfId="31" applyFont="1" applyBorder="1" applyAlignment="1">
      <alignment horizontal="center" vertical="center"/>
    </xf>
    <xf numFmtId="0" fontId="77" fillId="0" borderId="29" xfId="31" applyFont="1" applyBorder="1" applyAlignment="1">
      <alignment horizontal="center" vertical="center"/>
    </xf>
    <xf numFmtId="0" fontId="77" fillId="0" borderId="2" xfId="31" applyFont="1" applyBorder="1" applyAlignment="1">
      <alignment horizontal="center" vertical="center"/>
    </xf>
    <xf numFmtId="49" fontId="79" fillId="2" borderId="9" xfId="31" applyNumberFormat="1" applyFont="1" applyFill="1" applyBorder="1" applyAlignment="1" applyProtection="1">
      <alignment horizontal="center" vertical="center"/>
      <protection locked="0"/>
    </xf>
    <xf numFmtId="49" fontId="77" fillId="2" borderId="9" xfId="31" applyNumberFormat="1" applyFont="1" applyFill="1" applyBorder="1" applyAlignment="1" applyProtection="1">
      <alignment horizontal="center" vertical="center"/>
      <protection locked="0"/>
    </xf>
    <xf numFmtId="0" fontId="83" fillId="2" borderId="52" xfId="27" applyFont="1" applyFill="1" applyBorder="1" applyAlignment="1" applyProtection="1">
      <alignment horizontal="left" vertical="center"/>
      <protection locked="0"/>
    </xf>
    <xf numFmtId="0" fontId="83" fillId="2" borderId="53" xfId="27" applyFont="1" applyFill="1" applyBorder="1" applyAlignment="1" applyProtection="1">
      <alignment horizontal="left" vertical="center"/>
      <protection locked="0"/>
    </xf>
    <xf numFmtId="0" fontId="83" fillId="2" borderId="54" xfId="27" applyFont="1" applyFill="1" applyBorder="1" applyAlignment="1" applyProtection="1">
      <alignment horizontal="left" vertical="center"/>
      <protection locked="0"/>
    </xf>
    <xf numFmtId="0" fontId="83" fillId="2" borderId="52" xfId="0" applyFont="1" applyFill="1" applyBorder="1" applyAlignment="1" applyProtection="1">
      <alignment horizontal="left" vertical="center"/>
      <protection locked="0"/>
    </xf>
    <xf numFmtId="0" fontId="83" fillId="2" borderId="53" xfId="0" applyFont="1" applyFill="1" applyBorder="1" applyAlignment="1" applyProtection="1">
      <alignment horizontal="left" vertical="center"/>
      <protection locked="0"/>
    </xf>
    <xf numFmtId="0" fontId="83" fillId="2" borderId="54" xfId="0" applyFont="1" applyFill="1" applyBorder="1" applyAlignment="1" applyProtection="1">
      <alignment horizontal="left" vertical="center"/>
      <protection locked="0"/>
    </xf>
    <xf numFmtId="0" fontId="77" fillId="9" borderId="0" xfId="31" applyFont="1" applyFill="1" applyAlignment="1">
      <alignment vertical="center" shrinkToFit="1"/>
    </xf>
    <xf numFmtId="0" fontId="86" fillId="0" borderId="34" xfId="0" applyFont="1" applyBorder="1" applyAlignment="1">
      <alignment horizontal="left" vertical="top" wrapText="1"/>
    </xf>
    <xf numFmtId="0" fontId="86" fillId="0" borderId="10" xfId="0" applyFont="1" applyBorder="1" applyAlignment="1">
      <alignment horizontal="left" vertical="top" wrapText="1"/>
    </xf>
    <xf numFmtId="0" fontId="86" fillId="0" borderId="26" xfId="0" applyFont="1" applyBorder="1" applyAlignment="1">
      <alignment horizontal="left" vertical="top" wrapText="1"/>
    </xf>
    <xf numFmtId="0" fontId="86" fillId="0" borderId="35" xfId="0" applyFont="1" applyBorder="1" applyAlignment="1">
      <alignment horizontal="left" vertical="top" wrapText="1"/>
    </xf>
    <xf numFmtId="0" fontId="86" fillId="0" borderId="0" xfId="0" applyFont="1" applyAlignment="1">
      <alignment horizontal="left" vertical="top" wrapText="1"/>
    </xf>
    <xf numFmtId="0" fontId="86" fillId="0" borderId="27" xfId="0" applyFont="1" applyBorder="1" applyAlignment="1">
      <alignment horizontal="left" vertical="top" wrapText="1"/>
    </xf>
    <xf numFmtId="0" fontId="77" fillId="0" borderId="0" xfId="31" applyFont="1" applyAlignment="1">
      <alignment vertical="center" shrinkToFit="1"/>
    </xf>
    <xf numFmtId="0" fontId="21" fillId="0" borderId="0" xfId="4" applyFont="1" applyAlignment="1">
      <alignment horizontal="left" vertical="center"/>
    </xf>
    <xf numFmtId="0" fontId="29" fillId="0" borderId="0" xfId="4" applyFont="1" applyAlignment="1">
      <alignment horizontal="left" vertical="center" shrinkToFit="1"/>
    </xf>
    <xf numFmtId="0" fontId="58" fillId="10" borderId="12" xfId="4" applyFont="1" applyFill="1" applyBorder="1" applyAlignment="1">
      <alignment horizontal="left" vertical="center" wrapText="1"/>
    </xf>
    <xf numFmtId="0" fontId="58" fillId="10" borderId="14" xfId="4" applyFont="1" applyFill="1" applyBorder="1" applyAlignment="1">
      <alignment horizontal="left" vertical="center" wrapText="1"/>
    </xf>
    <xf numFmtId="0" fontId="0" fillId="7" borderId="8" xfId="4" applyFont="1" applyFill="1" applyBorder="1" applyAlignment="1">
      <alignment horizontal="center" vertical="center" wrapText="1"/>
    </xf>
    <xf numFmtId="0" fontId="16" fillId="7" borderId="9" xfId="4" applyFont="1" applyFill="1" applyBorder="1" applyAlignment="1">
      <alignment horizontal="center" vertical="center" wrapText="1"/>
    </xf>
    <xf numFmtId="0" fontId="16" fillId="7" borderId="8" xfId="4" applyFont="1" applyFill="1" applyBorder="1" applyAlignment="1">
      <alignment horizontal="center" vertical="center" wrapText="1"/>
    </xf>
    <xf numFmtId="0" fontId="22" fillId="7" borderId="8" xfId="4" applyFont="1" applyFill="1" applyBorder="1" applyAlignment="1">
      <alignment horizontal="center" vertical="center" wrapText="1"/>
    </xf>
    <xf numFmtId="0" fontId="22" fillId="7" borderId="9" xfId="4" applyFont="1" applyFill="1" applyBorder="1" applyAlignment="1">
      <alignment horizontal="center" vertical="center" wrapText="1"/>
    </xf>
    <xf numFmtId="0" fontId="18" fillId="7" borderId="8" xfId="4" applyFont="1" applyFill="1" applyBorder="1" applyAlignment="1">
      <alignment horizontal="center" vertical="center" wrapText="1"/>
    </xf>
    <xf numFmtId="0" fontId="18" fillId="7" borderId="9" xfId="4" applyFont="1" applyFill="1" applyBorder="1" applyAlignment="1">
      <alignment horizontal="center" vertical="center" wrapText="1"/>
    </xf>
    <xf numFmtId="0" fontId="0"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4" fillId="0" borderId="21" xfId="4" applyFont="1" applyBorder="1" applyAlignment="1">
      <alignment horizontal="center" vertical="center"/>
    </xf>
    <xf numFmtId="0" fontId="24" fillId="0" borderId="20" xfId="4" applyFont="1" applyBorder="1" applyAlignment="1">
      <alignment horizontal="center" vertical="center"/>
    </xf>
    <xf numFmtId="0" fontId="16" fillId="2" borderId="8" xfId="4" applyFont="1" applyFill="1" applyBorder="1" applyAlignment="1">
      <alignment horizontal="center" vertical="center" wrapText="1"/>
    </xf>
    <xf numFmtId="0" fontId="21" fillId="2" borderId="8" xfId="4" applyFont="1" applyFill="1" applyBorder="1" applyAlignment="1">
      <alignment horizontal="center" vertical="center" wrapText="1"/>
    </xf>
    <xf numFmtId="0" fontId="21" fillId="2" borderId="9" xfId="4" applyFont="1" applyFill="1" applyBorder="1" applyAlignment="1">
      <alignment horizontal="center" vertical="center" wrapText="1"/>
    </xf>
    <xf numFmtId="0" fontId="19" fillId="0" borderId="0" xfId="4" applyFont="1" applyAlignment="1">
      <alignment horizontal="center" vertical="center"/>
    </xf>
    <xf numFmtId="0" fontId="16" fillId="0" borderId="3" xfId="4" applyFont="1" applyBorder="1" applyAlignment="1">
      <alignment horizontal="left" vertical="center" shrinkToFit="1"/>
    </xf>
    <xf numFmtId="0" fontId="16" fillId="0" borderId="11" xfId="4" applyFont="1" applyBorder="1" applyAlignment="1">
      <alignment horizontal="center" vertical="center"/>
    </xf>
    <xf numFmtId="0" fontId="16" fillId="0" borderId="13" xfId="4" applyFont="1" applyBorder="1" applyAlignment="1">
      <alignment horizontal="center" vertical="center"/>
    </xf>
    <xf numFmtId="0" fontId="22" fillId="10" borderId="8" xfId="4" applyFont="1" applyFill="1" applyBorder="1" applyAlignment="1">
      <alignment horizontal="center" vertical="center" wrapText="1"/>
    </xf>
    <xf numFmtId="0" fontId="22" fillId="10" borderId="9" xfId="4" applyFont="1" applyFill="1" applyBorder="1" applyAlignment="1">
      <alignment horizontal="center" vertical="center" wrapText="1"/>
    </xf>
    <xf numFmtId="0" fontId="98" fillId="2" borderId="8" xfId="4" applyFont="1" applyFill="1" applyBorder="1" applyAlignment="1">
      <alignment horizontal="center" vertical="center" wrapText="1"/>
    </xf>
    <xf numFmtId="0" fontId="98" fillId="2" borderId="9" xfId="4" applyFont="1" applyFill="1" applyBorder="1" applyAlignment="1">
      <alignment horizontal="center" vertical="center" wrapText="1"/>
    </xf>
    <xf numFmtId="0" fontId="16" fillId="2" borderId="8" xfId="4" applyFont="1" applyFill="1" applyBorder="1" applyAlignment="1">
      <alignment horizontal="center" vertical="center" shrinkToFit="1"/>
    </xf>
    <xf numFmtId="0" fontId="16" fillId="2" borderId="9" xfId="4" applyFont="1" applyFill="1" applyBorder="1" applyAlignment="1">
      <alignment horizontal="center" vertical="center" shrinkToFit="1"/>
    </xf>
    <xf numFmtId="0" fontId="21" fillId="0" borderId="0" xfId="4" applyFont="1" applyAlignment="1">
      <alignment vertical="center" wrapText="1"/>
    </xf>
    <xf numFmtId="0" fontId="105" fillId="7" borderId="8" xfId="4" applyFont="1" applyFill="1" applyBorder="1" applyAlignment="1">
      <alignment horizontal="center" vertical="center" wrapText="1"/>
    </xf>
    <xf numFmtId="0" fontId="105" fillId="7" borderId="9" xfId="4" applyFont="1" applyFill="1" applyBorder="1" applyAlignment="1">
      <alignment horizontal="center" vertical="center" wrapText="1"/>
    </xf>
    <xf numFmtId="0" fontId="93" fillId="7" borderId="8" xfId="4" applyFont="1" applyFill="1" applyBorder="1" applyAlignment="1">
      <alignment horizontal="center" vertical="center" wrapText="1"/>
    </xf>
    <xf numFmtId="0" fontId="93" fillId="7" borderId="9" xfId="4" applyFont="1" applyFill="1" applyBorder="1" applyAlignment="1">
      <alignment horizontal="center" vertical="center" wrapText="1"/>
    </xf>
    <xf numFmtId="0" fontId="21" fillId="0" borderId="33"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20" xfId="0" applyFont="1" applyBorder="1" applyAlignment="1">
      <alignment horizontal="center" vertical="center" shrinkToFit="1"/>
    </xf>
    <xf numFmtId="0" fontId="0" fillId="0" borderId="0" xfId="4" applyFont="1" applyAlignment="1">
      <alignment horizontal="center" vertical="center" shrinkToFit="1"/>
    </xf>
    <xf numFmtId="0" fontId="105" fillId="2" borderId="8" xfId="4" applyFont="1" applyFill="1" applyBorder="1" applyAlignment="1">
      <alignment horizontal="center" vertical="center" wrapText="1"/>
    </xf>
    <xf numFmtId="0" fontId="105" fillId="2" borderId="9" xfId="4" applyFont="1" applyFill="1" applyBorder="1" applyAlignment="1">
      <alignment horizontal="center" vertical="center" wrapText="1"/>
    </xf>
    <xf numFmtId="0" fontId="0" fillId="0" borderId="32" xfId="0" applyBorder="1" applyAlignment="1">
      <alignment horizontal="center" vertical="center" shrinkToFit="1"/>
    </xf>
    <xf numFmtId="0" fontId="0" fillId="0" borderId="15" xfId="0" applyBorder="1" applyAlignment="1">
      <alignment horizontal="center" vertical="center" shrinkToFit="1"/>
    </xf>
    <xf numFmtId="0" fontId="108" fillId="0" borderId="0" xfId="4" applyFont="1" applyAlignment="1">
      <alignment horizontal="center" vertical="center" wrapText="1"/>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0" fillId="0" borderId="0" xfId="0" applyAlignment="1">
      <alignment horizontal="center" vertical="center" shrinkToFit="1"/>
    </xf>
    <xf numFmtId="0" fontId="109" fillId="10" borderId="12" xfId="4" applyFont="1" applyFill="1" applyBorder="1" applyAlignment="1">
      <alignment horizontal="left" vertical="center" wrapText="1"/>
    </xf>
    <xf numFmtId="0" fontId="109" fillId="10" borderId="14" xfId="4" applyFont="1" applyFill="1" applyBorder="1" applyAlignment="1">
      <alignment horizontal="left" vertical="center" wrapText="1"/>
    </xf>
    <xf numFmtId="0" fontId="20" fillId="0" borderId="0" xfId="4" applyFont="1" applyAlignment="1">
      <alignment horizontal="left" vertical="center" shrinkToFit="1"/>
    </xf>
    <xf numFmtId="0" fontId="106" fillId="7" borderId="8" xfId="4" applyFont="1" applyFill="1" applyBorder="1" applyAlignment="1">
      <alignment horizontal="center" vertical="center" wrapText="1"/>
    </xf>
    <xf numFmtId="0" fontId="106" fillId="7" borderId="9" xfId="4" applyFont="1" applyFill="1" applyBorder="1" applyAlignment="1">
      <alignment horizontal="center" vertical="center" wrapText="1"/>
    </xf>
    <xf numFmtId="0" fontId="39" fillId="0" borderId="0" xfId="1" applyFont="1" applyAlignment="1">
      <alignment horizontal="center" vertical="center"/>
    </xf>
    <xf numFmtId="0" fontId="40" fillId="0" borderId="3" xfId="1" applyFont="1" applyBorder="1" applyAlignment="1">
      <alignment horizontal="center" vertical="center" shrinkToFit="1"/>
    </xf>
    <xf numFmtId="0" fontId="40" fillId="0" borderId="4" xfId="1" applyFont="1" applyBorder="1" applyAlignment="1">
      <alignment horizontal="center" vertical="center"/>
    </xf>
    <xf numFmtId="0" fontId="40" fillId="0" borderId="6" xfId="1" applyFont="1" applyBorder="1" applyAlignment="1">
      <alignment horizontal="center" vertical="center"/>
    </xf>
    <xf numFmtId="0" fontId="40" fillId="0" borderId="4" xfId="1" applyFont="1" applyBorder="1" applyAlignment="1">
      <alignment horizontal="center" vertical="center" wrapText="1"/>
    </xf>
    <xf numFmtId="0" fontId="40" fillId="0" borderId="9" xfId="1" applyFont="1" applyBorder="1" applyAlignment="1">
      <alignment horizontal="center" vertical="center"/>
    </xf>
    <xf numFmtId="176" fontId="39" fillId="0" borderId="9" xfId="1" applyNumberFormat="1" applyFont="1" applyBorder="1" applyAlignment="1">
      <alignment horizontal="right" vertical="center" shrinkToFit="1"/>
    </xf>
    <xf numFmtId="176" fontId="42" fillId="0" borderId="4" xfId="1" applyNumberFormat="1" applyFont="1" applyBorder="1" applyAlignment="1">
      <alignment horizontal="right" vertical="center" shrinkToFit="1"/>
    </xf>
    <xf numFmtId="176" fontId="42" fillId="0" borderId="5" xfId="1" applyNumberFormat="1" applyFont="1" applyBorder="1" applyAlignment="1">
      <alignment horizontal="right" vertical="center" shrinkToFit="1"/>
    </xf>
    <xf numFmtId="38" fontId="47" fillId="0" borderId="4" xfId="1" applyNumberFormat="1" applyFont="1" applyBorder="1" applyAlignment="1">
      <alignment horizontal="center" vertical="center"/>
    </xf>
    <xf numFmtId="0" fontId="47" fillId="0" borderId="5" xfId="1" applyFont="1" applyBorder="1" applyAlignment="1">
      <alignment horizontal="center" vertical="center"/>
    </xf>
    <xf numFmtId="49" fontId="40" fillId="0" borderId="43" xfId="1" applyNumberFormat="1" applyFont="1" applyBorder="1" applyAlignment="1">
      <alignment horizontal="center" vertical="center"/>
    </xf>
    <xf numFmtId="0" fontId="40" fillId="0" borderId="44" xfId="1" applyFont="1" applyBorder="1" applyAlignment="1">
      <alignment vertical="center"/>
    </xf>
    <xf numFmtId="177" fontId="40" fillId="0" borderId="39" xfId="1" applyNumberFormat="1" applyFont="1" applyBorder="1" applyAlignment="1">
      <alignment horizontal="center" vertical="center"/>
    </xf>
    <xf numFmtId="177" fontId="40" fillId="0" borderId="40" xfId="1" applyNumberFormat="1" applyFont="1" applyBorder="1" applyAlignment="1">
      <alignment horizontal="center" vertical="center"/>
    </xf>
    <xf numFmtId="176" fontId="39" fillId="0" borderId="41" xfId="1" applyNumberFormat="1" applyFont="1" applyBorder="1" applyAlignment="1">
      <alignment horizontal="right" vertical="center"/>
    </xf>
    <xf numFmtId="176" fontId="39" fillId="0" borderId="42" xfId="1" applyNumberFormat="1" applyFont="1" applyBorder="1" applyAlignment="1">
      <alignment horizontal="right" vertical="center"/>
    </xf>
    <xf numFmtId="177" fontId="40" fillId="0" borderId="37" xfId="1" applyNumberFormat="1" applyFont="1" applyBorder="1" applyAlignment="1">
      <alignment horizontal="right" vertical="center"/>
    </xf>
    <xf numFmtId="177" fontId="40" fillId="0" borderId="30" xfId="1" applyNumberFormat="1" applyFont="1" applyBorder="1" applyAlignment="1">
      <alignment horizontal="right" vertical="center"/>
    </xf>
    <xf numFmtId="176" fontId="42" fillId="0" borderId="49" xfId="1" applyNumberFormat="1" applyFont="1" applyBorder="1" applyAlignment="1">
      <alignment horizontal="center" vertical="center"/>
    </xf>
    <xf numFmtId="176" fontId="42" fillId="0" borderId="48" xfId="1" applyNumberFormat="1" applyFont="1" applyBorder="1" applyAlignment="1">
      <alignment horizontal="center" vertical="center"/>
    </xf>
    <xf numFmtId="49" fontId="40" fillId="0" borderId="4" xfId="1" applyNumberFormat="1" applyFont="1" applyBorder="1" applyAlignment="1">
      <alignment horizontal="center" vertical="center" textRotation="255"/>
    </xf>
    <xf numFmtId="49" fontId="40" fillId="0" borderId="5" xfId="1" applyNumberFormat="1" applyFont="1" applyBorder="1" applyAlignment="1">
      <alignment horizontal="center" vertical="center" textRotation="255"/>
    </xf>
    <xf numFmtId="0" fontId="40" fillId="0" borderId="0" xfId="1" applyFont="1" applyAlignment="1">
      <alignment horizontal="left" vertical="center"/>
    </xf>
    <xf numFmtId="180" fontId="42" fillId="0" borderId="0" xfId="1" applyNumberFormat="1" applyFont="1" applyAlignment="1">
      <alignment horizontal="right" vertical="center"/>
    </xf>
    <xf numFmtId="49" fontId="40" fillId="0" borderId="0" xfId="1" applyNumberFormat="1" applyFont="1" applyAlignment="1">
      <alignment horizontal="center" vertical="center"/>
    </xf>
    <xf numFmtId="0" fontId="63" fillId="0" borderId="0" xfId="1" applyFont="1" applyAlignment="1">
      <alignment horizontal="center" vertical="center"/>
    </xf>
    <xf numFmtId="0" fontId="25" fillId="0" borderId="0" xfId="1" applyFont="1" applyAlignment="1">
      <alignment horizontal="left" vertical="center" wrapText="1"/>
    </xf>
    <xf numFmtId="0" fontId="25" fillId="0" borderId="0" xfId="14" applyFont="1" applyAlignment="1">
      <alignment horizontal="left" vertical="center"/>
    </xf>
    <xf numFmtId="0" fontId="25" fillId="0" borderId="0" xfId="1" applyFont="1" applyAlignment="1">
      <alignment horizontal="left" vertical="center" shrinkToFit="1"/>
    </xf>
    <xf numFmtId="184" fontId="25" fillId="0" borderId="0" xfId="1" applyNumberFormat="1" applyFont="1" applyAlignment="1">
      <alignment horizontal="left" vertical="center" shrinkToFit="1"/>
    </xf>
    <xf numFmtId="0" fontId="40" fillId="0" borderId="0" xfId="1" applyFont="1" applyAlignment="1">
      <alignment horizontal="left" vertical="center" wrapText="1"/>
    </xf>
    <xf numFmtId="0" fontId="25" fillId="0" borderId="0" xfId="1" applyFont="1" applyAlignment="1">
      <alignment horizontal="left" vertical="center"/>
    </xf>
    <xf numFmtId="0" fontId="61" fillId="0" borderId="0" xfId="14" applyFont="1" applyAlignment="1">
      <alignment horizontal="left" vertical="center" shrinkToFit="1"/>
    </xf>
    <xf numFmtId="184" fontId="25" fillId="0" borderId="0" xfId="1" quotePrefix="1" applyNumberFormat="1" applyFont="1" applyAlignment="1">
      <alignment horizontal="left" vertical="center" shrinkToFit="1"/>
    </xf>
    <xf numFmtId="0" fontId="40" fillId="0" borderId="0" xfId="1" applyFont="1" applyAlignment="1">
      <alignment horizontal="left" vertical="center" shrinkToFit="1"/>
    </xf>
    <xf numFmtId="0" fontId="40" fillId="0" borderId="0" xfId="14" applyFont="1" applyAlignment="1">
      <alignment horizontal="left" vertical="center"/>
    </xf>
  </cellXfs>
  <cellStyles count="33">
    <cellStyle name="パーセント 2" xfId="18" xr:uid="{00000000-0005-0000-0000-000000000000}"/>
    <cellStyle name="桁区切り" xfId="12" builtinId="6"/>
    <cellStyle name="桁区切り 2" xfId="2" xr:uid="{00000000-0005-0000-0000-000003000000}"/>
    <cellStyle name="桁区切り 3" xfId="13" xr:uid="{00000000-0005-0000-0000-000004000000}"/>
    <cellStyle name="桁区切り 3 2" xfId="29" xr:uid="{63494C42-0D44-447B-8205-A5F8394FF283}"/>
    <cellStyle name="桁区切り 4" xfId="17" xr:uid="{00000000-0005-0000-0000-000005000000}"/>
    <cellStyle name="標準" xfId="0" builtinId="0"/>
    <cellStyle name="標準 10" xfId="15" xr:uid="{00000000-0005-0000-0000-000007000000}"/>
    <cellStyle name="標準 11" xfId="23" xr:uid="{A855F12B-8D7A-4FD1-A58E-F30B68AC24C9}"/>
    <cellStyle name="標準 12" xfId="27" xr:uid="{C73129DE-B95E-41DF-A4C8-09585452265C}"/>
    <cellStyle name="標準 13" xfId="28" xr:uid="{4E40ABB6-BE66-48B0-A823-8C7E458D43FD}"/>
    <cellStyle name="標準 14" xfId="16" xr:uid="{00000000-0005-0000-0000-000008000000}"/>
    <cellStyle name="標準 15" xfId="32" xr:uid="{C2F84EDB-9D77-437F-A7C9-B566C7093364}"/>
    <cellStyle name="標準 2" xfId="1" xr:uid="{00000000-0005-0000-0000-000009000000}"/>
    <cellStyle name="標準 2 2" xfId="19" xr:uid="{00000000-0005-0000-0000-00000A000000}"/>
    <cellStyle name="標準 2 2 2" xfId="20" xr:uid="{00000000-0005-0000-0000-00000B000000}"/>
    <cellStyle name="標準 2 3" xfId="21" xr:uid="{00000000-0005-0000-0000-00000C000000}"/>
    <cellStyle name="標準 3" xfId="5" xr:uid="{00000000-0005-0000-0000-00000D000000}"/>
    <cellStyle name="標準 3 4" xfId="24" xr:uid="{5354CB30-8D16-4AB5-B712-992765B24753}"/>
    <cellStyle name="標準 4" xfId="6" xr:uid="{00000000-0005-0000-0000-00000E000000}"/>
    <cellStyle name="標準 4 2" xfId="22" xr:uid="{00000000-0005-0000-0000-00000F000000}"/>
    <cellStyle name="標準 4 3" xfId="26" xr:uid="{BD8E99C3-7851-444E-BAC2-C01B0DE97D96}"/>
    <cellStyle name="標準 4 3 2" xfId="30" xr:uid="{926D13C0-363C-4EA1-A26D-929DF781C822}"/>
    <cellStyle name="標準 4 4" xfId="31" xr:uid="{311187F9-574A-4AC6-ACF2-07C8CAE0D852}"/>
    <cellStyle name="標準 5" xfId="7" xr:uid="{00000000-0005-0000-0000-000010000000}"/>
    <cellStyle name="標準 6" xfId="8" xr:uid="{00000000-0005-0000-0000-000011000000}"/>
    <cellStyle name="標準 6 2" xfId="25" xr:uid="{57004BCA-9A39-4ECD-8CB6-89FBE7DDD91C}"/>
    <cellStyle name="標準 7" xfId="9" xr:uid="{00000000-0005-0000-0000-000012000000}"/>
    <cellStyle name="標準 8" xfId="10" xr:uid="{00000000-0005-0000-0000-000013000000}"/>
    <cellStyle name="標準 9" xfId="11" xr:uid="{00000000-0005-0000-0000-000014000000}"/>
    <cellStyle name="標準_Sheet1" xfId="3" xr:uid="{00000000-0005-0000-0000-000015000000}"/>
    <cellStyle name="標準_Sheet1_確定通知 (2)" xfId="14" xr:uid="{00000000-0005-0000-0000-000016000000}"/>
    <cellStyle name="標準_職員名簿" xfId="4" xr:uid="{00000000-0005-0000-0000-000017000000}"/>
  </cellStyles>
  <dxfs count="17">
    <dxf>
      <fill>
        <patternFill>
          <bgColor rgb="FFFFFF99"/>
        </patternFill>
      </fill>
    </dxf>
    <dxf>
      <fill>
        <patternFill>
          <bgColor rgb="FFFFFF99"/>
        </patternFill>
      </fill>
    </dxf>
    <dxf>
      <font>
        <b/>
        <i val="0"/>
        <color theme="0"/>
      </font>
      <fill>
        <patternFill>
          <bgColor rgb="FFFF0000"/>
        </patternFill>
      </fill>
    </dxf>
    <dxf>
      <font>
        <color theme="1"/>
      </font>
      <fill>
        <patternFill>
          <bgColor rgb="FFFFFF00"/>
        </patternFill>
      </fill>
    </dxf>
    <dxf>
      <font>
        <color theme="1"/>
      </font>
      <fill>
        <patternFill>
          <bgColor rgb="FFFFFF00"/>
        </patternFill>
      </fill>
    </dxf>
    <dxf>
      <fill>
        <patternFill>
          <bgColor rgb="FFFFC000"/>
        </patternFill>
      </fill>
    </dxf>
    <dxf>
      <font>
        <b/>
        <i val="0"/>
        <color theme="0"/>
      </font>
      <fill>
        <patternFill>
          <bgColor rgb="FFFF0000"/>
        </patternFill>
      </fill>
    </dxf>
    <dxf>
      <font>
        <b/>
        <i val="0"/>
        <color theme="0"/>
      </font>
      <fill>
        <patternFill>
          <bgColor rgb="FFFF0000"/>
        </patternFill>
      </fill>
    </dxf>
    <dxf>
      <fill>
        <patternFill>
          <bgColor rgb="FFFFC000"/>
        </patternFill>
      </fill>
    </dxf>
    <dxf>
      <font>
        <color rgb="FF006100"/>
      </font>
      <fill>
        <patternFill>
          <bgColor rgb="FFC6EFCE"/>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s>
  <tableStyles count="0" defaultTableStyle="TableStyleMedium9" defaultPivotStyle="PivotStyleLight16"/>
  <colors>
    <mruColors>
      <color rgb="FFFFFFCC"/>
      <color rgb="FFFFFF66"/>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721179</xdr:colOff>
      <xdr:row>161</xdr:row>
      <xdr:rowOff>244929</xdr:rowOff>
    </xdr:from>
    <xdr:to>
      <xdr:col>0</xdr:col>
      <xdr:colOff>1020536</xdr:colOff>
      <xdr:row>165</xdr:row>
      <xdr:rowOff>258536</xdr:rowOff>
    </xdr:to>
    <xdr:sp macro="" textlink="">
      <xdr:nvSpPr>
        <xdr:cNvPr id="4" name="左中かっこ 3">
          <a:extLst>
            <a:ext uri="{FF2B5EF4-FFF2-40B4-BE49-F238E27FC236}">
              <a16:creationId xmlns:a16="http://schemas.microsoft.com/office/drawing/2014/main" id="{65E2504C-033B-448A-9ECE-8F89F1ED6DAA}"/>
            </a:ext>
          </a:extLst>
        </xdr:cNvPr>
        <xdr:cNvSpPr/>
      </xdr:nvSpPr>
      <xdr:spPr>
        <a:xfrm>
          <a:off x="721179" y="46269729"/>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5" name="テキスト ボックス 4">
          <a:extLst>
            <a:ext uri="{FF2B5EF4-FFF2-40B4-BE49-F238E27FC236}">
              <a16:creationId xmlns:a16="http://schemas.microsoft.com/office/drawing/2014/main" id="{1E05B32E-C607-43A0-9EB4-4403B1E03225}"/>
            </a:ext>
          </a:extLst>
        </xdr:cNvPr>
        <xdr:cNvSpPr txBox="1"/>
      </xdr:nvSpPr>
      <xdr:spPr>
        <a:xfrm>
          <a:off x="68036" y="46079230"/>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261936</xdr:colOff>
      <xdr:row>1</xdr:row>
      <xdr:rowOff>55561</xdr:rowOff>
    </xdr:from>
    <xdr:to>
      <xdr:col>5</xdr:col>
      <xdr:colOff>309561</xdr:colOff>
      <xdr:row>1</xdr:row>
      <xdr:rowOff>436562</xdr:rowOff>
    </xdr:to>
    <xdr:sp macro="" textlink="">
      <xdr:nvSpPr>
        <xdr:cNvPr id="4" name="テキスト ボックス 3">
          <a:extLst>
            <a:ext uri="{FF2B5EF4-FFF2-40B4-BE49-F238E27FC236}">
              <a16:creationId xmlns:a16="http://schemas.microsoft.com/office/drawing/2014/main" id="{25CFCEF8-BC17-4A4E-BFC2-839A94756C29}"/>
            </a:ext>
          </a:extLst>
        </xdr:cNvPr>
        <xdr:cNvSpPr txBox="1"/>
      </xdr:nvSpPr>
      <xdr:spPr>
        <a:xfrm>
          <a:off x="476249" y="341311"/>
          <a:ext cx="2079625" cy="381001"/>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Meiryo UI" panose="020B0604030504040204" pitchFamily="50" charset="-128"/>
              <a:ea typeface="Meiryo UI" panose="020B0604030504040204" pitchFamily="50" charset="-128"/>
            </a:rPr>
            <a:t>黄色セル：入力願います</a:t>
          </a:r>
        </a:p>
      </xdr:txBody>
    </xdr:sp>
    <xdr:clientData/>
  </xdr:twoCellAnchor>
  <xdr:twoCellAnchor>
    <xdr:from>
      <xdr:col>8</xdr:col>
      <xdr:colOff>158750</xdr:colOff>
      <xdr:row>25</xdr:row>
      <xdr:rowOff>125329</xdr:rowOff>
    </xdr:from>
    <xdr:to>
      <xdr:col>17</xdr:col>
      <xdr:colOff>423553</xdr:colOff>
      <xdr:row>30</xdr:row>
      <xdr:rowOff>4151</xdr:rowOff>
    </xdr:to>
    <xdr:sp macro="" textlink="">
      <xdr:nvSpPr>
        <xdr:cNvPr id="2" name="吹き出し: 四角形 1">
          <a:extLst>
            <a:ext uri="{FF2B5EF4-FFF2-40B4-BE49-F238E27FC236}">
              <a16:creationId xmlns:a16="http://schemas.microsoft.com/office/drawing/2014/main" id="{A9CE4988-6483-485A-9D98-590266C3FF0E}"/>
            </a:ext>
          </a:extLst>
        </xdr:cNvPr>
        <xdr:cNvSpPr/>
      </xdr:nvSpPr>
      <xdr:spPr>
        <a:xfrm>
          <a:off x="3860132" y="8012697"/>
          <a:ext cx="4868553" cy="1299217"/>
        </a:xfrm>
        <a:prstGeom prst="wedgeRectCallout">
          <a:avLst>
            <a:gd name="adj1" fmla="val 27970"/>
            <a:gd name="adj2" fmla="val -8241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【R5</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R7</a:t>
          </a:r>
          <a:r>
            <a:rPr kumimoji="1" lang="ja-JP" altLang="en-US" sz="1200" b="1">
              <a:solidFill>
                <a:sysClr val="windowText" lastClr="000000"/>
              </a:solidFill>
              <a:latin typeface="Meiryo UI" panose="020B0604030504040204" pitchFamily="50" charset="-128"/>
              <a:ea typeface="Meiryo UI" panose="020B0604030504040204" pitchFamily="50" charset="-128"/>
            </a:rPr>
            <a:t>に返還が発生した園へのお知らせ</a:t>
          </a:r>
          <a:r>
            <a:rPr kumimoji="1" lang="en-US" altLang="ja-JP" sz="1200" b="1">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原則最大</a:t>
          </a:r>
          <a:r>
            <a:rPr kumimoji="1" lang="en-US" altLang="ja-JP" sz="1200" b="1">
              <a:solidFill>
                <a:sysClr val="windowText" lastClr="000000"/>
              </a:solidFill>
              <a:latin typeface="Meiryo UI" panose="020B0604030504040204" pitchFamily="50" charset="-128"/>
              <a:ea typeface="Meiryo UI" panose="020B0604030504040204" pitchFamily="50" charset="-128"/>
            </a:rPr>
            <a:t>11</a:t>
          </a:r>
          <a:r>
            <a:rPr kumimoji="1" lang="ja-JP" altLang="en-US" sz="1200" b="1">
              <a:solidFill>
                <a:sysClr val="windowText" lastClr="000000"/>
              </a:solidFill>
              <a:latin typeface="Meiryo UI" panose="020B0604030504040204" pitchFamily="50" charset="-128"/>
              <a:ea typeface="Meiryo UI" panose="020B0604030504040204" pitchFamily="50" charset="-128"/>
            </a:rPr>
            <a:t>か月分としていますが、</a:t>
          </a:r>
          <a:r>
            <a:rPr kumimoji="1" lang="en-US" altLang="ja-JP" sz="1200" b="1">
              <a:solidFill>
                <a:srgbClr val="FF0000"/>
              </a:solidFill>
              <a:latin typeface="Meiryo UI" panose="020B0604030504040204" pitchFamily="50" charset="-128"/>
              <a:ea typeface="Meiryo UI" panose="020B0604030504040204" pitchFamily="50" charset="-128"/>
            </a:rPr>
            <a:t>R5</a:t>
          </a:r>
          <a:r>
            <a:rPr kumimoji="1" lang="ja-JP" altLang="en-US" sz="1200" b="1">
              <a:solidFill>
                <a:srgbClr val="FF0000"/>
              </a:solidFill>
              <a:latin typeface="Meiryo UI" panose="020B0604030504040204" pitchFamily="50" charset="-128"/>
              <a:ea typeface="Meiryo UI" panose="020B0604030504040204" pitchFamily="50" charset="-128"/>
            </a:rPr>
            <a:t>～</a:t>
          </a:r>
          <a:r>
            <a:rPr kumimoji="1" lang="en-US" altLang="ja-JP" sz="1200" b="1">
              <a:solidFill>
                <a:srgbClr val="FF0000"/>
              </a:solidFill>
              <a:latin typeface="Meiryo UI" panose="020B0604030504040204" pitchFamily="50" charset="-128"/>
              <a:ea typeface="Meiryo UI" panose="020B0604030504040204" pitchFamily="50" charset="-128"/>
            </a:rPr>
            <a:t>R7</a:t>
          </a:r>
          <a:r>
            <a:rPr kumimoji="1" lang="ja-JP" altLang="en-US" sz="1200" b="1">
              <a:solidFill>
                <a:srgbClr val="FF0000"/>
              </a:solidFill>
              <a:latin typeface="Meiryo UI" panose="020B0604030504040204" pitchFamily="50" charset="-128"/>
              <a:ea typeface="Meiryo UI" panose="020B0604030504040204" pitchFamily="50" charset="-128"/>
            </a:rPr>
            <a:t>年度において返還が発生した園は８か月までの表示</a:t>
          </a:r>
          <a:r>
            <a:rPr kumimoji="1" lang="ja-JP" altLang="en-US" sz="1200" b="1">
              <a:solidFill>
                <a:sysClr val="windowText" lastClr="000000"/>
              </a:solidFill>
              <a:latin typeface="Meiryo UI" panose="020B0604030504040204" pitchFamily="50" charset="-128"/>
              <a:ea typeface="Meiryo UI" panose="020B0604030504040204" pitchFamily="50" charset="-128"/>
            </a:rPr>
            <a:t>としています。９か月以上の概算払いを希望される場合は個別にご連絡ください。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79100</xdr:colOff>
      <xdr:row>0</xdr:row>
      <xdr:rowOff>104775</xdr:rowOff>
    </xdr:from>
    <xdr:to>
      <xdr:col>4</xdr:col>
      <xdr:colOff>825500</xdr:colOff>
      <xdr:row>1</xdr:row>
      <xdr:rowOff>145143</xdr:rowOff>
    </xdr:to>
    <xdr:sp macro="" textlink="">
      <xdr:nvSpPr>
        <xdr:cNvPr id="2" name="角丸四角形 1">
          <a:extLst>
            <a:ext uri="{FF2B5EF4-FFF2-40B4-BE49-F238E27FC236}">
              <a16:creationId xmlns:a16="http://schemas.microsoft.com/office/drawing/2014/main" id="{54B35596-F6C7-46A6-8EE4-CE83897195EA}"/>
            </a:ext>
          </a:extLst>
        </xdr:cNvPr>
        <xdr:cNvSpPr/>
      </xdr:nvSpPr>
      <xdr:spPr bwMode="auto">
        <a:xfrm>
          <a:off x="79100" y="104775"/>
          <a:ext cx="2733043" cy="512082"/>
        </a:xfrm>
        <a:prstGeom prst="roundRect">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oneCellAnchor>
    <xdr:from>
      <xdr:col>10</xdr:col>
      <xdr:colOff>408215</xdr:colOff>
      <xdr:row>0</xdr:row>
      <xdr:rowOff>113126</xdr:rowOff>
    </xdr:from>
    <xdr:ext cx="4118428" cy="794017"/>
    <xdr:sp macro="" textlink="">
      <xdr:nvSpPr>
        <xdr:cNvPr id="16" name="テキスト ボックス 15">
          <a:extLst>
            <a:ext uri="{FF2B5EF4-FFF2-40B4-BE49-F238E27FC236}">
              <a16:creationId xmlns:a16="http://schemas.microsoft.com/office/drawing/2014/main" id="{0A489A33-9F8B-4663-B320-3A95D96B9D7A}"/>
            </a:ext>
          </a:extLst>
        </xdr:cNvPr>
        <xdr:cNvSpPr txBox="1"/>
      </xdr:nvSpPr>
      <xdr:spPr>
        <a:xfrm>
          <a:off x="5624286" y="113126"/>
          <a:ext cx="4118428" cy="794017"/>
        </a:xfrm>
        <a:prstGeom prst="rect">
          <a:avLst/>
        </a:prstGeom>
        <a:solidFill>
          <a:schemeClr val="accent5">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t>給与改善事業補助金（千葉市手当）は、１日６時間以上かつ月２０日以上勤務であれば、「常勤」となります。</a:t>
          </a:r>
          <a:r>
            <a:rPr kumimoji="1" lang="en-US" altLang="ja-JP" sz="1200" b="1">
              <a:solidFill>
                <a:srgbClr val="FF0000"/>
              </a:solidFill>
            </a:rPr>
            <a:t>※</a:t>
          </a:r>
          <a:r>
            <a:rPr kumimoji="1" lang="ja-JP" altLang="en-US" sz="1200" b="1">
              <a:solidFill>
                <a:srgbClr val="FF0000"/>
              </a:solidFill>
            </a:rPr>
            <a:t>配置基準補助金と取扱いが異なります</a:t>
          </a:r>
        </a:p>
      </xdr:txBody>
    </xdr:sp>
    <xdr:clientData/>
  </xdr:oneCellAnchor>
  <mc:AlternateContent xmlns:mc="http://schemas.openxmlformats.org/markup-compatibility/2006">
    <mc:Choice xmlns:a14="http://schemas.microsoft.com/office/drawing/2010/main" Requires="a14">
      <xdr:twoCellAnchor editAs="oneCell">
        <xdr:from>
          <xdr:col>19</xdr:col>
          <xdr:colOff>268941</xdr:colOff>
          <xdr:row>3</xdr:row>
          <xdr:rowOff>165420</xdr:rowOff>
        </xdr:from>
        <xdr:to>
          <xdr:col>36</xdr:col>
          <xdr:colOff>240593</xdr:colOff>
          <xdr:row>26</xdr:row>
          <xdr:rowOff>90714</xdr:rowOff>
        </xdr:to>
        <xdr:pic>
          <xdr:nvPicPr>
            <xdr:cNvPr id="19" name="図 18">
              <a:extLst>
                <a:ext uri="{FF2B5EF4-FFF2-40B4-BE49-F238E27FC236}">
                  <a16:creationId xmlns:a16="http://schemas.microsoft.com/office/drawing/2014/main" id="{A2DEFABF-7E1A-47A0-900F-3F50F8EA2B72}"/>
                </a:ext>
              </a:extLst>
            </xdr:cNvPr>
            <xdr:cNvPicPr>
              <a:picLocks noChangeAspect="1" noChangeArrowheads="1"/>
              <a:extLst>
                <a:ext uri="{84589F7E-364E-4C9E-8A38-B11213B215E9}">
                  <a14:cameraTool cellRange="Sheet1!$B$2:$F$20" spid="_x0000_s52328"/>
                </a:ext>
              </a:extLst>
            </xdr:cNvPicPr>
          </xdr:nvPicPr>
          <xdr:blipFill>
            <a:blip xmlns:r="http://schemas.openxmlformats.org/officeDocument/2006/relationships" r:embed="rId1"/>
            <a:srcRect/>
            <a:stretch>
              <a:fillRect/>
            </a:stretch>
          </xdr:blipFill>
          <xdr:spPr bwMode="auto">
            <a:xfrm>
              <a:off x="10120512" y="1299349"/>
              <a:ext cx="9532938" cy="817122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19</xdr:col>
      <xdr:colOff>290287</xdr:colOff>
      <xdr:row>28</xdr:row>
      <xdr:rowOff>27214</xdr:rowOff>
    </xdr:from>
    <xdr:to>
      <xdr:col>33</xdr:col>
      <xdr:colOff>163287</xdr:colOff>
      <xdr:row>43</xdr:row>
      <xdr:rowOff>61717</xdr:rowOff>
    </xdr:to>
    <xdr:pic>
      <xdr:nvPicPr>
        <xdr:cNvPr id="22" name="図 21">
          <a:extLst>
            <a:ext uri="{FF2B5EF4-FFF2-40B4-BE49-F238E27FC236}">
              <a16:creationId xmlns:a16="http://schemas.microsoft.com/office/drawing/2014/main" id="{80026E2E-411B-5F8B-92CC-E0A0AA4C46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41858" y="10042071"/>
          <a:ext cx="7747000" cy="3753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4907</xdr:colOff>
      <xdr:row>2</xdr:row>
      <xdr:rowOff>86749</xdr:rowOff>
    </xdr:from>
    <xdr:to>
      <xdr:col>9</xdr:col>
      <xdr:colOff>344714</xdr:colOff>
      <xdr:row>6</xdr:row>
      <xdr:rowOff>207299</xdr:rowOff>
    </xdr:to>
    <xdr:sp macro="" textlink="">
      <xdr:nvSpPr>
        <xdr:cNvPr id="10" name="吹き出し: 四角形 9">
          <a:extLst>
            <a:ext uri="{FF2B5EF4-FFF2-40B4-BE49-F238E27FC236}">
              <a16:creationId xmlns:a16="http://schemas.microsoft.com/office/drawing/2014/main" id="{9193BFD3-1426-4740-B577-5672E361D342}"/>
            </a:ext>
          </a:extLst>
        </xdr:cNvPr>
        <xdr:cNvSpPr/>
      </xdr:nvSpPr>
      <xdr:spPr>
        <a:xfrm>
          <a:off x="1556121" y="349820"/>
          <a:ext cx="3968379" cy="1063979"/>
        </a:xfrm>
        <a:prstGeom prst="wedgeRectCallout">
          <a:avLst>
            <a:gd name="adj1" fmla="val 22910"/>
            <a:gd name="adj2" fmla="val 85065"/>
          </a:avLst>
        </a:prstGeom>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latin typeface="Meiryo UI" panose="020B0604030504040204" pitchFamily="50" charset="-128"/>
              <a:ea typeface="Meiryo UI" panose="020B0604030504040204" pitchFamily="50" charset="-128"/>
            </a:rPr>
            <a:t>①名簿を入力してください。</a:t>
          </a:r>
          <a:endParaRPr kumimoji="1" lang="en-US" altLang="ja-JP" sz="2000" b="1">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過年度の申請書等からコピペする場合は「値貼り付け」で。</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517072</xdr:colOff>
      <xdr:row>11</xdr:row>
      <xdr:rowOff>83801</xdr:rowOff>
    </xdr:from>
    <xdr:to>
      <xdr:col>26</xdr:col>
      <xdr:colOff>595328</xdr:colOff>
      <xdr:row>29</xdr:row>
      <xdr:rowOff>161018</xdr:rowOff>
    </xdr:to>
    <xdr:sp macro="" textlink="">
      <xdr:nvSpPr>
        <xdr:cNvPr id="11" name="吹き出し: 四角形 10">
          <a:extLst>
            <a:ext uri="{FF2B5EF4-FFF2-40B4-BE49-F238E27FC236}">
              <a16:creationId xmlns:a16="http://schemas.microsoft.com/office/drawing/2014/main" id="{03AFCD52-FE10-438B-A38D-5FBCDAE998BE}"/>
            </a:ext>
          </a:extLst>
        </xdr:cNvPr>
        <xdr:cNvSpPr/>
      </xdr:nvSpPr>
      <xdr:spPr>
        <a:xfrm>
          <a:off x="11212286" y="2551230"/>
          <a:ext cx="1502471" cy="5284217"/>
        </a:xfrm>
        <a:prstGeom prst="wedgeRectCallout">
          <a:avLst>
            <a:gd name="adj1" fmla="val 49111"/>
            <a:gd name="adj2" fmla="val -55068"/>
          </a:avLst>
        </a:prstGeom>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u="none">
              <a:solidFill>
                <a:sysClr val="windowText" lastClr="000000"/>
              </a:solidFill>
              <a:latin typeface="Meiryo UI" panose="020B0604030504040204" pitchFamily="50" charset="-128"/>
              <a:ea typeface="Meiryo UI" panose="020B0604030504040204" pitchFamily="50" charset="-128"/>
            </a:rPr>
            <a:t>②</a:t>
          </a:r>
          <a:r>
            <a:rPr kumimoji="1" lang="ja-JP" altLang="en-US" sz="1150" b="1" u="none">
              <a:solidFill>
                <a:sysClr val="windowText" lastClr="000000"/>
              </a:solidFill>
              <a:latin typeface="Meiryo UI" panose="020B0604030504040204" pitchFamily="50" charset="-128"/>
              <a:ea typeface="Meiryo UI" panose="020B0604030504040204" pitchFamily="50" charset="-128"/>
            </a:rPr>
            <a:t>年度途中の退職や産休・育休等による長期休暇等が既に決まっていて、概算払いの対象人数から除外する場合は「４月」欄の数字を削除してください。</a:t>
          </a:r>
          <a:endParaRPr kumimoji="1" lang="en-US" altLang="ja-JP" sz="1150" b="1" u="none">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u="none">
              <a:solidFill>
                <a:srgbClr val="FF0000"/>
              </a:solidFill>
              <a:latin typeface="Meiryo UI" panose="020B0604030504040204" pitchFamily="50" charset="-128"/>
              <a:ea typeface="Meiryo UI" panose="020B0604030504040204" pitchFamily="50" charset="-128"/>
            </a:rPr>
            <a:t>※</a:t>
          </a:r>
          <a:r>
            <a:rPr kumimoji="1" lang="ja-JP" altLang="en-US" sz="1100" b="0" u="none">
              <a:solidFill>
                <a:srgbClr val="FF0000"/>
              </a:solidFill>
              <a:latin typeface="Meiryo UI" panose="020B0604030504040204" pitchFamily="50" charset="-128"/>
              <a:ea typeface="Meiryo UI" panose="020B0604030504040204" pitchFamily="50" charset="-128"/>
            </a:rPr>
            <a:t>削除しない場合、補助金の返還となる可能性が高まります。</a:t>
          </a:r>
          <a:endParaRPr kumimoji="1" lang="en-US" altLang="ja-JP" sz="1100" b="0" u="none">
            <a:solidFill>
              <a:srgbClr val="FF0000"/>
            </a:solidFill>
            <a:latin typeface="Meiryo UI" panose="020B0604030504040204" pitchFamily="50" charset="-128"/>
            <a:ea typeface="Meiryo UI" panose="020B0604030504040204" pitchFamily="50" charset="-128"/>
          </a:endParaRPr>
        </a:p>
        <a:p>
          <a:pPr algn="l"/>
          <a:endParaRPr kumimoji="1" lang="en-US" altLang="ja-JP" sz="1100" b="0" u="none">
            <a:solidFill>
              <a:srgbClr val="FF0000"/>
            </a:solidFill>
            <a:latin typeface="Meiryo UI" panose="020B0604030504040204" pitchFamily="50" charset="-128"/>
            <a:ea typeface="Meiryo UI" panose="020B0604030504040204" pitchFamily="50" charset="-128"/>
          </a:endParaRPr>
        </a:p>
        <a:p>
          <a:pPr algn="l"/>
          <a:r>
            <a:rPr kumimoji="1" lang="en-US" altLang="ja-JP" sz="1100" b="0" u="none">
              <a:solidFill>
                <a:srgbClr val="FF0000"/>
              </a:solidFill>
              <a:latin typeface="Meiryo UI" panose="020B0604030504040204" pitchFamily="50" charset="-128"/>
              <a:ea typeface="Meiryo UI" panose="020B0604030504040204" pitchFamily="50" charset="-128"/>
            </a:rPr>
            <a:t>※</a:t>
          </a:r>
          <a:r>
            <a:rPr kumimoji="1" lang="ja-JP" altLang="en-US" sz="1100" b="0" u="none">
              <a:solidFill>
                <a:srgbClr val="FF0000"/>
              </a:solidFill>
              <a:latin typeface="Meiryo UI" panose="020B0604030504040204" pitchFamily="50" charset="-128"/>
              <a:ea typeface="Meiryo UI" panose="020B0604030504040204" pitchFamily="50" charset="-128"/>
            </a:rPr>
            <a:t>退職、長期休暇等の前に千葉市手当を支給した分については今後の中間実績報告以降で申請できます。</a:t>
          </a:r>
          <a:endParaRPr kumimoji="1" lang="en-US" altLang="ja-JP" sz="1100" b="0" u="none">
            <a:solidFill>
              <a:srgbClr val="FF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58</xdr:col>
      <xdr:colOff>62778</xdr:colOff>
      <xdr:row>1</xdr:row>
      <xdr:rowOff>51697</xdr:rowOff>
    </xdr:from>
    <xdr:to>
      <xdr:col>66</xdr:col>
      <xdr:colOff>530208</xdr:colOff>
      <xdr:row>38</xdr:row>
      <xdr:rowOff>210447</xdr:rowOff>
    </xdr:to>
    <xdr:sp macro="" textlink="">
      <xdr:nvSpPr>
        <xdr:cNvPr id="12" name="テキスト ボックス 11">
          <a:extLst>
            <a:ext uri="{FF2B5EF4-FFF2-40B4-BE49-F238E27FC236}">
              <a16:creationId xmlns:a16="http://schemas.microsoft.com/office/drawing/2014/main" id="{4302CE12-B42B-4C25-AA56-FE65AF026D4B}"/>
            </a:ext>
          </a:extLst>
        </xdr:cNvPr>
        <xdr:cNvSpPr txBox="1"/>
      </xdr:nvSpPr>
      <xdr:spPr>
        <a:xfrm>
          <a:off x="13307064" y="60768"/>
          <a:ext cx="4966858" cy="104366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eiryo UI" panose="020B0604030504040204" pitchFamily="50" charset="-128"/>
              <a:ea typeface="Meiryo UI" panose="020B0604030504040204" pitchFamily="50" charset="-128"/>
            </a:rPr>
            <a:t>【</a:t>
          </a:r>
          <a:r>
            <a:rPr kumimoji="1" lang="ja-JP" altLang="en-US" sz="2000" b="1">
              <a:solidFill>
                <a:srgbClr val="FF0000"/>
              </a:solidFill>
              <a:latin typeface="Meiryo UI" panose="020B0604030504040204" pitchFamily="50" charset="-128"/>
              <a:ea typeface="Meiryo UI" panose="020B0604030504040204" pitchFamily="50" charset="-128"/>
            </a:rPr>
            <a:t>入力エラーについて</a:t>
          </a:r>
          <a:r>
            <a:rPr kumimoji="1" lang="en-US" altLang="ja-JP" sz="2000" b="1">
              <a:solidFill>
                <a:srgbClr val="FF0000"/>
              </a:solidFill>
              <a:latin typeface="Meiryo UI" panose="020B0604030504040204" pitchFamily="50" charset="-128"/>
              <a:ea typeface="Meiryo UI" panose="020B0604030504040204" pitchFamily="50" charset="-128"/>
            </a:rPr>
            <a:t>】</a:t>
          </a:r>
        </a:p>
        <a:p>
          <a:endParaRPr kumimoji="1" lang="en-US" altLang="ja-JP" sz="1300" b="0">
            <a:solidFill>
              <a:srgbClr val="FF0000"/>
            </a:solidFill>
            <a:latin typeface="Meiryo UI" panose="020B0604030504040204" pitchFamily="50" charset="-128"/>
            <a:ea typeface="Meiryo UI" panose="020B0604030504040204" pitchFamily="50" charset="-128"/>
          </a:endParaRPr>
        </a:p>
        <a:p>
          <a:r>
            <a:rPr kumimoji="1" lang="ja-JP" altLang="en-US" sz="1400" b="1">
              <a:solidFill>
                <a:sysClr val="windowText" lastClr="000000"/>
              </a:solidFill>
              <a:latin typeface="Meiryo UI" panose="020B0604030504040204" pitchFamily="50" charset="-128"/>
              <a:ea typeface="Meiryo UI" panose="020B0604030504040204" pitchFamily="50" charset="-128"/>
            </a:rPr>
            <a:t>■「未入力」エラー</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r>
            <a:rPr kumimoji="1" lang="ja-JP" altLang="en-US" sz="1300" b="1">
              <a:solidFill>
                <a:sysClr val="windowText" lastClr="000000"/>
              </a:solidFill>
              <a:latin typeface="Meiryo UI" panose="020B0604030504040204" pitchFamily="50" charset="-128"/>
              <a:ea typeface="Meiryo UI" panose="020B0604030504040204" pitchFamily="50" charset="-128"/>
            </a:rPr>
            <a:t>未入力の項目がありますので入力してください。</a:t>
          </a:r>
          <a:endParaRPr kumimoji="1" lang="en-US" altLang="ja-JP" sz="1300" b="1">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・黄色の列は全員入力必須</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・給与改善対象者は「支払い方法」必須</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・要件緩和対象は「要件緩和適用開始日」必須</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・みなし保育教諭は「その他資格」必須（保健師</a:t>
          </a:r>
          <a:r>
            <a:rPr kumimoji="1" lang="en-US" altLang="ja-JP" sz="1200" b="0">
              <a:solidFill>
                <a:sysClr val="windowText" lastClr="000000"/>
              </a:solidFill>
              <a:latin typeface="Meiryo UI" panose="020B0604030504040204" pitchFamily="50" charset="-128"/>
              <a:ea typeface="Meiryo UI" panose="020B0604030504040204" pitchFamily="50" charset="-128"/>
            </a:rPr>
            <a:t>or</a:t>
          </a:r>
          <a:r>
            <a:rPr kumimoji="1" lang="ja-JP" altLang="en-US" sz="1200" b="0">
              <a:solidFill>
                <a:sysClr val="windowText" lastClr="000000"/>
              </a:solidFill>
              <a:latin typeface="Meiryo UI" panose="020B0604030504040204" pitchFamily="50" charset="-128"/>
              <a:ea typeface="Meiryo UI" panose="020B0604030504040204" pitchFamily="50" charset="-128"/>
            </a:rPr>
            <a:t>看護師</a:t>
          </a:r>
          <a:r>
            <a:rPr kumimoji="1" lang="en-US" altLang="ja-JP" sz="1200" b="0">
              <a:solidFill>
                <a:sysClr val="windowText" lastClr="000000"/>
              </a:solidFill>
              <a:latin typeface="Meiryo UI" panose="020B0604030504040204" pitchFamily="50" charset="-128"/>
              <a:ea typeface="Meiryo UI" panose="020B0604030504040204" pitchFamily="50" charset="-128"/>
            </a:rPr>
            <a:t>or</a:t>
          </a:r>
          <a:r>
            <a:rPr kumimoji="1" lang="ja-JP" altLang="en-US" sz="1200" b="0">
              <a:solidFill>
                <a:sysClr val="windowText" lastClr="000000"/>
              </a:solidFill>
              <a:latin typeface="Meiryo UI" panose="020B0604030504040204" pitchFamily="50" charset="-128"/>
              <a:ea typeface="Meiryo UI" panose="020B0604030504040204" pitchFamily="50" charset="-128"/>
            </a:rPr>
            <a:t>准看護師）</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endParaRPr kumimoji="1" lang="en-US" altLang="ja-JP" sz="1300" b="0">
            <a:solidFill>
              <a:sysClr val="windowText" lastClr="000000"/>
            </a:solidFill>
            <a:latin typeface="Meiryo UI" panose="020B0604030504040204" pitchFamily="50" charset="-128"/>
            <a:ea typeface="Meiryo UI" panose="020B0604030504040204" pitchFamily="50" charset="-128"/>
          </a:endParaRPr>
        </a:p>
        <a:p>
          <a:r>
            <a:rPr kumimoji="1" lang="ja-JP" altLang="en-US" sz="1400" b="1">
              <a:solidFill>
                <a:sysClr val="windowText" lastClr="000000"/>
              </a:solidFill>
              <a:latin typeface="Meiryo UI" panose="020B0604030504040204" pitchFamily="50" charset="-128"/>
              <a:ea typeface="Meiryo UI" panose="020B0604030504040204" pitchFamily="50" charset="-128"/>
            </a:rPr>
            <a:t>■「組み合わせ」エラー</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r>
            <a:rPr kumimoji="1" lang="ja-JP" altLang="en-US" sz="1300" b="1">
              <a:solidFill>
                <a:sysClr val="windowText" lastClr="000000"/>
              </a:solidFill>
              <a:latin typeface="Meiryo UI" panose="020B0604030504040204" pitchFamily="50" charset="-128"/>
              <a:ea typeface="Meiryo UI" panose="020B0604030504040204" pitchFamily="50" charset="-128"/>
            </a:rPr>
            <a:t>「職種」「雇用形態」「１日６時間以上～」「保育士資格」「幼稚園免許」の組み合わせに相違がありますので修正してください。</a:t>
          </a:r>
          <a:endParaRPr kumimoji="1" lang="en-US" altLang="ja-JP" sz="1300" b="1">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（正しい組み合わせ）</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・「保育教諭等」</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雇用形態：</a:t>
          </a:r>
          <a:r>
            <a:rPr kumimoji="1" lang="ja-JP" altLang="en-US" sz="1200" b="1">
              <a:solidFill>
                <a:srgbClr val="FF0000"/>
              </a:solidFill>
              <a:latin typeface="Meiryo UI" panose="020B0604030504040204" pitchFamily="50" charset="-128"/>
              <a:ea typeface="Meiryo UI" panose="020B0604030504040204" pitchFamily="50" charset="-128"/>
            </a:rPr>
            <a:t>正</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1</a:t>
          </a:r>
          <a:r>
            <a:rPr kumimoji="1" lang="ja-JP" altLang="en-US" sz="1200" b="0">
              <a:solidFill>
                <a:sysClr val="windowText" lastClr="000000"/>
              </a:solidFill>
              <a:latin typeface="Meiryo UI" panose="020B0604030504040204" pitchFamily="50" charset="-128"/>
              <a:ea typeface="Meiryo UI" panose="020B0604030504040204" pitchFamily="50" charset="-128"/>
            </a:rPr>
            <a:t>日</a:t>
          </a:r>
          <a:r>
            <a:rPr kumimoji="1" lang="en-US" altLang="ja-JP" sz="1200" b="0">
              <a:solidFill>
                <a:sysClr val="windowText" lastClr="000000"/>
              </a:solidFill>
              <a:latin typeface="Meiryo UI" panose="020B0604030504040204" pitchFamily="50" charset="-128"/>
              <a:ea typeface="Meiryo UI" panose="020B0604030504040204" pitchFamily="50" charset="-128"/>
            </a:rPr>
            <a:t>6</a:t>
          </a:r>
          <a:r>
            <a:rPr kumimoji="1" lang="ja-JP" altLang="en-US" sz="1200" b="0">
              <a:solidFill>
                <a:sysClr val="windowText" lastClr="000000"/>
              </a:solidFill>
              <a:latin typeface="Meiryo UI" panose="020B0604030504040204" pitchFamily="50" charset="-128"/>
              <a:ea typeface="Meiryo UI" panose="020B0604030504040204" pitchFamily="50" charset="-128"/>
            </a:rPr>
            <a:t>時間～：</a:t>
          </a:r>
          <a:r>
            <a:rPr kumimoji="1" lang="ja-JP" altLang="en-US" sz="1200" b="1">
              <a:solidFill>
                <a:srgbClr val="FF0000"/>
              </a:solidFill>
              <a:latin typeface="Meiryo UI" panose="020B0604030504040204" pitchFamily="50" charset="-128"/>
              <a:ea typeface="Meiryo UI" panose="020B0604030504040204" pitchFamily="50" charset="-128"/>
            </a:rPr>
            <a:t>〇</a:t>
          </a:r>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、保育士資格・幼稚園免許：（少なくとも一方が）</a:t>
          </a:r>
          <a:r>
            <a:rPr kumimoji="1" lang="ja-JP" altLang="en-US" sz="1200" b="1">
              <a:solidFill>
                <a:srgbClr val="FF0000"/>
              </a:solidFill>
              <a:latin typeface="Meiryo UI" panose="020B0604030504040204" pitchFamily="50" charset="-128"/>
              <a:ea typeface="Meiryo UI" panose="020B0604030504040204" pitchFamily="50" charset="-128"/>
            </a:rPr>
            <a:t>有</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・「保育教諭等（常勤的非常勤）」</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雇用形態：</a:t>
          </a:r>
          <a:r>
            <a:rPr kumimoji="1" lang="ja-JP" altLang="en-US" sz="1200" b="1">
              <a:solidFill>
                <a:srgbClr val="FF0000"/>
              </a:solidFill>
              <a:latin typeface="Meiryo UI" panose="020B0604030504040204" pitchFamily="50" charset="-128"/>
              <a:ea typeface="Meiryo UI" panose="020B0604030504040204" pitchFamily="50" charset="-128"/>
            </a:rPr>
            <a:t>パート</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1</a:t>
          </a:r>
          <a:r>
            <a:rPr kumimoji="1" lang="ja-JP" altLang="en-US" sz="1200" b="0">
              <a:solidFill>
                <a:sysClr val="windowText" lastClr="000000"/>
              </a:solidFill>
              <a:latin typeface="Meiryo UI" panose="020B0604030504040204" pitchFamily="50" charset="-128"/>
              <a:ea typeface="Meiryo UI" panose="020B0604030504040204" pitchFamily="50" charset="-128"/>
            </a:rPr>
            <a:t>日</a:t>
          </a:r>
          <a:r>
            <a:rPr kumimoji="1" lang="en-US" altLang="ja-JP" sz="1200" b="0">
              <a:solidFill>
                <a:sysClr val="windowText" lastClr="000000"/>
              </a:solidFill>
              <a:latin typeface="Meiryo UI" panose="020B0604030504040204" pitchFamily="50" charset="-128"/>
              <a:ea typeface="Meiryo UI" panose="020B0604030504040204" pitchFamily="50" charset="-128"/>
            </a:rPr>
            <a:t>6</a:t>
          </a:r>
          <a:r>
            <a:rPr kumimoji="1" lang="ja-JP" altLang="en-US" sz="1200" b="0">
              <a:solidFill>
                <a:sysClr val="windowText" lastClr="000000"/>
              </a:solidFill>
              <a:latin typeface="Meiryo UI" panose="020B0604030504040204" pitchFamily="50" charset="-128"/>
              <a:ea typeface="Meiryo UI" panose="020B0604030504040204" pitchFamily="50" charset="-128"/>
            </a:rPr>
            <a:t>時間～：</a:t>
          </a:r>
          <a:r>
            <a:rPr kumimoji="1" lang="ja-JP" altLang="en-US" sz="1200" b="1">
              <a:solidFill>
                <a:srgbClr val="FF0000"/>
              </a:solidFill>
              <a:latin typeface="Meiryo UI" panose="020B0604030504040204" pitchFamily="50" charset="-128"/>
              <a:ea typeface="Meiryo UI" panose="020B0604030504040204" pitchFamily="50" charset="-128"/>
            </a:rPr>
            <a:t>〇</a:t>
          </a:r>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、保育士資格・幼稚園免許：（少なくとも一方が）</a:t>
          </a:r>
          <a:r>
            <a:rPr kumimoji="1" lang="ja-JP" altLang="en-US" sz="1200" b="1">
              <a:solidFill>
                <a:srgbClr val="FF0000"/>
              </a:solidFill>
              <a:latin typeface="Meiryo UI" panose="020B0604030504040204" pitchFamily="50" charset="-128"/>
              <a:ea typeface="Meiryo UI" panose="020B0604030504040204" pitchFamily="50" charset="-128"/>
            </a:rPr>
            <a:t>有</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・「保育教諭等（短時間）」</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雇用形態：</a:t>
          </a:r>
          <a:r>
            <a:rPr kumimoji="1" lang="ja-JP" altLang="en-US" sz="1200" b="1">
              <a:solidFill>
                <a:srgbClr val="FF0000"/>
              </a:solidFill>
              <a:latin typeface="Meiryo UI" panose="020B0604030504040204" pitchFamily="50" charset="-128"/>
              <a:ea typeface="Meiryo UI" panose="020B0604030504040204" pitchFamily="50" charset="-128"/>
            </a:rPr>
            <a:t>パート</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1</a:t>
          </a:r>
          <a:r>
            <a:rPr kumimoji="1" lang="ja-JP" altLang="en-US" sz="1200" b="0">
              <a:solidFill>
                <a:sysClr val="windowText" lastClr="000000"/>
              </a:solidFill>
              <a:latin typeface="Meiryo UI" panose="020B0604030504040204" pitchFamily="50" charset="-128"/>
              <a:ea typeface="Meiryo UI" panose="020B0604030504040204" pitchFamily="50" charset="-128"/>
            </a:rPr>
            <a:t>日</a:t>
          </a:r>
          <a:r>
            <a:rPr kumimoji="1" lang="en-US" altLang="ja-JP" sz="1200" b="0">
              <a:solidFill>
                <a:sysClr val="windowText" lastClr="000000"/>
              </a:solidFill>
              <a:latin typeface="Meiryo UI" panose="020B0604030504040204" pitchFamily="50" charset="-128"/>
              <a:ea typeface="Meiryo UI" panose="020B0604030504040204" pitchFamily="50" charset="-128"/>
            </a:rPr>
            <a:t>6</a:t>
          </a:r>
          <a:r>
            <a:rPr kumimoji="1" lang="ja-JP" altLang="en-US" sz="1200" b="0">
              <a:solidFill>
                <a:sysClr val="windowText" lastClr="000000"/>
              </a:solidFill>
              <a:latin typeface="Meiryo UI" panose="020B0604030504040204" pitchFamily="50" charset="-128"/>
              <a:ea typeface="Meiryo UI" panose="020B0604030504040204" pitchFamily="50" charset="-128"/>
            </a:rPr>
            <a:t>時間～：</a:t>
          </a:r>
          <a:r>
            <a:rPr kumimoji="1" lang="ja-JP" altLang="en-US" sz="1200" b="1">
              <a:solidFill>
                <a:srgbClr val="FF0000"/>
              </a:solidFill>
              <a:latin typeface="Meiryo UI" panose="020B0604030504040204" pitchFamily="50" charset="-128"/>
              <a:ea typeface="Meiryo UI" panose="020B0604030504040204" pitchFamily="50" charset="-128"/>
            </a:rPr>
            <a:t>〇</a:t>
          </a:r>
          <a:r>
            <a:rPr kumimoji="1" lang="ja-JP" altLang="en-US" sz="1200" b="0" baseline="0">
              <a:solidFill>
                <a:sysClr val="windowText" lastClr="000000"/>
              </a:solidFill>
              <a:latin typeface="Meiryo UI" panose="020B0604030504040204" pitchFamily="50" charset="-128"/>
              <a:ea typeface="Meiryo UI" panose="020B0604030504040204" pitchFamily="50" charset="-128"/>
            </a:rPr>
            <a:t> </a:t>
          </a:r>
          <a:r>
            <a:rPr kumimoji="1" lang="en-US" altLang="ja-JP" sz="1200" b="0">
              <a:solidFill>
                <a:sysClr val="windowText" lastClr="000000"/>
              </a:solidFill>
              <a:latin typeface="Meiryo UI" panose="020B0604030504040204" pitchFamily="50" charset="-128"/>
              <a:ea typeface="Meiryo UI" panose="020B0604030504040204" pitchFamily="50" charset="-128"/>
            </a:rPr>
            <a:t>or </a:t>
          </a:r>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、保育士資格・幼稚園免許：（少なくとも一方が）</a:t>
          </a:r>
          <a:r>
            <a:rPr kumimoji="1" lang="ja-JP" altLang="en-US" sz="1200" b="1">
              <a:solidFill>
                <a:srgbClr val="FF0000"/>
              </a:solidFill>
              <a:latin typeface="Meiryo UI" panose="020B0604030504040204" pitchFamily="50" charset="-128"/>
              <a:ea typeface="Meiryo UI" panose="020B0604030504040204" pitchFamily="50" charset="-128"/>
            </a:rPr>
            <a:t>有</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・「要件緩和対象」</a:t>
          </a:r>
        </a:p>
        <a:p>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保育士資格・幼稚園免許：（両方とも）</a:t>
          </a:r>
          <a:r>
            <a:rPr kumimoji="1" lang="ja-JP" altLang="en-US" sz="1200" b="1">
              <a:solidFill>
                <a:srgbClr val="FF0000"/>
              </a:solidFill>
              <a:latin typeface="Meiryo UI" panose="020B0604030504040204" pitchFamily="50" charset="-128"/>
              <a:ea typeface="Meiryo UI" panose="020B0604030504040204" pitchFamily="50" charset="-128"/>
            </a:rPr>
            <a:t>無</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・「〇〇師（みなし保育教諭）」</a:t>
          </a:r>
        </a:p>
        <a:p>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保育士資格・幼稚園免許：（両方とも）</a:t>
          </a:r>
          <a:r>
            <a:rPr kumimoji="1" lang="ja-JP" altLang="en-US" sz="1200" b="1">
              <a:solidFill>
                <a:srgbClr val="FF0000"/>
              </a:solidFill>
              <a:latin typeface="Meiryo UI" panose="020B0604030504040204" pitchFamily="50" charset="-128"/>
              <a:ea typeface="Meiryo UI" panose="020B0604030504040204" pitchFamily="50" charset="-128"/>
            </a:rPr>
            <a:t>無</a:t>
          </a:r>
        </a:p>
        <a:p>
          <a:endParaRPr kumimoji="1" lang="ja-JP" altLang="en-US" sz="1300" b="1">
            <a:solidFill>
              <a:srgbClr val="FF0000"/>
            </a:solidFill>
            <a:latin typeface="Meiryo UI" panose="020B0604030504040204" pitchFamily="50" charset="-128"/>
            <a:ea typeface="Meiryo UI" panose="020B0604030504040204" pitchFamily="50" charset="-128"/>
          </a:endParaRPr>
        </a:p>
        <a:p>
          <a:r>
            <a:rPr kumimoji="1" lang="ja-JP" altLang="en-US" sz="1400" b="1">
              <a:solidFill>
                <a:sysClr val="windowText" lastClr="000000"/>
              </a:solidFill>
              <a:latin typeface="Meiryo UI" panose="020B0604030504040204" pitchFamily="50" charset="-128"/>
              <a:ea typeface="Meiryo UI" panose="020B0604030504040204" pitchFamily="50" charset="-128"/>
            </a:rPr>
            <a:t>■「採用・退職日」エラー</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r>
            <a:rPr kumimoji="1" lang="ja-JP" altLang="en-US" sz="1300" b="1">
              <a:solidFill>
                <a:sysClr val="windowText" lastClr="000000"/>
              </a:solidFill>
              <a:latin typeface="Meiryo UI" panose="020B0604030504040204" pitchFamily="50" charset="-128"/>
              <a:ea typeface="Meiryo UI" panose="020B0604030504040204" pitchFamily="50" charset="-128"/>
            </a:rPr>
            <a:t>「採用等年月日」・「退職等年月日」の入力内容が日付の形式となっていないため修正してください。</a:t>
          </a:r>
          <a:endParaRPr kumimoji="1" lang="en-US" altLang="ja-JP" sz="1300" b="1">
            <a:solidFill>
              <a:sysClr val="windowText" lastClr="000000"/>
            </a:solidFill>
            <a:latin typeface="Meiryo UI" panose="020B0604030504040204" pitchFamily="50" charset="-128"/>
            <a:ea typeface="Meiryo UI" panose="020B0604030504040204" pitchFamily="50" charset="-128"/>
          </a:endParaRPr>
        </a:p>
        <a:p>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R</a:t>
          </a:r>
          <a:r>
            <a:rPr kumimoji="1" lang="ja-JP" altLang="en-US" sz="1200" b="0">
              <a:solidFill>
                <a:sysClr val="windowText" lastClr="000000"/>
              </a:solidFill>
              <a:latin typeface="Meiryo UI" panose="020B0604030504040204" pitchFamily="50" charset="-128"/>
              <a:ea typeface="Meiryo UI" panose="020B0604030504040204" pitchFamily="50" charset="-128"/>
            </a:rPr>
            <a:t>〇</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〇</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〇」または「</a:t>
          </a:r>
          <a:r>
            <a:rPr kumimoji="1" lang="en-US" altLang="ja-JP" sz="1200" b="0">
              <a:solidFill>
                <a:sysClr val="windowText" lastClr="000000"/>
              </a:solidFill>
              <a:latin typeface="Meiryo UI" panose="020B0604030504040204" pitchFamily="50" charset="-128"/>
              <a:ea typeface="Meiryo UI" panose="020B0604030504040204" pitchFamily="50" charset="-128"/>
            </a:rPr>
            <a:t>yyyy/m/d</a:t>
          </a:r>
          <a:r>
            <a:rPr kumimoji="1" lang="ja-JP" altLang="en-US" sz="1200" b="0">
              <a:solidFill>
                <a:sysClr val="windowText" lastClr="000000"/>
              </a:solidFill>
              <a:latin typeface="Meiryo UI" panose="020B0604030504040204" pitchFamily="50" charset="-128"/>
              <a:ea typeface="Meiryo UI" panose="020B0604030504040204" pitchFamily="50" charset="-128"/>
            </a:rPr>
            <a:t>」の形式で入力</a:t>
          </a:r>
        </a:p>
        <a:p>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和暦は「</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」（ドット）、西暦は「</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」（スラッシュ）で区切る</a:t>
          </a:r>
        </a:p>
        <a:p>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例</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令和８年４月１日の場合</a:t>
          </a:r>
        </a:p>
        <a:p>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R8.4.1</a:t>
          </a:r>
          <a:r>
            <a:rPr kumimoji="1" lang="ja-JP" altLang="en-US" sz="1200" b="0">
              <a:solidFill>
                <a:sysClr val="windowText" lastClr="000000"/>
              </a:solidFill>
              <a:latin typeface="Meiryo UI" panose="020B0604030504040204" pitchFamily="50" charset="-128"/>
              <a:ea typeface="Meiryo UI" panose="020B0604030504040204" pitchFamily="50" charset="-128"/>
            </a:rPr>
            <a:t>」または「</a:t>
          </a:r>
          <a:r>
            <a:rPr kumimoji="1" lang="en-US" altLang="ja-JP" sz="1200" b="0">
              <a:solidFill>
                <a:sysClr val="windowText" lastClr="000000"/>
              </a:solidFill>
              <a:latin typeface="Meiryo UI" panose="020B0604030504040204" pitchFamily="50" charset="-128"/>
              <a:ea typeface="Meiryo UI" panose="020B0604030504040204" pitchFamily="50" charset="-128"/>
            </a:rPr>
            <a:t>2026/4/1</a:t>
          </a:r>
          <a:r>
            <a:rPr kumimoji="1" lang="ja-JP" altLang="en-US" sz="1200" b="0">
              <a:solidFill>
                <a:sysClr val="windowText" lastClr="000000"/>
              </a:solidFill>
              <a:latin typeface="Meiryo UI" panose="020B0604030504040204" pitchFamily="50" charset="-128"/>
              <a:ea typeface="Meiryo UI" panose="020B0604030504040204" pitchFamily="50" charset="-128"/>
            </a:rPr>
            <a:t>」</a:t>
          </a:r>
        </a:p>
        <a:p>
          <a:endParaRPr kumimoji="1" lang="ja-JP" altLang="en-US" sz="13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146050</xdr:colOff>
      <xdr:row>3</xdr:row>
      <xdr:rowOff>101601</xdr:rowOff>
    </xdr:from>
    <xdr:to>
      <xdr:col>10</xdr:col>
      <xdr:colOff>279400</xdr:colOff>
      <xdr:row>8</xdr:row>
      <xdr:rowOff>31750</xdr:rowOff>
    </xdr:to>
    <xdr:sp macro="" textlink="">
      <xdr:nvSpPr>
        <xdr:cNvPr id="3" name="正方形/長方形 2">
          <a:extLst>
            <a:ext uri="{FF2B5EF4-FFF2-40B4-BE49-F238E27FC236}">
              <a16:creationId xmlns:a16="http://schemas.microsoft.com/office/drawing/2014/main" id="{A490D59B-9D60-4CB3-9638-214E1447306D}"/>
            </a:ext>
          </a:extLst>
        </xdr:cNvPr>
        <xdr:cNvSpPr/>
      </xdr:nvSpPr>
      <xdr:spPr>
        <a:xfrm>
          <a:off x="6477000" y="742951"/>
          <a:ext cx="2667000" cy="1771649"/>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chemeClr val="dk1"/>
              </a:solidFill>
              <a:effectLst/>
              <a:latin typeface="Meiryo UI" panose="020B0604030504040204" pitchFamily="50" charset="-128"/>
              <a:ea typeface="Meiryo UI" panose="020B0604030504040204" pitchFamily="50" charset="-128"/>
              <a:cs typeface="+mn-cs"/>
            </a:rPr>
            <a:t>補助単価は上限である</a:t>
          </a:r>
          <a:r>
            <a:rPr lang="en-US" altLang="ja-JP" sz="1100" b="1">
              <a:solidFill>
                <a:schemeClr val="dk1"/>
              </a:solidFill>
              <a:effectLst/>
              <a:latin typeface="Meiryo UI" panose="020B0604030504040204" pitchFamily="50" charset="-128"/>
              <a:ea typeface="Meiryo UI" panose="020B0604030504040204" pitchFamily="50" charset="-128"/>
              <a:cs typeface="+mn-cs"/>
            </a:rPr>
            <a:t>40,000</a:t>
          </a:r>
          <a:r>
            <a:rPr lang="ja-JP" altLang="en-US" sz="1100" b="1">
              <a:solidFill>
                <a:schemeClr val="dk1"/>
              </a:solidFill>
              <a:effectLst/>
              <a:latin typeface="Meiryo UI" panose="020B0604030504040204" pitchFamily="50" charset="-128"/>
              <a:ea typeface="Meiryo UI" panose="020B0604030504040204" pitchFamily="50" charset="-128"/>
              <a:cs typeface="+mn-cs"/>
            </a:rPr>
            <a:t>円に設定にしております。</a:t>
          </a:r>
          <a:r>
            <a:rPr lang="en-US" altLang="ja-JP" sz="1100" b="1">
              <a:solidFill>
                <a:schemeClr val="dk1"/>
              </a:solidFill>
              <a:effectLst/>
              <a:latin typeface="Meiryo UI" panose="020B0604030504040204" pitchFamily="50" charset="-128"/>
              <a:ea typeface="Meiryo UI" panose="020B0604030504040204" pitchFamily="50" charset="-128"/>
              <a:cs typeface="+mn-cs"/>
            </a:rPr>
            <a:t>40,000</a:t>
          </a:r>
          <a:r>
            <a:rPr lang="ja-JP" altLang="en-US" sz="1100" b="1">
              <a:solidFill>
                <a:schemeClr val="dk1"/>
              </a:solidFill>
              <a:effectLst/>
              <a:latin typeface="Meiryo UI" panose="020B0604030504040204" pitchFamily="50" charset="-128"/>
              <a:ea typeface="Meiryo UI" panose="020B0604030504040204" pitchFamily="50" charset="-128"/>
              <a:cs typeface="+mn-cs"/>
            </a:rPr>
            <a:t>未満としたい場合は幼保運営課の担当までご連絡ください。</a:t>
          </a:r>
          <a:endParaRPr lang="ja-JP" altLang="ja-JP"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63500</xdr:colOff>
      <xdr:row>4</xdr:row>
      <xdr:rowOff>228600</xdr:rowOff>
    </xdr:from>
    <xdr:to>
      <xdr:col>33</xdr:col>
      <xdr:colOff>25400</xdr:colOff>
      <xdr:row>14</xdr:row>
      <xdr:rowOff>215900</xdr:rowOff>
    </xdr:to>
    <xdr:sp macro="" textlink="">
      <xdr:nvSpPr>
        <xdr:cNvPr id="7" name="正方形/長方形 6">
          <a:extLst>
            <a:ext uri="{FF2B5EF4-FFF2-40B4-BE49-F238E27FC236}">
              <a16:creationId xmlns:a16="http://schemas.microsoft.com/office/drawing/2014/main" id="{B32CA9EA-936E-466D-851C-0949569A834E}"/>
            </a:ext>
          </a:extLst>
        </xdr:cNvPr>
        <xdr:cNvSpPr/>
      </xdr:nvSpPr>
      <xdr:spPr>
        <a:xfrm>
          <a:off x="6394450" y="1397000"/>
          <a:ext cx="3384550" cy="2908300"/>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600" b="1">
              <a:solidFill>
                <a:schemeClr val="dk1"/>
              </a:solidFill>
              <a:effectLst/>
              <a:latin typeface="Meiryo UI" panose="020B0604030504040204" pitchFamily="50" charset="-128"/>
              <a:ea typeface="Meiryo UI" panose="020B0604030504040204" pitchFamily="50" charset="-128"/>
              <a:cs typeface="+mn-cs"/>
            </a:rPr>
            <a:t>交付決定額</a:t>
          </a:r>
          <a:r>
            <a:rPr lang="ja-JP" altLang="en-US" sz="1200" b="1">
              <a:solidFill>
                <a:schemeClr val="dk1"/>
              </a:solidFill>
              <a:effectLst/>
              <a:latin typeface="Meiryo UI" panose="020B0604030504040204" pitchFamily="50" charset="-128"/>
              <a:ea typeface="Meiryo UI" panose="020B0604030504040204" pitchFamily="50" charset="-128"/>
              <a:cs typeface="+mn-cs"/>
            </a:rPr>
            <a:t>（申請後に千葉市から送付する交付決定通知書に記載される額＝↓の様式第１０号（概算払請求書）の「１　交付決定額」欄に記載されている額）</a:t>
          </a:r>
          <a:r>
            <a:rPr lang="ja-JP" altLang="en-US" sz="1600" b="1">
              <a:solidFill>
                <a:schemeClr val="dk1"/>
              </a:solidFill>
              <a:effectLst/>
              <a:latin typeface="Meiryo UI" panose="020B0604030504040204" pitchFamily="50" charset="-128"/>
              <a:ea typeface="Meiryo UI" panose="020B0604030504040204" pitchFamily="50" charset="-128"/>
              <a:cs typeface="+mn-cs"/>
            </a:rPr>
            <a:t>は、</a:t>
          </a:r>
          <a:r>
            <a:rPr lang="ja-JP" altLang="en-US" sz="1600" b="1">
              <a:solidFill>
                <a:srgbClr val="FF0000"/>
              </a:solidFill>
              <a:effectLst/>
              <a:latin typeface="Meiryo UI" panose="020B0604030504040204" pitchFamily="50" charset="-128"/>
              <a:ea typeface="Meiryo UI" panose="020B0604030504040204" pitchFamily="50" charset="-128"/>
              <a:cs typeface="+mn-cs"/>
            </a:rPr>
            <a:t>交付申請額に</a:t>
          </a:r>
          <a:r>
            <a:rPr lang="en-US" altLang="ja-JP" sz="1600" b="1">
              <a:solidFill>
                <a:srgbClr val="FF0000"/>
              </a:solidFill>
              <a:effectLst/>
              <a:latin typeface="Meiryo UI" panose="020B0604030504040204" pitchFamily="50" charset="-128"/>
              <a:ea typeface="Meiryo UI" panose="020B0604030504040204" pitchFamily="50" charset="-128"/>
              <a:cs typeface="+mn-cs"/>
            </a:rPr>
            <a:t>11/12</a:t>
          </a:r>
          <a:r>
            <a:rPr lang="ja-JP" altLang="en-US" sz="1600" b="1">
              <a:solidFill>
                <a:srgbClr val="FF0000"/>
              </a:solidFill>
              <a:effectLst/>
              <a:latin typeface="Meiryo UI" panose="020B0604030504040204" pitchFamily="50" charset="-128"/>
              <a:ea typeface="Meiryo UI" panose="020B0604030504040204" pitchFamily="50" charset="-128"/>
              <a:cs typeface="+mn-cs"/>
            </a:rPr>
            <a:t>を掛けた額です。</a:t>
          </a:r>
          <a:endParaRPr lang="ja-JP" altLang="ja-JP" sz="16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19</xdr:col>
      <xdr:colOff>196850</xdr:colOff>
      <xdr:row>24</xdr:row>
      <xdr:rowOff>152400</xdr:rowOff>
    </xdr:from>
    <xdr:to>
      <xdr:col>30</xdr:col>
      <xdr:colOff>254000</xdr:colOff>
      <xdr:row>31</xdr:row>
      <xdr:rowOff>82550</xdr:rowOff>
    </xdr:to>
    <xdr:sp macro="" textlink="">
      <xdr:nvSpPr>
        <xdr:cNvPr id="8" name="正方形/長方形 7">
          <a:extLst>
            <a:ext uri="{FF2B5EF4-FFF2-40B4-BE49-F238E27FC236}">
              <a16:creationId xmlns:a16="http://schemas.microsoft.com/office/drawing/2014/main" id="{C556C457-A1C5-44A2-891B-241E61231293}"/>
            </a:ext>
          </a:extLst>
        </xdr:cNvPr>
        <xdr:cNvSpPr/>
      </xdr:nvSpPr>
      <xdr:spPr>
        <a:xfrm>
          <a:off x="6216650" y="7162800"/>
          <a:ext cx="2857500" cy="1987550"/>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概算払い　６月末支給予定</a:t>
          </a:r>
        </a:p>
        <a:p>
          <a:r>
            <a:rPr lang="en-US" altLang="ja-JP" sz="1100" b="1">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３月分と各月差額分は、実績報告に基づき追加支給します（翌年５月末支給予定）。</a:t>
          </a:r>
        </a:p>
        <a:p>
          <a:r>
            <a:rPr lang="en-US" altLang="ja-JP" sz="1100" b="1" u="none">
              <a:solidFill>
                <a:srgbClr val="FF0000"/>
              </a:solidFill>
              <a:effectLst/>
              <a:latin typeface="Meiryo UI" panose="020B0604030504040204" pitchFamily="50" charset="-128"/>
              <a:ea typeface="Meiryo UI" panose="020B0604030504040204" pitchFamily="50" charset="-128"/>
              <a:cs typeface="+mn-cs"/>
            </a:rPr>
            <a:t>※</a:t>
          </a:r>
          <a:r>
            <a:rPr lang="ja-JP" altLang="en-US" sz="1100" b="1" u="sng">
              <a:solidFill>
                <a:srgbClr val="FF0000"/>
              </a:solidFill>
              <a:effectLst/>
              <a:latin typeface="Meiryo UI" panose="020B0604030504040204" pitchFamily="50" charset="-128"/>
              <a:ea typeface="Meiryo UI" panose="020B0604030504040204" pitchFamily="50" charset="-128"/>
              <a:cs typeface="+mn-cs"/>
            </a:rPr>
            <a:t>実績が概算払い額を下回った場合は差額を返還していただきます</a:t>
          </a:r>
          <a:r>
            <a:rPr lang="ja-JP" altLang="en-US" sz="1100" b="1" u="none">
              <a:solidFill>
                <a:srgbClr val="FF0000"/>
              </a:solidFill>
              <a:effectLst/>
              <a:latin typeface="Meiryo UI" panose="020B0604030504040204" pitchFamily="50" charset="-128"/>
              <a:ea typeface="Meiryo UI" panose="020B0604030504040204" pitchFamily="50" charset="-128"/>
              <a:cs typeface="+mn-cs"/>
            </a:rPr>
            <a:t>。</a:t>
          </a:r>
          <a:endParaRPr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22</xdr:col>
      <xdr:colOff>215900</xdr:colOff>
      <xdr:row>38</xdr:row>
      <xdr:rowOff>44450</xdr:rowOff>
    </xdr:from>
    <xdr:to>
      <xdr:col>30</xdr:col>
      <xdr:colOff>76200</xdr:colOff>
      <xdr:row>41</xdr:row>
      <xdr:rowOff>209550</xdr:rowOff>
    </xdr:to>
    <xdr:sp macro="" textlink="">
      <xdr:nvSpPr>
        <xdr:cNvPr id="10" name="正方形/長方形 9">
          <a:extLst>
            <a:ext uri="{FF2B5EF4-FFF2-40B4-BE49-F238E27FC236}">
              <a16:creationId xmlns:a16="http://schemas.microsoft.com/office/drawing/2014/main" id="{2A6A2CC5-AFE2-4AF8-9041-268A1BB0410D}"/>
            </a:ext>
          </a:extLst>
        </xdr:cNvPr>
        <xdr:cNvSpPr/>
      </xdr:nvSpPr>
      <xdr:spPr>
        <a:xfrm>
          <a:off x="6546850" y="11156950"/>
          <a:ext cx="2349500" cy="1041400"/>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rgbClr val="FF0000"/>
              </a:solidFill>
              <a:effectLst/>
              <a:latin typeface="Meiryo UI" panose="020B0604030504040204" pitchFamily="50" charset="-128"/>
              <a:ea typeface="Meiryo UI" panose="020B0604030504040204" pitchFamily="50" charset="-128"/>
              <a:cs typeface="+mn-cs"/>
            </a:rPr>
            <a:t>文中の文書番号はこちらで記載する欄ですので、空欄で提出してください。</a:t>
          </a:r>
          <a:endParaRPr lang="ja-JP" altLang="ja-JP"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9&#20445;&#32946;&#20418;\&#8251;&#21508;&#20418;&#21729;\&#28193;&#37096;&#30001;&#20339;&#12501;&#12457;&#12523;&#12480;\&#20445;&#32946;&#22763;&#37197;&#32622;&#22522;&#28310;&#35036;&#21161;&#37329;\&#20445;&#32946;&#22763;&#37197;&#32622;&#22522;&#28310;&#35036;&#21161;&#37329;\1&#35036;&#21161;&#37329;&#20132;&#20184;(vlookup)\23&#20445;&#32946;&#22763;&#31561;&#37197;&#32622;&#22522;&#28310;&#35036;&#21161;&#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千葉市中央区院内2-5-6</v>
          </cell>
          <cell r="F4">
            <v>935000</v>
          </cell>
          <cell r="G4">
            <v>2572000</v>
          </cell>
          <cell r="H4">
            <v>3159000</v>
          </cell>
          <cell r="I4">
            <v>0</v>
          </cell>
          <cell r="J4">
            <v>1588000</v>
          </cell>
          <cell r="K4">
            <v>8254000</v>
          </cell>
          <cell r="L4">
            <v>8254000</v>
          </cell>
        </row>
        <row r="5">
          <cell r="A5">
            <v>2</v>
          </cell>
          <cell r="B5" t="str">
            <v>旭ケ丘保育園</v>
          </cell>
          <cell r="C5" t="str">
            <v>(福)千葉ベタニヤホーム</v>
          </cell>
          <cell r="D5" t="str">
            <v>中島　康文</v>
          </cell>
          <cell r="E5" t="str">
            <v>市川市国府台2-9-13</v>
          </cell>
          <cell r="F5">
            <v>2572000</v>
          </cell>
          <cell r="G5">
            <v>2572000</v>
          </cell>
          <cell r="H5">
            <v>4212000</v>
          </cell>
          <cell r="I5">
            <v>467000</v>
          </cell>
          <cell r="J5">
            <v>1588000</v>
          </cell>
          <cell r="K5">
            <v>2352000</v>
          </cell>
          <cell r="L5">
            <v>11191000</v>
          </cell>
        </row>
        <row r="6">
          <cell r="A6">
            <v>3</v>
          </cell>
          <cell r="B6" t="str">
            <v>稲毛保育園</v>
          </cell>
          <cell r="C6" t="str">
            <v>(福)千葉県厚生事業団</v>
          </cell>
          <cell r="D6" t="str">
            <v>佐藤 悦光</v>
          </cell>
          <cell r="E6" t="str">
            <v>柏市十余二175-42</v>
          </cell>
          <cell r="F6">
            <v>0</v>
          </cell>
          <cell r="G6">
            <v>2357000</v>
          </cell>
          <cell r="H6">
            <v>3510000</v>
          </cell>
          <cell r="I6">
            <v>0</v>
          </cell>
          <cell r="J6">
            <v>1588000</v>
          </cell>
          <cell r="K6">
            <v>2352000</v>
          </cell>
          <cell r="L6">
            <v>9807000</v>
          </cell>
        </row>
        <row r="7">
          <cell r="A7">
            <v>4</v>
          </cell>
          <cell r="B7" t="str">
            <v>みどり学園附属保育園</v>
          </cell>
          <cell r="C7" t="str">
            <v>(財)みどり学園附属保育園</v>
          </cell>
          <cell r="D7" t="str">
            <v>相原 美知江</v>
          </cell>
          <cell r="E7" t="str">
            <v>千葉市花見川区幕張町2-972</v>
          </cell>
          <cell r="F7">
            <v>0</v>
          </cell>
          <cell r="G7">
            <v>2572000</v>
          </cell>
          <cell r="H7">
            <v>4212000</v>
          </cell>
          <cell r="I7">
            <v>467000</v>
          </cell>
          <cell r="J7">
            <v>1588000</v>
          </cell>
          <cell r="K7">
            <v>0</v>
          </cell>
          <cell r="L7">
            <v>8839000</v>
          </cell>
        </row>
        <row r="8">
          <cell r="A8">
            <v>5</v>
          </cell>
          <cell r="B8" t="str">
            <v>ちどり保育園</v>
          </cell>
          <cell r="C8" t="str">
            <v>(財)ちどり保育園</v>
          </cell>
          <cell r="D8" t="str">
            <v>吉岡   正夫</v>
          </cell>
          <cell r="E8" t="str">
            <v>千葉市花見川区検見川町3-331-4</v>
          </cell>
          <cell r="F8">
            <v>1870000</v>
          </cell>
          <cell r="G8">
            <v>2572000</v>
          </cell>
          <cell r="H8">
            <v>4212000</v>
          </cell>
          <cell r="I8">
            <v>467000</v>
          </cell>
          <cell r="J8">
            <v>1588000</v>
          </cell>
          <cell r="K8">
            <v>2352000</v>
          </cell>
          <cell r="L8">
            <v>13061000</v>
          </cell>
        </row>
        <row r="9">
          <cell r="A9">
            <v>6</v>
          </cell>
          <cell r="B9" t="str">
            <v>今井保育園</v>
          </cell>
          <cell r="C9" t="str">
            <v>(財)今井保育園</v>
          </cell>
          <cell r="D9" t="str">
            <v>大森 権四郎</v>
          </cell>
          <cell r="E9" t="str">
            <v>千葉市中央区今井2-12-7</v>
          </cell>
          <cell r="F9">
            <v>935000</v>
          </cell>
          <cell r="G9">
            <v>2572000</v>
          </cell>
          <cell r="H9">
            <v>4212000</v>
          </cell>
          <cell r="I9">
            <v>467000</v>
          </cell>
          <cell r="J9">
            <v>1588000</v>
          </cell>
          <cell r="K9">
            <v>2352000</v>
          </cell>
          <cell r="L9">
            <v>12126000</v>
          </cell>
        </row>
        <row r="10">
          <cell r="A10">
            <v>7</v>
          </cell>
          <cell r="B10" t="str">
            <v>若竹保育園</v>
          </cell>
          <cell r="C10" t="str">
            <v>(福)恵福祉会</v>
          </cell>
          <cell r="D10" t="str">
            <v>片倉  憲太郎</v>
          </cell>
          <cell r="E10" t="str">
            <v>袖ケ浦市蔵波2598-1</v>
          </cell>
          <cell r="F10">
            <v>935000</v>
          </cell>
          <cell r="G10">
            <v>2572000</v>
          </cell>
          <cell r="H10">
            <v>4212000</v>
          </cell>
          <cell r="I10">
            <v>467000</v>
          </cell>
          <cell r="J10">
            <v>1588000</v>
          </cell>
          <cell r="K10">
            <v>2352000</v>
          </cell>
          <cell r="L10">
            <v>12126000</v>
          </cell>
        </row>
        <row r="11">
          <cell r="A11">
            <v>8</v>
          </cell>
          <cell r="B11" t="str">
            <v>千葉寺保育園</v>
          </cell>
          <cell r="C11" t="str">
            <v>(福)千葉寺福祉会</v>
          </cell>
          <cell r="D11" t="str">
            <v>鈴木敏弘</v>
          </cell>
          <cell r="E11" t="str">
            <v>千葉市中央区末広4-17-3</v>
          </cell>
          <cell r="F11">
            <v>935000</v>
          </cell>
          <cell r="G11">
            <v>2572000</v>
          </cell>
          <cell r="H11">
            <v>4212000</v>
          </cell>
          <cell r="I11">
            <v>467000</v>
          </cell>
          <cell r="J11">
            <v>1588000</v>
          </cell>
          <cell r="K11">
            <v>2352000</v>
          </cell>
          <cell r="L11">
            <v>12126000</v>
          </cell>
        </row>
        <row r="12">
          <cell r="A12">
            <v>9</v>
          </cell>
          <cell r="B12" t="str">
            <v>慈光保育園</v>
          </cell>
          <cell r="C12" t="str">
            <v>(福)龍澤園</v>
          </cell>
          <cell r="D12" t="str">
            <v>長谷川 和世</v>
          </cell>
          <cell r="E12" t="str">
            <v>千葉市中央区大巌寺町457-5</v>
          </cell>
          <cell r="F12">
            <v>0</v>
          </cell>
          <cell r="G12">
            <v>2572000</v>
          </cell>
          <cell r="H12">
            <v>4212000</v>
          </cell>
          <cell r="I12">
            <v>467000</v>
          </cell>
          <cell r="J12">
            <v>894000</v>
          </cell>
          <cell r="K12">
            <v>2352000</v>
          </cell>
          <cell r="L12">
            <v>10497000</v>
          </cell>
        </row>
        <row r="13">
          <cell r="A13">
            <v>10</v>
          </cell>
          <cell r="B13" t="str">
            <v>若梅保育園</v>
          </cell>
          <cell r="C13" t="str">
            <v>(福)恵福祉会</v>
          </cell>
          <cell r="D13" t="str">
            <v>片倉  憲太郎</v>
          </cell>
          <cell r="E13" t="str">
            <v>袖ケ浦市蔵波2598-1</v>
          </cell>
          <cell r="F13">
            <v>0</v>
          </cell>
          <cell r="G13">
            <v>2572000</v>
          </cell>
          <cell r="H13">
            <v>4212000</v>
          </cell>
          <cell r="I13">
            <v>467000</v>
          </cell>
          <cell r="J13">
            <v>1588000</v>
          </cell>
          <cell r="K13">
            <v>2352000</v>
          </cell>
          <cell r="L13">
            <v>11191000</v>
          </cell>
        </row>
        <row r="14">
          <cell r="A14">
            <v>11</v>
          </cell>
          <cell r="B14" t="str">
            <v>チューリップ保育園</v>
          </cell>
          <cell r="C14" t="str">
            <v>(福)聖心福祉会</v>
          </cell>
          <cell r="D14" t="str">
            <v>藤井 二佐枝</v>
          </cell>
          <cell r="E14" t="str">
            <v>千葉市美浜区真砂3-15-14</v>
          </cell>
          <cell r="F14">
            <v>935000</v>
          </cell>
          <cell r="G14">
            <v>2572000</v>
          </cell>
          <cell r="H14">
            <v>4212000</v>
          </cell>
          <cell r="I14">
            <v>467000</v>
          </cell>
          <cell r="J14">
            <v>955000</v>
          </cell>
          <cell r="K14">
            <v>2352000</v>
          </cell>
          <cell r="L14">
            <v>11493000</v>
          </cell>
        </row>
        <row r="15">
          <cell r="A15">
            <v>12</v>
          </cell>
          <cell r="B15" t="str">
            <v>幕張海浜保育園</v>
          </cell>
          <cell r="C15" t="str">
            <v>(福)愛の園福祉会</v>
          </cell>
          <cell r="D15" t="str">
            <v>堀口   路加</v>
          </cell>
          <cell r="E15" t="str">
            <v>八千代市大字米本1359米本団地4-39</v>
          </cell>
          <cell r="F15">
            <v>0</v>
          </cell>
          <cell r="G15">
            <v>2572000</v>
          </cell>
          <cell r="H15">
            <v>4212000</v>
          </cell>
          <cell r="I15">
            <v>467000</v>
          </cell>
          <cell r="J15">
            <v>1588000</v>
          </cell>
          <cell r="K15">
            <v>2352000</v>
          </cell>
          <cell r="L15">
            <v>11191000</v>
          </cell>
        </row>
        <row r="16">
          <cell r="A16">
            <v>13</v>
          </cell>
          <cell r="B16" t="str">
            <v>みつわ台保育園</v>
          </cell>
          <cell r="C16" t="str">
            <v xml:space="preserve">(福)豊福祉会 </v>
          </cell>
          <cell r="D16" t="str">
            <v>御園　愛子</v>
          </cell>
          <cell r="E16" t="str">
            <v>千葉市若葉区みつわ台5-8-8</v>
          </cell>
          <cell r="F16">
            <v>0</v>
          </cell>
          <cell r="G16">
            <v>2572000</v>
          </cell>
          <cell r="H16">
            <v>4212000</v>
          </cell>
          <cell r="I16">
            <v>467000</v>
          </cell>
          <cell r="J16">
            <v>1588000</v>
          </cell>
          <cell r="K16">
            <v>4704000</v>
          </cell>
          <cell r="L16">
            <v>13543000</v>
          </cell>
        </row>
        <row r="17">
          <cell r="A17">
            <v>14</v>
          </cell>
          <cell r="B17" t="str">
            <v>まどか保育園</v>
          </cell>
          <cell r="C17" t="str">
            <v>(福)高洲福祉会</v>
          </cell>
          <cell r="D17" t="str">
            <v>樋口　正春</v>
          </cell>
          <cell r="E17" t="str">
            <v>千葉市美浜区高洲1-15-2</v>
          </cell>
          <cell r="F17">
            <v>935000</v>
          </cell>
          <cell r="G17">
            <v>2572000</v>
          </cell>
          <cell r="H17">
            <v>4212000</v>
          </cell>
          <cell r="I17">
            <v>467000</v>
          </cell>
          <cell r="J17">
            <v>1456000</v>
          </cell>
          <cell r="K17">
            <v>0</v>
          </cell>
          <cell r="L17">
            <v>9642000</v>
          </cell>
        </row>
        <row r="18">
          <cell r="A18">
            <v>15</v>
          </cell>
          <cell r="B18" t="str">
            <v>わかくさ保育園</v>
          </cell>
          <cell r="C18" t="str">
            <v>(福)如水福祉会</v>
          </cell>
          <cell r="D18" t="str">
            <v>行木　道嗣</v>
          </cell>
          <cell r="E18" t="str">
            <v>千葉市緑区大椎町1199-2</v>
          </cell>
          <cell r="F18">
            <v>0</v>
          </cell>
          <cell r="G18">
            <v>2572000</v>
          </cell>
          <cell r="H18">
            <v>3510000</v>
          </cell>
          <cell r="I18">
            <v>467000</v>
          </cell>
          <cell r="J18">
            <v>1148000</v>
          </cell>
          <cell r="K18">
            <v>0</v>
          </cell>
          <cell r="L18">
            <v>7697000</v>
          </cell>
        </row>
        <row r="19">
          <cell r="A19">
            <v>16</v>
          </cell>
          <cell r="B19" t="str">
            <v>たいよう保育園</v>
          </cell>
          <cell r="C19" t="str">
            <v>(福)千葉福祉会</v>
          </cell>
          <cell r="D19" t="str">
            <v>中村　くに子</v>
          </cell>
          <cell r="E19" t="str">
            <v>千葉市若葉区みつわ台3-12-1</v>
          </cell>
          <cell r="F19">
            <v>935000</v>
          </cell>
          <cell r="G19">
            <v>2572000</v>
          </cell>
          <cell r="H19">
            <v>4212000</v>
          </cell>
          <cell r="I19">
            <v>467000</v>
          </cell>
          <cell r="J19">
            <v>1588000</v>
          </cell>
          <cell r="K19">
            <v>0</v>
          </cell>
          <cell r="L19">
            <v>9774000</v>
          </cell>
        </row>
        <row r="20">
          <cell r="A20">
            <v>17</v>
          </cell>
          <cell r="B20" t="str">
            <v>松ケ丘保育園</v>
          </cell>
          <cell r="C20" t="str">
            <v>(福)清流福祉会</v>
          </cell>
          <cell r="D20" t="str">
            <v>渡辺   光範</v>
          </cell>
          <cell r="E20" t="str">
            <v>千葉市中央区松ケ丘町563-1</v>
          </cell>
          <cell r="F20">
            <v>0</v>
          </cell>
          <cell r="G20">
            <v>2572000</v>
          </cell>
          <cell r="H20">
            <v>4212000</v>
          </cell>
          <cell r="I20">
            <v>467000</v>
          </cell>
          <cell r="J20">
            <v>1043000</v>
          </cell>
          <cell r="K20">
            <v>2352000</v>
          </cell>
          <cell r="L20">
            <v>10646000</v>
          </cell>
        </row>
        <row r="21">
          <cell r="A21">
            <v>18</v>
          </cell>
          <cell r="B21" t="str">
            <v>作草部保育園</v>
          </cell>
          <cell r="C21" t="str">
            <v>(福)扶葉福祉会</v>
          </cell>
          <cell r="D21" t="str">
            <v>竝木     清</v>
          </cell>
          <cell r="E21" t="str">
            <v>千葉市稲毛区作草部町698-3</v>
          </cell>
          <cell r="F21">
            <v>0</v>
          </cell>
          <cell r="G21">
            <v>2572000</v>
          </cell>
          <cell r="H21">
            <v>4212000</v>
          </cell>
          <cell r="I21">
            <v>467000</v>
          </cell>
          <cell r="J21">
            <v>1588000</v>
          </cell>
          <cell r="K21">
            <v>0</v>
          </cell>
          <cell r="L21">
            <v>8839000</v>
          </cell>
        </row>
        <row r="22">
          <cell r="A22">
            <v>19</v>
          </cell>
          <cell r="B22" t="str">
            <v>すずらん保育園</v>
          </cell>
          <cell r="C22" t="str">
            <v>(福)精粋福祉会</v>
          </cell>
          <cell r="D22" t="str">
            <v>林      榮子</v>
          </cell>
          <cell r="E22" t="str">
            <v>千葉市若葉区若松町2106-3</v>
          </cell>
          <cell r="F22">
            <v>0</v>
          </cell>
          <cell r="G22">
            <v>2572000</v>
          </cell>
          <cell r="H22">
            <v>4212000</v>
          </cell>
          <cell r="I22">
            <v>467000</v>
          </cell>
          <cell r="J22">
            <v>1588000</v>
          </cell>
          <cell r="K22">
            <v>2352000</v>
          </cell>
          <cell r="L22">
            <v>11191000</v>
          </cell>
        </row>
        <row r="23">
          <cell r="A23">
            <v>20</v>
          </cell>
          <cell r="B23" t="str">
            <v>なぎさ保育園</v>
          </cell>
          <cell r="C23" t="str">
            <v>(福)愛誠福祉会</v>
          </cell>
          <cell r="D23" t="str">
            <v>森田  喜代八</v>
          </cell>
          <cell r="E23" t="str">
            <v>千葉市美浜区高浜4-4-1</v>
          </cell>
          <cell r="F23">
            <v>0</v>
          </cell>
          <cell r="G23">
            <v>2572000</v>
          </cell>
          <cell r="H23">
            <v>4212000</v>
          </cell>
          <cell r="I23">
            <v>467000</v>
          </cell>
          <cell r="J23">
            <v>1588000</v>
          </cell>
          <cell r="K23">
            <v>0</v>
          </cell>
          <cell r="L23">
            <v>8839000</v>
          </cell>
        </row>
        <row r="24">
          <cell r="A24">
            <v>21</v>
          </cell>
          <cell r="B24" t="str">
            <v>南小中台保育園</v>
          </cell>
          <cell r="C24" t="str">
            <v>(福)南小中台福祉会</v>
          </cell>
          <cell r="D24" t="str">
            <v>原   八代重</v>
          </cell>
          <cell r="E24" t="str">
            <v>千葉市稲毛区小仲台8-21-1</v>
          </cell>
          <cell r="F24">
            <v>0</v>
          </cell>
          <cell r="G24">
            <v>2572000</v>
          </cell>
          <cell r="H24">
            <v>3861000</v>
          </cell>
          <cell r="I24">
            <v>467000</v>
          </cell>
          <cell r="J24">
            <v>1588000</v>
          </cell>
          <cell r="K24">
            <v>2352000</v>
          </cell>
          <cell r="L24">
            <v>10840000</v>
          </cell>
        </row>
        <row r="25">
          <cell r="A25">
            <v>22</v>
          </cell>
          <cell r="B25" t="str">
            <v>もみじ保育園</v>
          </cell>
          <cell r="C25" t="str">
            <v>(福)光楓福祉会</v>
          </cell>
          <cell r="D25" t="str">
            <v>大川   さ己</v>
          </cell>
          <cell r="E25" t="str">
            <v>千葉市美浜区磯辺5-14-5</v>
          </cell>
          <cell r="F25">
            <v>935000</v>
          </cell>
          <cell r="G25">
            <v>2572000</v>
          </cell>
          <cell r="H25">
            <v>4212000</v>
          </cell>
          <cell r="I25">
            <v>467000</v>
          </cell>
          <cell r="J25">
            <v>1588000</v>
          </cell>
          <cell r="K25">
            <v>2352000</v>
          </cell>
          <cell r="L25">
            <v>12126000</v>
          </cell>
        </row>
        <row r="26">
          <cell r="A26">
            <v>23</v>
          </cell>
          <cell r="B26" t="str">
            <v>おゆみ野保育園</v>
          </cell>
          <cell r="C26" t="str">
            <v>(福)おゆみ野福祉会</v>
          </cell>
          <cell r="D26" t="str">
            <v>長谷川 光男</v>
          </cell>
          <cell r="E26" t="str">
            <v>千葉市緑区おゆみ野２－７</v>
          </cell>
          <cell r="F26">
            <v>0</v>
          </cell>
          <cell r="G26">
            <v>2572000</v>
          </cell>
          <cell r="H26">
            <v>4212000</v>
          </cell>
          <cell r="I26">
            <v>467000</v>
          </cell>
          <cell r="J26">
            <v>1588000</v>
          </cell>
          <cell r="K26">
            <v>2352000</v>
          </cell>
          <cell r="L26">
            <v>11191000</v>
          </cell>
        </row>
        <row r="27">
          <cell r="A27">
            <v>24</v>
          </cell>
          <cell r="B27" t="str">
            <v>ナーセリー鏡戸</v>
          </cell>
          <cell r="C27" t="str">
            <v>(福)鏡明福祉会</v>
          </cell>
          <cell r="D27" t="str">
            <v>片岡  明</v>
          </cell>
          <cell r="E27" t="str">
            <v>千葉市緑区あすみが丘4-21-1</v>
          </cell>
          <cell r="F27">
            <v>0</v>
          </cell>
          <cell r="G27">
            <v>2572000</v>
          </cell>
          <cell r="H27">
            <v>4212000</v>
          </cell>
          <cell r="I27">
            <v>467000</v>
          </cell>
          <cell r="J27">
            <v>1588000</v>
          </cell>
          <cell r="K27">
            <v>0</v>
          </cell>
          <cell r="L27">
            <v>8839000</v>
          </cell>
        </row>
        <row r="28">
          <cell r="A28">
            <v>25</v>
          </cell>
          <cell r="B28" t="str">
            <v>打瀬保育園</v>
          </cell>
          <cell r="C28" t="str">
            <v>(福)健育会</v>
          </cell>
          <cell r="D28" t="str">
            <v>畑佐　新次郎</v>
          </cell>
          <cell r="E28" t="str">
            <v>千葉市美浜区打瀬1-3-5</v>
          </cell>
          <cell r="F28">
            <v>0</v>
          </cell>
          <cell r="G28">
            <v>2572000</v>
          </cell>
          <cell r="H28">
            <v>4212000</v>
          </cell>
          <cell r="I28">
            <v>467000</v>
          </cell>
          <cell r="J28">
            <v>1588000</v>
          </cell>
          <cell r="K28">
            <v>0</v>
          </cell>
          <cell r="L28">
            <v>8839000</v>
          </cell>
        </row>
        <row r="29">
          <cell r="A29">
            <v>26</v>
          </cell>
          <cell r="B29" t="str">
            <v>ふたば保育園</v>
          </cell>
          <cell r="C29" t="str">
            <v>(福)あかね福祉会</v>
          </cell>
          <cell r="D29" t="str">
            <v>篠原　昇一</v>
          </cell>
          <cell r="E29" t="str">
            <v>千葉市緑区刈田子町３０８-10</v>
          </cell>
          <cell r="F29">
            <v>0</v>
          </cell>
          <cell r="G29">
            <v>2572000</v>
          </cell>
          <cell r="H29">
            <v>4212000</v>
          </cell>
          <cell r="I29">
            <v>467000</v>
          </cell>
          <cell r="J29">
            <v>1588000</v>
          </cell>
          <cell r="K29">
            <v>4704000</v>
          </cell>
          <cell r="L29">
            <v>13543000</v>
          </cell>
        </row>
        <row r="30">
          <cell r="A30">
            <v>27</v>
          </cell>
          <cell r="B30" t="str">
            <v>明和輝保育園</v>
          </cell>
          <cell r="C30" t="str">
            <v>(福)健善富会</v>
          </cell>
          <cell r="D30" t="str">
            <v>井上　　悟</v>
          </cell>
          <cell r="E30" t="str">
            <v>千葉市緑区おゆみ野中央7-30</v>
          </cell>
          <cell r="F30">
            <v>0</v>
          </cell>
          <cell r="G30">
            <v>2572000</v>
          </cell>
          <cell r="H30">
            <v>4212000</v>
          </cell>
          <cell r="I30">
            <v>467000</v>
          </cell>
          <cell r="J30">
            <v>1588000</v>
          </cell>
          <cell r="K30">
            <v>2352000</v>
          </cell>
          <cell r="L30">
            <v>11191000</v>
          </cell>
        </row>
        <row r="31">
          <cell r="A31">
            <v>28</v>
          </cell>
          <cell r="B31" t="str">
            <v>山王保育園</v>
          </cell>
          <cell r="C31" t="str">
            <v>(福)豊樹園</v>
          </cell>
          <cell r="D31" t="str">
            <v>伊藤　年夫</v>
          </cell>
          <cell r="E31" t="str">
            <v>千葉市稲毛区山王町153-16</v>
          </cell>
          <cell r="F31">
            <v>0</v>
          </cell>
          <cell r="G31">
            <v>2572000</v>
          </cell>
          <cell r="H31">
            <v>4212000</v>
          </cell>
          <cell r="I31">
            <v>467000</v>
          </cell>
          <cell r="J31">
            <v>1588000</v>
          </cell>
          <cell r="K31">
            <v>2352000</v>
          </cell>
          <cell r="L31">
            <v>11191000</v>
          </cell>
        </row>
        <row r="32">
          <cell r="A32">
            <v>29</v>
          </cell>
          <cell r="B32" t="str">
            <v>チャイルド・ガーデン保育園</v>
          </cell>
          <cell r="C32" t="str">
            <v>(学)誠真学園</v>
          </cell>
          <cell r="D32" t="str">
            <v>中村　喜一郎</v>
          </cell>
          <cell r="E32" t="str">
            <v>千葉市稲毛区小仲台8-20-1</v>
          </cell>
          <cell r="F32">
            <v>0</v>
          </cell>
          <cell r="G32">
            <v>2572000</v>
          </cell>
          <cell r="H32">
            <v>3861000</v>
          </cell>
          <cell r="I32">
            <v>467000</v>
          </cell>
          <cell r="J32">
            <v>1588000</v>
          </cell>
          <cell r="K32">
            <v>392000</v>
          </cell>
          <cell r="L32">
            <v>8880000</v>
          </cell>
        </row>
        <row r="33">
          <cell r="A33">
            <v>30</v>
          </cell>
          <cell r="B33" t="str">
            <v>明徳土気保育園</v>
          </cell>
          <cell r="C33" t="str">
            <v>(福)千葉明徳会</v>
          </cell>
          <cell r="D33" t="str">
            <v>福中　儀明</v>
          </cell>
          <cell r="E33" t="str">
            <v>千葉市緑区土気町1626-5</v>
          </cell>
          <cell r="F33">
            <v>0</v>
          </cell>
          <cell r="G33">
            <v>2572000</v>
          </cell>
          <cell r="H33">
            <v>4212000</v>
          </cell>
          <cell r="I33">
            <v>467000</v>
          </cell>
          <cell r="J33">
            <v>1588000</v>
          </cell>
          <cell r="K33">
            <v>4704000</v>
          </cell>
          <cell r="L33">
            <v>13543000</v>
          </cell>
        </row>
        <row r="34">
          <cell r="A34">
            <v>31</v>
          </cell>
          <cell r="B34" t="str">
            <v>グレース保育園</v>
          </cell>
          <cell r="C34" t="str">
            <v>(福)小ばと会</v>
          </cell>
          <cell r="D34" t="str">
            <v>村松　重彦</v>
          </cell>
          <cell r="E34" t="str">
            <v>千葉市緑区おゆみ野中央2-7-7</v>
          </cell>
          <cell r="F34">
            <v>0</v>
          </cell>
          <cell r="G34">
            <v>2572000</v>
          </cell>
          <cell r="H34">
            <v>4212000</v>
          </cell>
          <cell r="I34">
            <v>467000</v>
          </cell>
          <cell r="J34">
            <v>1053000</v>
          </cell>
          <cell r="K34">
            <v>4704000</v>
          </cell>
          <cell r="L34">
            <v>13008000</v>
          </cell>
        </row>
        <row r="35">
          <cell r="A35">
            <v>32</v>
          </cell>
          <cell r="B35" t="str">
            <v>みらい保育園</v>
          </cell>
          <cell r="C35" t="str">
            <v>(福)天祐会</v>
          </cell>
          <cell r="D35" t="str">
            <v>江口　　進</v>
          </cell>
          <cell r="E35" t="str">
            <v>千葉市中央区港町13-30</v>
          </cell>
          <cell r="F35">
            <v>0</v>
          </cell>
          <cell r="G35">
            <v>2572000</v>
          </cell>
          <cell r="H35">
            <v>4212000</v>
          </cell>
          <cell r="I35">
            <v>467000</v>
          </cell>
          <cell r="J35">
            <v>1588000</v>
          </cell>
          <cell r="K35">
            <v>0</v>
          </cell>
          <cell r="L35">
            <v>8839000</v>
          </cell>
        </row>
        <row r="36">
          <cell r="A36">
            <v>33</v>
          </cell>
          <cell r="B36" t="str">
            <v>かまとり保育園</v>
          </cell>
          <cell r="C36" t="str">
            <v>(学）アゼリー学園</v>
          </cell>
          <cell r="D36" t="str">
            <v>来栖　宏二</v>
          </cell>
          <cell r="E36" t="str">
            <v>東京都江戸川区中央1－8－21</v>
          </cell>
          <cell r="F36">
            <v>0</v>
          </cell>
          <cell r="G36">
            <v>2572000</v>
          </cell>
          <cell r="H36">
            <v>4212000</v>
          </cell>
          <cell r="I36">
            <v>467000</v>
          </cell>
          <cell r="J36">
            <v>1588000</v>
          </cell>
          <cell r="K36">
            <v>2352000</v>
          </cell>
          <cell r="L36">
            <v>11191000</v>
          </cell>
        </row>
        <row r="37">
          <cell r="A37">
            <v>34</v>
          </cell>
          <cell r="B37" t="str">
            <v>植草弁天保育園</v>
          </cell>
          <cell r="C37" t="str">
            <v>(学)植草学園</v>
          </cell>
          <cell r="D37" t="str">
            <v>植草　昭</v>
          </cell>
          <cell r="E37" t="str">
            <v>千葉市中央区弁天2-8-9</v>
          </cell>
          <cell r="F37">
            <v>935000</v>
          </cell>
          <cell r="G37">
            <v>2143000</v>
          </cell>
          <cell r="H37">
            <v>1755000</v>
          </cell>
          <cell r="I37">
            <v>0</v>
          </cell>
          <cell r="J37">
            <v>1588000</v>
          </cell>
          <cell r="K37">
            <v>0</v>
          </cell>
          <cell r="L37">
            <v>6421000</v>
          </cell>
        </row>
        <row r="38">
          <cell r="A38">
            <v>35</v>
          </cell>
          <cell r="B38" t="str">
            <v>ひなたぼっこ保育園</v>
          </cell>
          <cell r="C38" t="str">
            <v>(社)千葉市民間保育園協議会</v>
          </cell>
          <cell r="D38" t="str">
            <v>山﨑　淳一</v>
          </cell>
          <cell r="E38" t="str">
            <v>千葉市中央区中央4-5-1</v>
          </cell>
          <cell r="F38">
            <v>0</v>
          </cell>
          <cell r="G38">
            <v>2572000</v>
          </cell>
          <cell r="H38">
            <v>4212000</v>
          </cell>
          <cell r="I38">
            <v>311000</v>
          </cell>
          <cell r="J38">
            <v>1588000</v>
          </cell>
          <cell r="K38">
            <v>0</v>
          </cell>
          <cell r="L38">
            <v>8683000</v>
          </cell>
        </row>
        <row r="39">
          <cell r="A39">
            <v>36</v>
          </cell>
          <cell r="B39" t="str">
            <v>はまかぜ保育園</v>
          </cell>
          <cell r="C39" t="str">
            <v>(福)愛誠福祉会</v>
          </cell>
          <cell r="D39" t="str">
            <v>森田喜代八</v>
          </cell>
          <cell r="E39" t="str">
            <v xml:space="preserve">千葉市中央区中央港1-24-14 </v>
          </cell>
          <cell r="F39">
            <v>935000</v>
          </cell>
          <cell r="G39">
            <v>2572000</v>
          </cell>
          <cell r="H39">
            <v>4212000</v>
          </cell>
          <cell r="I39">
            <v>155000</v>
          </cell>
          <cell r="J39">
            <v>1588000</v>
          </cell>
          <cell r="K39">
            <v>0</v>
          </cell>
          <cell r="L39">
            <v>9462000</v>
          </cell>
        </row>
        <row r="40">
          <cell r="A40">
            <v>37</v>
          </cell>
          <cell r="B40" t="str">
            <v>いなほ保育園</v>
          </cell>
          <cell r="C40" t="str">
            <v>(株)こどもの森</v>
          </cell>
          <cell r="D40" t="str">
            <v>久芳一裕</v>
          </cell>
          <cell r="E40" t="str">
            <v>東京都国分寺市光町2-5-1</v>
          </cell>
          <cell r="F40">
            <v>0</v>
          </cell>
          <cell r="G40">
            <v>2572000</v>
          </cell>
          <cell r="H40">
            <v>4212000</v>
          </cell>
          <cell r="I40">
            <v>311000</v>
          </cell>
          <cell r="J40">
            <v>809000</v>
          </cell>
          <cell r="K40">
            <v>0</v>
          </cell>
          <cell r="L40">
            <v>7904000</v>
          </cell>
        </row>
        <row r="41">
          <cell r="A41">
            <v>38</v>
          </cell>
          <cell r="B41" t="str">
            <v>キッズマーム保育園</v>
          </cell>
          <cell r="C41" t="str">
            <v>イングレソ（株）</v>
          </cell>
          <cell r="D41" t="str">
            <v>西村　妙子</v>
          </cell>
          <cell r="E41" t="str">
            <v>千葉市若葉区西都賀3-17-11</v>
          </cell>
          <cell r="F41">
            <v>0</v>
          </cell>
          <cell r="G41">
            <v>2572000</v>
          </cell>
          <cell r="H41">
            <v>4212000</v>
          </cell>
          <cell r="I41">
            <v>0</v>
          </cell>
          <cell r="J41">
            <v>1588000</v>
          </cell>
          <cell r="K41">
            <v>1764000</v>
          </cell>
          <cell r="L41">
            <v>10136000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935000</v>
          </cell>
          <cell r="G42">
            <v>2572000</v>
          </cell>
          <cell r="H42">
            <v>3159000</v>
          </cell>
          <cell r="I42">
            <v>0</v>
          </cell>
          <cell r="J42">
            <v>0</v>
          </cell>
          <cell r="K42">
            <v>0</v>
          </cell>
          <cell r="L42">
            <v>6666000</v>
          </cell>
        </row>
        <row r="43">
          <cell r="A43">
            <v>40</v>
          </cell>
          <cell r="B43" t="str">
            <v>明徳浜野駅保育園</v>
          </cell>
          <cell r="C43" t="str">
            <v>（学）千葉明徳学園</v>
          </cell>
          <cell r="D43" t="str">
            <v>福中　儀明</v>
          </cell>
          <cell r="E43" t="str">
            <v>千葉市中央区南生実町1412番地</v>
          </cell>
          <cell r="F43">
            <v>0</v>
          </cell>
          <cell r="G43">
            <v>0</v>
          </cell>
          <cell r="H43">
            <v>0</v>
          </cell>
          <cell r="I43">
            <v>0</v>
          </cell>
          <cell r="L43">
            <v>0</v>
          </cell>
        </row>
        <row r="44">
          <cell r="A44">
            <v>41</v>
          </cell>
          <cell r="B44" t="str">
            <v>幕張いもっこ保育園</v>
          </cell>
          <cell r="C44" t="str">
            <v>（福）まくはり福志会</v>
          </cell>
          <cell r="D44" t="str">
            <v>大越　淑子</v>
          </cell>
          <cell r="E44" t="str">
            <v>千葉市花見川区幕張町4-608-1</v>
          </cell>
          <cell r="F44">
            <v>0</v>
          </cell>
          <cell r="G44">
            <v>0</v>
          </cell>
          <cell r="H44">
            <v>0</v>
          </cell>
          <cell r="L44">
            <v>0</v>
          </cell>
        </row>
        <row r="45">
          <cell r="A45">
            <v>42</v>
          </cell>
          <cell r="B45" t="str">
            <v>稲毛すきっぷ保育園</v>
          </cell>
          <cell r="C45" t="str">
            <v>（株）俊英館</v>
          </cell>
          <cell r="D45" t="str">
            <v>田村　幸之</v>
          </cell>
          <cell r="E45" t="str">
            <v>東京都板橋区小茂根4-9-2　セガミビル3F</v>
          </cell>
          <cell r="F45">
            <v>0</v>
          </cell>
          <cell r="G45">
            <v>0</v>
          </cell>
          <cell r="H45">
            <v>0</v>
          </cell>
          <cell r="L45">
            <v>0</v>
          </cell>
        </row>
        <row r="46">
          <cell r="A46">
            <v>43</v>
          </cell>
          <cell r="B46" t="str">
            <v>千葉聖心保育園</v>
          </cell>
          <cell r="C46" t="str">
            <v>（福）弘恕会</v>
          </cell>
          <cell r="D46" t="str">
            <v>森島　弘道</v>
          </cell>
          <cell r="E46" t="str">
            <v>千葉市若葉区若松町531-197</v>
          </cell>
          <cell r="F46">
            <v>0</v>
          </cell>
          <cell r="G46">
            <v>0</v>
          </cell>
          <cell r="H46">
            <v>0</v>
          </cell>
          <cell r="L46">
            <v>0</v>
          </cell>
        </row>
        <row r="47">
          <cell r="A47">
            <v>44</v>
          </cell>
          <cell r="B47" t="str">
            <v>真生保育園</v>
          </cell>
          <cell r="C47" t="str">
            <v>（福）健善富会</v>
          </cell>
          <cell r="D47" t="str">
            <v>井上　　悟</v>
          </cell>
          <cell r="E47" t="str">
            <v>千葉市緑区おゆみ野南5-29-1</v>
          </cell>
          <cell r="F47">
            <v>0</v>
          </cell>
          <cell r="G47">
            <v>0</v>
          </cell>
          <cell r="H47">
            <v>0</v>
          </cell>
          <cell r="L47">
            <v>0</v>
          </cell>
        </row>
        <row r="48">
          <cell r="A48">
            <v>45</v>
          </cell>
          <cell r="B48" t="str">
            <v>アップルナースリー検見川浜保育園</v>
          </cell>
          <cell r="C48" t="str">
            <v>（有）もっくもっく</v>
          </cell>
          <cell r="D48" t="str">
            <v>河口　知子</v>
          </cell>
          <cell r="E48" t="str">
            <v>浦安市当代島1-1-23　林ビル3F</v>
          </cell>
          <cell r="F48">
            <v>0</v>
          </cell>
          <cell r="G48">
            <v>0</v>
          </cell>
          <cell r="H48">
            <v>0</v>
          </cell>
          <cell r="L48">
            <v>0</v>
          </cell>
        </row>
        <row r="49">
          <cell r="A49">
            <v>46</v>
          </cell>
        </row>
        <row r="50">
          <cell r="A50">
            <v>47</v>
          </cell>
        </row>
        <row r="51">
          <cell r="A51">
            <v>48</v>
          </cell>
        </row>
        <row r="52">
          <cell r="A52">
            <v>49</v>
          </cell>
        </row>
        <row r="53">
          <cell r="A53">
            <v>50</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0A87-C702-4059-B448-EDA1B40F696E}">
  <sheetPr codeName="Sheet2">
    <pageSetUpPr fitToPage="1"/>
  </sheetPr>
  <dimension ref="B2:F20"/>
  <sheetViews>
    <sheetView zoomScale="80" zoomScaleNormal="80" workbookViewId="0">
      <selection activeCell="D20" sqref="D20"/>
    </sheetView>
  </sheetViews>
  <sheetFormatPr defaultColWidth="9" defaultRowHeight="13.5"/>
  <cols>
    <col min="1" max="1" width="1.6328125" style="103" customWidth="1"/>
    <col min="2" max="2" width="4.6328125" style="112" customWidth="1"/>
    <col min="3" max="3" width="18.7265625" style="103" customWidth="1"/>
    <col min="4" max="4" width="62.26953125" style="103" customWidth="1"/>
    <col min="5" max="5" width="15.36328125" style="103" customWidth="1"/>
    <col min="6" max="6" width="35.453125" style="103" customWidth="1"/>
    <col min="7" max="16384" width="9" style="103"/>
  </cols>
  <sheetData>
    <row r="2" spans="2:6" ht="18.5" customHeight="1">
      <c r="B2" s="111"/>
      <c r="C2" s="110" t="s">
        <v>1372</v>
      </c>
      <c r="D2" s="110" t="s">
        <v>1373</v>
      </c>
      <c r="E2" s="110" t="s">
        <v>1374</v>
      </c>
      <c r="F2" s="110" t="s">
        <v>1375</v>
      </c>
    </row>
    <row r="3" spans="2:6" ht="101.5" customHeight="1">
      <c r="B3" s="116" t="s">
        <v>1376</v>
      </c>
      <c r="C3" s="105" t="s">
        <v>1377</v>
      </c>
      <c r="D3" s="106" t="s">
        <v>2367</v>
      </c>
      <c r="E3" s="105" t="s">
        <v>1378</v>
      </c>
      <c r="F3" s="106" t="s">
        <v>2368</v>
      </c>
    </row>
    <row r="4" spans="2:6" ht="22.5" customHeight="1">
      <c r="B4" s="116" t="s">
        <v>1379</v>
      </c>
      <c r="C4" s="105" t="s">
        <v>1411</v>
      </c>
      <c r="D4" s="105" t="s">
        <v>1412</v>
      </c>
      <c r="E4" s="105" t="s">
        <v>1378</v>
      </c>
      <c r="F4" s="320" t="s">
        <v>1380</v>
      </c>
    </row>
    <row r="5" spans="2:6" ht="33.75" customHeight="1">
      <c r="B5" s="116" t="s">
        <v>1381</v>
      </c>
      <c r="C5" s="107" t="s">
        <v>1413</v>
      </c>
      <c r="D5" s="107" t="s">
        <v>1414</v>
      </c>
      <c r="E5" s="108" t="s">
        <v>1415</v>
      </c>
      <c r="F5" s="321"/>
    </row>
    <row r="6" spans="2:6" ht="33.5" customHeight="1">
      <c r="B6" s="116" t="s">
        <v>1384</v>
      </c>
      <c r="C6" s="105" t="s">
        <v>1382</v>
      </c>
      <c r="D6" s="106" t="s">
        <v>1383</v>
      </c>
      <c r="E6" s="105" t="s">
        <v>1378</v>
      </c>
      <c r="F6" s="322"/>
    </row>
    <row r="7" spans="2:6" s="104" customFormat="1" ht="45.75" hidden="1" customHeight="1">
      <c r="B7" s="117" t="s">
        <v>1482</v>
      </c>
      <c r="C7" s="107" t="s">
        <v>1483</v>
      </c>
      <c r="D7" s="107" t="s">
        <v>1484</v>
      </c>
      <c r="E7" s="107" t="s">
        <v>1378</v>
      </c>
      <c r="F7" s="109" t="s">
        <v>1485</v>
      </c>
    </row>
    <row r="8" spans="2:6" ht="16.5" customHeight="1">
      <c r="B8" s="117" t="s">
        <v>1482</v>
      </c>
      <c r="C8" s="105" t="s">
        <v>1385</v>
      </c>
      <c r="D8" s="105" t="s">
        <v>1386</v>
      </c>
      <c r="E8" s="105" t="s">
        <v>1387</v>
      </c>
      <c r="F8" s="105"/>
    </row>
    <row r="9" spans="2:6" ht="18" customHeight="1">
      <c r="B9" s="116" t="s">
        <v>1390</v>
      </c>
      <c r="C9" s="105" t="s">
        <v>1388</v>
      </c>
      <c r="D9" s="105" t="s">
        <v>1389</v>
      </c>
      <c r="E9" s="105" t="s">
        <v>1378</v>
      </c>
      <c r="F9" s="105"/>
    </row>
    <row r="10" spans="2:6" ht="15.5" customHeight="1">
      <c r="B10" s="116" t="s">
        <v>1393</v>
      </c>
      <c r="C10" s="105" t="s">
        <v>1391</v>
      </c>
      <c r="D10" s="105" t="s">
        <v>1392</v>
      </c>
      <c r="E10" s="105" t="s">
        <v>1387</v>
      </c>
      <c r="F10" s="105"/>
    </row>
    <row r="11" spans="2:6" ht="16.5" customHeight="1">
      <c r="B11" s="116" t="s">
        <v>1408</v>
      </c>
      <c r="C11" s="105" t="s">
        <v>1394</v>
      </c>
      <c r="D11" s="105" t="s">
        <v>1395</v>
      </c>
      <c r="E11" s="105" t="s">
        <v>1378</v>
      </c>
      <c r="F11" s="105"/>
    </row>
    <row r="12" spans="2:6" ht="18" customHeight="1">
      <c r="B12" s="116" t="s">
        <v>1397</v>
      </c>
      <c r="C12" s="105" t="s">
        <v>1409</v>
      </c>
      <c r="D12" s="105" t="s">
        <v>1395</v>
      </c>
      <c r="E12" s="105" t="s">
        <v>1378</v>
      </c>
      <c r="F12" s="105"/>
    </row>
    <row r="13" spans="2:6" ht="15">
      <c r="B13" s="116" t="s">
        <v>1399</v>
      </c>
      <c r="C13" s="105" t="s">
        <v>1396</v>
      </c>
      <c r="D13" s="106" t="s">
        <v>2369</v>
      </c>
      <c r="E13" s="105" t="s">
        <v>1387</v>
      </c>
      <c r="F13" s="105"/>
    </row>
    <row r="14" spans="2:6" ht="54.5" customHeight="1">
      <c r="B14" s="116" t="s">
        <v>1402</v>
      </c>
      <c r="C14" s="105" t="s">
        <v>56</v>
      </c>
      <c r="D14" s="105" t="s">
        <v>2370</v>
      </c>
      <c r="E14" s="323" t="s">
        <v>1387</v>
      </c>
      <c r="F14" s="326" t="s">
        <v>1398</v>
      </c>
    </row>
    <row r="15" spans="2:6" ht="48" customHeight="1">
      <c r="B15" s="116" t="s">
        <v>1405</v>
      </c>
      <c r="C15" s="105" t="s">
        <v>1400</v>
      </c>
      <c r="D15" s="105" t="s">
        <v>1401</v>
      </c>
      <c r="E15" s="324"/>
      <c r="F15" s="327"/>
    </row>
    <row r="16" spans="2:6" ht="52.5" customHeight="1">
      <c r="B16" s="116" t="s">
        <v>1407</v>
      </c>
      <c r="C16" s="105" t="s">
        <v>1403</v>
      </c>
      <c r="D16" s="105" t="s">
        <v>1404</v>
      </c>
      <c r="E16" s="325"/>
      <c r="F16" s="327"/>
    </row>
    <row r="17" spans="2:6" ht="52.5" customHeight="1">
      <c r="B17" s="116" t="s">
        <v>1410</v>
      </c>
      <c r="C17" s="105" t="s">
        <v>1406</v>
      </c>
      <c r="D17" s="106" t="s">
        <v>2012</v>
      </c>
      <c r="E17" s="105" t="s">
        <v>1387</v>
      </c>
      <c r="F17" s="105"/>
    </row>
    <row r="18" spans="2:6" ht="52.5" customHeight="1">
      <c r="B18" s="116" t="s">
        <v>1416</v>
      </c>
      <c r="C18" s="105" t="s">
        <v>1276</v>
      </c>
      <c r="D18" s="105" t="s">
        <v>2371</v>
      </c>
      <c r="E18" s="105" t="s">
        <v>1378</v>
      </c>
      <c r="F18" s="105"/>
    </row>
    <row r="19" spans="2:6" ht="32.5" customHeight="1">
      <c r="B19" s="116" t="s">
        <v>2393</v>
      </c>
      <c r="C19" s="113" t="s">
        <v>2388</v>
      </c>
      <c r="D19" s="113" t="s">
        <v>2389</v>
      </c>
      <c r="E19" s="114" t="s">
        <v>1378</v>
      </c>
      <c r="F19" s="105"/>
    </row>
    <row r="20" spans="2:6" ht="33" customHeight="1">
      <c r="B20" s="116" t="s">
        <v>2394</v>
      </c>
      <c r="C20" s="113" t="s">
        <v>2390</v>
      </c>
      <c r="D20" s="113" t="s">
        <v>2391</v>
      </c>
      <c r="E20" s="115" t="s">
        <v>2392</v>
      </c>
      <c r="F20" s="105"/>
    </row>
  </sheetData>
  <mergeCells count="3">
    <mergeCell ref="F4:F6"/>
    <mergeCell ref="E14:E16"/>
    <mergeCell ref="F14:F16"/>
  </mergeCells>
  <phoneticPr fontId="17"/>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5BAF-963B-44DC-9E54-7DCF4DDA0319}">
  <sheetPr codeName="Sheet3">
    <tabColor theme="1"/>
  </sheetPr>
  <dimension ref="A1:BY354"/>
  <sheetViews>
    <sheetView zoomScale="70" zoomScaleNormal="70" workbookViewId="0">
      <selection activeCell="C16" sqref="C16"/>
    </sheetView>
  </sheetViews>
  <sheetFormatPr defaultColWidth="9" defaultRowHeight="13"/>
  <cols>
    <col min="1" max="2" width="9" style="149" customWidth="1"/>
    <col min="3" max="3" width="39.1796875" style="149" customWidth="1"/>
    <col min="4" max="13" width="9" style="149" customWidth="1"/>
    <col min="14" max="15" width="26.54296875" style="149" customWidth="1"/>
    <col min="16" max="16" width="28.1796875" style="149" customWidth="1"/>
    <col min="17" max="25" width="9" style="149" customWidth="1"/>
    <col min="26" max="26" width="9" style="149"/>
    <col min="27" max="27" width="35.453125" style="149" customWidth="1"/>
    <col min="28" max="28" width="26.81640625" style="149" customWidth="1"/>
    <col min="29" max="29" width="32" style="149" customWidth="1"/>
    <col min="30" max="39" width="9" style="149"/>
    <col min="40" max="40" width="25.26953125" style="149" customWidth="1"/>
    <col min="41" max="41" width="17.26953125" style="149" customWidth="1"/>
    <col min="42" max="42" width="40" style="149" customWidth="1"/>
    <col min="43" max="52" width="9" style="149"/>
    <col min="53" max="53" width="26.26953125" style="149" customWidth="1"/>
    <col min="54" max="54" width="29.6328125" style="149" customWidth="1"/>
    <col min="55" max="55" width="32.36328125" style="149" customWidth="1"/>
    <col min="56" max="56" width="23.26953125" style="149" customWidth="1"/>
    <col min="57" max="57" width="25.453125" style="149" customWidth="1"/>
    <col min="58" max="65" width="9" style="149"/>
    <col min="66" max="66" width="21.1796875" style="149" customWidth="1"/>
    <col min="67" max="67" width="47.08984375" style="149" customWidth="1"/>
    <col min="68" max="68" width="25.453125" style="149" customWidth="1"/>
    <col min="69" max="16384" width="9" style="149"/>
  </cols>
  <sheetData>
    <row r="1" spans="1:77">
      <c r="A1" s="149" t="s">
        <v>128</v>
      </c>
      <c r="B1" s="150">
        <v>46093</v>
      </c>
      <c r="C1" s="149" t="s">
        <v>129</v>
      </c>
      <c r="D1" s="149">
        <f>+F1+H1</f>
        <v>369</v>
      </c>
      <c r="E1" s="149" t="s">
        <v>130</v>
      </c>
      <c r="F1" s="149">
        <f>J1+L1+N1+P1+R1+T1+V1+X1+Z1+AB1</f>
        <v>345</v>
      </c>
      <c r="G1" s="149" t="s">
        <v>131</v>
      </c>
      <c r="H1" s="149">
        <f>AD1+AF1</f>
        <v>24</v>
      </c>
      <c r="I1" s="149" t="s">
        <v>132</v>
      </c>
      <c r="J1" s="149">
        <f>A3+N3+AA3+AN3+BA3+BN3</f>
        <v>189</v>
      </c>
      <c r="K1" s="149" t="s">
        <v>133</v>
      </c>
      <c r="L1" s="149">
        <f>B3+O3+AB3+AO3+BB3+BO3</f>
        <v>17</v>
      </c>
      <c r="M1" s="149" t="s">
        <v>134</v>
      </c>
      <c r="N1" s="149">
        <f>C3+P3+AC3+AP3+BC3+BP3</f>
        <v>40</v>
      </c>
      <c r="O1" s="149" t="s">
        <v>135</v>
      </c>
      <c r="P1" s="149">
        <f>D3+Q3+AD3+AQ3+BD3+BQ3</f>
        <v>1</v>
      </c>
      <c r="Q1" s="149" t="s">
        <v>136</v>
      </c>
      <c r="R1" s="149">
        <f>E3+R3+AE3+AR3+BE3+BR3</f>
        <v>1</v>
      </c>
      <c r="S1" s="149" t="s">
        <v>137</v>
      </c>
      <c r="T1" s="149">
        <f>F3+S3+AF3+AS3+BF3+BS3</f>
        <v>14</v>
      </c>
      <c r="U1" s="149" t="s">
        <v>138</v>
      </c>
      <c r="V1" s="149">
        <f>G3+T3+AG3+AT3+BG3+BT3</f>
        <v>56</v>
      </c>
      <c r="W1" s="149" t="s">
        <v>139</v>
      </c>
      <c r="X1" s="149">
        <f>H3+U3+AH3+AU3+BH3+BU3</f>
        <v>18</v>
      </c>
      <c r="Y1" s="149" t="s">
        <v>140</v>
      </c>
      <c r="Z1" s="149">
        <f>I3+V3+AI3+AV3+BI3+BV3</f>
        <v>7</v>
      </c>
      <c r="AA1" s="149" t="s">
        <v>1469</v>
      </c>
      <c r="AB1" s="149">
        <f>J3+W3+AJ3+AW3+BJ3+BW3</f>
        <v>2</v>
      </c>
      <c r="AC1" s="149" t="s">
        <v>141</v>
      </c>
      <c r="AD1" s="149">
        <f>K3+X3+AK3+AX3+BK3+BX3</f>
        <v>18</v>
      </c>
      <c r="AE1" s="149" t="s">
        <v>142</v>
      </c>
      <c r="AF1" s="149">
        <f>L3+Y3+AL3+AY3+BL3+BY3</f>
        <v>6</v>
      </c>
    </row>
    <row r="3" spans="1:77">
      <c r="A3" s="149">
        <f t="shared" ref="A3:BL3" si="0">COUNTA(A6:A51)</f>
        <v>45</v>
      </c>
      <c r="B3" s="149">
        <f t="shared" si="0"/>
        <v>2</v>
      </c>
      <c r="C3" s="149">
        <f t="shared" si="0"/>
        <v>10</v>
      </c>
      <c r="D3" s="149">
        <f t="shared" si="0"/>
        <v>0</v>
      </c>
      <c r="E3" s="149">
        <f t="shared" si="0"/>
        <v>0</v>
      </c>
      <c r="F3" s="149">
        <f t="shared" si="0"/>
        <v>1</v>
      </c>
      <c r="G3" s="149">
        <f t="shared" si="0"/>
        <v>18</v>
      </c>
      <c r="H3" s="149">
        <f t="shared" si="0"/>
        <v>6</v>
      </c>
      <c r="I3" s="149">
        <f t="shared" si="0"/>
        <v>1</v>
      </c>
      <c r="J3" s="149">
        <f t="shared" si="0"/>
        <v>1</v>
      </c>
      <c r="K3" s="149">
        <f t="shared" si="0"/>
        <v>9</v>
      </c>
      <c r="L3" s="149">
        <f t="shared" si="0"/>
        <v>2</v>
      </c>
      <c r="M3" s="149">
        <f t="shared" si="0"/>
        <v>0</v>
      </c>
      <c r="N3" s="149">
        <f t="shared" si="0"/>
        <v>31</v>
      </c>
      <c r="O3" s="149">
        <f t="shared" si="0"/>
        <v>1</v>
      </c>
      <c r="P3" s="149">
        <f t="shared" si="0"/>
        <v>6</v>
      </c>
      <c r="Q3" s="149">
        <f t="shared" si="0"/>
        <v>0</v>
      </c>
      <c r="R3" s="149">
        <f t="shared" si="0"/>
        <v>0</v>
      </c>
      <c r="S3" s="149">
        <f t="shared" si="0"/>
        <v>4</v>
      </c>
      <c r="T3" s="149">
        <f t="shared" si="0"/>
        <v>16</v>
      </c>
      <c r="U3" s="149">
        <f t="shared" si="0"/>
        <v>1</v>
      </c>
      <c r="V3" s="149">
        <f t="shared" si="0"/>
        <v>0</v>
      </c>
      <c r="W3" s="149">
        <f t="shared" si="0"/>
        <v>1</v>
      </c>
      <c r="X3" s="149">
        <f t="shared" si="0"/>
        <v>2</v>
      </c>
      <c r="Y3" s="149">
        <f t="shared" si="0"/>
        <v>2</v>
      </c>
      <c r="Z3" s="149">
        <f t="shared" si="0"/>
        <v>0</v>
      </c>
      <c r="AA3" s="149">
        <f t="shared" si="0"/>
        <v>28</v>
      </c>
      <c r="AB3" s="149">
        <f t="shared" si="0"/>
        <v>1</v>
      </c>
      <c r="AC3" s="149">
        <f t="shared" si="0"/>
        <v>8</v>
      </c>
      <c r="AD3" s="149">
        <f t="shared" si="0"/>
        <v>0</v>
      </c>
      <c r="AE3" s="149">
        <f t="shared" si="0"/>
        <v>0</v>
      </c>
      <c r="AF3" s="149">
        <f t="shared" si="0"/>
        <v>2</v>
      </c>
      <c r="AG3" s="149">
        <f t="shared" si="0"/>
        <v>6</v>
      </c>
      <c r="AH3" s="149">
        <f t="shared" si="0"/>
        <v>5</v>
      </c>
      <c r="AI3" s="149">
        <f t="shared" si="0"/>
        <v>0</v>
      </c>
      <c r="AJ3" s="149">
        <f t="shared" si="0"/>
        <v>0</v>
      </c>
      <c r="AK3" s="149">
        <f t="shared" si="0"/>
        <v>5</v>
      </c>
      <c r="AL3" s="149">
        <f t="shared" si="0"/>
        <v>0</v>
      </c>
      <c r="AM3" s="149">
        <f t="shared" si="0"/>
        <v>0</v>
      </c>
      <c r="AN3" s="149">
        <f t="shared" si="0"/>
        <v>20</v>
      </c>
      <c r="AO3" s="149">
        <f t="shared" si="0"/>
        <v>2</v>
      </c>
      <c r="AP3" s="149">
        <f t="shared" si="0"/>
        <v>4</v>
      </c>
      <c r="AQ3" s="149">
        <f t="shared" si="0"/>
        <v>0</v>
      </c>
      <c r="AR3" s="149">
        <f t="shared" si="0"/>
        <v>0</v>
      </c>
      <c r="AS3" s="149">
        <f t="shared" si="0"/>
        <v>4</v>
      </c>
      <c r="AT3" s="149">
        <f t="shared" si="0"/>
        <v>7</v>
      </c>
      <c r="AU3" s="149">
        <f t="shared" si="0"/>
        <v>0</v>
      </c>
      <c r="AV3" s="149">
        <f t="shared" si="0"/>
        <v>4</v>
      </c>
      <c r="AW3" s="149">
        <f t="shared" si="0"/>
        <v>0</v>
      </c>
      <c r="AX3" s="149">
        <f t="shared" si="0"/>
        <v>0</v>
      </c>
      <c r="AY3" s="149">
        <f t="shared" si="0"/>
        <v>0</v>
      </c>
      <c r="AZ3" s="149">
        <f t="shared" si="0"/>
        <v>0</v>
      </c>
      <c r="BA3" s="149">
        <f t="shared" si="0"/>
        <v>34</v>
      </c>
      <c r="BB3" s="149">
        <f t="shared" si="0"/>
        <v>4</v>
      </c>
      <c r="BC3" s="149">
        <f t="shared" si="0"/>
        <v>5</v>
      </c>
      <c r="BD3" s="149">
        <f t="shared" si="0"/>
        <v>1</v>
      </c>
      <c r="BE3" s="149">
        <f t="shared" si="0"/>
        <v>1</v>
      </c>
      <c r="BF3" s="149">
        <f t="shared" si="0"/>
        <v>0</v>
      </c>
      <c r="BG3" s="149">
        <f t="shared" si="0"/>
        <v>3</v>
      </c>
      <c r="BH3" s="149">
        <f t="shared" si="0"/>
        <v>4</v>
      </c>
      <c r="BI3" s="149">
        <f t="shared" si="0"/>
        <v>1</v>
      </c>
      <c r="BJ3" s="149">
        <f t="shared" si="0"/>
        <v>0</v>
      </c>
      <c r="BK3" s="149">
        <f t="shared" si="0"/>
        <v>0</v>
      </c>
      <c r="BL3" s="149">
        <f t="shared" si="0"/>
        <v>1</v>
      </c>
      <c r="BM3" s="149">
        <f t="shared" ref="BM3:BY3" si="1">COUNTA(BM6:BM51)</f>
        <v>0</v>
      </c>
      <c r="BN3" s="149">
        <f t="shared" si="1"/>
        <v>31</v>
      </c>
      <c r="BO3" s="149">
        <f t="shared" si="1"/>
        <v>7</v>
      </c>
      <c r="BP3" s="149">
        <f t="shared" si="1"/>
        <v>7</v>
      </c>
      <c r="BQ3" s="149">
        <f t="shared" si="1"/>
        <v>0</v>
      </c>
      <c r="BR3" s="149">
        <f t="shared" si="1"/>
        <v>0</v>
      </c>
      <c r="BS3" s="149">
        <f t="shared" si="1"/>
        <v>3</v>
      </c>
      <c r="BT3" s="149">
        <f t="shared" si="1"/>
        <v>6</v>
      </c>
      <c r="BU3" s="149">
        <f t="shared" si="1"/>
        <v>2</v>
      </c>
      <c r="BV3" s="149">
        <f t="shared" si="1"/>
        <v>1</v>
      </c>
      <c r="BW3" s="149">
        <f t="shared" si="1"/>
        <v>0</v>
      </c>
      <c r="BX3" s="149">
        <f t="shared" si="1"/>
        <v>2</v>
      </c>
      <c r="BY3" s="149">
        <f t="shared" si="1"/>
        <v>1</v>
      </c>
    </row>
    <row r="4" spans="1:77">
      <c r="A4" s="328" t="s">
        <v>143</v>
      </c>
      <c r="B4" s="328"/>
      <c r="C4" s="328"/>
      <c r="D4" s="328"/>
      <c r="E4" s="328"/>
      <c r="F4" s="328"/>
      <c r="G4" s="328"/>
      <c r="H4" s="328"/>
      <c r="I4" s="328"/>
      <c r="J4" s="328"/>
      <c r="K4" s="328"/>
      <c r="L4" s="328"/>
      <c r="N4" s="328" t="s">
        <v>144</v>
      </c>
      <c r="O4" s="328"/>
      <c r="P4" s="328"/>
      <c r="Q4" s="328"/>
      <c r="R4" s="328"/>
      <c r="S4" s="328"/>
      <c r="T4" s="328"/>
      <c r="U4" s="328"/>
      <c r="V4" s="328"/>
      <c r="W4" s="328"/>
      <c r="X4" s="328"/>
      <c r="Y4" s="328"/>
      <c r="AA4" s="328" t="s">
        <v>145</v>
      </c>
      <c r="AB4" s="328"/>
      <c r="AC4" s="328"/>
      <c r="AD4" s="328"/>
      <c r="AE4" s="328"/>
      <c r="AF4" s="328"/>
      <c r="AG4" s="328"/>
      <c r="AH4" s="328"/>
      <c r="AI4" s="328"/>
      <c r="AJ4" s="328"/>
      <c r="AK4" s="328"/>
      <c r="AL4" s="328"/>
      <c r="AN4" s="328" t="s">
        <v>146</v>
      </c>
      <c r="AO4" s="328"/>
      <c r="AP4" s="328"/>
      <c r="AQ4" s="328"/>
      <c r="AR4" s="328"/>
      <c r="AS4" s="328"/>
      <c r="AT4" s="328"/>
      <c r="AU4" s="328"/>
      <c r="AV4" s="328"/>
      <c r="AW4" s="328"/>
      <c r="AX4" s="328"/>
      <c r="AY4" s="328"/>
      <c r="BA4" s="328" t="s">
        <v>147</v>
      </c>
      <c r="BB4" s="328"/>
      <c r="BC4" s="328"/>
      <c r="BD4" s="328"/>
      <c r="BE4" s="328"/>
      <c r="BF4" s="328"/>
      <c r="BG4" s="328"/>
      <c r="BH4" s="328"/>
      <c r="BI4" s="328"/>
      <c r="BJ4" s="328"/>
      <c r="BK4" s="328"/>
      <c r="BL4" s="328"/>
      <c r="BN4" s="328" t="s">
        <v>148</v>
      </c>
      <c r="BO4" s="328"/>
      <c r="BP4" s="328"/>
      <c r="BQ4" s="328"/>
      <c r="BR4" s="328"/>
      <c r="BS4" s="328"/>
      <c r="BT4" s="328"/>
      <c r="BU4" s="328"/>
      <c r="BV4" s="328"/>
      <c r="BW4" s="328"/>
      <c r="BX4" s="328"/>
      <c r="BY4" s="328"/>
    </row>
    <row r="5" spans="1:77" s="151" customFormat="1" ht="39">
      <c r="A5" s="151" t="s">
        <v>1470</v>
      </c>
      <c r="B5" s="151" t="s">
        <v>1471</v>
      </c>
      <c r="C5" s="151" t="s">
        <v>149</v>
      </c>
      <c r="D5" s="151" t="s">
        <v>1472</v>
      </c>
      <c r="E5" s="151" t="s">
        <v>1473</v>
      </c>
      <c r="F5" s="151" t="s">
        <v>1474</v>
      </c>
      <c r="G5" s="151" t="s">
        <v>150</v>
      </c>
      <c r="H5" s="151" t="s">
        <v>151</v>
      </c>
      <c r="I5" s="151" t="s">
        <v>1475</v>
      </c>
      <c r="J5" s="151" t="s">
        <v>1476</v>
      </c>
      <c r="K5" s="151" t="s">
        <v>1477</v>
      </c>
      <c r="L5" s="151" t="s">
        <v>1478</v>
      </c>
      <c r="N5" s="151" t="s">
        <v>1470</v>
      </c>
      <c r="O5" s="151" t="s">
        <v>1471</v>
      </c>
      <c r="P5" s="151" t="s">
        <v>149</v>
      </c>
      <c r="Q5" s="151" t="s">
        <v>1472</v>
      </c>
      <c r="R5" s="151" t="s">
        <v>1473</v>
      </c>
      <c r="S5" s="151" t="s">
        <v>1474</v>
      </c>
      <c r="T5" s="151" t="s">
        <v>150</v>
      </c>
      <c r="U5" s="151" t="s">
        <v>151</v>
      </c>
      <c r="V5" s="151" t="s">
        <v>1475</v>
      </c>
      <c r="W5" s="151" t="s">
        <v>1476</v>
      </c>
      <c r="X5" s="151" t="s">
        <v>1477</v>
      </c>
      <c r="Y5" s="151" t="s">
        <v>1478</v>
      </c>
      <c r="AA5" s="151" t="s">
        <v>1470</v>
      </c>
      <c r="AB5" s="151" t="s">
        <v>1471</v>
      </c>
      <c r="AC5" s="151" t="s">
        <v>149</v>
      </c>
      <c r="AD5" s="151" t="s">
        <v>1472</v>
      </c>
      <c r="AE5" s="151" t="s">
        <v>1473</v>
      </c>
      <c r="AF5" s="151" t="s">
        <v>1474</v>
      </c>
      <c r="AG5" s="151" t="s">
        <v>150</v>
      </c>
      <c r="AH5" s="151" t="s">
        <v>151</v>
      </c>
      <c r="AI5" s="151" t="s">
        <v>1475</v>
      </c>
      <c r="AJ5" s="151" t="s">
        <v>1476</v>
      </c>
      <c r="AK5" s="151" t="s">
        <v>1477</v>
      </c>
      <c r="AL5" s="151" t="s">
        <v>1478</v>
      </c>
      <c r="AN5" s="151" t="s">
        <v>1470</v>
      </c>
      <c r="AO5" s="151" t="s">
        <v>1471</v>
      </c>
      <c r="AP5" s="151" t="s">
        <v>149</v>
      </c>
      <c r="AQ5" s="151" t="s">
        <v>1472</v>
      </c>
      <c r="AR5" s="151" t="s">
        <v>1473</v>
      </c>
      <c r="AS5" s="151" t="s">
        <v>1474</v>
      </c>
      <c r="AT5" s="151" t="s">
        <v>150</v>
      </c>
      <c r="AU5" s="151" t="s">
        <v>151</v>
      </c>
      <c r="AV5" s="151" t="s">
        <v>1475</v>
      </c>
      <c r="AW5" s="151" t="s">
        <v>1476</v>
      </c>
      <c r="AX5" s="151" t="s">
        <v>1477</v>
      </c>
      <c r="AY5" s="151" t="s">
        <v>1478</v>
      </c>
      <c r="BA5" s="151" t="s">
        <v>1470</v>
      </c>
      <c r="BB5" s="151" t="s">
        <v>1471</v>
      </c>
      <c r="BC5" s="151" t="s">
        <v>149</v>
      </c>
      <c r="BD5" s="151" t="s">
        <v>1472</v>
      </c>
      <c r="BE5" s="151" t="s">
        <v>1473</v>
      </c>
      <c r="BF5" s="151" t="s">
        <v>1474</v>
      </c>
      <c r="BG5" s="151" t="s">
        <v>150</v>
      </c>
      <c r="BH5" s="151" t="s">
        <v>151</v>
      </c>
      <c r="BI5" s="151" t="s">
        <v>1475</v>
      </c>
      <c r="BJ5" s="151" t="s">
        <v>1476</v>
      </c>
      <c r="BK5" s="151" t="s">
        <v>1477</v>
      </c>
      <c r="BL5" s="151" t="s">
        <v>1478</v>
      </c>
      <c r="BN5" s="151" t="s">
        <v>1470</v>
      </c>
      <c r="BO5" s="151" t="s">
        <v>1471</v>
      </c>
      <c r="BP5" s="151" t="s">
        <v>149</v>
      </c>
      <c r="BQ5" s="151" t="s">
        <v>1472</v>
      </c>
      <c r="BR5" s="151" t="s">
        <v>1473</v>
      </c>
      <c r="BS5" s="151" t="s">
        <v>1474</v>
      </c>
      <c r="BT5" s="151" t="s">
        <v>150</v>
      </c>
      <c r="BU5" s="151" t="s">
        <v>151</v>
      </c>
      <c r="BV5" s="151" t="s">
        <v>1475</v>
      </c>
      <c r="BW5" s="151" t="s">
        <v>1476</v>
      </c>
      <c r="BX5" s="151" t="s">
        <v>1477</v>
      </c>
      <c r="BY5" s="151" t="s">
        <v>1478</v>
      </c>
    </row>
    <row r="6" spans="1:77">
      <c r="A6" s="149" t="s">
        <v>152</v>
      </c>
      <c r="B6" s="149" t="s">
        <v>153</v>
      </c>
      <c r="C6" s="149" t="s">
        <v>154</v>
      </c>
      <c r="F6" s="149" t="s">
        <v>1307</v>
      </c>
      <c r="G6" s="149" t="s">
        <v>155</v>
      </c>
      <c r="H6" s="149" t="s">
        <v>156</v>
      </c>
      <c r="I6" s="149" t="s">
        <v>2015</v>
      </c>
      <c r="J6" s="149" t="s">
        <v>1304</v>
      </c>
      <c r="K6" s="149" t="s">
        <v>188</v>
      </c>
      <c r="L6" s="149" t="s">
        <v>157</v>
      </c>
      <c r="N6" s="149" t="s">
        <v>158</v>
      </c>
      <c r="O6" s="149" t="s">
        <v>1866</v>
      </c>
      <c r="P6" s="149" t="s">
        <v>159</v>
      </c>
      <c r="S6" s="149" t="s">
        <v>160</v>
      </c>
      <c r="T6" s="149" t="s">
        <v>161</v>
      </c>
      <c r="U6" s="149" t="s">
        <v>1466</v>
      </c>
      <c r="W6" s="149" t="s">
        <v>1305</v>
      </c>
      <c r="X6" s="149" t="s">
        <v>1865</v>
      </c>
      <c r="Y6" s="149" t="s">
        <v>1864</v>
      </c>
      <c r="AA6" s="149" t="s">
        <v>163</v>
      </c>
      <c r="AB6" s="149" t="s">
        <v>164</v>
      </c>
      <c r="AC6" s="149" t="s">
        <v>165</v>
      </c>
      <c r="AF6" s="149" t="s">
        <v>1306</v>
      </c>
      <c r="AG6" s="149" t="s">
        <v>2016</v>
      </c>
      <c r="AH6" s="149" t="s">
        <v>166</v>
      </c>
      <c r="AK6" s="149" t="s">
        <v>1675</v>
      </c>
      <c r="AN6" s="149" t="s">
        <v>168</v>
      </c>
      <c r="AO6" s="149" t="s">
        <v>2017</v>
      </c>
      <c r="AP6" s="149" t="s">
        <v>169</v>
      </c>
      <c r="AS6" s="149" t="s">
        <v>2018</v>
      </c>
      <c r="AT6" s="149" t="s">
        <v>2019</v>
      </c>
      <c r="AV6" s="149" t="s">
        <v>170</v>
      </c>
      <c r="BA6" s="149" t="s">
        <v>171</v>
      </c>
      <c r="BB6" s="149" t="s">
        <v>172</v>
      </c>
      <c r="BC6" s="149" t="s">
        <v>173</v>
      </c>
      <c r="BD6" s="149" t="s">
        <v>174</v>
      </c>
      <c r="BE6" s="149" t="s">
        <v>1862</v>
      </c>
      <c r="BG6" s="149" t="s">
        <v>175</v>
      </c>
      <c r="BH6" s="149" t="s">
        <v>176</v>
      </c>
      <c r="BI6" s="149" t="s">
        <v>177</v>
      </c>
      <c r="BL6" s="149" t="s">
        <v>178</v>
      </c>
      <c r="BN6" s="149" t="s">
        <v>225</v>
      </c>
      <c r="BO6" s="149" t="s">
        <v>179</v>
      </c>
      <c r="BP6" s="149" t="s">
        <v>180</v>
      </c>
      <c r="BS6" s="149" t="s">
        <v>1861</v>
      </c>
      <c r="BT6" s="149" t="s">
        <v>206</v>
      </c>
      <c r="BU6" s="149" t="s">
        <v>181</v>
      </c>
      <c r="BX6" s="149" t="s">
        <v>182</v>
      </c>
      <c r="BY6" s="149" t="s">
        <v>183</v>
      </c>
    </row>
    <row r="7" spans="1:77">
      <c r="A7" s="149" t="s">
        <v>184</v>
      </c>
      <c r="B7" s="149" t="s">
        <v>185</v>
      </c>
      <c r="C7" s="149" t="s">
        <v>186</v>
      </c>
      <c r="G7" s="149" t="s">
        <v>231</v>
      </c>
      <c r="H7" s="149" t="s">
        <v>187</v>
      </c>
      <c r="K7" s="149" t="s">
        <v>211</v>
      </c>
      <c r="L7" s="149" t="s">
        <v>1676</v>
      </c>
      <c r="N7" s="149" t="s">
        <v>189</v>
      </c>
      <c r="P7" s="149" t="s">
        <v>190</v>
      </c>
      <c r="S7" s="149" t="s">
        <v>2020</v>
      </c>
      <c r="T7" s="149" t="s">
        <v>191</v>
      </c>
      <c r="X7" s="149" t="s">
        <v>1677</v>
      </c>
      <c r="Y7" s="149" t="s">
        <v>1678</v>
      </c>
      <c r="AA7" s="149" t="s">
        <v>192</v>
      </c>
      <c r="AC7" s="149" t="s">
        <v>193</v>
      </c>
      <c r="AF7" s="149" t="s">
        <v>1679</v>
      </c>
      <c r="AG7" s="149" t="s">
        <v>194</v>
      </c>
      <c r="AH7" s="149" t="s">
        <v>239</v>
      </c>
      <c r="AK7" s="149" t="s">
        <v>1680</v>
      </c>
      <c r="AN7" s="149" t="s">
        <v>196</v>
      </c>
      <c r="AO7" s="149" t="s">
        <v>2021</v>
      </c>
      <c r="AP7" s="149" t="s">
        <v>1308</v>
      </c>
      <c r="AS7" s="149" t="s">
        <v>1860</v>
      </c>
      <c r="AT7" s="149" t="s">
        <v>197</v>
      </c>
      <c r="AV7" s="149" t="s">
        <v>198</v>
      </c>
      <c r="BA7" s="149" t="s">
        <v>199</v>
      </c>
      <c r="BB7" s="149" t="s">
        <v>200</v>
      </c>
      <c r="BC7" s="149" t="s">
        <v>201</v>
      </c>
      <c r="BG7" s="149" t="s">
        <v>202</v>
      </c>
      <c r="BH7" s="149" t="s">
        <v>203</v>
      </c>
      <c r="BN7" s="149" t="s">
        <v>243</v>
      </c>
      <c r="BO7" s="149" t="s">
        <v>204</v>
      </c>
      <c r="BP7" s="149" t="s">
        <v>205</v>
      </c>
      <c r="BS7" s="149" t="s">
        <v>2022</v>
      </c>
      <c r="BT7" s="149" t="s">
        <v>228</v>
      </c>
      <c r="BU7" s="149" t="s">
        <v>2023</v>
      </c>
      <c r="BV7" s="149" t="s">
        <v>207</v>
      </c>
      <c r="BX7" s="149" t="s">
        <v>1681</v>
      </c>
    </row>
    <row r="8" spans="1:77">
      <c r="A8" s="149" t="s">
        <v>208</v>
      </c>
      <c r="C8" s="149" t="s">
        <v>209</v>
      </c>
      <c r="G8" s="149" t="s">
        <v>247</v>
      </c>
      <c r="H8" s="149" t="s">
        <v>210</v>
      </c>
      <c r="K8" s="149" t="s">
        <v>1683</v>
      </c>
      <c r="N8" s="149" t="s">
        <v>212</v>
      </c>
      <c r="P8" s="149" t="s">
        <v>213</v>
      </c>
      <c r="S8" s="149" t="s">
        <v>2024</v>
      </c>
      <c r="T8" s="149" t="s">
        <v>214</v>
      </c>
      <c r="AA8" s="149" t="s">
        <v>215</v>
      </c>
      <c r="AC8" s="149" t="s">
        <v>216</v>
      </c>
      <c r="AG8" s="149" t="s">
        <v>217</v>
      </c>
      <c r="AH8" s="149" t="s">
        <v>1856</v>
      </c>
      <c r="AK8" s="149" t="s">
        <v>1682</v>
      </c>
      <c r="AN8" s="149" t="s">
        <v>218</v>
      </c>
      <c r="AP8" s="149" t="s">
        <v>1309</v>
      </c>
      <c r="AS8" s="149" t="s">
        <v>2025</v>
      </c>
      <c r="AT8" s="149" t="s">
        <v>219</v>
      </c>
      <c r="AV8" s="149" t="s">
        <v>220</v>
      </c>
      <c r="BA8" s="149" t="s">
        <v>221</v>
      </c>
      <c r="BB8" s="149" t="s">
        <v>222</v>
      </c>
      <c r="BC8" s="149" t="s">
        <v>1489</v>
      </c>
      <c r="BG8" s="149" t="s">
        <v>223</v>
      </c>
      <c r="BH8" s="149" t="s">
        <v>224</v>
      </c>
      <c r="BN8" s="149" t="s">
        <v>255</v>
      </c>
      <c r="BO8" s="149" t="s">
        <v>226</v>
      </c>
      <c r="BP8" s="149" t="s">
        <v>227</v>
      </c>
      <c r="BS8" s="149" t="s">
        <v>2026</v>
      </c>
      <c r="BT8" s="149" t="s">
        <v>267</v>
      </c>
    </row>
    <row r="9" spans="1:77">
      <c r="A9" s="149" t="s">
        <v>229</v>
      </c>
      <c r="C9" s="149" t="s">
        <v>230</v>
      </c>
      <c r="G9" s="149" t="s">
        <v>259</v>
      </c>
      <c r="H9" s="149" t="s">
        <v>1490</v>
      </c>
      <c r="K9" s="149" t="s">
        <v>1685</v>
      </c>
      <c r="N9" s="149" t="s">
        <v>233</v>
      </c>
      <c r="P9" s="149" t="s">
        <v>234</v>
      </c>
      <c r="S9" s="149" t="s">
        <v>2027</v>
      </c>
      <c r="T9" s="149" t="s">
        <v>235</v>
      </c>
      <c r="AA9" s="149" t="s">
        <v>236</v>
      </c>
      <c r="AC9" s="149" t="s">
        <v>237</v>
      </c>
      <c r="AG9" s="149" t="s">
        <v>238</v>
      </c>
      <c r="AH9" s="149" t="s">
        <v>2028</v>
      </c>
      <c r="AK9" s="149" t="s">
        <v>1684</v>
      </c>
      <c r="AN9" s="149" t="s">
        <v>240</v>
      </c>
      <c r="AP9" s="149" t="s">
        <v>1863</v>
      </c>
      <c r="AS9" s="149" t="s">
        <v>2029</v>
      </c>
      <c r="AT9" s="149" t="s">
        <v>241</v>
      </c>
      <c r="AV9" s="149" t="s">
        <v>242</v>
      </c>
      <c r="BA9" s="149" t="s">
        <v>254</v>
      </c>
      <c r="BB9" s="149" t="s">
        <v>1491</v>
      </c>
      <c r="BC9" s="149" t="s">
        <v>1686</v>
      </c>
      <c r="BH9" s="149" t="s">
        <v>1859</v>
      </c>
      <c r="BN9" s="149" t="s">
        <v>266</v>
      </c>
      <c r="BO9" s="149" t="s">
        <v>1858</v>
      </c>
      <c r="BP9" s="149" t="s">
        <v>244</v>
      </c>
      <c r="BT9" s="149" t="s">
        <v>2030</v>
      </c>
    </row>
    <row r="10" spans="1:77">
      <c r="A10" s="149" t="s">
        <v>245</v>
      </c>
      <c r="C10" s="149" t="s">
        <v>246</v>
      </c>
      <c r="G10" s="149" t="s">
        <v>270</v>
      </c>
      <c r="H10" s="149" t="s">
        <v>2031</v>
      </c>
      <c r="K10" s="149" t="s">
        <v>232</v>
      </c>
      <c r="N10" s="149" t="s">
        <v>249</v>
      </c>
      <c r="P10" s="149" t="s">
        <v>1492</v>
      </c>
      <c r="T10" s="149" t="s">
        <v>250</v>
      </c>
      <c r="AA10" s="149" t="s">
        <v>251</v>
      </c>
      <c r="AC10" s="149" t="s">
        <v>1857</v>
      </c>
      <c r="AG10" s="149" t="s">
        <v>252</v>
      </c>
      <c r="AH10" s="149" t="s">
        <v>2032</v>
      </c>
      <c r="AK10" s="149" t="s">
        <v>1687</v>
      </c>
      <c r="AN10" s="149" t="s">
        <v>263</v>
      </c>
      <c r="AT10" s="149" t="s">
        <v>253</v>
      </c>
      <c r="BA10" s="149" t="s">
        <v>265</v>
      </c>
      <c r="BC10" s="149" t="s">
        <v>1855</v>
      </c>
      <c r="BN10" s="149" t="s">
        <v>276</v>
      </c>
      <c r="BO10" s="149" t="s">
        <v>2033</v>
      </c>
      <c r="BP10" s="149" t="s">
        <v>256</v>
      </c>
      <c r="BT10" s="149" t="s">
        <v>1312</v>
      </c>
    </row>
    <row r="11" spans="1:77">
      <c r="A11" s="149" t="s">
        <v>257</v>
      </c>
      <c r="C11" s="149" t="s">
        <v>258</v>
      </c>
      <c r="G11" s="149" t="s">
        <v>2034</v>
      </c>
      <c r="H11" s="149" t="s">
        <v>2035</v>
      </c>
      <c r="K11" s="149" t="s">
        <v>248</v>
      </c>
      <c r="N11" s="149" t="s">
        <v>260</v>
      </c>
      <c r="P11" s="149" t="s">
        <v>2036</v>
      </c>
      <c r="T11" s="149" t="s">
        <v>261</v>
      </c>
      <c r="AA11" s="149" t="s">
        <v>1854</v>
      </c>
      <c r="AC11" s="149" t="s">
        <v>1853</v>
      </c>
      <c r="AG11" s="149" t="s">
        <v>262</v>
      </c>
      <c r="AN11" s="149" t="s">
        <v>274</v>
      </c>
      <c r="AT11" s="149" t="s">
        <v>264</v>
      </c>
      <c r="BA11" s="149" t="s">
        <v>275</v>
      </c>
      <c r="BN11" s="149" t="s">
        <v>282</v>
      </c>
      <c r="BO11" s="149" t="s">
        <v>2037</v>
      </c>
      <c r="BP11" s="149" t="s">
        <v>1851</v>
      </c>
      <c r="BT11" s="149" t="s">
        <v>1689</v>
      </c>
    </row>
    <row r="12" spans="1:77">
      <c r="A12" s="149" t="s">
        <v>268</v>
      </c>
      <c r="C12" s="149" t="s">
        <v>269</v>
      </c>
      <c r="G12" s="149" t="s">
        <v>288</v>
      </c>
      <c r="K12" s="149" t="s">
        <v>1690</v>
      </c>
      <c r="N12" s="149" t="s">
        <v>271</v>
      </c>
      <c r="T12" s="149" t="s">
        <v>272</v>
      </c>
      <c r="AA12" s="149" t="s">
        <v>273</v>
      </c>
      <c r="AC12" s="149" t="s">
        <v>1852</v>
      </c>
      <c r="AN12" s="149" t="s">
        <v>281</v>
      </c>
      <c r="AT12" s="149" t="s">
        <v>1688</v>
      </c>
      <c r="BA12" s="149" t="s">
        <v>1493</v>
      </c>
      <c r="BN12" s="149" t="s">
        <v>292</v>
      </c>
      <c r="BO12" s="149" t="s">
        <v>2038</v>
      </c>
      <c r="BP12" s="149" t="s">
        <v>2039</v>
      </c>
    </row>
    <row r="13" spans="1:77">
      <c r="A13" s="149" t="s">
        <v>277</v>
      </c>
      <c r="C13" s="149" t="s">
        <v>1494</v>
      </c>
      <c r="G13" s="149" t="s">
        <v>294</v>
      </c>
      <c r="K13" s="149" t="s">
        <v>1691</v>
      </c>
      <c r="N13" s="149" t="s">
        <v>278</v>
      </c>
      <c r="T13" s="149" t="s">
        <v>279</v>
      </c>
      <c r="AA13" s="149" t="s">
        <v>280</v>
      </c>
      <c r="AC13" s="149" t="s">
        <v>2040</v>
      </c>
      <c r="AN13" s="149" t="s">
        <v>285</v>
      </c>
      <c r="BA13" s="149" t="s">
        <v>286</v>
      </c>
      <c r="BN13" s="149" t="s">
        <v>299</v>
      </c>
    </row>
    <row r="14" spans="1:77">
      <c r="A14" s="149" t="s">
        <v>1311</v>
      </c>
      <c r="C14" s="149" t="s">
        <v>1850</v>
      </c>
      <c r="G14" s="149" t="s">
        <v>312</v>
      </c>
      <c r="K14" s="149" t="s">
        <v>1692</v>
      </c>
      <c r="N14" s="149" t="s">
        <v>283</v>
      </c>
      <c r="T14" s="149" t="s">
        <v>284</v>
      </c>
      <c r="AA14" s="149" t="s">
        <v>1495</v>
      </c>
      <c r="AN14" s="149" t="s">
        <v>291</v>
      </c>
      <c r="BA14" s="149" t="s">
        <v>2041</v>
      </c>
      <c r="BN14" s="149" t="s">
        <v>304</v>
      </c>
    </row>
    <row r="15" spans="1:77">
      <c r="A15" s="149" t="s">
        <v>287</v>
      </c>
      <c r="C15" s="149" t="s">
        <v>1849</v>
      </c>
      <c r="G15" s="149" t="s">
        <v>319</v>
      </c>
      <c r="N15" s="149" t="s">
        <v>1848</v>
      </c>
      <c r="T15" s="149" t="s">
        <v>289</v>
      </c>
      <c r="AA15" s="149" t="s">
        <v>290</v>
      </c>
      <c r="AN15" s="149" t="s">
        <v>297</v>
      </c>
      <c r="BA15" s="149" t="s">
        <v>298</v>
      </c>
      <c r="BN15" s="149" t="s">
        <v>310</v>
      </c>
    </row>
    <row r="16" spans="1:77">
      <c r="A16" s="149" t="s">
        <v>293</v>
      </c>
      <c r="G16" s="149" t="s">
        <v>327</v>
      </c>
      <c r="N16" s="149" t="s">
        <v>295</v>
      </c>
      <c r="T16" s="149" t="s">
        <v>301</v>
      </c>
      <c r="AA16" s="149" t="s">
        <v>296</v>
      </c>
      <c r="AN16" s="149" t="s">
        <v>302</v>
      </c>
      <c r="BA16" s="149" t="s">
        <v>303</v>
      </c>
      <c r="BN16" s="149" t="s">
        <v>1693</v>
      </c>
    </row>
    <row r="17" spans="1:66">
      <c r="A17" s="149" t="s">
        <v>1313</v>
      </c>
      <c r="G17" s="149" t="s">
        <v>333</v>
      </c>
      <c r="N17" s="149" t="s">
        <v>300</v>
      </c>
      <c r="T17" s="149" t="s">
        <v>306</v>
      </c>
      <c r="AA17" s="149" t="s">
        <v>1496</v>
      </c>
      <c r="AN17" s="149" t="s">
        <v>308</v>
      </c>
      <c r="BA17" s="149" t="s">
        <v>309</v>
      </c>
      <c r="BN17" s="149" t="s">
        <v>325</v>
      </c>
    </row>
    <row r="18" spans="1:66">
      <c r="A18" s="149" t="s">
        <v>305</v>
      </c>
      <c r="G18" s="149" t="s">
        <v>340</v>
      </c>
      <c r="N18" s="149" t="s">
        <v>1847</v>
      </c>
      <c r="T18" s="149" t="s">
        <v>314</v>
      </c>
      <c r="AA18" s="149" t="s">
        <v>307</v>
      </c>
      <c r="AN18" s="149" t="s">
        <v>316</v>
      </c>
      <c r="BA18" s="149" t="s">
        <v>317</v>
      </c>
      <c r="BN18" s="149" t="s">
        <v>1314</v>
      </c>
    </row>
    <row r="19" spans="1:66">
      <c r="A19" s="149" t="s">
        <v>311</v>
      </c>
      <c r="G19" s="149" t="s">
        <v>346</v>
      </c>
      <c r="N19" s="149" t="s">
        <v>313</v>
      </c>
      <c r="T19" s="149" t="s">
        <v>321</v>
      </c>
      <c r="AA19" s="149" t="s">
        <v>315</v>
      </c>
      <c r="AN19" s="149" t="s">
        <v>323</v>
      </c>
      <c r="BA19" s="149" t="s">
        <v>324</v>
      </c>
      <c r="BN19" s="149" t="s">
        <v>1315</v>
      </c>
    </row>
    <row r="20" spans="1:66">
      <c r="A20" s="149" t="s">
        <v>318</v>
      </c>
      <c r="G20" s="149" t="s">
        <v>351</v>
      </c>
      <c r="N20" s="149" t="s">
        <v>320</v>
      </c>
      <c r="T20" s="149" t="s">
        <v>329</v>
      </c>
      <c r="AA20" s="149" t="s">
        <v>322</v>
      </c>
      <c r="AN20" s="149" t="s">
        <v>331</v>
      </c>
      <c r="BA20" s="149" t="s">
        <v>332</v>
      </c>
      <c r="BN20" s="149" t="s">
        <v>1316</v>
      </c>
    </row>
    <row r="21" spans="1:66">
      <c r="A21" s="149" t="s">
        <v>326</v>
      </c>
      <c r="G21" s="149" t="s">
        <v>359</v>
      </c>
      <c r="N21" s="149" t="s">
        <v>328</v>
      </c>
      <c r="T21" s="149" t="s">
        <v>335</v>
      </c>
      <c r="AA21" s="149" t="s">
        <v>330</v>
      </c>
      <c r="AN21" s="149" t="s">
        <v>337</v>
      </c>
      <c r="BA21" s="149" t="s">
        <v>338</v>
      </c>
      <c r="BN21" s="149" t="s">
        <v>1317</v>
      </c>
    </row>
    <row r="22" spans="1:66">
      <c r="A22" s="149" t="s">
        <v>1846</v>
      </c>
      <c r="G22" s="149" t="s">
        <v>1463</v>
      </c>
      <c r="N22" s="149" t="s">
        <v>334</v>
      </c>
      <c r="AA22" s="149" t="s">
        <v>336</v>
      </c>
      <c r="AN22" s="149" t="s">
        <v>343</v>
      </c>
      <c r="BA22" s="149" t="s">
        <v>344</v>
      </c>
      <c r="BN22" s="149" t="s">
        <v>2042</v>
      </c>
    </row>
    <row r="23" spans="1:66">
      <c r="A23" s="149" t="s">
        <v>339</v>
      </c>
      <c r="G23" s="149" t="s">
        <v>1694</v>
      </c>
      <c r="N23" s="149" t="s">
        <v>341</v>
      </c>
      <c r="AA23" s="149" t="s">
        <v>342</v>
      </c>
      <c r="AN23" s="149" t="s">
        <v>349</v>
      </c>
      <c r="BA23" s="149" t="s">
        <v>1845</v>
      </c>
      <c r="BN23" s="149" t="s">
        <v>1844</v>
      </c>
    </row>
    <row r="24" spans="1:66">
      <c r="A24" s="149" t="s">
        <v>345</v>
      </c>
      <c r="N24" s="149" t="s">
        <v>347</v>
      </c>
      <c r="AA24" s="149" t="s">
        <v>348</v>
      </c>
      <c r="AN24" s="149" t="s">
        <v>1497</v>
      </c>
      <c r="BA24" s="149" t="s">
        <v>353</v>
      </c>
      <c r="BN24" s="149" t="s">
        <v>1451</v>
      </c>
    </row>
    <row r="25" spans="1:66">
      <c r="A25" s="149" t="s">
        <v>350</v>
      </c>
      <c r="N25" s="149" t="s">
        <v>352</v>
      </c>
      <c r="AA25" s="149" t="s">
        <v>356</v>
      </c>
      <c r="AN25" s="149" t="s">
        <v>1843</v>
      </c>
      <c r="BA25" s="149" t="s">
        <v>357</v>
      </c>
      <c r="BN25" s="149" t="s">
        <v>1452</v>
      </c>
    </row>
    <row r="26" spans="1:66">
      <c r="A26" s="149" t="s">
        <v>354</v>
      </c>
      <c r="N26" s="149" t="s">
        <v>355</v>
      </c>
      <c r="AA26" s="149" t="s">
        <v>361</v>
      </c>
      <c r="BA26" s="149" t="s">
        <v>362</v>
      </c>
      <c r="BN26" s="149" t="s">
        <v>1498</v>
      </c>
    </row>
    <row r="27" spans="1:66">
      <c r="A27" s="149" t="s">
        <v>358</v>
      </c>
      <c r="N27" s="149" t="s">
        <v>360</v>
      </c>
      <c r="AA27" s="149" t="s">
        <v>364</v>
      </c>
      <c r="BA27" s="149" t="s">
        <v>365</v>
      </c>
      <c r="BN27" s="149" t="s">
        <v>2043</v>
      </c>
    </row>
    <row r="28" spans="1:66">
      <c r="A28" s="149" t="s">
        <v>363</v>
      </c>
      <c r="N28" s="149" t="s">
        <v>2044</v>
      </c>
      <c r="AA28" s="149" t="s">
        <v>371</v>
      </c>
      <c r="BA28" s="149" t="s">
        <v>368</v>
      </c>
      <c r="BN28" s="149" t="s">
        <v>1841</v>
      </c>
    </row>
    <row r="29" spans="1:66">
      <c r="A29" s="149" t="s">
        <v>366</v>
      </c>
      <c r="N29" s="149" t="s">
        <v>367</v>
      </c>
      <c r="AA29" s="149" t="s">
        <v>374</v>
      </c>
      <c r="BA29" s="149" t="s">
        <v>1842</v>
      </c>
      <c r="BN29" s="149" t="s">
        <v>1840</v>
      </c>
    </row>
    <row r="30" spans="1:66">
      <c r="A30" s="149" t="s">
        <v>369</v>
      </c>
      <c r="N30" s="149" t="s">
        <v>370</v>
      </c>
      <c r="AA30" s="149" t="s">
        <v>1318</v>
      </c>
      <c r="BA30" s="149" t="s">
        <v>376</v>
      </c>
      <c r="BN30" s="149" t="s">
        <v>1839</v>
      </c>
    </row>
    <row r="31" spans="1:66">
      <c r="A31" s="149" t="s">
        <v>372</v>
      </c>
      <c r="N31" s="149" t="s">
        <v>373</v>
      </c>
      <c r="AA31" s="149" t="s">
        <v>1500</v>
      </c>
      <c r="BA31" s="149" t="s">
        <v>378</v>
      </c>
      <c r="BN31" s="149" t="s">
        <v>1838</v>
      </c>
    </row>
    <row r="32" spans="1:66">
      <c r="A32" s="149" t="s">
        <v>375</v>
      </c>
      <c r="N32" s="149" t="s">
        <v>1499</v>
      </c>
      <c r="AA32" s="149" t="s">
        <v>2045</v>
      </c>
      <c r="BA32" s="149" t="s">
        <v>380</v>
      </c>
      <c r="BN32" s="149" t="s">
        <v>1837</v>
      </c>
    </row>
    <row r="33" spans="1:66">
      <c r="A33" s="149" t="s">
        <v>377</v>
      </c>
      <c r="N33" s="149" t="s">
        <v>1625</v>
      </c>
      <c r="AA33" s="149" t="s">
        <v>2046</v>
      </c>
      <c r="BA33" s="149" t="s">
        <v>1319</v>
      </c>
      <c r="BN33" s="149" t="s">
        <v>2047</v>
      </c>
    </row>
    <row r="34" spans="1:66">
      <c r="A34" s="149" t="s">
        <v>379</v>
      </c>
      <c r="N34" s="149" t="s">
        <v>1501</v>
      </c>
      <c r="BA34" s="149" t="s">
        <v>1479</v>
      </c>
      <c r="BN34" s="149" t="s">
        <v>2048</v>
      </c>
    </row>
    <row r="35" spans="1:66">
      <c r="A35" s="149" t="s">
        <v>381</v>
      </c>
      <c r="N35" s="149" t="s">
        <v>1836</v>
      </c>
      <c r="BA35" s="149" t="s">
        <v>1310</v>
      </c>
      <c r="BN35" s="149" t="s">
        <v>2049</v>
      </c>
    </row>
    <row r="36" spans="1:66">
      <c r="A36" s="149" t="s">
        <v>382</v>
      </c>
      <c r="N36" s="149" t="s">
        <v>2050</v>
      </c>
      <c r="BA36" s="149" t="s">
        <v>1695</v>
      </c>
      <c r="BN36" s="149" t="s">
        <v>2051</v>
      </c>
    </row>
    <row r="37" spans="1:66">
      <c r="A37" s="149" t="s">
        <v>383</v>
      </c>
      <c r="BA37" s="149" t="s">
        <v>1696</v>
      </c>
    </row>
    <row r="38" spans="1:66">
      <c r="A38" s="149" t="s">
        <v>1320</v>
      </c>
      <c r="BA38" s="149" t="s">
        <v>2052</v>
      </c>
    </row>
    <row r="39" spans="1:66">
      <c r="A39" s="149" t="s">
        <v>1321</v>
      </c>
      <c r="BA39" s="149" t="s">
        <v>2053</v>
      </c>
    </row>
    <row r="40" spans="1:66">
      <c r="A40" s="149" t="s">
        <v>1322</v>
      </c>
    </row>
    <row r="41" spans="1:66">
      <c r="A41" s="149" t="s">
        <v>1502</v>
      </c>
    </row>
    <row r="42" spans="1:66">
      <c r="A42" s="149" t="s">
        <v>1697</v>
      </c>
    </row>
    <row r="43" spans="1:66">
      <c r="A43" s="149" t="s">
        <v>1698</v>
      </c>
    </row>
    <row r="44" spans="1:66">
      <c r="A44" s="149" t="s">
        <v>1699</v>
      </c>
    </row>
    <row r="45" spans="1:66">
      <c r="A45" s="149" t="s">
        <v>1835</v>
      </c>
    </row>
    <row r="46" spans="1:66">
      <c r="A46" s="149" t="s">
        <v>1834</v>
      </c>
    </row>
    <row r="47" spans="1:66">
      <c r="A47" s="149" t="s">
        <v>1833</v>
      </c>
    </row>
    <row r="48" spans="1:66">
      <c r="A48" s="149" t="s">
        <v>1832</v>
      </c>
    </row>
    <row r="49" spans="1:1">
      <c r="A49" s="149" t="s">
        <v>1831</v>
      </c>
    </row>
    <row r="50" spans="1:1">
      <c r="A50" s="149" t="s">
        <v>2054</v>
      </c>
    </row>
    <row r="77" spans="13:27">
      <c r="M77" s="149" t="s">
        <v>384</v>
      </c>
      <c r="N77" s="149" t="s">
        <v>157</v>
      </c>
      <c r="O77" s="149" t="s">
        <v>385</v>
      </c>
      <c r="P77" s="149" t="s">
        <v>386</v>
      </c>
      <c r="T77" s="149" t="s">
        <v>157</v>
      </c>
      <c r="U77" s="149" t="s">
        <v>162</v>
      </c>
      <c r="V77" s="149" t="s">
        <v>167</v>
      </c>
      <c r="Z77" s="149" t="s">
        <v>178</v>
      </c>
      <c r="AA77" s="149" t="s">
        <v>183</v>
      </c>
    </row>
    <row r="78" spans="13:27">
      <c r="M78" s="149" t="s">
        <v>384</v>
      </c>
      <c r="N78" s="149" t="s">
        <v>162</v>
      </c>
      <c r="O78" s="149" t="s">
        <v>387</v>
      </c>
      <c r="P78" s="149" t="s">
        <v>388</v>
      </c>
      <c r="V78" s="149" t="s">
        <v>195</v>
      </c>
    </row>
    <row r="79" spans="13:27">
      <c r="M79" s="149" t="s">
        <v>384</v>
      </c>
      <c r="N79" s="149" t="s">
        <v>167</v>
      </c>
      <c r="O79" s="149" t="s">
        <v>389</v>
      </c>
      <c r="P79" s="149" t="s">
        <v>390</v>
      </c>
    </row>
    <row r="80" spans="13:27">
      <c r="M80" s="149" t="s">
        <v>384</v>
      </c>
      <c r="N80" s="149" t="s">
        <v>195</v>
      </c>
      <c r="O80" s="149" t="s">
        <v>391</v>
      </c>
      <c r="P80" s="149" t="s">
        <v>392</v>
      </c>
    </row>
    <row r="81" spans="13:32">
      <c r="M81" s="149" t="s">
        <v>384</v>
      </c>
      <c r="N81" s="149" t="s">
        <v>178</v>
      </c>
      <c r="O81" s="149" t="s">
        <v>393</v>
      </c>
      <c r="P81" s="149" t="s">
        <v>394</v>
      </c>
    </row>
    <row r="82" spans="13:32">
      <c r="M82" s="149" t="s">
        <v>384</v>
      </c>
      <c r="N82" s="149" t="s">
        <v>183</v>
      </c>
      <c r="O82" s="149" t="s">
        <v>395</v>
      </c>
      <c r="P82" s="149" t="s">
        <v>396</v>
      </c>
    </row>
    <row r="87" spans="13:32">
      <c r="AF87" s="149" t="s">
        <v>397</v>
      </c>
    </row>
    <row r="88" spans="13:32">
      <c r="AF88" s="149" t="s">
        <v>397</v>
      </c>
    </row>
    <row r="121" spans="47:47">
      <c r="AU121" s="149" t="s">
        <v>397</v>
      </c>
    </row>
    <row r="122" spans="47:47">
      <c r="AU122" s="149" t="s">
        <v>397</v>
      </c>
    </row>
    <row r="123" spans="47:47">
      <c r="AU123" s="149" t="s">
        <v>397</v>
      </c>
    </row>
    <row r="124" spans="47:47">
      <c r="AU124" s="149" t="s">
        <v>397</v>
      </c>
    </row>
    <row r="125" spans="47:47">
      <c r="AU125" s="149" t="s">
        <v>397</v>
      </c>
    </row>
    <row r="126" spans="47:47">
      <c r="AU126" s="149" t="s">
        <v>397</v>
      </c>
    </row>
    <row r="127" spans="47:47">
      <c r="AU127" s="149" t="s">
        <v>397</v>
      </c>
    </row>
    <row r="128" spans="47:47">
      <c r="AU128" s="149" t="s">
        <v>397</v>
      </c>
    </row>
    <row r="129" spans="47:47">
      <c r="AU129" s="149" t="s">
        <v>397</v>
      </c>
    </row>
    <row r="130" spans="47:47">
      <c r="AU130" s="149" t="s">
        <v>397</v>
      </c>
    </row>
    <row r="131" spans="47:47">
      <c r="AU131" s="149" t="s">
        <v>397</v>
      </c>
    </row>
    <row r="132" spans="47:47">
      <c r="AU132" s="149" t="s">
        <v>397</v>
      </c>
    </row>
    <row r="347" spans="38:38">
      <c r="AL347" s="149" t="s">
        <v>397</v>
      </c>
    </row>
    <row r="348" spans="38:38">
      <c r="AL348" s="149" t="s">
        <v>397</v>
      </c>
    </row>
    <row r="349" spans="38:38">
      <c r="AL349" s="149" t="s">
        <v>397</v>
      </c>
    </row>
    <row r="350" spans="38:38">
      <c r="AL350" s="149" t="s">
        <v>397</v>
      </c>
    </row>
    <row r="351" spans="38:38">
      <c r="AL351" s="149" t="s">
        <v>397</v>
      </c>
    </row>
    <row r="352" spans="38:38">
      <c r="AL352" s="149" t="s">
        <v>397</v>
      </c>
    </row>
    <row r="353" spans="38:38">
      <c r="AL353" s="149" t="s">
        <v>397</v>
      </c>
    </row>
    <row r="354" spans="38:38">
      <c r="AL354" s="149" t="s">
        <v>397</v>
      </c>
    </row>
  </sheetData>
  <sheetProtection algorithmName="SHA-512" hashValue="mSgJN8FLurUZOASSEDRl2ec0J8qFOut3PPKr323SzAtTs1uD9vQGo5scAT1iuIuqrZeImIEM79EC7Con6YJeeQ==" saltValue="2ue7mhkqj+L5f2EFx+sANw==" spinCount="100000" sheet="1" selectLockedCells="1" selectUnlockedCells="1"/>
  <mergeCells count="6">
    <mergeCell ref="BN4:BY4"/>
    <mergeCell ref="A4:L4"/>
    <mergeCell ref="N4:Y4"/>
    <mergeCell ref="AA4:AL4"/>
    <mergeCell ref="AN4:AY4"/>
    <mergeCell ref="BA4:BL4"/>
  </mergeCells>
  <phoneticPr fontId="1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7CE9-8D9D-4622-9E82-4942CA15328D}">
  <sheetPr codeName="Sheet4">
    <tabColor theme="1"/>
  </sheetPr>
  <dimension ref="A1:X354"/>
  <sheetViews>
    <sheetView zoomScale="50" zoomScaleNormal="50" zoomScaleSheetLayoutView="80" workbookViewId="0">
      <pane xSplit="3" ySplit="4" topLeftCell="D5" activePane="bottomRight" state="frozen"/>
      <selection pane="topRight" activeCell="Q1" sqref="Q1"/>
      <selection pane="bottomLeft" activeCell="A5" sqref="A5"/>
      <selection pane="bottomRight" sqref="A1:XFD1048576"/>
    </sheetView>
  </sheetViews>
  <sheetFormatPr defaultColWidth="14.453125" defaultRowHeight="13"/>
  <cols>
    <col min="1" max="1" width="3.453125" style="152" customWidth="1"/>
    <col min="2" max="2" width="5.36328125" style="152" customWidth="1"/>
    <col min="3" max="3" width="35.453125" style="157" customWidth="1"/>
    <col min="4" max="4" width="9.08984375" style="153" customWidth="1"/>
    <col min="5" max="6" width="16.90625" style="152" customWidth="1"/>
    <col min="7" max="10" width="14.453125" style="152" customWidth="1"/>
    <col min="11" max="11" width="3.36328125" style="152" customWidth="1"/>
    <col min="12" max="20" width="14.453125" style="152" customWidth="1"/>
    <col min="21" max="22" width="14.453125" style="152"/>
    <col min="23" max="23" width="32.453125" style="152" customWidth="1"/>
    <col min="24" max="16384" width="14.453125" style="152"/>
  </cols>
  <sheetData>
    <row r="1" spans="1:24" ht="27" customHeight="1">
      <c r="B1" s="153" t="s">
        <v>128</v>
      </c>
      <c r="C1" s="154">
        <v>46113</v>
      </c>
      <c r="D1" s="153">
        <v>1</v>
      </c>
      <c r="E1" s="153">
        <f t="shared" ref="E1:U1" si="0">+D1+1</f>
        <v>2</v>
      </c>
      <c r="F1" s="153">
        <f t="shared" si="0"/>
        <v>3</v>
      </c>
      <c r="G1" s="153">
        <f t="shared" si="0"/>
        <v>4</v>
      </c>
      <c r="H1" s="153">
        <f t="shared" si="0"/>
        <v>5</v>
      </c>
      <c r="I1" s="153">
        <f t="shared" si="0"/>
        <v>6</v>
      </c>
      <c r="J1" s="153">
        <f t="shared" si="0"/>
        <v>7</v>
      </c>
      <c r="K1" s="153">
        <f t="shared" si="0"/>
        <v>8</v>
      </c>
      <c r="L1" s="153">
        <f t="shared" si="0"/>
        <v>9</v>
      </c>
      <c r="M1" s="153">
        <f t="shared" si="0"/>
        <v>10</v>
      </c>
      <c r="N1" s="153">
        <f t="shared" si="0"/>
        <v>11</v>
      </c>
      <c r="O1" s="153">
        <f t="shared" si="0"/>
        <v>12</v>
      </c>
      <c r="P1" s="153">
        <f t="shared" si="0"/>
        <v>13</v>
      </c>
      <c r="Q1" s="153">
        <f t="shared" si="0"/>
        <v>14</v>
      </c>
      <c r="R1" s="153">
        <f t="shared" si="0"/>
        <v>15</v>
      </c>
      <c r="S1" s="153">
        <f t="shared" si="0"/>
        <v>16</v>
      </c>
      <c r="T1" s="153">
        <f t="shared" si="0"/>
        <v>17</v>
      </c>
      <c r="U1" s="153">
        <f t="shared" si="0"/>
        <v>18</v>
      </c>
    </row>
    <row r="2" spans="1:24" s="155" customFormat="1" ht="27" customHeight="1">
      <c r="B2" s="156" t="s">
        <v>1417</v>
      </c>
      <c r="C2" s="156"/>
      <c r="L2" s="155" t="s">
        <v>2055</v>
      </c>
      <c r="R2" s="152"/>
    </row>
    <row r="3" spans="1:24" ht="24" customHeight="1">
      <c r="G3" s="152" t="str">
        <f ca="1">CHAR(RANDBETWEEN(65,90))&amp;CHAR(RANDBETWEEN(65,90))&amp;CHAR(RANDBETWEEN(65,90))&amp;RANDBETWEEN(10000,99999)</f>
        <v>UAP80017</v>
      </c>
      <c r="H3" s="152" t="str">
        <f ca="1">G3</f>
        <v>UAP80017</v>
      </c>
      <c r="I3" s="152" t="b">
        <f ca="1">EXACT(H2,H3)</f>
        <v>0</v>
      </c>
      <c r="J3" s="153" t="str">
        <f ca="1">IF(COUNTIF(J5:J352,"FALSE")&gt;0,"↓問題あり","問題なし")</f>
        <v>問題なし</v>
      </c>
      <c r="K3" s="153"/>
      <c r="L3" s="152" t="s">
        <v>1418</v>
      </c>
      <c r="Q3" s="152" t="s">
        <v>1419</v>
      </c>
    </row>
    <row r="4" spans="1:24" ht="31.5" customHeight="1">
      <c r="A4" s="158" t="s">
        <v>1420</v>
      </c>
      <c r="B4" s="152" t="s">
        <v>1421</v>
      </c>
      <c r="C4" s="152" t="s">
        <v>1422</v>
      </c>
      <c r="D4" s="159" t="s">
        <v>1423</v>
      </c>
      <c r="E4" s="160" t="s">
        <v>1424</v>
      </c>
      <c r="F4" s="160" t="s">
        <v>1424</v>
      </c>
      <c r="G4" s="152" t="s">
        <v>1425</v>
      </c>
      <c r="H4" s="160" t="s">
        <v>1426</v>
      </c>
      <c r="I4" s="152" t="s">
        <v>1427</v>
      </c>
      <c r="J4" s="161" t="s">
        <v>1428</v>
      </c>
      <c r="L4" s="152" t="s">
        <v>1429</v>
      </c>
      <c r="M4" s="152" t="s">
        <v>1293</v>
      </c>
      <c r="N4" s="152" t="s">
        <v>2056</v>
      </c>
      <c r="O4" s="160" t="s">
        <v>2057</v>
      </c>
      <c r="P4" s="152" t="s">
        <v>1430</v>
      </c>
      <c r="Q4" s="152" t="s">
        <v>2058</v>
      </c>
      <c r="R4" s="152" t="s">
        <v>2056</v>
      </c>
      <c r="S4" s="160" t="s">
        <v>2057</v>
      </c>
      <c r="T4" s="152" t="s">
        <v>1430</v>
      </c>
      <c r="U4" s="152" t="s">
        <v>2059</v>
      </c>
      <c r="W4" s="152" t="s">
        <v>2060</v>
      </c>
      <c r="X4" s="152" t="s">
        <v>2061</v>
      </c>
    </row>
    <row r="5" spans="1:24" ht="21.75" customHeight="1">
      <c r="B5" s="162">
        <v>1</v>
      </c>
      <c r="C5" s="163" t="s">
        <v>152</v>
      </c>
      <c r="D5" s="162">
        <v>1</v>
      </c>
      <c r="E5" s="152" t="s">
        <v>398</v>
      </c>
      <c r="F5" s="152">
        <v>3002</v>
      </c>
      <c r="G5" s="152" t="s">
        <v>1323</v>
      </c>
      <c r="H5" s="152" t="s">
        <v>1323</v>
      </c>
      <c r="I5" s="153" t="str">
        <f t="shared" ref="I5:I68" ca="1" si="1">IF(COUNTIF($G$5:$G$352,G5)=1,"OK","重複あり！")</f>
        <v>OK</v>
      </c>
      <c r="J5" s="153" t="str">
        <f>IF(EXACT(G5,H5),"OK","変更あり！")</f>
        <v>OK</v>
      </c>
      <c r="L5" s="152">
        <v>1002468</v>
      </c>
      <c r="M5" s="152" t="s">
        <v>399</v>
      </c>
      <c r="N5" s="152" t="s">
        <v>400</v>
      </c>
      <c r="O5" s="152" t="s">
        <v>401</v>
      </c>
      <c r="P5" s="152" t="s">
        <v>402</v>
      </c>
      <c r="R5" s="152" t="s">
        <v>400</v>
      </c>
      <c r="S5" s="152" t="s">
        <v>401</v>
      </c>
      <c r="T5" s="152" t="s">
        <v>402</v>
      </c>
      <c r="W5" s="152" t="s">
        <v>152</v>
      </c>
      <c r="X5" s="152">
        <f>IF(W5=C5,1,2)</f>
        <v>1</v>
      </c>
    </row>
    <row r="6" spans="1:24" ht="21.75" customHeight="1">
      <c r="B6" s="162">
        <v>2</v>
      </c>
      <c r="C6" s="163" t="s">
        <v>168</v>
      </c>
      <c r="D6" s="162">
        <v>2</v>
      </c>
      <c r="E6" s="152" t="s">
        <v>403</v>
      </c>
      <c r="F6" s="152">
        <v>3003</v>
      </c>
      <c r="G6" s="152" t="s">
        <v>404</v>
      </c>
      <c r="H6" s="152" t="s">
        <v>404</v>
      </c>
      <c r="I6" s="153" t="str">
        <f t="shared" ca="1" si="1"/>
        <v>OK</v>
      </c>
      <c r="J6" s="153" t="str">
        <f t="shared" ref="J6:J69" si="2">IF(EXACT(G6,H6),"OK","変更あり！")</f>
        <v>OK</v>
      </c>
      <c r="L6" s="152">
        <v>1002172</v>
      </c>
      <c r="M6" s="152" t="s">
        <v>1503</v>
      </c>
      <c r="N6" s="152" t="s">
        <v>1700</v>
      </c>
      <c r="O6" s="152" t="s">
        <v>2436</v>
      </c>
      <c r="P6" s="152" t="s">
        <v>2437</v>
      </c>
      <c r="Q6" s="152" t="s">
        <v>81</v>
      </c>
      <c r="R6" s="152" t="s">
        <v>405</v>
      </c>
      <c r="S6" s="152" t="s">
        <v>1504</v>
      </c>
      <c r="T6" s="152" t="s">
        <v>2062</v>
      </c>
      <c r="W6" s="152" t="s">
        <v>168</v>
      </c>
      <c r="X6" s="152">
        <f t="shared" ref="X6:X69" si="3">IF(W6=C6,1,2)</f>
        <v>1</v>
      </c>
    </row>
    <row r="7" spans="1:24" ht="21.75" customHeight="1">
      <c r="B7" s="162">
        <v>3</v>
      </c>
      <c r="C7" s="163" t="s">
        <v>163</v>
      </c>
      <c r="D7" s="162">
        <v>3</v>
      </c>
      <c r="E7" s="152" t="s">
        <v>406</v>
      </c>
      <c r="F7" s="152">
        <v>3004</v>
      </c>
      <c r="G7" s="152" t="s">
        <v>407</v>
      </c>
      <c r="H7" s="152" t="s">
        <v>407</v>
      </c>
      <c r="I7" s="153" t="str">
        <f t="shared" ca="1" si="1"/>
        <v>OK</v>
      </c>
      <c r="J7" s="153" t="str">
        <f t="shared" si="2"/>
        <v>OK</v>
      </c>
      <c r="L7" s="152">
        <v>1002474</v>
      </c>
      <c r="M7" s="152" t="s">
        <v>408</v>
      </c>
      <c r="N7" s="152" t="s">
        <v>2438</v>
      </c>
      <c r="O7" s="152" t="s">
        <v>2436</v>
      </c>
      <c r="P7" s="152" t="s">
        <v>2439</v>
      </c>
      <c r="Q7" s="152" t="s">
        <v>81</v>
      </c>
      <c r="R7" s="152" t="s">
        <v>409</v>
      </c>
      <c r="S7" s="152" t="s">
        <v>1504</v>
      </c>
      <c r="T7" s="152" t="s">
        <v>1505</v>
      </c>
      <c r="W7" s="152" t="s">
        <v>163</v>
      </c>
      <c r="X7" s="152">
        <f t="shared" si="3"/>
        <v>1</v>
      </c>
    </row>
    <row r="8" spans="1:24" ht="21.75" customHeight="1">
      <c r="B8" s="162">
        <v>4</v>
      </c>
      <c r="C8" s="163" t="s">
        <v>158</v>
      </c>
      <c r="D8" s="162">
        <v>4</v>
      </c>
      <c r="E8" s="152" t="s">
        <v>410</v>
      </c>
      <c r="F8" s="152">
        <v>3005</v>
      </c>
      <c r="G8" s="152" t="s">
        <v>411</v>
      </c>
      <c r="H8" s="152" t="s">
        <v>411</v>
      </c>
      <c r="I8" s="153" t="str">
        <f t="shared" ca="1" si="1"/>
        <v>OK</v>
      </c>
      <c r="J8" s="153" t="str">
        <f t="shared" si="2"/>
        <v>OK</v>
      </c>
      <c r="L8" s="152">
        <v>1002330</v>
      </c>
      <c r="M8" s="152" t="s">
        <v>412</v>
      </c>
      <c r="N8" s="152" t="s">
        <v>413</v>
      </c>
      <c r="O8" s="152" t="s">
        <v>401</v>
      </c>
      <c r="P8" s="152" t="s">
        <v>414</v>
      </c>
      <c r="R8" s="152" t="s">
        <v>413</v>
      </c>
      <c r="S8" s="152" t="s">
        <v>401</v>
      </c>
      <c r="T8" s="152" t="s">
        <v>414</v>
      </c>
      <c r="W8" s="152" t="s">
        <v>158</v>
      </c>
      <c r="X8" s="152">
        <f t="shared" si="3"/>
        <v>1</v>
      </c>
    </row>
    <row r="9" spans="1:24" ht="21.75" customHeight="1">
      <c r="B9" s="162">
        <v>5</v>
      </c>
      <c r="C9" s="163" t="s">
        <v>189</v>
      </c>
      <c r="D9" s="162">
        <v>5</v>
      </c>
      <c r="E9" s="152" t="s">
        <v>415</v>
      </c>
      <c r="F9" s="152">
        <v>3006</v>
      </c>
      <c r="G9" s="152" t="s">
        <v>416</v>
      </c>
      <c r="H9" s="152" t="s">
        <v>416</v>
      </c>
      <c r="I9" s="153" t="str">
        <f t="shared" ca="1" si="1"/>
        <v>OK</v>
      </c>
      <c r="J9" s="153" t="str">
        <f t="shared" si="2"/>
        <v>OK</v>
      </c>
      <c r="L9" s="152">
        <v>1002442</v>
      </c>
      <c r="M9" s="152" t="s">
        <v>417</v>
      </c>
      <c r="N9" s="152" t="s">
        <v>418</v>
      </c>
      <c r="O9" s="152" t="s">
        <v>401</v>
      </c>
      <c r="P9" s="152" t="s">
        <v>419</v>
      </c>
      <c r="R9" s="152" t="s">
        <v>418</v>
      </c>
      <c r="S9" s="152" t="s">
        <v>401</v>
      </c>
      <c r="T9" s="152" t="s">
        <v>419</v>
      </c>
      <c r="W9" s="152" t="s">
        <v>189</v>
      </c>
      <c r="X9" s="152">
        <f t="shared" si="3"/>
        <v>1</v>
      </c>
    </row>
    <row r="10" spans="1:24" ht="21.75" customHeight="1">
      <c r="B10" s="162">
        <v>6</v>
      </c>
      <c r="C10" s="163" t="s">
        <v>184</v>
      </c>
      <c r="D10" s="162">
        <v>6</v>
      </c>
      <c r="E10" s="152" t="s">
        <v>420</v>
      </c>
      <c r="F10" s="152">
        <v>3007</v>
      </c>
      <c r="G10" s="152" t="s">
        <v>421</v>
      </c>
      <c r="H10" s="152" t="s">
        <v>421</v>
      </c>
      <c r="I10" s="153" t="str">
        <f t="shared" ca="1" si="1"/>
        <v>OK</v>
      </c>
      <c r="J10" s="153" t="str">
        <f t="shared" si="2"/>
        <v>OK</v>
      </c>
      <c r="L10" s="152">
        <v>1003051</v>
      </c>
      <c r="M10" s="152" t="s">
        <v>422</v>
      </c>
      <c r="N10" s="152" t="s">
        <v>423</v>
      </c>
      <c r="O10" s="152" t="s">
        <v>401</v>
      </c>
      <c r="P10" s="152" t="s">
        <v>424</v>
      </c>
      <c r="R10" s="152" t="s">
        <v>423</v>
      </c>
      <c r="S10" s="152" t="s">
        <v>401</v>
      </c>
      <c r="T10" s="152" t="s">
        <v>424</v>
      </c>
      <c r="W10" s="152" t="s">
        <v>184</v>
      </c>
      <c r="X10" s="152">
        <f t="shared" si="3"/>
        <v>1</v>
      </c>
    </row>
    <row r="11" spans="1:24" ht="21.75" customHeight="1">
      <c r="B11" s="162">
        <v>7</v>
      </c>
      <c r="C11" s="163" t="s">
        <v>196</v>
      </c>
      <c r="D11" s="162">
        <v>7</v>
      </c>
      <c r="E11" s="152" t="s">
        <v>425</v>
      </c>
      <c r="F11" s="152">
        <v>3008</v>
      </c>
      <c r="G11" s="152" t="s">
        <v>426</v>
      </c>
      <c r="H11" s="152" t="s">
        <v>426</v>
      </c>
      <c r="I11" s="153" t="str">
        <f t="shared" ca="1" si="1"/>
        <v>OK</v>
      </c>
      <c r="J11" s="153" t="str">
        <f t="shared" si="2"/>
        <v>OK</v>
      </c>
      <c r="L11" s="152">
        <v>1003220</v>
      </c>
      <c r="M11" s="152" t="s">
        <v>427</v>
      </c>
      <c r="N11" s="152" t="s">
        <v>428</v>
      </c>
      <c r="O11" s="152" t="s">
        <v>401</v>
      </c>
      <c r="P11" s="152" t="s">
        <v>429</v>
      </c>
      <c r="R11" s="152" t="s">
        <v>428</v>
      </c>
      <c r="S11" s="152" t="s">
        <v>401</v>
      </c>
      <c r="T11" s="152" t="s">
        <v>429</v>
      </c>
      <c r="W11" s="152" t="s">
        <v>196</v>
      </c>
      <c r="X11" s="152">
        <f t="shared" si="3"/>
        <v>1</v>
      </c>
    </row>
    <row r="12" spans="1:24" ht="21.75" customHeight="1">
      <c r="B12" s="162">
        <v>8</v>
      </c>
      <c r="C12" s="163" t="s">
        <v>208</v>
      </c>
      <c r="D12" s="162">
        <v>8</v>
      </c>
      <c r="E12" s="152" t="s">
        <v>430</v>
      </c>
      <c r="F12" s="152">
        <v>3009</v>
      </c>
      <c r="G12" s="152" t="s">
        <v>431</v>
      </c>
      <c r="H12" s="152" t="s">
        <v>431</v>
      </c>
      <c r="I12" s="153" t="str">
        <f t="shared" ca="1" si="1"/>
        <v>OK</v>
      </c>
      <c r="J12" s="153" t="str">
        <f t="shared" si="2"/>
        <v>OK</v>
      </c>
      <c r="L12" s="152">
        <v>1002239</v>
      </c>
      <c r="M12" s="152" t="s">
        <v>432</v>
      </c>
      <c r="N12" s="152" t="s">
        <v>433</v>
      </c>
      <c r="O12" s="152" t="s">
        <v>401</v>
      </c>
      <c r="P12" s="152" t="s">
        <v>1867</v>
      </c>
      <c r="R12" s="152" t="s">
        <v>433</v>
      </c>
      <c r="S12" s="152" t="s">
        <v>401</v>
      </c>
      <c r="T12" s="152" t="s">
        <v>1867</v>
      </c>
      <c r="W12" s="152" t="s">
        <v>208</v>
      </c>
      <c r="X12" s="152">
        <f t="shared" si="3"/>
        <v>1</v>
      </c>
    </row>
    <row r="13" spans="1:24" ht="21.75" customHeight="1">
      <c r="B13" s="162">
        <v>9</v>
      </c>
      <c r="C13" s="163" t="s">
        <v>2063</v>
      </c>
      <c r="D13" s="162">
        <v>9</v>
      </c>
      <c r="E13" s="152" t="s">
        <v>434</v>
      </c>
      <c r="F13" s="152">
        <v>3010</v>
      </c>
      <c r="G13" s="152" t="s">
        <v>435</v>
      </c>
      <c r="H13" s="152" t="s">
        <v>435</v>
      </c>
      <c r="I13" s="153" t="str">
        <f t="shared" ca="1" si="1"/>
        <v>OK</v>
      </c>
      <c r="J13" s="153" t="str">
        <f t="shared" si="2"/>
        <v>OK</v>
      </c>
      <c r="L13" s="152">
        <v>1002469</v>
      </c>
      <c r="M13" s="152" t="s">
        <v>436</v>
      </c>
      <c r="N13" s="152" t="s">
        <v>437</v>
      </c>
      <c r="O13" s="152" t="s">
        <v>401</v>
      </c>
      <c r="P13" s="152" t="s">
        <v>1506</v>
      </c>
      <c r="R13" s="152" t="s">
        <v>437</v>
      </c>
      <c r="S13" s="152" t="s">
        <v>401</v>
      </c>
      <c r="T13" s="152" t="s">
        <v>1506</v>
      </c>
      <c r="W13" s="152" t="s">
        <v>229</v>
      </c>
      <c r="X13" s="152">
        <f t="shared" si="3"/>
        <v>1</v>
      </c>
    </row>
    <row r="14" spans="1:24" ht="21.75" customHeight="1">
      <c r="B14" s="162">
        <v>10</v>
      </c>
      <c r="C14" s="163" t="s">
        <v>218</v>
      </c>
      <c r="D14" s="162">
        <v>10</v>
      </c>
      <c r="E14" s="152" t="s">
        <v>442</v>
      </c>
      <c r="F14" s="152">
        <v>3014</v>
      </c>
      <c r="G14" s="152" t="s">
        <v>443</v>
      </c>
      <c r="H14" s="152" t="s">
        <v>443</v>
      </c>
      <c r="I14" s="153" t="str">
        <f t="shared" ca="1" si="1"/>
        <v>OK</v>
      </c>
      <c r="J14" s="153" t="str">
        <f t="shared" si="2"/>
        <v>OK</v>
      </c>
      <c r="L14" s="152">
        <v>1002217</v>
      </c>
      <c r="M14" s="152" t="s">
        <v>444</v>
      </c>
      <c r="N14" s="152" t="s">
        <v>445</v>
      </c>
      <c r="O14" s="152" t="s">
        <v>401</v>
      </c>
      <c r="P14" s="152" t="s">
        <v>446</v>
      </c>
      <c r="R14" s="152" t="s">
        <v>445</v>
      </c>
      <c r="S14" s="152" t="s">
        <v>401</v>
      </c>
      <c r="T14" s="152" t="s">
        <v>446</v>
      </c>
      <c r="W14" s="152" t="s">
        <v>218</v>
      </c>
      <c r="X14" s="152">
        <f t="shared" si="3"/>
        <v>1</v>
      </c>
    </row>
    <row r="15" spans="1:24" ht="21.75" customHeight="1">
      <c r="B15" s="162">
        <v>11</v>
      </c>
      <c r="C15" s="163" t="s">
        <v>225</v>
      </c>
      <c r="D15" s="162">
        <v>11</v>
      </c>
      <c r="E15" s="152" t="s">
        <v>447</v>
      </c>
      <c r="F15" s="152">
        <v>3015</v>
      </c>
      <c r="G15" s="152" t="s">
        <v>448</v>
      </c>
      <c r="H15" s="152" t="s">
        <v>448</v>
      </c>
      <c r="I15" s="153" t="str">
        <f t="shared" ca="1" si="1"/>
        <v>OK</v>
      </c>
      <c r="J15" s="153" t="str">
        <f t="shared" si="2"/>
        <v>OK</v>
      </c>
      <c r="L15" s="152">
        <v>1004277</v>
      </c>
      <c r="M15" s="152" t="s">
        <v>449</v>
      </c>
      <c r="N15" s="152" t="s">
        <v>450</v>
      </c>
      <c r="O15" s="152" t="s">
        <v>401</v>
      </c>
      <c r="P15" s="152" t="s">
        <v>451</v>
      </c>
      <c r="R15" s="152" t="s">
        <v>450</v>
      </c>
      <c r="S15" s="152" t="s">
        <v>401</v>
      </c>
      <c r="T15" s="152" t="s">
        <v>451</v>
      </c>
      <c r="W15" s="152" t="s">
        <v>225</v>
      </c>
      <c r="X15" s="152">
        <f t="shared" si="3"/>
        <v>1</v>
      </c>
    </row>
    <row r="16" spans="1:24" ht="21.75" customHeight="1">
      <c r="B16" s="162">
        <v>12</v>
      </c>
      <c r="C16" s="163" t="s">
        <v>171</v>
      </c>
      <c r="D16" s="162">
        <v>12</v>
      </c>
      <c r="E16" s="152" t="s">
        <v>452</v>
      </c>
      <c r="F16" s="152">
        <v>3016</v>
      </c>
      <c r="G16" s="152" t="s">
        <v>453</v>
      </c>
      <c r="H16" s="152" t="s">
        <v>453</v>
      </c>
      <c r="I16" s="153" t="str">
        <f t="shared" ca="1" si="1"/>
        <v>OK</v>
      </c>
      <c r="J16" s="153" t="str">
        <f t="shared" si="2"/>
        <v>OK</v>
      </c>
      <c r="L16" s="152">
        <v>1003082</v>
      </c>
      <c r="M16" s="152" t="s">
        <v>454</v>
      </c>
      <c r="N16" s="152" t="s">
        <v>455</v>
      </c>
      <c r="O16" s="152" t="s">
        <v>401</v>
      </c>
      <c r="P16" s="152" t="s">
        <v>456</v>
      </c>
      <c r="R16" s="152" t="s">
        <v>455</v>
      </c>
      <c r="S16" s="152" t="s">
        <v>401</v>
      </c>
      <c r="T16" s="152" t="s">
        <v>456</v>
      </c>
      <c r="W16" s="152" t="s">
        <v>171</v>
      </c>
      <c r="X16" s="152">
        <f t="shared" si="3"/>
        <v>1</v>
      </c>
    </row>
    <row r="17" spans="2:24" ht="21.75" customHeight="1">
      <c r="B17" s="162">
        <v>13</v>
      </c>
      <c r="C17" s="163" t="s">
        <v>240</v>
      </c>
      <c r="D17" s="162">
        <v>13</v>
      </c>
      <c r="E17" s="152" t="s">
        <v>457</v>
      </c>
      <c r="F17" s="152">
        <v>3017</v>
      </c>
      <c r="G17" s="152" t="s">
        <v>458</v>
      </c>
      <c r="H17" s="152" t="s">
        <v>458</v>
      </c>
      <c r="I17" s="153" t="str">
        <f t="shared" ca="1" si="1"/>
        <v>OK</v>
      </c>
      <c r="J17" s="153" t="str">
        <f t="shared" si="2"/>
        <v>OK</v>
      </c>
      <c r="L17" s="152">
        <v>1003083</v>
      </c>
      <c r="M17" s="152" t="s">
        <v>459</v>
      </c>
      <c r="N17" s="152" t="s">
        <v>460</v>
      </c>
      <c r="O17" s="152" t="s">
        <v>401</v>
      </c>
      <c r="P17" s="152" t="s">
        <v>1431</v>
      </c>
      <c r="R17" s="152" t="s">
        <v>460</v>
      </c>
      <c r="S17" s="152" t="s">
        <v>401</v>
      </c>
      <c r="T17" s="152" t="s">
        <v>1431</v>
      </c>
      <c r="W17" s="152" t="s">
        <v>240</v>
      </c>
      <c r="X17" s="152">
        <f t="shared" si="3"/>
        <v>1</v>
      </c>
    </row>
    <row r="18" spans="2:24" ht="21.75" customHeight="1">
      <c r="B18" s="162">
        <v>14</v>
      </c>
      <c r="C18" s="163" t="s">
        <v>245</v>
      </c>
      <c r="D18" s="162">
        <v>14</v>
      </c>
      <c r="E18" s="152" t="s">
        <v>461</v>
      </c>
      <c r="F18" s="152">
        <v>3018</v>
      </c>
      <c r="G18" s="152" t="s">
        <v>462</v>
      </c>
      <c r="H18" s="152" t="s">
        <v>462</v>
      </c>
      <c r="I18" s="153" t="str">
        <f t="shared" ca="1" si="1"/>
        <v>OK</v>
      </c>
      <c r="J18" s="153" t="str">
        <f t="shared" si="2"/>
        <v>OK</v>
      </c>
      <c r="L18" s="152">
        <v>1002334</v>
      </c>
      <c r="M18" s="152" t="s">
        <v>463</v>
      </c>
      <c r="N18" s="152" t="s">
        <v>464</v>
      </c>
      <c r="O18" s="152" t="s">
        <v>401</v>
      </c>
      <c r="P18" s="152" t="s">
        <v>465</v>
      </c>
      <c r="R18" s="152" t="s">
        <v>464</v>
      </c>
      <c r="S18" s="152" t="s">
        <v>401</v>
      </c>
      <c r="T18" s="152" t="s">
        <v>465</v>
      </c>
      <c r="W18" s="152" t="s">
        <v>245</v>
      </c>
      <c r="X18" s="152">
        <f t="shared" si="3"/>
        <v>1</v>
      </c>
    </row>
    <row r="19" spans="2:24" ht="21.75" customHeight="1">
      <c r="B19" s="162">
        <v>15</v>
      </c>
      <c r="C19" s="163" t="s">
        <v>2064</v>
      </c>
      <c r="D19" s="162">
        <v>15</v>
      </c>
      <c r="E19" s="152" t="s">
        <v>466</v>
      </c>
      <c r="F19" s="152">
        <v>3019</v>
      </c>
      <c r="G19" s="152" t="s">
        <v>467</v>
      </c>
      <c r="H19" s="152" t="s">
        <v>467</v>
      </c>
      <c r="I19" s="153" t="str">
        <f t="shared" ca="1" si="1"/>
        <v>OK</v>
      </c>
      <c r="J19" s="153" t="str">
        <f t="shared" si="2"/>
        <v>OK</v>
      </c>
      <c r="L19" s="152">
        <v>1002467</v>
      </c>
      <c r="M19" s="152" t="s">
        <v>468</v>
      </c>
      <c r="N19" s="152" t="s">
        <v>469</v>
      </c>
      <c r="O19" s="152" t="s">
        <v>401</v>
      </c>
      <c r="P19" s="152" t="s">
        <v>470</v>
      </c>
      <c r="R19" s="152" t="s">
        <v>469</v>
      </c>
      <c r="S19" s="152" t="s">
        <v>401</v>
      </c>
      <c r="T19" s="152" t="s">
        <v>470</v>
      </c>
      <c r="W19" s="152" t="s">
        <v>1507</v>
      </c>
      <c r="X19" s="152">
        <f t="shared" si="3"/>
        <v>1</v>
      </c>
    </row>
    <row r="20" spans="2:24" ht="21.75" customHeight="1">
      <c r="B20" s="162">
        <v>16</v>
      </c>
      <c r="C20" s="163" t="s">
        <v>243</v>
      </c>
      <c r="D20" s="162">
        <v>16</v>
      </c>
      <c r="E20" s="152" t="s">
        <v>472</v>
      </c>
      <c r="F20" s="152">
        <v>3021</v>
      </c>
      <c r="G20" s="152" t="s">
        <v>473</v>
      </c>
      <c r="H20" s="152" t="s">
        <v>473</v>
      </c>
      <c r="I20" s="153" t="str">
        <f t="shared" ca="1" si="1"/>
        <v>OK</v>
      </c>
      <c r="J20" s="153" t="str">
        <f t="shared" si="2"/>
        <v>OK</v>
      </c>
      <c r="L20" s="152">
        <v>1003207</v>
      </c>
      <c r="M20" s="152" t="s">
        <v>474</v>
      </c>
      <c r="N20" s="152" t="s">
        <v>475</v>
      </c>
      <c r="O20" s="152" t="s">
        <v>401</v>
      </c>
      <c r="P20" s="152" t="s">
        <v>2065</v>
      </c>
      <c r="R20" s="152" t="s">
        <v>475</v>
      </c>
      <c r="S20" s="152" t="s">
        <v>401</v>
      </c>
      <c r="T20" s="152" t="s">
        <v>2065</v>
      </c>
      <c r="U20" s="152" t="s">
        <v>2066</v>
      </c>
      <c r="W20" s="152" t="s">
        <v>243</v>
      </c>
      <c r="X20" s="152">
        <f t="shared" si="3"/>
        <v>1</v>
      </c>
    </row>
    <row r="21" spans="2:24" ht="21.75" customHeight="1">
      <c r="B21" s="162">
        <v>17</v>
      </c>
      <c r="C21" s="163" t="s">
        <v>215</v>
      </c>
      <c r="D21" s="162">
        <v>17</v>
      </c>
      <c r="E21" s="152" t="s">
        <v>476</v>
      </c>
      <c r="F21" s="152">
        <v>3022</v>
      </c>
      <c r="G21" s="152" t="s">
        <v>477</v>
      </c>
      <c r="H21" s="152" t="s">
        <v>477</v>
      </c>
      <c r="I21" s="153" t="str">
        <f t="shared" ca="1" si="1"/>
        <v>OK</v>
      </c>
      <c r="J21" s="153" t="str">
        <f t="shared" si="2"/>
        <v>OK</v>
      </c>
      <c r="L21" s="152">
        <v>1002997</v>
      </c>
      <c r="M21" s="152" t="s">
        <v>478</v>
      </c>
      <c r="N21" s="152" t="s">
        <v>479</v>
      </c>
      <c r="O21" s="152" t="s">
        <v>401</v>
      </c>
      <c r="P21" s="152" t="s">
        <v>480</v>
      </c>
      <c r="R21" s="152" t="s">
        <v>479</v>
      </c>
      <c r="S21" s="152" t="s">
        <v>401</v>
      </c>
      <c r="T21" s="152" t="s">
        <v>480</v>
      </c>
      <c r="W21" s="152" t="s">
        <v>215</v>
      </c>
      <c r="X21" s="152">
        <f t="shared" si="3"/>
        <v>1</v>
      </c>
    </row>
    <row r="22" spans="2:24" ht="21.75" customHeight="1">
      <c r="B22" s="162">
        <v>18</v>
      </c>
      <c r="C22" s="163" t="s">
        <v>255</v>
      </c>
      <c r="D22" s="162">
        <v>18</v>
      </c>
      <c r="E22" s="152" t="s">
        <v>481</v>
      </c>
      <c r="F22" s="152">
        <v>3023</v>
      </c>
      <c r="G22" s="152" t="s">
        <v>482</v>
      </c>
      <c r="H22" s="152" t="s">
        <v>482</v>
      </c>
      <c r="I22" s="153" t="str">
        <f t="shared" ca="1" si="1"/>
        <v>OK</v>
      </c>
      <c r="J22" s="153" t="str">
        <f t="shared" si="2"/>
        <v>OK</v>
      </c>
      <c r="L22" s="152">
        <v>1003012</v>
      </c>
      <c r="M22" s="152" t="s">
        <v>483</v>
      </c>
      <c r="N22" s="152" t="s">
        <v>484</v>
      </c>
      <c r="O22" s="152" t="s">
        <v>401</v>
      </c>
      <c r="P22" s="152" t="s">
        <v>1701</v>
      </c>
      <c r="R22" s="152" t="s">
        <v>484</v>
      </c>
      <c r="S22" s="152" t="s">
        <v>401</v>
      </c>
      <c r="T22" s="152" t="s">
        <v>1701</v>
      </c>
      <c r="W22" s="152" t="s">
        <v>255</v>
      </c>
      <c r="X22" s="152">
        <f t="shared" si="3"/>
        <v>1</v>
      </c>
    </row>
    <row r="23" spans="2:24" ht="21.75" customHeight="1">
      <c r="B23" s="162">
        <v>19</v>
      </c>
      <c r="C23" s="163" t="s">
        <v>199</v>
      </c>
      <c r="D23" s="162">
        <v>19</v>
      </c>
      <c r="E23" s="152" t="s">
        <v>485</v>
      </c>
      <c r="F23" s="152">
        <v>3024</v>
      </c>
      <c r="G23" s="152" t="s">
        <v>486</v>
      </c>
      <c r="H23" s="152" t="s">
        <v>486</v>
      </c>
      <c r="I23" s="153" t="str">
        <f t="shared" ca="1" si="1"/>
        <v>OK</v>
      </c>
      <c r="J23" s="153" t="str">
        <f t="shared" si="2"/>
        <v>OK</v>
      </c>
      <c r="L23" s="152">
        <v>1017501</v>
      </c>
      <c r="M23" s="152" t="s">
        <v>487</v>
      </c>
      <c r="N23" s="152" t="s">
        <v>488</v>
      </c>
      <c r="O23" s="152" t="s">
        <v>401</v>
      </c>
      <c r="P23" s="152" t="s">
        <v>489</v>
      </c>
      <c r="R23" s="152" t="s">
        <v>488</v>
      </c>
      <c r="S23" s="152" t="s">
        <v>401</v>
      </c>
      <c r="T23" s="152" t="s">
        <v>489</v>
      </c>
      <c r="W23" s="152" t="s">
        <v>199</v>
      </c>
      <c r="X23" s="152">
        <f t="shared" si="3"/>
        <v>1</v>
      </c>
    </row>
    <row r="24" spans="2:24" ht="21.75" customHeight="1">
      <c r="B24" s="162">
        <v>20</v>
      </c>
      <c r="C24" s="163" t="s">
        <v>221</v>
      </c>
      <c r="D24" s="162">
        <v>20</v>
      </c>
      <c r="E24" s="152" t="s">
        <v>490</v>
      </c>
      <c r="F24" s="152">
        <v>3025</v>
      </c>
      <c r="G24" s="152" t="s">
        <v>491</v>
      </c>
      <c r="H24" s="152" t="s">
        <v>491</v>
      </c>
      <c r="I24" s="153" t="str">
        <f t="shared" ca="1" si="1"/>
        <v>OK</v>
      </c>
      <c r="J24" s="153" t="str">
        <f t="shared" si="2"/>
        <v>OK</v>
      </c>
      <c r="L24" s="152">
        <v>1024055</v>
      </c>
      <c r="M24" s="152" t="s">
        <v>492</v>
      </c>
      <c r="N24" s="152" t="s">
        <v>493</v>
      </c>
      <c r="O24" s="152" t="s">
        <v>401</v>
      </c>
      <c r="P24" s="152" t="s">
        <v>494</v>
      </c>
      <c r="R24" s="152" t="s">
        <v>493</v>
      </c>
      <c r="S24" s="152" t="s">
        <v>401</v>
      </c>
      <c r="T24" s="152" t="s">
        <v>494</v>
      </c>
      <c r="W24" s="152" t="s">
        <v>221</v>
      </c>
      <c r="X24" s="152">
        <f t="shared" si="3"/>
        <v>1</v>
      </c>
    </row>
    <row r="25" spans="2:24" ht="21.75" customHeight="1">
      <c r="B25" s="162">
        <v>21</v>
      </c>
      <c r="C25" s="163" t="s">
        <v>254</v>
      </c>
      <c r="D25" s="162">
        <v>21</v>
      </c>
      <c r="E25" s="152" t="s">
        <v>498</v>
      </c>
      <c r="F25" s="152">
        <v>3028</v>
      </c>
      <c r="G25" s="152" t="s">
        <v>499</v>
      </c>
      <c r="H25" s="152" t="s">
        <v>499</v>
      </c>
      <c r="I25" s="153" t="str">
        <f t="shared" ca="1" si="1"/>
        <v>OK</v>
      </c>
      <c r="J25" s="153" t="str">
        <f t="shared" si="2"/>
        <v>OK</v>
      </c>
      <c r="L25" s="152">
        <v>1031317</v>
      </c>
      <c r="M25" s="152" t="s">
        <v>500</v>
      </c>
      <c r="N25" s="152" t="s">
        <v>2440</v>
      </c>
      <c r="O25" s="152" t="s">
        <v>2436</v>
      </c>
      <c r="P25" s="152" t="s">
        <v>2441</v>
      </c>
      <c r="Q25" s="152" t="s">
        <v>81</v>
      </c>
      <c r="R25" s="152" t="s">
        <v>501</v>
      </c>
      <c r="S25" s="152" t="s">
        <v>1504</v>
      </c>
      <c r="T25" s="152" t="s">
        <v>1868</v>
      </c>
      <c r="W25" s="152" t="s">
        <v>254</v>
      </c>
      <c r="X25" s="152">
        <f t="shared" si="3"/>
        <v>1</v>
      </c>
    </row>
    <row r="26" spans="2:24" ht="21.75" customHeight="1">
      <c r="B26" s="162">
        <v>22</v>
      </c>
      <c r="C26" s="163" t="s">
        <v>2067</v>
      </c>
      <c r="D26" s="162">
        <v>22</v>
      </c>
      <c r="E26" s="152" t="s">
        <v>502</v>
      </c>
      <c r="F26" s="152">
        <v>3029</v>
      </c>
      <c r="G26" s="152" t="s">
        <v>503</v>
      </c>
      <c r="H26" s="152" t="s">
        <v>503</v>
      </c>
      <c r="I26" s="153" t="str">
        <f t="shared" ca="1" si="1"/>
        <v>OK</v>
      </c>
      <c r="J26" s="153" t="str">
        <f t="shared" si="2"/>
        <v>OK</v>
      </c>
      <c r="L26" s="152">
        <v>1034881</v>
      </c>
      <c r="M26" s="152" t="s">
        <v>504</v>
      </c>
      <c r="N26" s="152" t="s">
        <v>505</v>
      </c>
      <c r="O26" s="152" t="s">
        <v>401</v>
      </c>
      <c r="P26" s="152" t="s">
        <v>506</v>
      </c>
      <c r="R26" s="152" t="s">
        <v>505</v>
      </c>
      <c r="S26" s="152" t="s">
        <v>401</v>
      </c>
      <c r="T26" s="152" t="s">
        <v>506</v>
      </c>
      <c r="W26" s="152" t="s">
        <v>1508</v>
      </c>
      <c r="X26" s="152">
        <f t="shared" si="3"/>
        <v>1</v>
      </c>
    </row>
    <row r="27" spans="2:24" ht="21.75" customHeight="1">
      <c r="B27" s="162">
        <v>23</v>
      </c>
      <c r="C27" s="163" t="s">
        <v>2068</v>
      </c>
      <c r="D27" s="162">
        <v>23</v>
      </c>
      <c r="E27" s="152" t="s">
        <v>507</v>
      </c>
      <c r="F27" s="152">
        <v>3030</v>
      </c>
      <c r="G27" s="152" t="s">
        <v>508</v>
      </c>
      <c r="H27" s="152" t="s">
        <v>508</v>
      </c>
      <c r="I27" s="153" t="str">
        <f t="shared" ca="1" si="1"/>
        <v>OK</v>
      </c>
      <c r="J27" s="153" t="str">
        <f t="shared" si="2"/>
        <v>OK</v>
      </c>
      <c r="L27" s="152">
        <v>1034728</v>
      </c>
      <c r="M27" s="152" t="s">
        <v>509</v>
      </c>
      <c r="N27" s="152" t="s">
        <v>510</v>
      </c>
      <c r="O27" s="152" t="s">
        <v>401</v>
      </c>
      <c r="P27" s="152" t="s">
        <v>511</v>
      </c>
      <c r="R27" s="152" t="s">
        <v>510</v>
      </c>
      <c r="S27" s="152" t="s">
        <v>401</v>
      </c>
      <c r="T27" s="152" t="s">
        <v>511</v>
      </c>
      <c r="W27" s="152" t="s">
        <v>1509</v>
      </c>
      <c r="X27" s="152">
        <f t="shared" si="3"/>
        <v>1</v>
      </c>
    </row>
    <row r="28" spans="2:24" ht="21.75" customHeight="1">
      <c r="B28" s="162">
        <v>24</v>
      </c>
      <c r="C28" s="163" t="s">
        <v>2069</v>
      </c>
      <c r="D28" s="162">
        <v>24</v>
      </c>
      <c r="E28" s="152" t="s">
        <v>512</v>
      </c>
      <c r="F28" s="152">
        <v>3032</v>
      </c>
      <c r="G28" s="152" t="s">
        <v>513</v>
      </c>
      <c r="H28" s="152" t="s">
        <v>513</v>
      </c>
      <c r="I28" s="153" t="str">
        <f t="shared" ca="1" si="1"/>
        <v>OK</v>
      </c>
      <c r="J28" s="153" t="str">
        <f t="shared" si="2"/>
        <v>OK</v>
      </c>
      <c r="L28" s="152">
        <v>1041410</v>
      </c>
      <c r="M28" s="152" t="s">
        <v>514</v>
      </c>
      <c r="N28" s="152" t="s">
        <v>515</v>
      </c>
      <c r="O28" s="152" t="s">
        <v>401</v>
      </c>
      <c r="P28" s="152" t="s">
        <v>516</v>
      </c>
      <c r="R28" s="152" t="s">
        <v>515</v>
      </c>
      <c r="S28" s="152" t="s">
        <v>401</v>
      </c>
      <c r="T28" s="152" t="s">
        <v>516</v>
      </c>
      <c r="W28" s="152" t="s">
        <v>1510</v>
      </c>
      <c r="X28" s="152">
        <f t="shared" si="3"/>
        <v>1</v>
      </c>
    </row>
    <row r="29" spans="2:24" ht="21.75" customHeight="1">
      <c r="B29" s="162">
        <v>25</v>
      </c>
      <c r="C29" s="163" t="s">
        <v>2070</v>
      </c>
      <c r="D29" s="162">
        <v>25</v>
      </c>
      <c r="E29" s="152" t="s">
        <v>517</v>
      </c>
      <c r="F29" s="152">
        <v>3033</v>
      </c>
      <c r="G29" s="152" t="s">
        <v>518</v>
      </c>
      <c r="H29" s="152" t="s">
        <v>518</v>
      </c>
      <c r="I29" s="153" t="str">
        <f t="shared" ca="1" si="1"/>
        <v>OK</v>
      </c>
      <c r="J29" s="153" t="str">
        <f t="shared" si="2"/>
        <v>OK</v>
      </c>
      <c r="L29" s="152">
        <v>1041450</v>
      </c>
      <c r="M29" s="152" t="s">
        <v>1702</v>
      </c>
      <c r="N29" s="152" t="s">
        <v>519</v>
      </c>
      <c r="O29" s="152" t="s">
        <v>401</v>
      </c>
      <c r="P29" s="152" t="s">
        <v>520</v>
      </c>
      <c r="R29" s="152" t="s">
        <v>519</v>
      </c>
      <c r="S29" s="152" t="s">
        <v>401</v>
      </c>
      <c r="T29" s="152" t="s">
        <v>520</v>
      </c>
      <c r="W29" s="152" t="s">
        <v>1511</v>
      </c>
      <c r="X29" s="152">
        <f t="shared" si="3"/>
        <v>1</v>
      </c>
    </row>
    <row r="30" spans="2:24" ht="21.75" customHeight="1">
      <c r="B30" s="162">
        <v>26</v>
      </c>
      <c r="C30" s="163" t="s">
        <v>2071</v>
      </c>
      <c r="D30" s="162">
        <v>26</v>
      </c>
      <c r="E30" s="152" t="s">
        <v>521</v>
      </c>
      <c r="F30" s="152">
        <v>1210543</v>
      </c>
      <c r="G30" s="152" t="s">
        <v>522</v>
      </c>
      <c r="H30" s="152" t="s">
        <v>522</v>
      </c>
      <c r="I30" s="153" t="str">
        <f t="shared" ca="1" si="1"/>
        <v>OK</v>
      </c>
      <c r="J30" s="153" t="str">
        <f t="shared" si="2"/>
        <v>OK</v>
      </c>
      <c r="L30" s="152">
        <v>1064081</v>
      </c>
      <c r="M30" s="152" t="s">
        <v>1703</v>
      </c>
      <c r="N30" s="152" t="s">
        <v>523</v>
      </c>
      <c r="O30" s="152" t="s">
        <v>524</v>
      </c>
      <c r="P30" s="152" t="s">
        <v>465</v>
      </c>
      <c r="R30" s="152" t="s">
        <v>523</v>
      </c>
      <c r="S30" s="152" t="s">
        <v>524</v>
      </c>
      <c r="T30" s="152" t="s">
        <v>465</v>
      </c>
      <c r="W30" s="152" t="s">
        <v>1512</v>
      </c>
      <c r="X30" s="152">
        <f t="shared" si="3"/>
        <v>1</v>
      </c>
    </row>
    <row r="31" spans="2:24" ht="21.75" customHeight="1">
      <c r="B31" s="162">
        <v>27</v>
      </c>
      <c r="C31" s="163" t="s">
        <v>2072</v>
      </c>
      <c r="D31" s="162">
        <v>27</v>
      </c>
      <c r="E31" s="152" t="s">
        <v>525</v>
      </c>
      <c r="F31" s="152">
        <v>3037</v>
      </c>
      <c r="G31" s="152" t="s">
        <v>526</v>
      </c>
      <c r="H31" s="152" t="s">
        <v>526</v>
      </c>
      <c r="I31" s="153" t="str">
        <f t="shared" ca="1" si="1"/>
        <v>OK</v>
      </c>
      <c r="J31" s="153" t="str">
        <f t="shared" si="2"/>
        <v>OK</v>
      </c>
      <c r="L31" s="152">
        <v>1048447</v>
      </c>
      <c r="M31" s="152" t="s">
        <v>474</v>
      </c>
      <c r="N31" s="152" t="s">
        <v>527</v>
      </c>
      <c r="O31" s="152" t="s">
        <v>401</v>
      </c>
      <c r="P31" s="152" t="s">
        <v>2065</v>
      </c>
      <c r="R31" s="152" t="s">
        <v>527</v>
      </c>
      <c r="S31" s="152" t="s">
        <v>401</v>
      </c>
      <c r="T31" s="152" t="s">
        <v>2065</v>
      </c>
      <c r="W31" s="152" t="s">
        <v>1513</v>
      </c>
      <c r="X31" s="152">
        <f t="shared" si="3"/>
        <v>1</v>
      </c>
    </row>
    <row r="32" spans="2:24" ht="21.75" customHeight="1">
      <c r="B32" s="162">
        <v>28</v>
      </c>
      <c r="C32" s="163" t="s">
        <v>1854</v>
      </c>
      <c r="D32" s="162">
        <v>28</v>
      </c>
      <c r="E32" s="152" t="s">
        <v>528</v>
      </c>
      <c r="F32" s="152">
        <v>3038</v>
      </c>
      <c r="G32" s="152" t="s">
        <v>2073</v>
      </c>
      <c r="H32" s="152" t="s">
        <v>529</v>
      </c>
      <c r="I32" s="153" t="str">
        <f t="shared" ca="1" si="1"/>
        <v>OK</v>
      </c>
      <c r="J32" s="153" t="str">
        <f t="shared" si="2"/>
        <v>OK</v>
      </c>
      <c r="L32" s="152">
        <v>1047647</v>
      </c>
      <c r="M32" s="152" t="s">
        <v>530</v>
      </c>
      <c r="N32" s="152" t="s">
        <v>531</v>
      </c>
      <c r="O32" s="152" t="s">
        <v>532</v>
      </c>
      <c r="P32" s="152" t="s">
        <v>533</v>
      </c>
      <c r="R32" s="152" t="s">
        <v>531</v>
      </c>
      <c r="S32" s="152" t="s">
        <v>532</v>
      </c>
      <c r="T32" s="152" t="s">
        <v>533</v>
      </c>
      <c r="W32" s="152" t="s">
        <v>1869</v>
      </c>
      <c r="X32" s="152">
        <f t="shared" si="3"/>
        <v>1</v>
      </c>
    </row>
    <row r="33" spans="2:24" ht="21.75" customHeight="1">
      <c r="B33" s="162">
        <v>29</v>
      </c>
      <c r="C33" s="163" t="s">
        <v>2074</v>
      </c>
      <c r="D33" s="162">
        <v>29</v>
      </c>
      <c r="E33" s="152" t="s">
        <v>534</v>
      </c>
      <c r="F33" s="152">
        <v>3039</v>
      </c>
      <c r="G33" s="152" t="s">
        <v>535</v>
      </c>
      <c r="H33" s="152" t="s">
        <v>535</v>
      </c>
      <c r="I33" s="153" t="str">
        <f t="shared" ca="1" si="1"/>
        <v>OK</v>
      </c>
      <c r="J33" s="153" t="str">
        <f t="shared" si="2"/>
        <v>OK</v>
      </c>
      <c r="L33" s="152">
        <v>1047653</v>
      </c>
      <c r="M33" s="152" t="s">
        <v>1515</v>
      </c>
      <c r="N33" s="152" t="s">
        <v>536</v>
      </c>
      <c r="O33" s="152" t="s">
        <v>537</v>
      </c>
      <c r="P33" s="152" t="s">
        <v>538</v>
      </c>
      <c r="R33" s="152" t="s">
        <v>536</v>
      </c>
      <c r="S33" s="152" t="s">
        <v>537</v>
      </c>
      <c r="T33" s="152" t="s">
        <v>538</v>
      </c>
      <c r="W33" s="152" t="s">
        <v>1514</v>
      </c>
      <c r="X33" s="152">
        <f t="shared" si="3"/>
        <v>1</v>
      </c>
    </row>
    <row r="34" spans="2:24" ht="21.75" customHeight="1">
      <c r="B34" s="162">
        <v>30</v>
      </c>
      <c r="C34" s="163" t="s">
        <v>2075</v>
      </c>
      <c r="D34" s="162">
        <v>30</v>
      </c>
      <c r="E34" s="152" t="s">
        <v>539</v>
      </c>
      <c r="F34" s="152">
        <v>3040</v>
      </c>
      <c r="G34" s="152" t="s">
        <v>540</v>
      </c>
      <c r="H34" s="152" t="s">
        <v>540</v>
      </c>
      <c r="I34" s="153" t="str">
        <f t="shared" ca="1" si="1"/>
        <v>OK</v>
      </c>
      <c r="J34" s="153" t="str">
        <f t="shared" si="2"/>
        <v>OK</v>
      </c>
      <c r="L34" s="152">
        <v>1047672</v>
      </c>
      <c r="M34" s="152" t="s">
        <v>1517</v>
      </c>
      <c r="N34" s="152" t="s">
        <v>2076</v>
      </c>
      <c r="O34" s="152" t="s">
        <v>532</v>
      </c>
      <c r="P34" s="152" t="s">
        <v>1518</v>
      </c>
      <c r="R34" s="152" t="s">
        <v>2076</v>
      </c>
      <c r="S34" s="152" t="s">
        <v>532</v>
      </c>
      <c r="T34" s="152" t="s">
        <v>1518</v>
      </c>
      <c r="W34" s="152" t="s">
        <v>1516</v>
      </c>
      <c r="X34" s="152">
        <f t="shared" si="3"/>
        <v>1</v>
      </c>
    </row>
    <row r="35" spans="2:24" ht="21.75" customHeight="1">
      <c r="B35" s="162">
        <v>31</v>
      </c>
      <c r="C35" s="163" t="s">
        <v>2077</v>
      </c>
      <c r="D35" s="162">
        <v>31</v>
      </c>
      <c r="E35" s="152" t="s">
        <v>541</v>
      </c>
      <c r="F35" s="152">
        <v>3041</v>
      </c>
      <c r="G35" s="152" t="s">
        <v>542</v>
      </c>
      <c r="H35" s="152" t="s">
        <v>542</v>
      </c>
      <c r="I35" s="153" t="str">
        <f t="shared" ca="1" si="1"/>
        <v>OK</v>
      </c>
      <c r="J35" s="153" t="str">
        <f t="shared" si="2"/>
        <v>OK</v>
      </c>
      <c r="L35" s="152">
        <v>1050138</v>
      </c>
      <c r="M35" s="152" t="s">
        <v>543</v>
      </c>
      <c r="N35" s="152" t="s">
        <v>544</v>
      </c>
      <c r="O35" s="152" t="s">
        <v>401</v>
      </c>
      <c r="P35" s="152" t="s">
        <v>545</v>
      </c>
      <c r="R35" s="152" t="s">
        <v>544</v>
      </c>
      <c r="S35" s="152" t="s">
        <v>401</v>
      </c>
      <c r="T35" s="152" t="s">
        <v>545</v>
      </c>
      <c r="W35" s="152" t="s">
        <v>1519</v>
      </c>
      <c r="X35" s="152">
        <f t="shared" si="3"/>
        <v>1</v>
      </c>
    </row>
    <row r="36" spans="2:24" ht="21.75" customHeight="1">
      <c r="B36" s="162">
        <v>32</v>
      </c>
      <c r="C36" s="164" t="s">
        <v>2078</v>
      </c>
      <c r="D36" s="162">
        <v>32</v>
      </c>
      <c r="E36" s="152" t="s">
        <v>546</v>
      </c>
      <c r="F36" s="152">
        <v>3042</v>
      </c>
      <c r="G36" s="152" t="s">
        <v>547</v>
      </c>
      <c r="H36" s="152" t="s">
        <v>547</v>
      </c>
      <c r="I36" s="153" t="str">
        <f t="shared" ca="1" si="1"/>
        <v>OK</v>
      </c>
      <c r="J36" s="153" t="str">
        <f t="shared" si="2"/>
        <v>OK</v>
      </c>
      <c r="L36" s="152">
        <v>1050139</v>
      </c>
      <c r="M36" s="152" t="s">
        <v>548</v>
      </c>
      <c r="N36" s="152" t="s">
        <v>549</v>
      </c>
      <c r="O36" s="152" t="s">
        <v>401</v>
      </c>
      <c r="P36" s="152" t="s">
        <v>550</v>
      </c>
      <c r="R36" s="152" t="s">
        <v>549</v>
      </c>
      <c r="S36" s="152" t="s">
        <v>401</v>
      </c>
      <c r="T36" s="152" t="s">
        <v>550</v>
      </c>
      <c r="W36" s="152" t="s">
        <v>1520</v>
      </c>
      <c r="X36" s="152">
        <f t="shared" si="3"/>
        <v>1</v>
      </c>
    </row>
    <row r="37" spans="2:24" ht="21.75" customHeight="1">
      <c r="B37" s="162">
        <v>33</v>
      </c>
      <c r="C37" s="163" t="s">
        <v>2079</v>
      </c>
      <c r="D37" s="162">
        <v>33</v>
      </c>
      <c r="E37" s="152" t="s">
        <v>551</v>
      </c>
      <c r="F37" s="152">
        <v>3043</v>
      </c>
      <c r="G37" s="152" t="s">
        <v>552</v>
      </c>
      <c r="H37" s="152" t="s">
        <v>552</v>
      </c>
      <c r="I37" s="153" t="str">
        <f t="shared" ca="1" si="1"/>
        <v>OK</v>
      </c>
      <c r="J37" s="153" t="str">
        <f t="shared" si="2"/>
        <v>OK</v>
      </c>
      <c r="L37" s="152">
        <v>1050133</v>
      </c>
      <c r="M37" s="152" t="s">
        <v>553</v>
      </c>
      <c r="N37" s="152" t="s">
        <v>554</v>
      </c>
      <c r="O37" s="152" t="s">
        <v>532</v>
      </c>
      <c r="P37" s="152" t="s">
        <v>1870</v>
      </c>
      <c r="R37" s="152" t="s">
        <v>554</v>
      </c>
      <c r="S37" s="152" t="s">
        <v>532</v>
      </c>
      <c r="T37" s="152" t="s">
        <v>1870</v>
      </c>
      <c r="W37" s="152" t="s">
        <v>1521</v>
      </c>
      <c r="X37" s="152">
        <f t="shared" si="3"/>
        <v>1</v>
      </c>
    </row>
    <row r="38" spans="2:24" ht="21.75" customHeight="1">
      <c r="B38" s="162">
        <v>34</v>
      </c>
      <c r="C38" s="163" t="s">
        <v>2080</v>
      </c>
      <c r="D38" s="162">
        <v>34</v>
      </c>
      <c r="E38" s="152" t="s">
        <v>555</v>
      </c>
      <c r="F38" s="152">
        <v>3044</v>
      </c>
      <c r="G38" s="152" t="s">
        <v>556</v>
      </c>
      <c r="H38" s="152" t="s">
        <v>556</v>
      </c>
      <c r="I38" s="153" t="str">
        <f t="shared" ca="1" si="1"/>
        <v>OK</v>
      </c>
      <c r="J38" s="153" t="str">
        <f t="shared" si="2"/>
        <v>OK</v>
      </c>
      <c r="L38" s="152">
        <v>1048990</v>
      </c>
      <c r="M38" s="152" t="s">
        <v>557</v>
      </c>
      <c r="N38" s="152" t="s">
        <v>558</v>
      </c>
      <c r="O38" s="152" t="s">
        <v>401</v>
      </c>
      <c r="P38" s="152" t="s">
        <v>559</v>
      </c>
      <c r="R38" s="152" t="s">
        <v>558</v>
      </c>
      <c r="S38" s="152" t="s">
        <v>401</v>
      </c>
      <c r="T38" s="152" t="s">
        <v>559</v>
      </c>
      <c r="W38" s="152" t="s">
        <v>1522</v>
      </c>
      <c r="X38" s="152">
        <f t="shared" si="3"/>
        <v>1</v>
      </c>
    </row>
    <row r="39" spans="2:24" ht="21.75" customHeight="1">
      <c r="B39" s="162">
        <v>35</v>
      </c>
      <c r="C39" s="163" t="s">
        <v>2081</v>
      </c>
      <c r="D39" s="162">
        <v>35</v>
      </c>
      <c r="E39" s="152" t="s">
        <v>560</v>
      </c>
      <c r="F39" s="152">
        <v>3045</v>
      </c>
      <c r="G39" s="152" t="s">
        <v>561</v>
      </c>
      <c r="H39" s="152" t="s">
        <v>561</v>
      </c>
      <c r="I39" s="153" t="str">
        <f t="shared" ca="1" si="1"/>
        <v>OK</v>
      </c>
      <c r="J39" s="153" t="str">
        <f t="shared" si="2"/>
        <v>OK</v>
      </c>
      <c r="L39" s="152">
        <v>1050134</v>
      </c>
      <c r="M39" s="152" t="s">
        <v>500</v>
      </c>
      <c r="N39" s="152" t="s">
        <v>2440</v>
      </c>
      <c r="O39" s="152" t="s">
        <v>2436</v>
      </c>
      <c r="P39" s="152" t="s">
        <v>2442</v>
      </c>
      <c r="Q39" s="152" t="s">
        <v>81</v>
      </c>
      <c r="R39" s="152" t="s">
        <v>562</v>
      </c>
      <c r="S39" s="152" t="s">
        <v>1504</v>
      </c>
      <c r="T39" s="152" t="s">
        <v>1524</v>
      </c>
      <c r="W39" s="152" t="s">
        <v>1523</v>
      </c>
      <c r="X39" s="152">
        <f t="shared" si="3"/>
        <v>1</v>
      </c>
    </row>
    <row r="40" spans="2:24" ht="21.75" customHeight="1">
      <c r="B40" s="162">
        <v>36</v>
      </c>
      <c r="C40" s="163" t="s">
        <v>2082</v>
      </c>
      <c r="D40" s="162">
        <v>36</v>
      </c>
      <c r="E40" s="152" t="s">
        <v>563</v>
      </c>
      <c r="F40" s="152">
        <v>3046</v>
      </c>
      <c r="G40" s="152" t="s">
        <v>564</v>
      </c>
      <c r="H40" s="152" t="s">
        <v>564</v>
      </c>
      <c r="I40" s="153" t="str">
        <f t="shared" ca="1" si="1"/>
        <v>OK</v>
      </c>
      <c r="J40" s="153" t="str">
        <f t="shared" si="2"/>
        <v>OK</v>
      </c>
      <c r="L40" s="152">
        <v>1050140</v>
      </c>
      <c r="M40" s="152" t="s">
        <v>565</v>
      </c>
      <c r="N40" s="152" t="s">
        <v>566</v>
      </c>
      <c r="O40" s="152" t="s">
        <v>532</v>
      </c>
      <c r="P40" s="152" t="s">
        <v>1871</v>
      </c>
      <c r="R40" s="152" t="s">
        <v>566</v>
      </c>
      <c r="S40" s="152" t="s">
        <v>532</v>
      </c>
      <c r="T40" s="152" t="s">
        <v>1871</v>
      </c>
      <c r="W40" s="152" t="s">
        <v>1525</v>
      </c>
      <c r="X40" s="152">
        <f t="shared" si="3"/>
        <v>1</v>
      </c>
    </row>
    <row r="41" spans="2:24" ht="21.75" customHeight="1">
      <c r="B41" s="162">
        <v>37</v>
      </c>
      <c r="C41" s="163" t="s">
        <v>1311</v>
      </c>
      <c r="D41" s="162">
        <v>37</v>
      </c>
      <c r="E41" s="152" t="s">
        <v>567</v>
      </c>
      <c r="F41" s="152">
        <v>3047</v>
      </c>
      <c r="G41" s="152" t="s">
        <v>568</v>
      </c>
      <c r="H41" s="152" t="s">
        <v>568</v>
      </c>
      <c r="I41" s="153" t="str">
        <f t="shared" ca="1" si="1"/>
        <v>OK</v>
      </c>
      <c r="J41" s="153" t="str">
        <f t="shared" si="2"/>
        <v>OK</v>
      </c>
      <c r="L41" s="152">
        <v>1054641</v>
      </c>
      <c r="M41" s="152" t="s">
        <v>1872</v>
      </c>
      <c r="N41" s="152" t="s">
        <v>569</v>
      </c>
      <c r="O41" s="152" t="s">
        <v>532</v>
      </c>
      <c r="P41" s="152" t="s">
        <v>1873</v>
      </c>
      <c r="R41" s="152" t="s">
        <v>569</v>
      </c>
      <c r="S41" s="152" t="s">
        <v>532</v>
      </c>
      <c r="T41" s="152" t="s">
        <v>1873</v>
      </c>
      <c r="W41" s="152" t="s">
        <v>1311</v>
      </c>
      <c r="X41" s="152">
        <f t="shared" si="3"/>
        <v>1</v>
      </c>
    </row>
    <row r="42" spans="2:24" ht="21.75" customHeight="1">
      <c r="B42" s="162">
        <v>38</v>
      </c>
      <c r="C42" s="163" t="s">
        <v>2083</v>
      </c>
      <c r="D42" s="162">
        <v>38</v>
      </c>
      <c r="E42" s="152" t="s">
        <v>570</v>
      </c>
      <c r="F42" s="152">
        <v>3048</v>
      </c>
      <c r="G42" s="152" t="s">
        <v>571</v>
      </c>
      <c r="H42" s="152" t="s">
        <v>571</v>
      </c>
      <c r="I42" s="153" t="str">
        <f t="shared" ca="1" si="1"/>
        <v>OK</v>
      </c>
      <c r="J42" s="153" t="str">
        <f t="shared" si="2"/>
        <v>OK</v>
      </c>
      <c r="L42" s="152">
        <v>1051634</v>
      </c>
      <c r="M42" s="152" t="s">
        <v>572</v>
      </c>
      <c r="N42" s="152" t="s">
        <v>1782</v>
      </c>
      <c r="O42" s="152" t="s">
        <v>401</v>
      </c>
      <c r="P42" s="152" t="s">
        <v>573</v>
      </c>
      <c r="R42" s="152" t="s">
        <v>1782</v>
      </c>
      <c r="S42" s="152" t="s">
        <v>401</v>
      </c>
      <c r="T42" s="152" t="s">
        <v>573</v>
      </c>
      <c r="W42" s="152" t="s">
        <v>1526</v>
      </c>
      <c r="X42" s="152">
        <f t="shared" si="3"/>
        <v>1</v>
      </c>
    </row>
    <row r="43" spans="2:24" ht="21.75" customHeight="1">
      <c r="B43" s="162">
        <v>39</v>
      </c>
      <c r="C43" s="163" t="s">
        <v>2084</v>
      </c>
      <c r="D43" s="162">
        <v>39</v>
      </c>
      <c r="E43" s="152" t="s">
        <v>574</v>
      </c>
      <c r="F43" s="152">
        <v>3049</v>
      </c>
      <c r="G43" s="152" t="s">
        <v>575</v>
      </c>
      <c r="H43" s="152" t="s">
        <v>575</v>
      </c>
      <c r="I43" s="153" t="str">
        <f t="shared" ca="1" si="1"/>
        <v>OK</v>
      </c>
      <c r="J43" s="153" t="str">
        <f t="shared" si="2"/>
        <v>OK</v>
      </c>
      <c r="L43" s="152">
        <v>1051899</v>
      </c>
      <c r="M43" s="152" t="s">
        <v>408</v>
      </c>
      <c r="N43" s="152" t="s">
        <v>2438</v>
      </c>
      <c r="O43" s="152" t="s">
        <v>2436</v>
      </c>
      <c r="P43" s="152" t="s">
        <v>2439</v>
      </c>
      <c r="Q43" s="152" t="s">
        <v>81</v>
      </c>
      <c r="R43" s="152" t="s">
        <v>577</v>
      </c>
      <c r="S43" s="152" t="s">
        <v>1504</v>
      </c>
      <c r="T43" s="152" t="s">
        <v>576</v>
      </c>
      <c r="W43" s="152" t="s">
        <v>1527</v>
      </c>
      <c r="X43" s="152">
        <f t="shared" si="3"/>
        <v>1</v>
      </c>
    </row>
    <row r="44" spans="2:24" ht="21.75" customHeight="1">
      <c r="B44" s="162">
        <v>40</v>
      </c>
      <c r="C44" s="163" t="s">
        <v>2085</v>
      </c>
      <c r="D44" s="162">
        <v>40</v>
      </c>
      <c r="E44" s="152" t="s">
        <v>578</v>
      </c>
      <c r="F44" s="152">
        <v>3051</v>
      </c>
      <c r="G44" s="152" t="s">
        <v>579</v>
      </c>
      <c r="H44" s="152" t="s">
        <v>579</v>
      </c>
      <c r="I44" s="153" t="str">
        <f t="shared" ca="1" si="1"/>
        <v>OK</v>
      </c>
      <c r="J44" s="153" t="str">
        <f t="shared" si="2"/>
        <v>OK</v>
      </c>
      <c r="L44" s="152">
        <v>1054106</v>
      </c>
      <c r="M44" s="152" t="s">
        <v>1529</v>
      </c>
      <c r="N44" s="152" t="s">
        <v>2443</v>
      </c>
      <c r="O44" s="152" t="s">
        <v>2436</v>
      </c>
      <c r="P44" s="152" t="s">
        <v>2444</v>
      </c>
      <c r="Q44" s="152" t="s">
        <v>81</v>
      </c>
      <c r="R44" s="152" t="s">
        <v>580</v>
      </c>
      <c r="S44" s="152" t="s">
        <v>1504</v>
      </c>
      <c r="T44" s="152" t="s">
        <v>1530</v>
      </c>
      <c r="W44" s="152" t="s">
        <v>1528</v>
      </c>
      <c r="X44" s="152">
        <f t="shared" si="3"/>
        <v>1</v>
      </c>
    </row>
    <row r="45" spans="2:24" ht="21.75" customHeight="1">
      <c r="B45" s="162">
        <v>41</v>
      </c>
      <c r="C45" s="163" t="s">
        <v>2086</v>
      </c>
      <c r="D45" s="162">
        <v>41</v>
      </c>
      <c r="E45" s="152" t="s">
        <v>581</v>
      </c>
      <c r="F45" s="152">
        <v>3052</v>
      </c>
      <c r="G45" s="152" t="s">
        <v>582</v>
      </c>
      <c r="H45" s="152" t="s">
        <v>2087</v>
      </c>
      <c r="I45" s="153" t="str">
        <f t="shared" ca="1" si="1"/>
        <v>OK</v>
      </c>
      <c r="J45" s="153" t="str">
        <f t="shared" si="2"/>
        <v>OK</v>
      </c>
      <c r="L45" s="152">
        <v>1054641</v>
      </c>
      <c r="M45" s="152" t="s">
        <v>1872</v>
      </c>
      <c r="N45" s="152" t="s">
        <v>569</v>
      </c>
      <c r="O45" s="152" t="s">
        <v>532</v>
      </c>
      <c r="P45" s="152" t="s">
        <v>1873</v>
      </c>
      <c r="R45" s="152" t="s">
        <v>569</v>
      </c>
      <c r="S45" s="152" t="s">
        <v>532</v>
      </c>
      <c r="T45" s="152" t="s">
        <v>1873</v>
      </c>
      <c r="W45" s="152" t="s">
        <v>1313</v>
      </c>
      <c r="X45" s="152">
        <f t="shared" si="3"/>
        <v>1</v>
      </c>
    </row>
    <row r="46" spans="2:24" ht="21.75" customHeight="1">
      <c r="B46" s="162">
        <v>42</v>
      </c>
      <c r="C46" s="163" t="s">
        <v>2088</v>
      </c>
      <c r="D46" s="162">
        <v>42</v>
      </c>
      <c r="E46" s="152" t="s">
        <v>583</v>
      </c>
      <c r="F46" s="152">
        <v>3054</v>
      </c>
      <c r="G46" s="152" t="s">
        <v>584</v>
      </c>
      <c r="H46" s="152" t="s">
        <v>584</v>
      </c>
      <c r="I46" s="153" t="str">
        <f t="shared" ca="1" si="1"/>
        <v>OK</v>
      </c>
      <c r="J46" s="153" t="str">
        <f t="shared" si="2"/>
        <v>OK</v>
      </c>
      <c r="L46" s="152">
        <v>1052981</v>
      </c>
      <c r="M46" s="152" t="s">
        <v>1531</v>
      </c>
      <c r="N46" s="152" t="s">
        <v>585</v>
      </c>
      <c r="O46" s="152" t="s">
        <v>532</v>
      </c>
      <c r="P46" s="152" t="s">
        <v>1325</v>
      </c>
      <c r="R46" s="152" t="s">
        <v>585</v>
      </c>
      <c r="S46" s="152" t="s">
        <v>532</v>
      </c>
      <c r="T46" s="152" t="s">
        <v>1325</v>
      </c>
      <c r="U46" s="152" t="s">
        <v>2089</v>
      </c>
      <c r="W46" s="152" t="s">
        <v>1704</v>
      </c>
      <c r="X46" s="152">
        <f t="shared" si="3"/>
        <v>1</v>
      </c>
    </row>
    <row r="47" spans="2:24" ht="21.75" customHeight="1">
      <c r="B47" s="162">
        <v>43</v>
      </c>
      <c r="C47" s="163" t="s">
        <v>2090</v>
      </c>
      <c r="D47" s="162">
        <v>43</v>
      </c>
      <c r="E47" s="152" t="s">
        <v>586</v>
      </c>
      <c r="F47" s="152">
        <v>3055</v>
      </c>
      <c r="G47" s="152" t="s">
        <v>587</v>
      </c>
      <c r="H47" s="152" t="s">
        <v>587</v>
      </c>
      <c r="I47" s="153" t="str">
        <f t="shared" ca="1" si="1"/>
        <v>OK</v>
      </c>
      <c r="J47" s="153" t="str">
        <f t="shared" si="2"/>
        <v>OK</v>
      </c>
      <c r="L47" s="152">
        <v>1053355</v>
      </c>
      <c r="M47" s="152" t="s">
        <v>553</v>
      </c>
      <c r="N47" s="152" t="s">
        <v>554</v>
      </c>
      <c r="O47" s="152" t="s">
        <v>532</v>
      </c>
      <c r="P47" s="152" t="s">
        <v>1870</v>
      </c>
      <c r="R47" s="152" t="s">
        <v>554</v>
      </c>
      <c r="S47" s="152" t="s">
        <v>532</v>
      </c>
      <c r="T47" s="152" t="s">
        <v>1870</v>
      </c>
      <c r="W47" s="152" t="s">
        <v>1532</v>
      </c>
      <c r="X47" s="152">
        <f t="shared" si="3"/>
        <v>1</v>
      </c>
    </row>
    <row r="48" spans="2:24" ht="21.75" customHeight="1">
      <c r="B48" s="162">
        <v>44</v>
      </c>
      <c r="C48" s="163" t="s">
        <v>2091</v>
      </c>
      <c r="D48" s="162">
        <v>44</v>
      </c>
      <c r="E48" s="152" t="s">
        <v>588</v>
      </c>
      <c r="F48" s="152">
        <v>3056</v>
      </c>
      <c r="G48" s="152" t="s">
        <v>589</v>
      </c>
      <c r="H48" s="152" t="s">
        <v>589</v>
      </c>
      <c r="I48" s="153" t="str">
        <f t="shared" ca="1" si="1"/>
        <v>OK</v>
      </c>
      <c r="J48" s="153" t="str">
        <f t="shared" si="2"/>
        <v>OK</v>
      </c>
      <c r="L48" s="152">
        <v>1052720</v>
      </c>
      <c r="M48" s="152" t="s">
        <v>590</v>
      </c>
      <c r="N48" s="152" t="s">
        <v>2445</v>
      </c>
      <c r="O48" s="152" t="s">
        <v>2436</v>
      </c>
      <c r="P48" s="152" t="s">
        <v>2446</v>
      </c>
      <c r="Q48" s="152" t="s">
        <v>81</v>
      </c>
      <c r="R48" s="152" t="s">
        <v>1705</v>
      </c>
      <c r="S48" s="152" t="s">
        <v>1504</v>
      </c>
      <c r="T48" s="152" t="s">
        <v>1706</v>
      </c>
      <c r="W48" s="152" t="s">
        <v>1533</v>
      </c>
      <c r="X48" s="152">
        <f t="shared" si="3"/>
        <v>1</v>
      </c>
    </row>
    <row r="49" spans="2:24" ht="21.75" customHeight="1">
      <c r="B49" s="162">
        <v>45</v>
      </c>
      <c r="C49" s="163" t="s">
        <v>2092</v>
      </c>
      <c r="D49" s="162">
        <v>45</v>
      </c>
      <c r="E49" s="152" t="s">
        <v>591</v>
      </c>
      <c r="F49" s="152">
        <v>3058</v>
      </c>
      <c r="G49" s="152" t="s">
        <v>592</v>
      </c>
      <c r="H49" s="152" t="s">
        <v>592</v>
      </c>
      <c r="I49" s="153" t="str">
        <f t="shared" ca="1" si="1"/>
        <v>OK</v>
      </c>
      <c r="J49" s="153" t="str">
        <f t="shared" si="2"/>
        <v>OK</v>
      </c>
      <c r="L49" s="152">
        <v>1055123</v>
      </c>
      <c r="M49" s="152" t="s">
        <v>1535</v>
      </c>
      <c r="N49" s="152" t="s">
        <v>1874</v>
      </c>
      <c r="O49" s="152" t="s">
        <v>537</v>
      </c>
      <c r="P49" s="152" t="s">
        <v>1875</v>
      </c>
      <c r="R49" s="152" t="s">
        <v>1874</v>
      </c>
      <c r="S49" s="152" t="s">
        <v>537</v>
      </c>
      <c r="T49" s="152" t="s">
        <v>1875</v>
      </c>
      <c r="W49" s="152" t="s">
        <v>1534</v>
      </c>
      <c r="X49" s="152">
        <f t="shared" si="3"/>
        <v>1</v>
      </c>
    </row>
    <row r="50" spans="2:24" ht="21.75" customHeight="1">
      <c r="B50" s="162">
        <v>46</v>
      </c>
      <c r="C50" s="163" t="s">
        <v>249</v>
      </c>
      <c r="D50" s="162">
        <v>46</v>
      </c>
      <c r="E50" s="152" t="s">
        <v>593</v>
      </c>
      <c r="F50" s="152">
        <v>3059</v>
      </c>
      <c r="G50" s="152" t="s">
        <v>594</v>
      </c>
      <c r="H50" s="152" t="s">
        <v>594</v>
      </c>
      <c r="I50" s="153" t="str">
        <f t="shared" ca="1" si="1"/>
        <v>OK</v>
      </c>
      <c r="J50" s="153" t="str">
        <f t="shared" si="2"/>
        <v>OK</v>
      </c>
      <c r="L50" s="152">
        <v>1053585</v>
      </c>
      <c r="M50" s="152" t="s">
        <v>1707</v>
      </c>
      <c r="N50" s="152" t="s">
        <v>595</v>
      </c>
      <c r="O50" s="152" t="s">
        <v>401</v>
      </c>
      <c r="P50" s="152" t="s">
        <v>596</v>
      </c>
      <c r="R50" s="152" t="s">
        <v>595</v>
      </c>
      <c r="S50" s="152" t="s">
        <v>401</v>
      </c>
      <c r="T50" s="152" t="s">
        <v>596</v>
      </c>
      <c r="W50" s="152" t="s">
        <v>249</v>
      </c>
      <c r="X50" s="152">
        <f t="shared" si="3"/>
        <v>1</v>
      </c>
    </row>
    <row r="51" spans="2:24" ht="21.75" customHeight="1">
      <c r="B51" s="162">
        <v>47</v>
      </c>
      <c r="C51" s="163" t="s">
        <v>1495</v>
      </c>
      <c r="D51" s="162">
        <v>47</v>
      </c>
      <c r="E51" s="152" t="s">
        <v>597</v>
      </c>
      <c r="F51" s="152">
        <v>3060</v>
      </c>
      <c r="G51" s="152" t="s">
        <v>598</v>
      </c>
      <c r="H51" s="152" t="s">
        <v>598</v>
      </c>
      <c r="I51" s="153" t="str">
        <f t="shared" ca="1" si="1"/>
        <v>OK</v>
      </c>
      <c r="J51" s="153" t="str">
        <f t="shared" si="2"/>
        <v>OK</v>
      </c>
      <c r="L51" s="152">
        <v>1055175</v>
      </c>
      <c r="M51" s="152" t="s">
        <v>1531</v>
      </c>
      <c r="N51" s="152" t="s">
        <v>585</v>
      </c>
      <c r="O51" s="152" t="s">
        <v>532</v>
      </c>
      <c r="P51" s="152" t="s">
        <v>1325</v>
      </c>
      <c r="R51" s="152" t="s">
        <v>585</v>
      </c>
      <c r="S51" s="152" t="s">
        <v>532</v>
      </c>
      <c r="T51" s="152" t="s">
        <v>1325</v>
      </c>
      <c r="W51" s="152" t="s">
        <v>1495</v>
      </c>
      <c r="X51" s="152">
        <f t="shared" si="3"/>
        <v>1</v>
      </c>
    </row>
    <row r="52" spans="2:24" ht="21.75" customHeight="1">
      <c r="B52" s="162">
        <v>48</v>
      </c>
      <c r="C52" s="163" t="s">
        <v>1432</v>
      </c>
      <c r="D52" s="162">
        <v>48</v>
      </c>
      <c r="E52" s="152" t="s">
        <v>599</v>
      </c>
      <c r="F52" s="152">
        <v>3061</v>
      </c>
      <c r="G52" s="152" t="s">
        <v>2093</v>
      </c>
      <c r="H52" s="152" t="s">
        <v>2093</v>
      </c>
      <c r="I52" s="153" t="str">
        <f t="shared" ca="1" si="1"/>
        <v>OK</v>
      </c>
      <c r="J52" s="153" t="str">
        <f t="shared" si="2"/>
        <v>OK</v>
      </c>
      <c r="L52" s="152">
        <v>1053646</v>
      </c>
      <c r="M52" s="152" t="s">
        <v>600</v>
      </c>
      <c r="N52" s="152" t="s">
        <v>601</v>
      </c>
      <c r="O52" s="152" t="s">
        <v>401</v>
      </c>
      <c r="P52" s="152" t="s">
        <v>602</v>
      </c>
      <c r="R52" s="152" t="s">
        <v>601</v>
      </c>
      <c r="S52" s="152" t="s">
        <v>401</v>
      </c>
      <c r="T52" s="152" t="s">
        <v>602</v>
      </c>
      <c r="W52" s="152" t="s">
        <v>1432</v>
      </c>
      <c r="X52" s="152">
        <f t="shared" si="3"/>
        <v>1</v>
      </c>
    </row>
    <row r="53" spans="2:24" ht="21.75" customHeight="1">
      <c r="B53" s="162">
        <v>49</v>
      </c>
      <c r="C53" s="163" t="s">
        <v>2041</v>
      </c>
      <c r="D53" s="162">
        <v>49</v>
      </c>
      <c r="E53" s="152" t="s">
        <v>603</v>
      </c>
      <c r="F53" s="152">
        <v>3062</v>
      </c>
      <c r="G53" s="152" t="s">
        <v>604</v>
      </c>
      <c r="H53" s="152" t="s">
        <v>604</v>
      </c>
      <c r="I53" s="153" t="str">
        <f t="shared" ca="1" si="1"/>
        <v>OK</v>
      </c>
      <c r="J53" s="153" t="str">
        <f t="shared" si="2"/>
        <v>OK</v>
      </c>
      <c r="L53" s="152">
        <v>1055122</v>
      </c>
      <c r="M53" s="152" t="s">
        <v>1536</v>
      </c>
      <c r="N53" s="152" t="s">
        <v>1537</v>
      </c>
      <c r="O53" s="152" t="s">
        <v>532</v>
      </c>
      <c r="P53" s="152" t="s">
        <v>1876</v>
      </c>
      <c r="R53" s="152" t="s">
        <v>1537</v>
      </c>
      <c r="S53" s="152" t="s">
        <v>532</v>
      </c>
      <c r="T53" s="152" t="s">
        <v>1876</v>
      </c>
      <c r="W53" s="152" t="s">
        <v>2041</v>
      </c>
      <c r="X53" s="152">
        <f t="shared" si="3"/>
        <v>1</v>
      </c>
    </row>
    <row r="54" spans="2:24" ht="21.75" customHeight="1">
      <c r="B54" s="162">
        <v>50</v>
      </c>
      <c r="C54" s="163" t="s">
        <v>1433</v>
      </c>
      <c r="D54" s="162">
        <v>50</v>
      </c>
      <c r="E54" s="152" t="s">
        <v>605</v>
      </c>
      <c r="F54" s="152">
        <v>3063</v>
      </c>
      <c r="G54" s="152" t="s">
        <v>606</v>
      </c>
      <c r="H54" s="152" t="s">
        <v>606</v>
      </c>
      <c r="I54" s="153" t="str">
        <f t="shared" ca="1" si="1"/>
        <v>OK</v>
      </c>
      <c r="J54" s="153" t="str">
        <f t="shared" si="2"/>
        <v>OK</v>
      </c>
      <c r="L54" s="152">
        <v>1055131</v>
      </c>
      <c r="M54" s="152" t="s">
        <v>500</v>
      </c>
      <c r="N54" s="152" t="s">
        <v>2440</v>
      </c>
      <c r="O54" s="152" t="s">
        <v>2436</v>
      </c>
      <c r="P54" s="152" t="s">
        <v>2447</v>
      </c>
      <c r="Q54" s="152" t="s">
        <v>81</v>
      </c>
      <c r="R54" s="152" t="s">
        <v>607</v>
      </c>
      <c r="S54" s="152" t="s">
        <v>1504</v>
      </c>
      <c r="T54" s="152" t="s">
        <v>1538</v>
      </c>
      <c r="W54" s="152" t="s">
        <v>1433</v>
      </c>
      <c r="X54" s="152">
        <f t="shared" si="3"/>
        <v>1</v>
      </c>
    </row>
    <row r="55" spans="2:24" ht="21.75" customHeight="1">
      <c r="B55" s="162">
        <v>51</v>
      </c>
      <c r="C55" s="163" t="s">
        <v>1434</v>
      </c>
      <c r="D55" s="162">
        <v>51</v>
      </c>
      <c r="E55" s="152" t="s">
        <v>608</v>
      </c>
      <c r="F55" s="152">
        <v>3064</v>
      </c>
      <c r="G55" s="152" t="s">
        <v>609</v>
      </c>
      <c r="H55" s="152" t="s">
        <v>609</v>
      </c>
      <c r="I55" s="153" t="str">
        <f t="shared" ca="1" si="1"/>
        <v>OK</v>
      </c>
      <c r="J55" s="153" t="str">
        <f t="shared" si="2"/>
        <v>OK</v>
      </c>
      <c r="L55" s="152">
        <v>1055105</v>
      </c>
      <c r="M55" s="152" t="s">
        <v>610</v>
      </c>
      <c r="N55" s="152" t="s">
        <v>611</v>
      </c>
      <c r="O55" s="152" t="s">
        <v>401</v>
      </c>
      <c r="P55" s="152" t="s">
        <v>612</v>
      </c>
      <c r="R55" s="152" t="s">
        <v>611</v>
      </c>
      <c r="S55" s="152" t="s">
        <v>401</v>
      </c>
      <c r="T55" s="152" t="s">
        <v>612</v>
      </c>
      <c r="W55" s="152" t="s">
        <v>1434</v>
      </c>
      <c r="X55" s="152">
        <f t="shared" si="3"/>
        <v>1</v>
      </c>
    </row>
    <row r="56" spans="2:24" ht="21.75" customHeight="1">
      <c r="B56" s="162">
        <v>52</v>
      </c>
      <c r="C56" s="163" t="s">
        <v>1435</v>
      </c>
      <c r="D56" s="162">
        <v>52</v>
      </c>
      <c r="E56" s="152" t="s">
        <v>613</v>
      </c>
      <c r="F56" s="152">
        <v>3065</v>
      </c>
      <c r="G56" s="152" t="s">
        <v>614</v>
      </c>
      <c r="H56" s="152" t="s">
        <v>614</v>
      </c>
      <c r="I56" s="153" t="str">
        <f t="shared" ca="1" si="1"/>
        <v>OK</v>
      </c>
      <c r="J56" s="153" t="str">
        <f t="shared" si="2"/>
        <v>OK</v>
      </c>
      <c r="L56" s="152">
        <v>1054572</v>
      </c>
      <c r="M56" s="152" t="s">
        <v>1539</v>
      </c>
      <c r="N56" s="152" t="s">
        <v>2448</v>
      </c>
      <c r="O56" s="152" t="s">
        <v>2449</v>
      </c>
      <c r="P56" s="152" t="s">
        <v>2450</v>
      </c>
      <c r="Q56" s="152" t="s">
        <v>81</v>
      </c>
      <c r="R56" s="152" t="s">
        <v>615</v>
      </c>
      <c r="S56" s="152" t="s">
        <v>1540</v>
      </c>
      <c r="T56" s="152" t="s">
        <v>1541</v>
      </c>
      <c r="W56" s="152" t="s">
        <v>1435</v>
      </c>
      <c r="X56" s="152">
        <f t="shared" si="3"/>
        <v>1</v>
      </c>
    </row>
    <row r="57" spans="2:24" ht="21.75" customHeight="1">
      <c r="B57" s="162">
        <v>53</v>
      </c>
      <c r="C57" s="163" t="s">
        <v>1436</v>
      </c>
      <c r="D57" s="162">
        <v>53</v>
      </c>
      <c r="E57" s="152" t="s">
        <v>616</v>
      </c>
      <c r="F57" s="152">
        <v>3066</v>
      </c>
      <c r="G57" s="152" t="s">
        <v>617</v>
      </c>
      <c r="H57" s="152" t="s">
        <v>617</v>
      </c>
      <c r="I57" s="153" t="str">
        <f t="shared" ca="1" si="1"/>
        <v>OK</v>
      </c>
      <c r="J57" s="153" t="str">
        <f t="shared" si="2"/>
        <v>OK</v>
      </c>
      <c r="L57" s="152">
        <v>1057808</v>
      </c>
      <c r="M57" s="152" t="s">
        <v>1542</v>
      </c>
      <c r="N57" s="152" t="s">
        <v>618</v>
      </c>
      <c r="O57" s="152" t="s">
        <v>532</v>
      </c>
      <c r="P57" s="152" t="s">
        <v>619</v>
      </c>
      <c r="R57" s="152" t="s">
        <v>618</v>
      </c>
      <c r="S57" s="152" t="s">
        <v>532</v>
      </c>
      <c r="T57" s="152" t="s">
        <v>619</v>
      </c>
      <c r="W57" s="152" t="s">
        <v>1436</v>
      </c>
      <c r="X57" s="152">
        <f t="shared" si="3"/>
        <v>1</v>
      </c>
    </row>
    <row r="58" spans="2:24" ht="21.75" customHeight="1">
      <c r="B58" s="162">
        <v>54</v>
      </c>
      <c r="C58" s="163" t="s">
        <v>318</v>
      </c>
      <c r="D58" s="162">
        <v>54</v>
      </c>
      <c r="E58" s="152" t="s">
        <v>620</v>
      </c>
      <c r="F58" s="152">
        <v>3067</v>
      </c>
      <c r="G58" s="152" t="s">
        <v>621</v>
      </c>
      <c r="H58" s="152" t="s">
        <v>621</v>
      </c>
      <c r="I58" s="153" t="str">
        <f t="shared" ca="1" si="1"/>
        <v>OK</v>
      </c>
      <c r="J58" s="153" t="str">
        <f t="shared" si="2"/>
        <v>OK</v>
      </c>
      <c r="L58" s="152">
        <v>1056375</v>
      </c>
      <c r="M58" s="152" t="s">
        <v>1877</v>
      </c>
      <c r="N58" s="152" t="s">
        <v>1878</v>
      </c>
      <c r="O58" s="152" t="s">
        <v>532</v>
      </c>
      <c r="P58" s="152" t="s">
        <v>622</v>
      </c>
      <c r="R58" s="152" t="s">
        <v>1878</v>
      </c>
      <c r="S58" s="152" t="s">
        <v>532</v>
      </c>
      <c r="T58" s="152" t="s">
        <v>622</v>
      </c>
      <c r="W58" s="152" t="s">
        <v>318</v>
      </c>
      <c r="X58" s="152">
        <f t="shared" si="3"/>
        <v>1</v>
      </c>
    </row>
    <row r="59" spans="2:24" ht="21.75" customHeight="1">
      <c r="B59" s="162">
        <v>55</v>
      </c>
      <c r="C59" s="163" t="s">
        <v>1437</v>
      </c>
      <c r="D59" s="162">
        <v>55</v>
      </c>
      <c r="E59" s="152" t="s">
        <v>623</v>
      </c>
      <c r="F59" s="152">
        <v>3068</v>
      </c>
      <c r="G59" s="152" t="s">
        <v>624</v>
      </c>
      <c r="H59" s="152" t="s">
        <v>624</v>
      </c>
      <c r="I59" s="153" t="str">
        <f t="shared" ca="1" si="1"/>
        <v>OK</v>
      </c>
      <c r="J59" s="153" t="str">
        <f t="shared" si="2"/>
        <v>OK</v>
      </c>
      <c r="L59" s="152">
        <v>1057770</v>
      </c>
      <c r="M59" s="152" t="s">
        <v>553</v>
      </c>
      <c r="N59" s="152" t="s">
        <v>554</v>
      </c>
      <c r="O59" s="152" t="s">
        <v>532</v>
      </c>
      <c r="P59" s="152" t="s">
        <v>1870</v>
      </c>
      <c r="R59" s="152" t="s">
        <v>554</v>
      </c>
      <c r="S59" s="152" t="s">
        <v>532</v>
      </c>
      <c r="T59" s="152" t="s">
        <v>1870</v>
      </c>
      <c r="W59" s="152" t="s">
        <v>1437</v>
      </c>
      <c r="X59" s="152">
        <f t="shared" si="3"/>
        <v>1</v>
      </c>
    </row>
    <row r="60" spans="2:24" ht="21.75" customHeight="1">
      <c r="B60" s="162">
        <v>56</v>
      </c>
      <c r="C60" s="163" t="s">
        <v>1438</v>
      </c>
      <c r="D60" s="162">
        <v>56</v>
      </c>
      <c r="E60" s="152" t="s">
        <v>625</v>
      </c>
      <c r="F60" s="152">
        <v>3069</v>
      </c>
      <c r="G60" s="152" t="s">
        <v>626</v>
      </c>
      <c r="H60" s="152" t="s">
        <v>626</v>
      </c>
      <c r="I60" s="153" t="str">
        <f t="shared" ca="1" si="1"/>
        <v>OK</v>
      </c>
      <c r="J60" s="153" t="str">
        <f t="shared" si="2"/>
        <v>OK</v>
      </c>
      <c r="L60" s="152">
        <v>1057809</v>
      </c>
      <c r="M60" s="152" t="s">
        <v>1543</v>
      </c>
      <c r="N60" s="152" t="s">
        <v>627</v>
      </c>
      <c r="O60" s="152" t="s">
        <v>401</v>
      </c>
      <c r="P60" s="152" t="s">
        <v>628</v>
      </c>
      <c r="R60" s="152" t="s">
        <v>627</v>
      </c>
      <c r="S60" s="152" t="s">
        <v>401</v>
      </c>
      <c r="T60" s="152" t="s">
        <v>628</v>
      </c>
      <c r="W60" s="152" t="s">
        <v>1438</v>
      </c>
      <c r="X60" s="152">
        <f t="shared" si="3"/>
        <v>1</v>
      </c>
    </row>
    <row r="61" spans="2:24" ht="21.75" customHeight="1">
      <c r="B61" s="162">
        <v>57</v>
      </c>
      <c r="C61" s="163" t="s">
        <v>1439</v>
      </c>
      <c r="D61" s="162">
        <v>57</v>
      </c>
      <c r="E61" s="152" t="s">
        <v>629</v>
      </c>
      <c r="F61" s="152">
        <v>3070</v>
      </c>
      <c r="G61" s="152" t="s">
        <v>630</v>
      </c>
      <c r="H61" s="152" t="s">
        <v>630</v>
      </c>
      <c r="I61" s="153" t="str">
        <f t="shared" ca="1" si="1"/>
        <v>OK</v>
      </c>
      <c r="J61" s="153" t="str">
        <f t="shared" si="2"/>
        <v>OK</v>
      </c>
      <c r="L61" s="152">
        <v>1080184</v>
      </c>
      <c r="M61" s="152" t="s">
        <v>2094</v>
      </c>
      <c r="N61" s="152" t="s">
        <v>1879</v>
      </c>
      <c r="O61" s="152" t="s">
        <v>532</v>
      </c>
      <c r="P61" s="152" t="s">
        <v>879</v>
      </c>
      <c r="R61" s="152" t="s">
        <v>1879</v>
      </c>
      <c r="S61" s="152" t="s">
        <v>532</v>
      </c>
      <c r="T61" s="152" t="s">
        <v>879</v>
      </c>
      <c r="W61" s="152" t="s">
        <v>1439</v>
      </c>
      <c r="X61" s="152">
        <f t="shared" si="3"/>
        <v>1</v>
      </c>
    </row>
    <row r="62" spans="2:24" ht="21.75" customHeight="1">
      <c r="B62" s="162">
        <v>58</v>
      </c>
      <c r="C62" s="163" t="s">
        <v>1440</v>
      </c>
      <c r="D62" s="162">
        <v>58</v>
      </c>
      <c r="E62" s="152" t="s">
        <v>631</v>
      </c>
      <c r="F62" s="152">
        <v>3071</v>
      </c>
      <c r="G62" s="152" t="s">
        <v>632</v>
      </c>
      <c r="H62" s="152" t="s">
        <v>632</v>
      </c>
      <c r="I62" s="153" t="str">
        <f t="shared" ca="1" si="1"/>
        <v>OK</v>
      </c>
      <c r="J62" s="153" t="str">
        <f t="shared" si="2"/>
        <v>OK</v>
      </c>
      <c r="L62" s="152">
        <v>1060106</v>
      </c>
      <c r="M62" s="152" t="s">
        <v>633</v>
      </c>
      <c r="N62" s="152" t="s">
        <v>634</v>
      </c>
      <c r="O62" s="152" t="s">
        <v>401</v>
      </c>
      <c r="P62" s="152" t="s">
        <v>635</v>
      </c>
      <c r="R62" s="152" t="s">
        <v>634</v>
      </c>
      <c r="S62" s="152" t="s">
        <v>401</v>
      </c>
      <c r="T62" s="152" t="s">
        <v>635</v>
      </c>
      <c r="W62" s="152" t="s">
        <v>1440</v>
      </c>
      <c r="X62" s="152">
        <f t="shared" si="3"/>
        <v>1</v>
      </c>
    </row>
    <row r="63" spans="2:24" ht="21.75" customHeight="1">
      <c r="B63" s="162">
        <v>59</v>
      </c>
      <c r="C63" s="163" t="s">
        <v>1708</v>
      </c>
      <c r="D63" s="162">
        <v>59</v>
      </c>
      <c r="E63" s="152" t="s">
        <v>636</v>
      </c>
      <c r="F63" s="152">
        <v>1210012</v>
      </c>
      <c r="G63" s="152" t="s">
        <v>637</v>
      </c>
      <c r="H63" s="152" t="s">
        <v>637</v>
      </c>
      <c r="I63" s="153" t="str">
        <f t="shared" ca="1" si="1"/>
        <v>OK</v>
      </c>
      <c r="J63" s="153" t="str">
        <f t="shared" si="2"/>
        <v>OK</v>
      </c>
      <c r="L63" s="152">
        <v>1060100</v>
      </c>
      <c r="M63" s="152" t="s">
        <v>1531</v>
      </c>
      <c r="N63" s="152" t="s">
        <v>585</v>
      </c>
      <c r="O63" s="152" t="s">
        <v>532</v>
      </c>
      <c r="P63" s="152" t="s">
        <v>1325</v>
      </c>
      <c r="R63" s="152" t="s">
        <v>585</v>
      </c>
      <c r="S63" s="152" t="s">
        <v>532</v>
      </c>
      <c r="T63" s="152" t="s">
        <v>1325</v>
      </c>
      <c r="W63" s="152" t="s">
        <v>1708</v>
      </c>
      <c r="X63" s="152">
        <f t="shared" si="3"/>
        <v>1</v>
      </c>
    </row>
    <row r="64" spans="2:24" ht="21.75" customHeight="1">
      <c r="B64" s="162">
        <v>60</v>
      </c>
      <c r="C64" s="163" t="s">
        <v>1441</v>
      </c>
      <c r="D64" s="162">
        <v>60</v>
      </c>
      <c r="E64" s="152" t="s">
        <v>638</v>
      </c>
      <c r="F64" s="152">
        <v>1210013</v>
      </c>
      <c r="G64" s="152" t="s">
        <v>639</v>
      </c>
      <c r="H64" s="152" t="s">
        <v>639</v>
      </c>
      <c r="I64" s="153" t="str">
        <f t="shared" ca="1" si="1"/>
        <v>OK</v>
      </c>
      <c r="J64" s="153" t="str">
        <f t="shared" si="2"/>
        <v>OK</v>
      </c>
      <c r="L64" s="152">
        <v>1059375</v>
      </c>
      <c r="M64" s="152" t="s">
        <v>633</v>
      </c>
      <c r="N64" s="152" t="s">
        <v>634</v>
      </c>
      <c r="O64" s="152" t="s">
        <v>401</v>
      </c>
      <c r="P64" s="152" t="s">
        <v>635</v>
      </c>
      <c r="R64" s="152" t="s">
        <v>634</v>
      </c>
      <c r="S64" s="152" t="s">
        <v>401</v>
      </c>
      <c r="T64" s="152" t="s">
        <v>635</v>
      </c>
      <c r="W64" s="152" t="s">
        <v>1441</v>
      </c>
      <c r="X64" s="152">
        <f t="shared" si="3"/>
        <v>1</v>
      </c>
    </row>
    <row r="65" spans="2:24" ht="21.75" customHeight="1">
      <c r="B65" s="162">
        <v>61</v>
      </c>
      <c r="C65" s="163" t="s">
        <v>2095</v>
      </c>
      <c r="D65" s="162">
        <v>61</v>
      </c>
      <c r="E65" s="152" t="s">
        <v>640</v>
      </c>
      <c r="F65" s="152">
        <v>1210014</v>
      </c>
      <c r="G65" s="152" t="s">
        <v>641</v>
      </c>
      <c r="H65" s="152" t="s">
        <v>641</v>
      </c>
      <c r="I65" s="153" t="str">
        <f t="shared" ca="1" si="1"/>
        <v>OK</v>
      </c>
      <c r="J65" s="153" t="str">
        <f t="shared" si="2"/>
        <v>OK</v>
      </c>
      <c r="L65" s="152">
        <v>1059626</v>
      </c>
      <c r="M65" s="152" t="s">
        <v>1545</v>
      </c>
      <c r="N65" s="152" t="s">
        <v>642</v>
      </c>
      <c r="O65" s="152" t="s">
        <v>401</v>
      </c>
      <c r="P65" s="152" t="s">
        <v>643</v>
      </c>
      <c r="R65" s="152" t="s">
        <v>642</v>
      </c>
      <c r="S65" s="152" t="s">
        <v>401</v>
      </c>
      <c r="T65" s="152" t="s">
        <v>643</v>
      </c>
      <c r="W65" s="152" t="s">
        <v>1544</v>
      </c>
      <c r="X65" s="152">
        <f t="shared" si="3"/>
        <v>1</v>
      </c>
    </row>
    <row r="66" spans="2:24" ht="21.75" customHeight="1">
      <c r="B66" s="162">
        <v>62</v>
      </c>
      <c r="C66" s="163" t="s">
        <v>1442</v>
      </c>
      <c r="D66" s="162">
        <v>62</v>
      </c>
      <c r="E66" s="152" t="s">
        <v>644</v>
      </c>
      <c r="F66" s="152">
        <v>1210015</v>
      </c>
      <c r="G66" s="152" t="s">
        <v>645</v>
      </c>
      <c r="H66" s="152" t="s">
        <v>645</v>
      </c>
      <c r="I66" s="153" t="str">
        <f t="shared" ca="1" si="1"/>
        <v>OK</v>
      </c>
      <c r="J66" s="153" t="str">
        <f t="shared" si="2"/>
        <v>OK</v>
      </c>
      <c r="L66" s="152">
        <v>1060118</v>
      </c>
      <c r="M66" s="152" t="s">
        <v>1546</v>
      </c>
      <c r="N66" s="152" t="s">
        <v>1709</v>
      </c>
      <c r="O66" s="152" t="s">
        <v>532</v>
      </c>
      <c r="P66" s="152" t="s">
        <v>646</v>
      </c>
      <c r="R66" s="152" t="s">
        <v>1709</v>
      </c>
      <c r="S66" s="152" t="s">
        <v>532</v>
      </c>
      <c r="T66" s="152" t="s">
        <v>646</v>
      </c>
      <c r="W66" s="152" t="s">
        <v>1442</v>
      </c>
      <c r="X66" s="152">
        <f t="shared" si="3"/>
        <v>1</v>
      </c>
    </row>
    <row r="67" spans="2:24" ht="21.75" customHeight="1">
      <c r="B67" s="162">
        <v>63</v>
      </c>
      <c r="C67" s="163" t="s">
        <v>1443</v>
      </c>
      <c r="D67" s="162">
        <v>63</v>
      </c>
      <c r="E67" s="152" t="s">
        <v>647</v>
      </c>
      <c r="F67" s="152">
        <v>1210016</v>
      </c>
      <c r="G67" s="152" t="s">
        <v>648</v>
      </c>
      <c r="H67" s="152" t="s">
        <v>648</v>
      </c>
      <c r="I67" s="153" t="str">
        <f t="shared" ca="1" si="1"/>
        <v>OK</v>
      </c>
      <c r="J67" s="153" t="str">
        <f t="shared" si="2"/>
        <v>OK</v>
      </c>
      <c r="L67" s="152">
        <v>1060185</v>
      </c>
      <c r="M67" s="152" t="s">
        <v>649</v>
      </c>
      <c r="N67" s="152" t="s">
        <v>1880</v>
      </c>
      <c r="O67" s="152" t="s">
        <v>401</v>
      </c>
      <c r="P67" s="152" t="s">
        <v>1444</v>
      </c>
      <c r="R67" s="152" t="s">
        <v>1880</v>
      </c>
      <c r="S67" s="152" t="s">
        <v>401</v>
      </c>
      <c r="T67" s="152" t="s">
        <v>1444</v>
      </c>
      <c r="W67" s="152" t="s">
        <v>1443</v>
      </c>
      <c r="X67" s="152">
        <f t="shared" si="3"/>
        <v>1</v>
      </c>
    </row>
    <row r="68" spans="2:24" ht="21.75" customHeight="1">
      <c r="B68" s="162">
        <v>64</v>
      </c>
      <c r="C68" s="163" t="s">
        <v>278</v>
      </c>
      <c r="D68" s="162">
        <v>64</v>
      </c>
      <c r="E68" s="152" t="s">
        <v>650</v>
      </c>
      <c r="F68" s="152">
        <v>1210017</v>
      </c>
      <c r="G68" s="152" t="s">
        <v>651</v>
      </c>
      <c r="H68" s="152" t="s">
        <v>651</v>
      </c>
      <c r="I68" s="153" t="str">
        <f t="shared" ca="1" si="1"/>
        <v>OK</v>
      </c>
      <c r="J68" s="153" t="str">
        <f t="shared" si="2"/>
        <v>OK</v>
      </c>
      <c r="L68" s="152">
        <v>1059151</v>
      </c>
      <c r="M68" s="152" t="s">
        <v>652</v>
      </c>
      <c r="N68" s="152" t="s">
        <v>653</v>
      </c>
      <c r="O68" s="152" t="s">
        <v>401</v>
      </c>
      <c r="P68" s="152" t="s">
        <v>654</v>
      </c>
      <c r="R68" s="152" t="s">
        <v>653</v>
      </c>
      <c r="S68" s="152" t="s">
        <v>401</v>
      </c>
      <c r="T68" s="152" t="s">
        <v>654</v>
      </c>
      <c r="W68" s="152" t="s">
        <v>278</v>
      </c>
      <c r="X68" s="152">
        <f t="shared" si="3"/>
        <v>1</v>
      </c>
    </row>
    <row r="69" spans="2:24" ht="21.75" customHeight="1">
      <c r="B69" s="162">
        <v>65</v>
      </c>
      <c r="C69" s="163" t="s">
        <v>2096</v>
      </c>
      <c r="D69" s="162">
        <v>65</v>
      </c>
      <c r="E69" s="152" t="s">
        <v>655</v>
      </c>
      <c r="F69" s="152">
        <v>1210018</v>
      </c>
      <c r="G69" s="152" t="s">
        <v>656</v>
      </c>
      <c r="H69" s="152" t="s">
        <v>656</v>
      </c>
      <c r="I69" s="153" t="str">
        <f t="shared" ref="I69:I132" ca="1" si="4">IF(COUNTIF($G$5:$G$352,G69)=1,"OK","重複あり！")</f>
        <v>OK</v>
      </c>
      <c r="J69" s="153" t="str">
        <f t="shared" si="2"/>
        <v>OK</v>
      </c>
      <c r="L69" s="152">
        <v>1059288</v>
      </c>
      <c r="M69" s="152" t="s">
        <v>1877</v>
      </c>
      <c r="N69" s="152" t="s">
        <v>1881</v>
      </c>
      <c r="O69" s="152" t="s">
        <v>532</v>
      </c>
      <c r="P69" s="152" t="s">
        <v>2097</v>
      </c>
      <c r="R69" s="152" t="s">
        <v>1881</v>
      </c>
      <c r="S69" s="152" t="s">
        <v>532</v>
      </c>
      <c r="T69" s="152" t="s">
        <v>2097</v>
      </c>
      <c r="W69" s="152" t="s">
        <v>1547</v>
      </c>
      <c r="X69" s="152">
        <f t="shared" si="3"/>
        <v>1</v>
      </c>
    </row>
    <row r="70" spans="2:24" ht="21.75" customHeight="1">
      <c r="B70" s="162">
        <v>66</v>
      </c>
      <c r="C70" s="163" t="s">
        <v>2098</v>
      </c>
      <c r="D70" s="162">
        <v>66</v>
      </c>
      <c r="E70" s="152" t="s">
        <v>657</v>
      </c>
      <c r="F70" s="152">
        <v>1210019</v>
      </c>
      <c r="G70" s="152" t="s">
        <v>658</v>
      </c>
      <c r="H70" s="152" t="s">
        <v>658</v>
      </c>
      <c r="I70" s="153" t="str">
        <f t="shared" ca="1" si="4"/>
        <v>OK</v>
      </c>
      <c r="J70" s="153" t="str">
        <f t="shared" ref="J70:J133" si="5">IF(EXACT(G70,H70),"OK","変更あり！")</f>
        <v>OK</v>
      </c>
      <c r="L70" s="152">
        <v>1053771</v>
      </c>
      <c r="M70" s="152" t="s">
        <v>1548</v>
      </c>
      <c r="N70" s="152" t="s">
        <v>659</v>
      </c>
      <c r="O70" s="152" t="s">
        <v>532</v>
      </c>
      <c r="P70" s="152" t="s">
        <v>660</v>
      </c>
      <c r="R70" s="152" t="s">
        <v>659</v>
      </c>
      <c r="S70" s="152" t="s">
        <v>532</v>
      </c>
      <c r="T70" s="152" t="s">
        <v>660</v>
      </c>
      <c r="W70" s="152" t="s">
        <v>1710</v>
      </c>
      <c r="X70" s="152">
        <f t="shared" ref="X70:X133" si="6">IF(W70=C70,1,2)</f>
        <v>1</v>
      </c>
    </row>
    <row r="71" spans="2:24" ht="21.75" customHeight="1">
      <c r="B71" s="162">
        <v>67</v>
      </c>
      <c r="C71" s="163" t="s">
        <v>2099</v>
      </c>
      <c r="D71" s="162">
        <v>67</v>
      </c>
      <c r="E71" s="152" t="s">
        <v>661</v>
      </c>
      <c r="F71" s="152">
        <v>1210020</v>
      </c>
      <c r="G71" s="152" t="s">
        <v>662</v>
      </c>
      <c r="H71" s="152" t="s">
        <v>662</v>
      </c>
      <c r="I71" s="153" t="str">
        <f t="shared" ca="1" si="4"/>
        <v>OK</v>
      </c>
      <c r="J71" s="153" t="str">
        <f t="shared" si="5"/>
        <v>OK</v>
      </c>
      <c r="L71" s="152">
        <v>1060131</v>
      </c>
      <c r="M71" s="152" t="s">
        <v>663</v>
      </c>
      <c r="N71" s="152" t="s">
        <v>664</v>
      </c>
      <c r="O71" s="152" t="s">
        <v>401</v>
      </c>
      <c r="P71" s="152" t="s">
        <v>1711</v>
      </c>
      <c r="R71" s="152" t="s">
        <v>664</v>
      </c>
      <c r="S71" s="152" t="s">
        <v>401</v>
      </c>
      <c r="T71" s="152" t="s">
        <v>1711</v>
      </c>
      <c r="W71" s="152" t="s">
        <v>1549</v>
      </c>
      <c r="X71" s="152">
        <f t="shared" si="6"/>
        <v>1</v>
      </c>
    </row>
    <row r="72" spans="2:24" ht="21.75" customHeight="1">
      <c r="B72" s="162">
        <v>68</v>
      </c>
      <c r="C72" s="163" t="s">
        <v>2100</v>
      </c>
      <c r="D72" s="162">
        <v>68</v>
      </c>
      <c r="E72" s="152" t="s">
        <v>665</v>
      </c>
      <c r="F72" s="152">
        <v>1210021</v>
      </c>
      <c r="G72" s="152" t="s">
        <v>666</v>
      </c>
      <c r="H72" s="152" t="s">
        <v>666</v>
      </c>
      <c r="I72" s="153" t="str">
        <f t="shared" ca="1" si="4"/>
        <v>OK</v>
      </c>
      <c r="J72" s="153" t="str">
        <f t="shared" si="5"/>
        <v>OK</v>
      </c>
      <c r="L72" s="152">
        <v>1058141</v>
      </c>
      <c r="M72" s="152" t="s">
        <v>1712</v>
      </c>
      <c r="N72" s="152" t="s">
        <v>667</v>
      </c>
      <c r="O72" s="152" t="s">
        <v>668</v>
      </c>
      <c r="P72" s="152" t="s">
        <v>669</v>
      </c>
      <c r="R72" s="152" t="s">
        <v>667</v>
      </c>
      <c r="S72" s="152" t="s">
        <v>668</v>
      </c>
      <c r="T72" s="152" t="s">
        <v>669</v>
      </c>
      <c r="W72" s="152" t="s">
        <v>1550</v>
      </c>
      <c r="X72" s="152">
        <f t="shared" si="6"/>
        <v>1</v>
      </c>
    </row>
    <row r="73" spans="2:24" ht="21.75" customHeight="1">
      <c r="B73" s="162">
        <v>69</v>
      </c>
      <c r="C73" s="163" t="s">
        <v>2101</v>
      </c>
      <c r="D73" s="162">
        <v>69</v>
      </c>
      <c r="E73" s="152" t="s">
        <v>670</v>
      </c>
      <c r="F73" s="152">
        <v>1210022</v>
      </c>
      <c r="G73" s="152" t="s">
        <v>671</v>
      </c>
      <c r="H73" s="152" t="s">
        <v>671</v>
      </c>
      <c r="I73" s="153" t="str">
        <f t="shared" ca="1" si="4"/>
        <v>OK</v>
      </c>
      <c r="J73" s="153" t="str">
        <f t="shared" si="5"/>
        <v>OK</v>
      </c>
      <c r="L73" s="152">
        <v>1060099</v>
      </c>
      <c r="M73" s="152" t="s">
        <v>672</v>
      </c>
      <c r="N73" s="152" t="s">
        <v>1552</v>
      </c>
      <c r="O73" s="152" t="s">
        <v>532</v>
      </c>
      <c r="P73" s="152" t="s">
        <v>1553</v>
      </c>
      <c r="R73" s="152" t="s">
        <v>1552</v>
      </c>
      <c r="S73" s="152" t="s">
        <v>532</v>
      </c>
      <c r="T73" s="152" t="s">
        <v>1553</v>
      </c>
      <c r="W73" s="152" t="s">
        <v>1551</v>
      </c>
      <c r="X73" s="152">
        <f t="shared" si="6"/>
        <v>1</v>
      </c>
    </row>
    <row r="74" spans="2:24" ht="21.75" customHeight="1">
      <c r="B74" s="162">
        <v>70</v>
      </c>
      <c r="C74" s="163" t="s">
        <v>2102</v>
      </c>
      <c r="D74" s="162">
        <v>70</v>
      </c>
      <c r="E74" s="152" t="s">
        <v>673</v>
      </c>
      <c r="F74" s="152">
        <v>1210031</v>
      </c>
      <c r="G74" s="152" t="s">
        <v>674</v>
      </c>
      <c r="H74" s="152" t="s">
        <v>674</v>
      </c>
      <c r="I74" s="153" t="str">
        <f t="shared" ca="1" si="4"/>
        <v>OK</v>
      </c>
      <c r="J74" s="153" t="str">
        <f t="shared" si="5"/>
        <v>OK</v>
      </c>
      <c r="L74" s="152">
        <v>1060115</v>
      </c>
      <c r="M74" s="152" t="s">
        <v>468</v>
      </c>
      <c r="N74" s="152" t="s">
        <v>469</v>
      </c>
      <c r="O74" s="152" t="s">
        <v>401</v>
      </c>
      <c r="P74" s="152" t="s">
        <v>470</v>
      </c>
      <c r="R74" s="152" t="s">
        <v>469</v>
      </c>
      <c r="S74" s="152" t="s">
        <v>401</v>
      </c>
      <c r="T74" s="152" t="s">
        <v>470</v>
      </c>
      <c r="W74" s="152" t="s">
        <v>1554</v>
      </c>
      <c r="X74" s="152">
        <f t="shared" si="6"/>
        <v>1</v>
      </c>
    </row>
    <row r="75" spans="2:24" ht="21.75" customHeight="1">
      <c r="B75" s="162">
        <v>71</v>
      </c>
      <c r="C75" s="163" t="s">
        <v>1846</v>
      </c>
      <c r="D75" s="162">
        <v>71</v>
      </c>
      <c r="E75" s="152" t="s">
        <v>675</v>
      </c>
      <c r="F75" s="152">
        <v>1210035</v>
      </c>
      <c r="G75" s="152" t="s">
        <v>676</v>
      </c>
      <c r="H75" s="152" t="s">
        <v>676</v>
      </c>
      <c r="I75" s="153" t="str">
        <f t="shared" ca="1" si="4"/>
        <v>OK</v>
      </c>
      <c r="J75" s="153" t="str">
        <f t="shared" si="5"/>
        <v>OK</v>
      </c>
      <c r="L75" s="152">
        <v>1060102</v>
      </c>
      <c r="M75" s="152" t="s">
        <v>1555</v>
      </c>
      <c r="N75" s="152" t="s">
        <v>677</v>
      </c>
      <c r="O75" s="152" t="s">
        <v>532</v>
      </c>
      <c r="P75" s="152" t="s">
        <v>678</v>
      </c>
      <c r="R75" s="152" t="s">
        <v>677</v>
      </c>
      <c r="S75" s="152" t="s">
        <v>532</v>
      </c>
      <c r="T75" s="152" t="s">
        <v>678</v>
      </c>
      <c r="W75" s="152" t="s">
        <v>1713</v>
      </c>
      <c r="X75" s="152">
        <f t="shared" si="6"/>
        <v>1</v>
      </c>
    </row>
    <row r="76" spans="2:24" ht="21.75" customHeight="1">
      <c r="B76" s="162">
        <v>72</v>
      </c>
      <c r="C76" s="163" t="s">
        <v>2103</v>
      </c>
      <c r="D76" s="162">
        <v>72</v>
      </c>
      <c r="E76" s="152" t="s">
        <v>679</v>
      </c>
      <c r="F76" s="152">
        <v>1210109</v>
      </c>
      <c r="G76" s="152" t="s">
        <v>680</v>
      </c>
      <c r="H76" s="152" t="s">
        <v>680</v>
      </c>
      <c r="I76" s="153" t="str">
        <f t="shared" ca="1" si="4"/>
        <v>OK</v>
      </c>
      <c r="J76" s="153" t="str">
        <f t="shared" si="5"/>
        <v>OK</v>
      </c>
      <c r="L76" s="152">
        <v>1061838</v>
      </c>
      <c r="M76" s="152" t="s">
        <v>1557</v>
      </c>
      <c r="N76" s="152" t="s">
        <v>681</v>
      </c>
      <c r="O76" s="152" t="s">
        <v>532</v>
      </c>
      <c r="P76" s="152" t="s">
        <v>682</v>
      </c>
      <c r="R76" s="152" t="s">
        <v>681</v>
      </c>
      <c r="S76" s="152" t="s">
        <v>532</v>
      </c>
      <c r="T76" s="152" t="s">
        <v>682</v>
      </c>
      <c r="W76" s="152" t="s">
        <v>1556</v>
      </c>
      <c r="X76" s="152">
        <f t="shared" si="6"/>
        <v>1</v>
      </c>
    </row>
    <row r="77" spans="2:24" ht="21.75" customHeight="1">
      <c r="B77" s="162">
        <v>73</v>
      </c>
      <c r="C77" s="163" t="s">
        <v>2104</v>
      </c>
      <c r="D77" s="162">
        <v>73</v>
      </c>
      <c r="E77" s="152" t="s">
        <v>683</v>
      </c>
      <c r="F77" s="152">
        <v>1210110</v>
      </c>
      <c r="G77" s="152" t="s">
        <v>684</v>
      </c>
      <c r="H77" s="152" t="s">
        <v>684</v>
      </c>
      <c r="I77" s="153" t="str">
        <f t="shared" ca="1" si="4"/>
        <v>OK</v>
      </c>
      <c r="J77" s="153" t="str">
        <f t="shared" si="5"/>
        <v>OK</v>
      </c>
      <c r="L77" s="152">
        <v>1061839</v>
      </c>
      <c r="M77" s="152" t="s">
        <v>685</v>
      </c>
      <c r="N77" s="152" t="s">
        <v>686</v>
      </c>
      <c r="O77" s="152" t="s">
        <v>532</v>
      </c>
      <c r="P77" s="152" t="s">
        <v>687</v>
      </c>
      <c r="R77" s="152" t="s">
        <v>686</v>
      </c>
      <c r="S77" s="152" t="s">
        <v>532</v>
      </c>
      <c r="T77" s="152" t="s">
        <v>687</v>
      </c>
      <c r="W77" s="152" t="s">
        <v>1558</v>
      </c>
      <c r="X77" s="152">
        <f t="shared" si="6"/>
        <v>1</v>
      </c>
    </row>
    <row r="78" spans="2:24" ht="21.75" customHeight="1">
      <c r="B78" s="162">
        <v>74</v>
      </c>
      <c r="C78" s="163" t="s">
        <v>2105</v>
      </c>
      <c r="D78" s="162">
        <v>74</v>
      </c>
      <c r="E78" s="152" t="s">
        <v>688</v>
      </c>
      <c r="F78" s="152">
        <v>1210111</v>
      </c>
      <c r="G78" s="152" t="s">
        <v>689</v>
      </c>
      <c r="H78" s="152" t="s">
        <v>689</v>
      </c>
      <c r="I78" s="153" t="str">
        <f t="shared" ca="1" si="4"/>
        <v>OK</v>
      </c>
      <c r="J78" s="153" t="str">
        <f t="shared" si="5"/>
        <v>OK</v>
      </c>
      <c r="L78" s="152">
        <v>1061821</v>
      </c>
      <c r="M78" s="152" t="s">
        <v>1714</v>
      </c>
      <c r="N78" s="152" t="s">
        <v>690</v>
      </c>
      <c r="O78" s="152" t="s">
        <v>532</v>
      </c>
      <c r="P78" s="152" t="s">
        <v>691</v>
      </c>
      <c r="R78" s="152" t="s">
        <v>690</v>
      </c>
      <c r="S78" s="152" t="s">
        <v>532</v>
      </c>
      <c r="T78" s="152" t="s">
        <v>691</v>
      </c>
      <c r="W78" s="152" t="s">
        <v>1559</v>
      </c>
      <c r="X78" s="152">
        <f t="shared" si="6"/>
        <v>1</v>
      </c>
    </row>
    <row r="79" spans="2:24" ht="21.75" customHeight="1">
      <c r="B79" s="162">
        <v>75</v>
      </c>
      <c r="C79" s="163" t="s">
        <v>2106</v>
      </c>
      <c r="D79" s="162">
        <v>75</v>
      </c>
      <c r="E79" s="152" t="s">
        <v>692</v>
      </c>
      <c r="F79" s="152">
        <v>1210112</v>
      </c>
      <c r="G79" s="152" t="s">
        <v>693</v>
      </c>
      <c r="H79" s="152" t="s">
        <v>693</v>
      </c>
      <c r="I79" s="153" t="str">
        <f t="shared" ca="1" si="4"/>
        <v>OK</v>
      </c>
      <c r="J79" s="153" t="str">
        <f t="shared" si="5"/>
        <v>OK</v>
      </c>
      <c r="L79" s="152">
        <v>1061842</v>
      </c>
      <c r="M79" s="152" t="s">
        <v>1561</v>
      </c>
      <c r="N79" s="152" t="s">
        <v>694</v>
      </c>
      <c r="O79" s="152" t="s">
        <v>532</v>
      </c>
      <c r="P79" s="152" t="s">
        <v>695</v>
      </c>
      <c r="R79" s="152" t="s">
        <v>694</v>
      </c>
      <c r="S79" s="152" t="s">
        <v>532</v>
      </c>
      <c r="T79" s="152" t="s">
        <v>695</v>
      </c>
      <c r="W79" s="152" t="s">
        <v>1560</v>
      </c>
      <c r="X79" s="152">
        <f t="shared" si="6"/>
        <v>1</v>
      </c>
    </row>
    <row r="80" spans="2:24" ht="21.75" customHeight="1">
      <c r="B80" s="162">
        <v>76</v>
      </c>
      <c r="C80" s="163" t="s">
        <v>2107</v>
      </c>
      <c r="D80" s="162">
        <v>76</v>
      </c>
      <c r="E80" s="152" t="s">
        <v>696</v>
      </c>
      <c r="F80" s="152">
        <v>1210114</v>
      </c>
      <c r="G80" s="152" t="s">
        <v>697</v>
      </c>
      <c r="H80" s="152" t="s">
        <v>697</v>
      </c>
      <c r="I80" s="153" t="str">
        <f t="shared" ca="1" si="4"/>
        <v>OK</v>
      </c>
      <c r="J80" s="153" t="str">
        <f t="shared" si="5"/>
        <v>OK</v>
      </c>
      <c r="L80" s="152">
        <v>1061822</v>
      </c>
      <c r="M80" s="152" t="s">
        <v>698</v>
      </c>
      <c r="N80" s="152" t="s">
        <v>699</v>
      </c>
      <c r="O80" s="152" t="s">
        <v>532</v>
      </c>
      <c r="P80" s="152" t="s">
        <v>700</v>
      </c>
      <c r="R80" s="152" t="s">
        <v>699</v>
      </c>
      <c r="S80" s="152" t="s">
        <v>532</v>
      </c>
      <c r="T80" s="152" t="s">
        <v>700</v>
      </c>
      <c r="W80" s="152" t="s">
        <v>1562</v>
      </c>
      <c r="X80" s="152">
        <f t="shared" si="6"/>
        <v>1</v>
      </c>
    </row>
    <row r="81" spans="2:24" ht="21.75" customHeight="1">
      <c r="B81" s="162">
        <v>77</v>
      </c>
      <c r="C81" s="163" t="s">
        <v>2108</v>
      </c>
      <c r="D81" s="162">
        <v>77</v>
      </c>
      <c r="E81" s="152" t="s">
        <v>701</v>
      </c>
      <c r="F81" s="152">
        <v>1210115</v>
      </c>
      <c r="G81" s="152" t="s">
        <v>702</v>
      </c>
      <c r="H81" s="152" t="s">
        <v>702</v>
      </c>
      <c r="I81" s="153" t="str">
        <f t="shared" ca="1" si="4"/>
        <v>OK</v>
      </c>
      <c r="J81" s="153" t="str">
        <f t="shared" si="5"/>
        <v>OK</v>
      </c>
      <c r="L81" s="152">
        <v>1061094</v>
      </c>
      <c r="M81" s="152" t="s">
        <v>703</v>
      </c>
      <c r="N81" s="152" t="s">
        <v>704</v>
      </c>
      <c r="O81" s="152" t="s">
        <v>532</v>
      </c>
      <c r="P81" s="152" t="s">
        <v>705</v>
      </c>
      <c r="R81" s="152" t="s">
        <v>704</v>
      </c>
      <c r="S81" s="152" t="s">
        <v>532</v>
      </c>
      <c r="T81" s="152" t="s">
        <v>705</v>
      </c>
      <c r="W81" s="152" t="s">
        <v>1563</v>
      </c>
      <c r="X81" s="152">
        <f t="shared" si="6"/>
        <v>1</v>
      </c>
    </row>
    <row r="82" spans="2:24" ht="21.75" customHeight="1">
      <c r="B82" s="162">
        <v>78</v>
      </c>
      <c r="C82" s="163" t="s">
        <v>2109</v>
      </c>
      <c r="D82" s="162">
        <v>78</v>
      </c>
      <c r="E82" s="152" t="s">
        <v>706</v>
      </c>
      <c r="F82" s="152">
        <v>1210120</v>
      </c>
      <c r="G82" s="152" t="s">
        <v>707</v>
      </c>
      <c r="H82" s="152" t="s">
        <v>707</v>
      </c>
      <c r="I82" s="153" t="str">
        <f t="shared" ca="1" si="4"/>
        <v>OK</v>
      </c>
      <c r="J82" s="153" t="str">
        <f t="shared" si="5"/>
        <v>OK</v>
      </c>
      <c r="L82" s="152">
        <v>1061849</v>
      </c>
      <c r="M82" s="152" t="s">
        <v>1548</v>
      </c>
      <c r="N82" s="152" t="s">
        <v>659</v>
      </c>
      <c r="O82" s="152" t="s">
        <v>532</v>
      </c>
      <c r="P82" s="152" t="s">
        <v>660</v>
      </c>
      <c r="R82" s="152" t="s">
        <v>659</v>
      </c>
      <c r="S82" s="152" t="s">
        <v>532</v>
      </c>
      <c r="T82" s="152" t="s">
        <v>660</v>
      </c>
      <c r="W82" s="152" t="s">
        <v>1715</v>
      </c>
      <c r="X82" s="152">
        <f t="shared" si="6"/>
        <v>1</v>
      </c>
    </row>
    <row r="83" spans="2:24" ht="21.75" customHeight="1">
      <c r="B83" s="162">
        <v>79</v>
      </c>
      <c r="C83" s="163" t="s">
        <v>2110</v>
      </c>
      <c r="D83" s="162">
        <v>79</v>
      </c>
      <c r="E83" s="152" t="s">
        <v>708</v>
      </c>
      <c r="F83" s="152">
        <v>1210121</v>
      </c>
      <c r="G83" s="152" t="s">
        <v>709</v>
      </c>
      <c r="H83" s="152" t="s">
        <v>709</v>
      </c>
      <c r="I83" s="153" t="str">
        <f t="shared" ca="1" si="4"/>
        <v>OK</v>
      </c>
      <c r="J83" s="153" t="str">
        <f t="shared" si="5"/>
        <v>OK</v>
      </c>
      <c r="L83" s="152">
        <v>1061825</v>
      </c>
      <c r="M83" s="152" t="s">
        <v>1565</v>
      </c>
      <c r="N83" s="152" t="s">
        <v>710</v>
      </c>
      <c r="O83" s="152" t="s">
        <v>532</v>
      </c>
      <c r="P83" s="152" t="s">
        <v>711</v>
      </c>
      <c r="R83" s="152" t="s">
        <v>710</v>
      </c>
      <c r="S83" s="152" t="s">
        <v>532</v>
      </c>
      <c r="T83" s="152" t="s">
        <v>711</v>
      </c>
      <c r="W83" s="152" t="s">
        <v>1564</v>
      </c>
      <c r="X83" s="152">
        <f t="shared" si="6"/>
        <v>1</v>
      </c>
    </row>
    <row r="84" spans="2:24" ht="21.75" customHeight="1">
      <c r="B84" s="162">
        <v>80</v>
      </c>
      <c r="C84" s="163" t="s">
        <v>2111</v>
      </c>
      <c r="D84" s="162">
        <v>80</v>
      </c>
      <c r="E84" s="152" t="s">
        <v>712</v>
      </c>
      <c r="F84" s="152">
        <v>1210133</v>
      </c>
      <c r="G84" s="152" t="s">
        <v>713</v>
      </c>
      <c r="H84" s="152" t="s">
        <v>713</v>
      </c>
      <c r="I84" s="153" t="str">
        <f t="shared" ca="1" si="4"/>
        <v>OK</v>
      </c>
      <c r="J84" s="153" t="str">
        <f t="shared" si="5"/>
        <v>OK</v>
      </c>
      <c r="L84" s="152">
        <v>1061820</v>
      </c>
      <c r="M84" s="152" t="s">
        <v>672</v>
      </c>
      <c r="N84" s="152" t="s">
        <v>1552</v>
      </c>
      <c r="O84" s="152" t="s">
        <v>532</v>
      </c>
      <c r="P84" s="152" t="s">
        <v>1553</v>
      </c>
      <c r="R84" s="152" t="s">
        <v>1552</v>
      </c>
      <c r="S84" s="152" t="s">
        <v>532</v>
      </c>
      <c r="T84" s="152" t="s">
        <v>1553</v>
      </c>
      <c r="W84" s="152" t="s">
        <v>1566</v>
      </c>
      <c r="X84" s="152">
        <f t="shared" si="6"/>
        <v>1</v>
      </c>
    </row>
    <row r="85" spans="2:24" ht="21.75" customHeight="1">
      <c r="B85" s="162">
        <v>81</v>
      </c>
      <c r="C85" s="163" t="s">
        <v>2112</v>
      </c>
      <c r="D85" s="162">
        <v>81</v>
      </c>
      <c r="E85" s="152" t="s">
        <v>714</v>
      </c>
      <c r="F85" s="152">
        <v>1210136</v>
      </c>
      <c r="G85" s="152" t="s">
        <v>715</v>
      </c>
      <c r="H85" s="152" t="s">
        <v>715</v>
      </c>
      <c r="I85" s="153" t="str">
        <f t="shared" ca="1" si="4"/>
        <v>OK</v>
      </c>
      <c r="J85" s="153" t="str">
        <f t="shared" si="5"/>
        <v>OK</v>
      </c>
      <c r="L85" s="152">
        <v>1061840</v>
      </c>
      <c r="M85" s="152" t="s">
        <v>553</v>
      </c>
      <c r="N85" s="152" t="s">
        <v>554</v>
      </c>
      <c r="O85" s="152" t="s">
        <v>532</v>
      </c>
      <c r="P85" s="152" t="s">
        <v>1870</v>
      </c>
      <c r="R85" s="152" t="s">
        <v>554</v>
      </c>
      <c r="S85" s="152" t="s">
        <v>532</v>
      </c>
      <c r="T85" s="152" t="s">
        <v>1870</v>
      </c>
      <c r="W85" s="152" t="s">
        <v>1567</v>
      </c>
      <c r="X85" s="152">
        <f t="shared" si="6"/>
        <v>1</v>
      </c>
    </row>
    <row r="86" spans="2:24" ht="21.75" customHeight="1">
      <c r="B86" s="162">
        <v>82</v>
      </c>
      <c r="C86" s="163" t="s">
        <v>2113</v>
      </c>
      <c r="D86" s="162">
        <v>82</v>
      </c>
      <c r="E86" s="152" t="s">
        <v>716</v>
      </c>
      <c r="F86" s="152">
        <v>1210162</v>
      </c>
      <c r="G86" s="152" t="s">
        <v>717</v>
      </c>
      <c r="H86" s="152" t="s">
        <v>717</v>
      </c>
      <c r="I86" s="153" t="str">
        <f t="shared" ca="1" si="4"/>
        <v>OK</v>
      </c>
      <c r="J86" s="153" t="str">
        <f t="shared" si="5"/>
        <v>OK</v>
      </c>
      <c r="L86" s="152">
        <v>1061843</v>
      </c>
      <c r="M86" s="152" t="s">
        <v>1569</v>
      </c>
      <c r="N86" s="152" t="s">
        <v>718</v>
      </c>
      <c r="O86" s="152" t="s">
        <v>532</v>
      </c>
      <c r="P86" s="152" t="s">
        <v>719</v>
      </c>
      <c r="R86" s="152" t="s">
        <v>718</v>
      </c>
      <c r="S86" s="152" t="s">
        <v>532</v>
      </c>
      <c r="T86" s="152" t="s">
        <v>719</v>
      </c>
      <c r="W86" s="152" t="s">
        <v>1568</v>
      </c>
      <c r="X86" s="152">
        <f t="shared" si="6"/>
        <v>1</v>
      </c>
    </row>
    <row r="87" spans="2:24" ht="21.75" customHeight="1">
      <c r="B87" s="162">
        <v>83</v>
      </c>
      <c r="C87" s="163" t="s">
        <v>2114</v>
      </c>
      <c r="D87" s="162">
        <v>83</v>
      </c>
      <c r="E87" s="152" t="s">
        <v>720</v>
      </c>
      <c r="F87" s="152">
        <v>1210201</v>
      </c>
      <c r="G87" s="152" t="s">
        <v>721</v>
      </c>
      <c r="H87" s="152" t="s">
        <v>721</v>
      </c>
      <c r="I87" s="153" t="str">
        <f t="shared" ca="1" si="4"/>
        <v>OK</v>
      </c>
      <c r="J87" s="153" t="str">
        <f t="shared" si="5"/>
        <v>OK</v>
      </c>
      <c r="L87" s="152">
        <v>1063818</v>
      </c>
      <c r="M87" s="152" t="s">
        <v>722</v>
      </c>
      <c r="N87" s="152" t="s">
        <v>723</v>
      </c>
      <c r="O87" s="152" t="s">
        <v>401</v>
      </c>
      <c r="P87" s="152" t="s">
        <v>724</v>
      </c>
      <c r="R87" s="152" t="s">
        <v>723</v>
      </c>
      <c r="S87" s="152" t="s">
        <v>401</v>
      </c>
      <c r="T87" s="152" t="s">
        <v>724</v>
      </c>
      <c r="W87" s="152" t="s">
        <v>2114</v>
      </c>
      <c r="X87" s="152">
        <f t="shared" si="6"/>
        <v>1</v>
      </c>
    </row>
    <row r="88" spans="2:24" ht="21.75" customHeight="1">
      <c r="B88" s="162">
        <v>84</v>
      </c>
      <c r="C88" s="163" t="s">
        <v>350</v>
      </c>
      <c r="D88" s="162">
        <v>84</v>
      </c>
      <c r="E88" s="152" t="s">
        <v>725</v>
      </c>
      <c r="F88" s="152">
        <v>1210224</v>
      </c>
      <c r="G88" s="152" t="s">
        <v>726</v>
      </c>
      <c r="H88" s="152" t="s">
        <v>726</v>
      </c>
      <c r="I88" s="153" t="str">
        <f t="shared" ca="1" si="4"/>
        <v>OK</v>
      </c>
      <c r="J88" s="153" t="str">
        <f t="shared" si="5"/>
        <v>OK</v>
      </c>
      <c r="L88" s="152">
        <v>1063271</v>
      </c>
      <c r="M88" s="152" t="s">
        <v>432</v>
      </c>
      <c r="N88" s="152" t="s">
        <v>433</v>
      </c>
      <c r="O88" s="152" t="s">
        <v>401</v>
      </c>
      <c r="P88" s="152" t="s">
        <v>1867</v>
      </c>
      <c r="R88" s="152" t="s">
        <v>433</v>
      </c>
      <c r="S88" s="152" t="s">
        <v>401</v>
      </c>
      <c r="T88" s="152" t="s">
        <v>1867</v>
      </c>
      <c r="W88" s="152" t="s">
        <v>350</v>
      </c>
      <c r="X88" s="152">
        <f t="shared" si="6"/>
        <v>1</v>
      </c>
    </row>
    <row r="89" spans="2:24" ht="21.75" customHeight="1">
      <c r="B89" s="162">
        <v>85</v>
      </c>
      <c r="C89" s="163" t="s">
        <v>354</v>
      </c>
      <c r="D89" s="162">
        <v>85</v>
      </c>
      <c r="E89" s="152" t="s">
        <v>727</v>
      </c>
      <c r="F89" s="152">
        <v>1210225</v>
      </c>
      <c r="G89" s="152" t="s">
        <v>728</v>
      </c>
      <c r="H89" s="152" t="s">
        <v>728</v>
      </c>
      <c r="I89" s="153" t="str">
        <f t="shared" ca="1" si="4"/>
        <v>OK</v>
      </c>
      <c r="J89" s="153" t="str">
        <f t="shared" si="5"/>
        <v>OK</v>
      </c>
      <c r="L89" s="152">
        <v>1064017</v>
      </c>
      <c r="M89" s="152" t="s">
        <v>729</v>
      </c>
      <c r="N89" s="152" t="s">
        <v>730</v>
      </c>
      <c r="O89" s="152" t="s">
        <v>401</v>
      </c>
      <c r="P89" s="152" t="s">
        <v>731</v>
      </c>
      <c r="R89" s="152" t="s">
        <v>730</v>
      </c>
      <c r="S89" s="152" t="s">
        <v>401</v>
      </c>
      <c r="T89" s="152" t="s">
        <v>731</v>
      </c>
      <c r="W89" s="152" t="s">
        <v>354</v>
      </c>
      <c r="X89" s="152">
        <f t="shared" si="6"/>
        <v>1</v>
      </c>
    </row>
    <row r="90" spans="2:24" ht="21.75" customHeight="1">
      <c r="B90" s="162">
        <v>86</v>
      </c>
      <c r="C90" s="163" t="s">
        <v>358</v>
      </c>
      <c r="D90" s="162">
        <v>86</v>
      </c>
      <c r="E90" s="152" t="s">
        <v>732</v>
      </c>
      <c r="F90" s="152">
        <v>1210226</v>
      </c>
      <c r="G90" s="152" t="s">
        <v>733</v>
      </c>
      <c r="H90" s="152" t="s">
        <v>733</v>
      </c>
      <c r="I90" s="153" t="str">
        <f t="shared" ca="1" si="4"/>
        <v>OK</v>
      </c>
      <c r="J90" s="153" t="str">
        <f t="shared" si="5"/>
        <v>OK</v>
      </c>
      <c r="L90" s="152">
        <v>1064192</v>
      </c>
      <c r="M90" s="152" t="s">
        <v>734</v>
      </c>
      <c r="N90" s="152" t="s">
        <v>735</v>
      </c>
      <c r="O90" s="152" t="s">
        <v>401</v>
      </c>
      <c r="P90" s="152" t="s">
        <v>1882</v>
      </c>
      <c r="R90" s="152" t="s">
        <v>735</v>
      </c>
      <c r="S90" s="152" t="s">
        <v>401</v>
      </c>
      <c r="T90" s="152" t="s">
        <v>1882</v>
      </c>
      <c r="W90" s="152" t="s">
        <v>358</v>
      </c>
      <c r="X90" s="152">
        <f t="shared" si="6"/>
        <v>1</v>
      </c>
    </row>
    <row r="91" spans="2:24" ht="21.75" customHeight="1">
      <c r="B91" s="162">
        <v>87</v>
      </c>
      <c r="C91" s="163" t="s">
        <v>363</v>
      </c>
      <c r="D91" s="162">
        <v>87</v>
      </c>
      <c r="E91" s="152" t="s">
        <v>736</v>
      </c>
      <c r="F91" s="152">
        <v>1210227</v>
      </c>
      <c r="G91" s="152" t="s">
        <v>737</v>
      </c>
      <c r="H91" s="152" t="s">
        <v>737</v>
      </c>
      <c r="I91" s="153" t="str">
        <f t="shared" ca="1" si="4"/>
        <v>OK</v>
      </c>
      <c r="J91" s="153" t="str">
        <f t="shared" si="5"/>
        <v>OK</v>
      </c>
      <c r="L91" s="152">
        <v>1064046</v>
      </c>
      <c r="M91" s="152" t="s">
        <v>738</v>
      </c>
      <c r="N91" s="152" t="s">
        <v>739</v>
      </c>
      <c r="O91" s="152" t="s">
        <v>532</v>
      </c>
      <c r="P91" s="152" t="s">
        <v>1883</v>
      </c>
      <c r="R91" s="152" t="s">
        <v>739</v>
      </c>
      <c r="S91" s="152" t="s">
        <v>532</v>
      </c>
      <c r="T91" s="152" t="s">
        <v>1883</v>
      </c>
      <c r="W91" s="152" t="s">
        <v>363</v>
      </c>
      <c r="X91" s="152">
        <f t="shared" si="6"/>
        <v>1</v>
      </c>
    </row>
    <row r="92" spans="2:24" ht="21.75" customHeight="1">
      <c r="B92" s="162">
        <v>88</v>
      </c>
      <c r="C92" s="163" t="s">
        <v>313</v>
      </c>
      <c r="D92" s="162">
        <v>88</v>
      </c>
      <c r="E92" s="152" t="s">
        <v>740</v>
      </c>
      <c r="F92" s="152">
        <v>1210228</v>
      </c>
      <c r="G92" s="152" t="s">
        <v>741</v>
      </c>
      <c r="H92" s="152" t="s">
        <v>741</v>
      </c>
      <c r="I92" s="153" t="str">
        <f t="shared" ca="1" si="4"/>
        <v>OK</v>
      </c>
      <c r="J92" s="153" t="str">
        <f t="shared" si="5"/>
        <v>OK</v>
      </c>
      <c r="L92" s="152">
        <v>1064040</v>
      </c>
      <c r="M92" s="152" t="s">
        <v>742</v>
      </c>
      <c r="N92" s="152" t="s">
        <v>743</v>
      </c>
      <c r="O92" s="152" t="s">
        <v>744</v>
      </c>
      <c r="P92" s="152" t="s">
        <v>745</v>
      </c>
      <c r="R92" s="152" t="s">
        <v>743</v>
      </c>
      <c r="S92" s="152" t="s">
        <v>744</v>
      </c>
      <c r="T92" s="152" t="s">
        <v>745</v>
      </c>
      <c r="W92" s="152" t="s">
        <v>313</v>
      </c>
      <c r="X92" s="152">
        <f t="shared" si="6"/>
        <v>1</v>
      </c>
    </row>
    <row r="93" spans="2:24" ht="21.75" customHeight="1">
      <c r="B93" s="162">
        <v>89</v>
      </c>
      <c r="C93" s="163" t="s">
        <v>315</v>
      </c>
      <c r="D93" s="162">
        <v>89</v>
      </c>
      <c r="E93" s="152" t="s">
        <v>746</v>
      </c>
      <c r="F93" s="152">
        <v>1210229</v>
      </c>
      <c r="G93" s="152" t="s">
        <v>747</v>
      </c>
      <c r="H93" s="152" t="s">
        <v>747</v>
      </c>
      <c r="I93" s="153" t="str">
        <f t="shared" ca="1" si="4"/>
        <v>OK</v>
      </c>
      <c r="J93" s="153" t="str">
        <f t="shared" si="5"/>
        <v>OK</v>
      </c>
      <c r="L93" s="152">
        <v>1059288</v>
      </c>
      <c r="M93" s="152" t="s">
        <v>1877</v>
      </c>
      <c r="N93" s="152" t="s">
        <v>1881</v>
      </c>
      <c r="O93" s="152" t="s">
        <v>532</v>
      </c>
      <c r="P93" s="152" t="s">
        <v>2097</v>
      </c>
      <c r="R93" s="152" t="s">
        <v>1881</v>
      </c>
      <c r="S93" s="152" t="s">
        <v>532</v>
      </c>
      <c r="T93" s="152" t="s">
        <v>2097</v>
      </c>
      <c r="W93" s="152" t="s">
        <v>315</v>
      </c>
      <c r="X93" s="152">
        <f t="shared" si="6"/>
        <v>1</v>
      </c>
    </row>
    <row r="94" spans="2:24" ht="21.75" customHeight="1">
      <c r="B94" s="162">
        <v>90</v>
      </c>
      <c r="C94" s="163" t="s">
        <v>322</v>
      </c>
      <c r="D94" s="162">
        <v>90</v>
      </c>
      <c r="E94" s="152" t="s">
        <v>748</v>
      </c>
      <c r="F94" s="152">
        <v>1210230</v>
      </c>
      <c r="G94" s="152" t="s">
        <v>749</v>
      </c>
      <c r="H94" s="152" t="s">
        <v>749</v>
      </c>
      <c r="I94" s="153" t="str">
        <f t="shared" ca="1" si="4"/>
        <v>OK</v>
      </c>
      <c r="J94" s="153" t="str">
        <f t="shared" si="5"/>
        <v>OK</v>
      </c>
      <c r="L94" s="152">
        <v>1063848</v>
      </c>
      <c r="M94" s="152" t="s">
        <v>750</v>
      </c>
      <c r="N94" s="152" t="s">
        <v>751</v>
      </c>
      <c r="O94" s="152" t="s">
        <v>532</v>
      </c>
      <c r="P94" s="152" t="s">
        <v>752</v>
      </c>
      <c r="R94" s="152" t="s">
        <v>751</v>
      </c>
      <c r="S94" s="152" t="s">
        <v>532</v>
      </c>
      <c r="T94" s="152" t="s">
        <v>752</v>
      </c>
      <c r="W94" s="152" t="s">
        <v>322</v>
      </c>
      <c r="X94" s="152">
        <f t="shared" si="6"/>
        <v>1</v>
      </c>
    </row>
    <row r="95" spans="2:24" ht="21.75" customHeight="1">
      <c r="B95" s="162">
        <v>91</v>
      </c>
      <c r="C95" s="163" t="s">
        <v>308</v>
      </c>
      <c r="D95" s="162">
        <v>91</v>
      </c>
      <c r="E95" s="152" t="s">
        <v>753</v>
      </c>
      <c r="F95" s="152">
        <v>1210231</v>
      </c>
      <c r="G95" s="152" t="s">
        <v>754</v>
      </c>
      <c r="H95" s="152" t="s">
        <v>754</v>
      </c>
      <c r="I95" s="153" t="str">
        <f t="shared" ca="1" si="4"/>
        <v>OK</v>
      </c>
      <c r="J95" s="153" t="str">
        <f t="shared" si="5"/>
        <v>OK</v>
      </c>
      <c r="L95" s="152">
        <v>1064193</v>
      </c>
      <c r="M95" s="152" t="s">
        <v>755</v>
      </c>
      <c r="N95" s="152" t="s">
        <v>756</v>
      </c>
      <c r="O95" s="152" t="s">
        <v>532</v>
      </c>
      <c r="P95" s="152" t="s">
        <v>757</v>
      </c>
      <c r="R95" s="152" t="s">
        <v>756</v>
      </c>
      <c r="S95" s="152" t="s">
        <v>532</v>
      </c>
      <c r="T95" s="152" t="s">
        <v>757</v>
      </c>
      <c r="W95" s="152" t="s">
        <v>308</v>
      </c>
      <c r="X95" s="152">
        <f t="shared" si="6"/>
        <v>1</v>
      </c>
    </row>
    <row r="96" spans="2:24" ht="21.75" customHeight="1">
      <c r="B96" s="162">
        <v>92</v>
      </c>
      <c r="C96" s="163" t="s">
        <v>316</v>
      </c>
      <c r="D96" s="162">
        <v>92</v>
      </c>
      <c r="E96" s="152" t="s">
        <v>758</v>
      </c>
      <c r="F96" s="152">
        <v>1210232</v>
      </c>
      <c r="G96" s="152" t="s">
        <v>759</v>
      </c>
      <c r="H96" s="152" t="s">
        <v>759</v>
      </c>
      <c r="I96" s="153" t="str">
        <f t="shared" ca="1" si="4"/>
        <v>OK</v>
      </c>
      <c r="J96" s="153" t="str">
        <f t="shared" si="5"/>
        <v>OK</v>
      </c>
      <c r="L96" s="152">
        <v>1063669</v>
      </c>
      <c r="M96" s="152" t="s">
        <v>1569</v>
      </c>
      <c r="N96" s="152" t="s">
        <v>760</v>
      </c>
      <c r="O96" s="152" t="s">
        <v>532</v>
      </c>
      <c r="P96" s="152" t="s">
        <v>719</v>
      </c>
      <c r="R96" s="152" t="s">
        <v>760</v>
      </c>
      <c r="S96" s="152" t="s">
        <v>532</v>
      </c>
      <c r="T96" s="152" t="s">
        <v>719</v>
      </c>
      <c r="W96" s="152" t="s">
        <v>316</v>
      </c>
      <c r="X96" s="152">
        <f t="shared" si="6"/>
        <v>1</v>
      </c>
    </row>
    <row r="97" spans="2:24" ht="21.75" customHeight="1">
      <c r="B97" s="162">
        <v>93</v>
      </c>
      <c r="C97" s="163" t="s">
        <v>323</v>
      </c>
      <c r="D97" s="162">
        <v>93</v>
      </c>
      <c r="E97" s="152" t="s">
        <v>761</v>
      </c>
      <c r="F97" s="152">
        <v>1210233</v>
      </c>
      <c r="G97" s="152" t="s">
        <v>762</v>
      </c>
      <c r="H97" s="152" t="s">
        <v>762</v>
      </c>
      <c r="I97" s="153" t="str">
        <f t="shared" ca="1" si="4"/>
        <v>OK</v>
      </c>
      <c r="J97" s="153" t="str">
        <f t="shared" si="5"/>
        <v>OK</v>
      </c>
      <c r="L97" s="152">
        <v>1064016</v>
      </c>
      <c r="M97" s="152" t="s">
        <v>557</v>
      </c>
      <c r="N97" s="152" t="s">
        <v>558</v>
      </c>
      <c r="O97" s="152" t="s">
        <v>401</v>
      </c>
      <c r="P97" s="152" t="s">
        <v>559</v>
      </c>
      <c r="R97" s="152" t="s">
        <v>558</v>
      </c>
      <c r="S97" s="152" t="s">
        <v>401</v>
      </c>
      <c r="T97" s="152" t="s">
        <v>559</v>
      </c>
      <c r="W97" s="152" t="s">
        <v>323</v>
      </c>
      <c r="X97" s="152">
        <f t="shared" si="6"/>
        <v>1</v>
      </c>
    </row>
    <row r="98" spans="2:24" ht="21.75" customHeight="1">
      <c r="B98" s="162">
        <v>94</v>
      </c>
      <c r="C98" s="163" t="s">
        <v>330</v>
      </c>
      <c r="D98" s="162">
        <v>94</v>
      </c>
      <c r="E98" s="152" t="s">
        <v>763</v>
      </c>
      <c r="F98" s="152">
        <v>1210234</v>
      </c>
      <c r="G98" s="152" t="s">
        <v>764</v>
      </c>
      <c r="H98" s="152" t="s">
        <v>764</v>
      </c>
      <c r="I98" s="153" t="str">
        <f t="shared" ca="1" si="4"/>
        <v>OK</v>
      </c>
      <c r="J98" s="153" t="str">
        <f t="shared" si="5"/>
        <v>OK</v>
      </c>
      <c r="L98" s="152">
        <v>1064250</v>
      </c>
      <c r="M98" s="152" t="s">
        <v>765</v>
      </c>
      <c r="N98" s="152" t="s">
        <v>1884</v>
      </c>
      <c r="O98" s="152" t="s">
        <v>532</v>
      </c>
      <c r="P98" s="152" t="s">
        <v>1885</v>
      </c>
      <c r="R98" s="152" t="s">
        <v>1884</v>
      </c>
      <c r="S98" s="152" t="s">
        <v>532</v>
      </c>
      <c r="T98" s="152" t="s">
        <v>1885</v>
      </c>
      <c r="W98" s="152" t="s">
        <v>330</v>
      </c>
      <c r="X98" s="152">
        <f t="shared" si="6"/>
        <v>1</v>
      </c>
    </row>
    <row r="99" spans="2:24" ht="21.75" customHeight="1">
      <c r="B99" s="162">
        <v>95</v>
      </c>
      <c r="C99" s="163" t="s">
        <v>353</v>
      </c>
      <c r="D99" s="162">
        <v>95</v>
      </c>
      <c r="E99" s="152" t="s">
        <v>766</v>
      </c>
      <c r="F99" s="152">
        <v>1210235</v>
      </c>
      <c r="G99" s="152" t="s">
        <v>767</v>
      </c>
      <c r="H99" s="152" t="s">
        <v>767</v>
      </c>
      <c r="I99" s="153" t="str">
        <f t="shared" ca="1" si="4"/>
        <v>OK</v>
      </c>
      <c r="J99" s="153" t="str">
        <f t="shared" si="5"/>
        <v>OK</v>
      </c>
      <c r="L99" s="152">
        <v>1074833</v>
      </c>
      <c r="M99" s="152" t="s">
        <v>1886</v>
      </c>
      <c r="N99" s="152" t="s">
        <v>1445</v>
      </c>
      <c r="O99" s="152" t="s">
        <v>532</v>
      </c>
      <c r="P99" s="152" t="s">
        <v>1446</v>
      </c>
      <c r="R99" s="152" t="s">
        <v>1445</v>
      </c>
      <c r="S99" s="152" t="s">
        <v>532</v>
      </c>
      <c r="T99" s="152" t="s">
        <v>1446</v>
      </c>
      <c r="W99" s="152" t="s">
        <v>353</v>
      </c>
      <c r="X99" s="152">
        <f t="shared" si="6"/>
        <v>1</v>
      </c>
    </row>
    <row r="100" spans="2:24" ht="21.75" customHeight="1">
      <c r="B100" s="162">
        <v>96</v>
      </c>
      <c r="C100" s="163" t="s">
        <v>310</v>
      </c>
      <c r="D100" s="162">
        <v>96</v>
      </c>
      <c r="E100" s="152" t="s">
        <v>768</v>
      </c>
      <c r="F100" s="152">
        <v>1210236</v>
      </c>
      <c r="G100" s="152" t="s">
        <v>769</v>
      </c>
      <c r="H100" s="152" t="s">
        <v>769</v>
      </c>
      <c r="I100" s="153" t="str">
        <f t="shared" ca="1" si="4"/>
        <v>OK</v>
      </c>
      <c r="J100" s="153" t="str">
        <f t="shared" si="5"/>
        <v>OK</v>
      </c>
      <c r="L100" s="152">
        <v>1059436</v>
      </c>
      <c r="M100" s="152" t="s">
        <v>770</v>
      </c>
      <c r="N100" s="152" t="s">
        <v>2115</v>
      </c>
      <c r="O100" s="152" t="s">
        <v>532</v>
      </c>
      <c r="P100" s="152" t="s">
        <v>771</v>
      </c>
      <c r="R100" s="152" t="s">
        <v>2115</v>
      </c>
      <c r="S100" s="152" t="s">
        <v>532</v>
      </c>
      <c r="T100" s="152" t="s">
        <v>771</v>
      </c>
      <c r="W100" s="152" t="s">
        <v>310</v>
      </c>
      <c r="X100" s="152">
        <f t="shared" si="6"/>
        <v>1</v>
      </c>
    </row>
    <row r="101" spans="2:24" ht="21.75" customHeight="1">
      <c r="B101" s="162">
        <v>97</v>
      </c>
      <c r="C101" s="163" t="s">
        <v>2116</v>
      </c>
      <c r="D101" s="162">
        <v>97</v>
      </c>
      <c r="E101" s="152" t="s">
        <v>772</v>
      </c>
      <c r="F101" s="152">
        <v>1210542</v>
      </c>
      <c r="G101" s="152" t="s">
        <v>773</v>
      </c>
      <c r="H101" s="152" t="s">
        <v>773</v>
      </c>
      <c r="I101" s="153" t="str">
        <f t="shared" ca="1" si="4"/>
        <v>OK</v>
      </c>
      <c r="J101" s="153" t="str">
        <f t="shared" si="5"/>
        <v>OK</v>
      </c>
      <c r="L101" s="152">
        <v>1065968</v>
      </c>
      <c r="M101" s="152" t="s">
        <v>774</v>
      </c>
      <c r="N101" s="152" t="s">
        <v>775</v>
      </c>
      <c r="O101" s="152" t="s">
        <v>668</v>
      </c>
      <c r="P101" s="152" t="s">
        <v>776</v>
      </c>
      <c r="R101" s="152" t="s">
        <v>775</v>
      </c>
      <c r="S101" s="152" t="s">
        <v>668</v>
      </c>
      <c r="T101" s="152" t="s">
        <v>776</v>
      </c>
      <c r="W101" s="152" t="s">
        <v>1570</v>
      </c>
      <c r="X101" s="152">
        <f t="shared" si="6"/>
        <v>1</v>
      </c>
    </row>
    <row r="102" spans="2:24" ht="21.75" customHeight="1">
      <c r="B102" s="162">
        <v>98</v>
      </c>
      <c r="C102" s="165" t="s">
        <v>2117</v>
      </c>
      <c r="D102" s="162">
        <v>98</v>
      </c>
      <c r="E102" s="152" t="s">
        <v>777</v>
      </c>
      <c r="F102" s="152">
        <v>1210328</v>
      </c>
      <c r="G102" s="152" t="s">
        <v>778</v>
      </c>
      <c r="H102" s="152" t="s">
        <v>778</v>
      </c>
      <c r="I102" s="153" t="str">
        <f t="shared" ca="1" si="4"/>
        <v>OK</v>
      </c>
      <c r="J102" s="153" t="str">
        <f t="shared" si="5"/>
        <v>OK</v>
      </c>
      <c r="L102" s="152">
        <v>1066600</v>
      </c>
      <c r="M102" s="152" t="s">
        <v>779</v>
      </c>
      <c r="N102" s="152" t="s">
        <v>780</v>
      </c>
      <c r="O102" s="152" t="s">
        <v>401</v>
      </c>
      <c r="P102" s="152" t="s">
        <v>781</v>
      </c>
      <c r="R102" s="152" t="s">
        <v>780</v>
      </c>
      <c r="S102" s="152" t="s">
        <v>401</v>
      </c>
      <c r="T102" s="152" t="s">
        <v>781</v>
      </c>
      <c r="W102" s="152" t="s">
        <v>1571</v>
      </c>
      <c r="X102" s="152">
        <f t="shared" si="6"/>
        <v>1</v>
      </c>
    </row>
    <row r="103" spans="2:24" ht="21.75" customHeight="1">
      <c r="B103" s="162">
        <v>99</v>
      </c>
      <c r="C103" s="165" t="s">
        <v>2118</v>
      </c>
      <c r="D103" s="162">
        <v>99</v>
      </c>
      <c r="E103" s="152" t="s">
        <v>782</v>
      </c>
      <c r="F103" s="152">
        <v>1210332</v>
      </c>
      <c r="G103" s="152" t="s">
        <v>783</v>
      </c>
      <c r="H103" s="152" t="s">
        <v>783</v>
      </c>
      <c r="I103" s="153" t="str">
        <f t="shared" ca="1" si="4"/>
        <v>OK</v>
      </c>
      <c r="J103" s="153" t="str">
        <f t="shared" si="5"/>
        <v>OK</v>
      </c>
      <c r="L103" s="152">
        <v>1061825</v>
      </c>
      <c r="M103" s="152" t="s">
        <v>1565</v>
      </c>
      <c r="N103" s="152" t="s">
        <v>710</v>
      </c>
      <c r="O103" s="152" t="s">
        <v>532</v>
      </c>
      <c r="P103" s="152" t="s">
        <v>711</v>
      </c>
      <c r="R103" s="152" t="s">
        <v>710</v>
      </c>
      <c r="S103" s="152" t="s">
        <v>532</v>
      </c>
      <c r="T103" s="152" t="s">
        <v>711</v>
      </c>
      <c r="W103" s="152" t="s">
        <v>1572</v>
      </c>
      <c r="X103" s="152">
        <f t="shared" si="6"/>
        <v>1</v>
      </c>
    </row>
    <row r="104" spans="2:24" ht="21.75" customHeight="1">
      <c r="B104" s="162">
        <v>100</v>
      </c>
      <c r="C104" s="165" t="s">
        <v>2119</v>
      </c>
      <c r="D104" s="162">
        <v>100</v>
      </c>
      <c r="E104" s="152" t="s">
        <v>784</v>
      </c>
      <c r="F104" s="152">
        <v>1210333</v>
      </c>
      <c r="G104" s="152" t="s">
        <v>785</v>
      </c>
      <c r="H104" s="152" t="s">
        <v>785</v>
      </c>
      <c r="I104" s="153" t="str">
        <f t="shared" ca="1" si="4"/>
        <v>OK</v>
      </c>
      <c r="J104" s="153" t="str">
        <f t="shared" si="5"/>
        <v>OK</v>
      </c>
      <c r="L104" s="152">
        <v>1065085</v>
      </c>
      <c r="M104" s="152" t="s">
        <v>786</v>
      </c>
      <c r="N104" s="152" t="s">
        <v>787</v>
      </c>
      <c r="O104" s="152" t="s">
        <v>532</v>
      </c>
      <c r="P104" s="152" t="s">
        <v>1447</v>
      </c>
      <c r="R104" s="152" t="s">
        <v>787</v>
      </c>
      <c r="S104" s="152" t="s">
        <v>532</v>
      </c>
      <c r="T104" s="152" t="s">
        <v>1447</v>
      </c>
      <c r="W104" s="152" t="s">
        <v>1573</v>
      </c>
      <c r="X104" s="152">
        <f t="shared" si="6"/>
        <v>1</v>
      </c>
    </row>
    <row r="105" spans="2:24" ht="21.75" customHeight="1">
      <c r="B105" s="162">
        <v>101</v>
      </c>
      <c r="C105" s="165" t="s">
        <v>2120</v>
      </c>
      <c r="D105" s="162">
        <v>101</v>
      </c>
      <c r="E105" s="152" t="s">
        <v>788</v>
      </c>
      <c r="F105" s="152">
        <v>1210334</v>
      </c>
      <c r="G105" s="152" t="s">
        <v>789</v>
      </c>
      <c r="H105" s="152" t="s">
        <v>789</v>
      </c>
      <c r="I105" s="153" t="str">
        <f t="shared" ca="1" si="4"/>
        <v>OK</v>
      </c>
      <c r="J105" s="153" t="str">
        <f t="shared" si="5"/>
        <v>OK</v>
      </c>
      <c r="L105" s="152">
        <v>1065085</v>
      </c>
      <c r="M105" s="152" t="s">
        <v>786</v>
      </c>
      <c r="N105" s="152" t="s">
        <v>787</v>
      </c>
      <c r="O105" s="152" t="s">
        <v>532</v>
      </c>
      <c r="P105" s="152" t="s">
        <v>1447</v>
      </c>
      <c r="R105" s="152" t="s">
        <v>787</v>
      </c>
      <c r="S105" s="152" t="s">
        <v>532</v>
      </c>
      <c r="T105" s="152" t="s">
        <v>1447</v>
      </c>
      <c r="W105" s="152" t="s">
        <v>1574</v>
      </c>
      <c r="X105" s="152">
        <f t="shared" si="6"/>
        <v>1</v>
      </c>
    </row>
    <row r="106" spans="2:24" ht="21.75" customHeight="1">
      <c r="B106" s="162">
        <v>102</v>
      </c>
      <c r="C106" s="165" t="s">
        <v>2121</v>
      </c>
      <c r="D106" s="162">
        <v>102</v>
      </c>
      <c r="E106" s="152" t="s">
        <v>790</v>
      </c>
      <c r="F106" s="152">
        <v>1210335</v>
      </c>
      <c r="G106" s="152" t="s">
        <v>791</v>
      </c>
      <c r="H106" s="152" t="s">
        <v>791</v>
      </c>
      <c r="I106" s="153" t="str">
        <f t="shared" ca="1" si="4"/>
        <v>OK</v>
      </c>
      <c r="J106" s="153" t="str">
        <f t="shared" si="5"/>
        <v>OK</v>
      </c>
      <c r="L106" s="152">
        <v>1066516</v>
      </c>
      <c r="M106" s="152" t="s">
        <v>1582</v>
      </c>
      <c r="N106" s="152" t="s">
        <v>792</v>
      </c>
      <c r="O106" s="152" t="s">
        <v>532</v>
      </c>
      <c r="P106" s="152" t="s">
        <v>660</v>
      </c>
      <c r="R106" s="152" t="s">
        <v>792</v>
      </c>
      <c r="S106" s="152" t="s">
        <v>532</v>
      </c>
      <c r="T106" s="152" t="s">
        <v>660</v>
      </c>
      <c r="W106" s="152" t="s">
        <v>1575</v>
      </c>
      <c r="X106" s="152">
        <f t="shared" si="6"/>
        <v>1</v>
      </c>
    </row>
    <row r="107" spans="2:24" ht="21.75" customHeight="1">
      <c r="B107" s="162">
        <v>103</v>
      </c>
      <c r="C107" s="165" t="s">
        <v>2122</v>
      </c>
      <c r="D107" s="162">
        <v>103</v>
      </c>
      <c r="E107" s="152" t="s">
        <v>793</v>
      </c>
      <c r="F107" s="152">
        <v>1210336</v>
      </c>
      <c r="G107" s="152" t="s">
        <v>794</v>
      </c>
      <c r="H107" s="152" t="s">
        <v>794</v>
      </c>
      <c r="I107" s="153" t="str">
        <f t="shared" ca="1" si="4"/>
        <v>OK</v>
      </c>
      <c r="J107" s="153" t="str">
        <f t="shared" si="5"/>
        <v>OK</v>
      </c>
      <c r="L107" s="152">
        <v>1059654</v>
      </c>
      <c r="M107" s="152" t="s">
        <v>795</v>
      </c>
      <c r="N107" s="152" t="s">
        <v>796</v>
      </c>
      <c r="O107" s="152" t="s">
        <v>532</v>
      </c>
      <c r="P107" s="152" t="s">
        <v>1887</v>
      </c>
      <c r="R107" s="152" t="s">
        <v>796</v>
      </c>
      <c r="S107" s="152" t="s">
        <v>532</v>
      </c>
      <c r="T107" s="152" t="s">
        <v>1887</v>
      </c>
      <c r="W107" s="152" t="s">
        <v>1576</v>
      </c>
      <c r="X107" s="152">
        <f t="shared" si="6"/>
        <v>1</v>
      </c>
    </row>
    <row r="108" spans="2:24" ht="21.75" customHeight="1">
      <c r="B108" s="162">
        <v>104</v>
      </c>
      <c r="C108" s="165" t="s">
        <v>2123</v>
      </c>
      <c r="D108" s="162">
        <v>104</v>
      </c>
      <c r="E108" s="152" t="s">
        <v>797</v>
      </c>
      <c r="F108" s="152">
        <v>1210400</v>
      </c>
      <c r="G108" s="152" t="s">
        <v>798</v>
      </c>
      <c r="H108" s="152" t="s">
        <v>798</v>
      </c>
      <c r="I108" s="153" t="str">
        <f t="shared" ca="1" si="4"/>
        <v>OK</v>
      </c>
      <c r="J108" s="153" t="str">
        <f t="shared" si="5"/>
        <v>OK</v>
      </c>
      <c r="L108" s="152">
        <v>1063849</v>
      </c>
      <c r="M108" s="152" t="s">
        <v>1578</v>
      </c>
      <c r="N108" s="152" t="s">
        <v>799</v>
      </c>
      <c r="O108" s="152" t="s">
        <v>532</v>
      </c>
      <c r="P108" s="152" t="s">
        <v>1888</v>
      </c>
      <c r="R108" s="152" t="s">
        <v>799</v>
      </c>
      <c r="S108" s="152" t="s">
        <v>532</v>
      </c>
      <c r="T108" s="152" t="s">
        <v>1888</v>
      </c>
      <c r="W108" s="152" t="s">
        <v>1577</v>
      </c>
      <c r="X108" s="152">
        <f t="shared" si="6"/>
        <v>1</v>
      </c>
    </row>
    <row r="109" spans="2:24" ht="21.75" customHeight="1">
      <c r="B109" s="162">
        <v>105</v>
      </c>
      <c r="C109" s="165" t="s">
        <v>2124</v>
      </c>
      <c r="D109" s="162">
        <v>105</v>
      </c>
      <c r="E109" s="152" t="s">
        <v>800</v>
      </c>
      <c r="F109" s="152">
        <v>1210344</v>
      </c>
      <c r="G109" s="152" t="s">
        <v>801</v>
      </c>
      <c r="H109" s="152" t="s">
        <v>801</v>
      </c>
      <c r="I109" s="153" t="str">
        <f t="shared" ca="1" si="4"/>
        <v>OK</v>
      </c>
      <c r="J109" s="153" t="str">
        <f t="shared" si="5"/>
        <v>OK</v>
      </c>
      <c r="L109" s="152">
        <v>1054939</v>
      </c>
      <c r="M109" s="152" t="s">
        <v>1515</v>
      </c>
      <c r="N109" s="152" t="s">
        <v>802</v>
      </c>
      <c r="O109" s="152" t="s">
        <v>537</v>
      </c>
      <c r="P109" s="152" t="s">
        <v>538</v>
      </c>
      <c r="R109" s="152" t="s">
        <v>802</v>
      </c>
      <c r="S109" s="152" t="s">
        <v>537</v>
      </c>
      <c r="T109" s="152" t="s">
        <v>538</v>
      </c>
      <c r="W109" s="152" t="s">
        <v>1579</v>
      </c>
      <c r="X109" s="152">
        <f t="shared" si="6"/>
        <v>1</v>
      </c>
    </row>
    <row r="110" spans="2:24" ht="21.75" customHeight="1">
      <c r="B110" s="162">
        <v>106</v>
      </c>
      <c r="C110" s="165" t="s">
        <v>2125</v>
      </c>
      <c r="D110" s="162">
        <v>106</v>
      </c>
      <c r="E110" s="152" t="s">
        <v>803</v>
      </c>
      <c r="F110" s="152">
        <v>1210346</v>
      </c>
      <c r="G110" s="152" t="s">
        <v>804</v>
      </c>
      <c r="H110" s="152" t="s">
        <v>804</v>
      </c>
      <c r="I110" s="153" t="str">
        <f t="shared" ca="1" si="4"/>
        <v>OK</v>
      </c>
      <c r="J110" s="153" t="str">
        <f t="shared" si="5"/>
        <v>OK</v>
      </c>
      <c r="L110" s="152">
        <v>1061825</v>
      </c>
      <c r="M110" s="152" t="s">
        <v>1565</v>
      </c>
      <c r="N110" s="152" t="s">
        <v>710</v>
      </c>
      <c r="O110" s="152" t="s">
        <v>532</v>
      </c>
      <c r="P110" s="152" t="s">
        <v>711</v>
      </c>
      <c r="R110" s="152" t="s">
        <v>710</v>
      </c>
      <c r="S110" s="152" t="s">
        <v>532</v>
      </c>
      <c r="T110" s="152" t="s">
        <v>711</v>
      </c>
      <c r="W110" s="152" t="s">
        <v>1580</v>
      </c>
      <c r="X110" s="152">
        <f t="shared" si="6"/>
        <v>1</v>
      </c>
    </row>
    <row r="111" spans="2:24" ht="21.75" customHeight="1">
      <c r="B111" s="162">
        <v>107</v>
      </c>
      <c r="C111" s="165" t="s">
        <v>2126</v>
      </c>
      <c r="D111" s="162">
        <v>107</v>
      </c>
      <c r="E111" s="152" t="s">
        <v>805</v>
      </c>
      <c r="F111" s="152">
        <v>1210347</v>
      </c>
      <c r="G111" s="152" t="s">
        <v>806</v>
      </c>
      <c r="H111" s="152" t="s">
        <v>806</v>
      </c>
      <c r="I111" s="153" t="str">
        <f t="shared" ca="1" si="4"/>
        <v>OK</v>
      </c>
      <c r="J111" s="153" t="str">
        <f t="shared" si="5"/>
        <v>OK</v>
      </c>
      <c r="L111" s="152">
        <v>1066516</v>
      </c>
      <c r="M111" s="152" t="s">
        <v>1582</v>
      </c>
      <c r="N111" s="152" t="s">
        <v>792</v>
      </c>
      <c r="O111" s="152" t="s">
        <v>532</v>
      </c>
      <c r="P111" s="152" t="s">
        <v>660</v>
      </c>
      <c r="R111" s="152" t="s">
        <v>792</v>
      </c>
      <c r="S111" s="152" t="s">
        <v>532</v>
      </c>
      <c r="T111" s="152" t="s">
        <v>660</v>
      </c>
      <c r="W111" s="152" t="s">
        <v>1581</v>
      </c>
      <c r="X111" s="152">
        <f t="shared" si="6"/>
        <v>1</v>
      </c>
    </row>
    <row r="112" spans="2:24" ht="21.75" customHeight="1">
      <c r="B112" s="162">
        <v>108</v>
      </c>
      <c r="C112" s="165" t="s">
        <v>2127</v>
      </c>
      <c r="D112" s="162">
        <v>108</v>
      </c>
      <c r="E112" s="157" t="s">
        <v>807</v>
      </c>
      <c r="F112" s="152">
        <v>1210352</v>
      </c>
      <c r="G112" s="152" t="s">
        <v>808</v>
      </c>
      <c r="H112" s="152" t="s">
        <v>808</v>
      </c>
      <c r="I112" s="153" t="str">
        <f t="shared" ca="1" si="4"/>
        <v>OK</v>
      </c>
      <c r="J112" s="153" t="str">
        <f t="shared" si="5"/>
        <v>OK</v>
      </c>
      <c r="L112" s="152">
        <v>1049868</v>
      </c>
      <c r="M112" s="152" t="s">
        <v>809</v>
      </c>
      <c r="N112" s="152" t="s">
        <v>810</v>
      </c>
      <c r="O112" s="152" t="s">
        <v>532</v>
      </c>
      <c r="P112" s="152" t="s">
        <v>811</v>
      </c>
      <c r="R112" s="152" t="s">
        <v>810</v>
      </c>
      <c r="S112" s="152" t="s">
        <v>532</v>
      </c>
      <c r="T112" s="152" t="s">
        <v>811</v>
      </c>
      <c r="W112" s="152" t="s">
        <v>1583</v>
      </c>
      <c r="X112" s="152">
        <f t="shared" si="6"/>
        <v>1</v>
      </c>
    </row>
    <row r="113" spans="2:24" ht="21.75" customHeight="1">
      <c r="B113" s="162">
        <v>109</v>
      </c>
      <c r="C113" s="165" t="s">
        <v>362</v>
      </c>
      <c r="D113" s="162">
        <v>109</v>
      </c>
      <c r="E113" s="152" t="s">
        <v>812</v>
      </c>
      <c r="F113" s="152">
        <v>1210353</v>
      </c>
      <c r="G113" s="152" t="s">
        <v>813</v>
      </c>
      <c r="H113" s="152" t="s">
        <v>813</v>
      </c>
      <c r="I113" s="153" t="str">
        <f t="shared" ca="1" si="4"/>
        <v>OK</v>
      </c>
      <c r="J113" s="153" t="str">
        <f t="shared" si="5"/>
        <v>OK</v>
      </c>
      <c r="L113" s="152">
        <v>1064766</v>
      </c>
      <c r="M113" s="152" t="s">
        <v>1584</v>
      </c>
      <c r="N113" s="152" t="s">
        <v>814</v>
      </c>
      <c r="O113" s="152" t="s">
        <v>532</v>
      </c>
      <c r="P113" s="152" t="s">
        <v>815</v>
      </c>
      <c r="R113" s="152" t="s">
        <v>814</v>
      </c>
      <c r="S113" s="152" t="s">
        <v>532</v>
      </c>
      <c r="T113" s="152" t="s">
        <v>815</v>
      </c>
      <c r="W113" s="152" t="s">
        <v>362</v>
      </c>
      <c r="X113" s="152">
        <f t="shared" si="6"/>
        <v>1</v>
      </c>
    </row>
    <row r="114" spans="2:24" ht="21.75" customHeight="1">
      <c r="B114" s="162">
        <v>110</v>
      </c>
      <c r="C114" s="165" t="s">
        <v>1693</v>
      </c>
      <c r="D114" s="162">
        <v>110</v>
      </c>
      <c r="E114" s="152" t="s">
        <v>816</v>
      </c>
      <c r="F114" s="152">
        <v>1210401</v>
      </c>
      <c r="G114" s="152" t="s">
        <v>817</v>
      </c>
      <c r="H114" s="152" t="s">
        <v>817</v>
      </c>
      <c r="I114" s="153" t="str">
        <f t="shared" ca="1" si="4"/>
        <v>OK</v>
      </c>
      <c r="J114" s="153" t="str">
        <f t="shared" si="5"/>
        <v>OK</v>
      </c>
      <c r="L114" s="152">
        <v>1075222</v>
      </c>
      <c r="M114" s="152" t="s">
        <v>1889</v>
      </c>
      <c r="N114" s="152" t="s">
        <v>1890</v>
      </c>
      <c r="O114" s="152" t="s">
        <v>532</v>
      </c>
      <c r="P114" s="152" t="s">
        <v>1891</v>
      </c>
      <c r="R114" s="152" t="s">
        <v>1890</v>
      </c>
      <c r="S114" s="152" t="s">
        <v>532</v>
      </c>
      <c r="T114" s="152" t="s">
        <v>1891</v>
      </c>
      <c r="W114" s="152" t="s">
        <v>1693</v>
      </c>
      <c r="X114" s="152">
        <f t="shared" si="6"/>
        <v>1</v>
      </c>
    </row>
    <row r="115" spans="2:24" ht="21.75" customHeight="1">
      <c r="B115" s="162">
        <v>111</v>
      </c>
      <c r="C115" s="165" t="s">
        <v>356</v>
      </c>
      <c r="D115" s="162">
        <v>111</v>
      </c>
      <c r="E115" s="152" t="s">
        <v>818</v>
      </c>
      <c r="F115" s="152">
        <v>1210355</v>
      </c>
      <c r="G115" s="152" t="s">
        <v>819</v>
      </c>
      <c r="H115" s="152" t="s">
        <v>819</v>
      </c>
      <c r="I115" s="153" t="str">
        <f t="shared" ca="1" si="4"/>
        <v>OK</v>
      </c>
      <c r="J115" s="153" t="str">
        <f t="shared" si="5"/>
        <v>OK</v>
      </c>
      <c r="L115" s="152">
        <v>1041410</v>
      </c>
      <c r="M115" s="152" t="s">
        <v>514</v>
      </c>
      <c r="N115" s="152" t="s">
        <v>515</v>
      </c>
      <c r="O115" s="152" t="s">
        <v>401</v>
      </c>
      <c r="P115" s="152" t="s">
        <v>516</v>
      </c>
      <c r="R115" s="152" t="s">
        <v>515</v>
      </c>
      <c r="S115" s="152" t="s">
        <v>401</v>
      </c>
      <c r="T115" s="152" t="s">
        <v>516</v>
      </c>
      <c r="W115" s="152" t="s">
        <v>356</v>
      </c>
      <c r="X115" s="152">
        <f t="shared" si="6"/>
        <v>1</v>
      </c>
    </row>
    <row r="116" spans="2:24" ht="21.75" customHeight="1">
      <c r="B116" s="162">
        <v>112</v>
      </c>
      <c r="C116" s="165" t="s">
        <v>2128</v>
      </c>
      <c r="D116" s="162">
        <v>112</v>
      </c>
      <c r="E116" s="152" t="s">
        <v>820</v>
      </c>
      <c r="F116" s="152">
        <v>1210494</v>
      </c>
      <c r="G116" s="152" t="s">
        <v>821</v>
      </c>
      <c r="H116" s="152" t="s">
        <v>821</v>
      </c>
      <c r="I116" s="153" t="str">
        <f t="shared" ca="1" si="4"/>
        <v>OK</v>
      </c>
      <c r="J116" s="153" t="str">
        <f t="shared" si="5"/>
        <v>OK</v>
      </c>
      <c r="L116" s="152">
        <v>1017501</v>
      </c>
      <c r="M116" s="152" t="s">
        <v>487</v>
      </c>
      <c r="N116" s="152" t="s">
        <v>822</v>
      </c>
      <c r="O116" s="152" t="s">
        <v>401</v>
      </c>
      <c r="P116" s="152" t="s">
        <v>489</v>
      </c>
      <c r="R116" s="152" t="s">
        <v>822</v>
      </c>
      <c r="S116" s="152" t="s">
        <v>401</v>
      </c>
      <c r="T116" s="152" t="s">
        <v>489</v>
      </c>
      <c r="W116" s="152" t="s">
        <v>1585</v>
      </c>
      <c r="X116" s="152">
        <f t="shared" si="6"/>
        <v>1</v>
      </c>
    </row>
    <row r="117" spans="2:24" ht="21.75" customHeight="1">
      <c r="B117" s="162">
        <v>113</v>
      </c>
      <c r="C117" s="165" t="s">
        <v>2129</v>
      </c>
      <c r="D117" s="162">
        <v>113</v>
      </c>
      <c r="E117" s="152" t="s">
        <v>823</v>
      </c>
      <c r="F117" s="152">
        <v>1210495</v>
      </c>
      <c r="G117" s="152" t="s">
        <v>824</v>
      </c>
      <c r="H117" s="152" t="s">
        <v>824</v>
      </c>
      <c r="I117" s="153" t="str">
        <f t="shared" ca="1" si="4"/>
        <v>OK</v>
      </c>
      <c r="J117" s="153" t="str">
        <f t="shared" si="5"/>
        <v>OK</v>
      </c>
      <c r="L117" s="152">
        <v>1066516</v>
      </c>
      <c r="M117" s="152" t="s">
        <v>1582</v>
      </c>
      <c r="N117" s="152" t="s">
        <v>792</v>
      </c>
      <c r="O117" s="152" t="s">
        <v>532</v>
      </c>
      <c r="P117" s="152" t="s">
        <v>660</v>
      </c>
      <c r="R117" s="152" t="s">
        <v>792</v>
      </c>
      <c r="S117" s="152" t="s">
        <v>532</v>
      </c>
      <c r="T117" s="152" t="s">
        <v>660</v>
      </c>
      <c r="W117" s="152" t="s">
        <v>1586</v>
      </c>
      <c r="X117" s="152">
        <f t="shared" si="6"/>
        <v>1</v>
      </c>
    </row>
    <row r="118" spans="2:24" ht="21.75" customHeight="1">
      <c r="B118" s="162">
        <v>114</v>
      </c>
      <c r="C118" s="165" t="s">
        <v>2130</v>
      </c>
      <c r="D118" s="162">
        <v>114</v>
      </c>
      <c r="E118" s="152" t="s">
        <v>825</v>
      </c>
      <c r="F118" s="152">
        <v>1210496</v>
      </c>
      <c r="G118" s="152" t="s">
        <v>826</v>
      </c>
      <c r="H118" s="152" t="s">
        <v>826</v>
      </c>
      <c r="I118" s="153" t="str">
        <f t="shared" ca="1" si="4"/>
        <v>OK</v>
      </c>
      <c r="J118" s="153" t="str">
        <f t="shared" si="5"/>
        <v>OK</v>
      </c>
      <c r="L118" s="152">
        <v>1069378</v>
      </c>
      <c r="M118" s="152" t="s">
        <v>827</v>
      </c>
      <c r="N118" s="152" t="s">
        <v>2451</v>
      </c>
      <c r="O118" s="152" t="s">
        <v>2452</v>
      </c>
      <c r="P118" s="152" t="s">
        <v>2453</v>
      </c>
      <c r="Q118" s="152" t="s">
        <v>81</v>
      </c>
      <c r="R118" s="152" t="s">
        <v>828</v>
      </c>
      <c r="S118" s="152" t="s">
        <v>1504</v>
      </c>
      <c r="T118" s="152" t="s">
        <v>1588</v>
      </c>
      <c r="W118" s="152" t="s">
        <v>1587</v>
      </c>
      <c r="X118" s="152">
        <f t="shared" si="6"/>
        <v>1</v>
      </c>
    </row>
    <row r="119" spans="2:24" ht="21.75" customHeight="1">
      <c r="B119" s="162">
        <v>115</v>
      </c>
      <c r="C119" s="165" t="s">
        <v>2131</v>
      </c>
      <c r="D119" s="162">
        <v>115</v>
      </c>
      <c r="E119" s="152" t="s">
        <v>829</v>
      </c>
      <c r="F119" s="152">
        <v>1210497</v>
      </c>
      <c r="G119" s="152" t="s">
        <v>830</v>
      </c>
      <c r="H119" s="152" t="s">
        <v>830</v>
      </c>
      <c r="I119" s="153" t="str">
        <f t="shared" ca="1" si="4"/>
        <v>OK</v>
      </c>
      <c r="J119" s="153" t="str">
        <f t="shared" si="5"/>
        <v>OK</v>
      </c>
      <c r="L119" s="152">
        <v>1059654</v>
      </c>
      <c r="M119" s="152" t="s">
        <v>795</v>
      </c>
      <c r="N119" s="152" t="s">
        <v>796</v>
      </c>
      <c r="O119" s="152" t="s">
        <v>532</v>
      </c>
      <c r="P119" s="152" t="s">
        <v>1887</v>
      </c>
      <c r="R119" s="152" t="s">
        <v>796</v>
      </c>
      <c r="S119" s="152" t="s">
        <v>532</v>
      </c>
      <c r="T119" s="152" t="s">
        <v>1887</v>
      </c>
      <c r="W119" s="152" t="s">
        <v>1589</v>
      </c>
      <c r="X119" s="152">
        <f t="shared" si="6"/>
        <v>1</v>
      </c>
    </row>
    <row r="120" spans="2:24" ht="21.75" customHeight="1">
      <c r="B120" s="162">
        <v>116</v>
      </c>
      <c r="C120" s="165" t="s">
        <v>2044</v>
      </c>
      <c r="D120" s="162">
        <v>116</v>
      </c>
      <c r="E120" s="152" t="s">
        <v>831</v>
      </c>
      <c r="F120" s="152">
        <v>1210498</v>
      </c>
      <c r="G120" s="152" t="s">
        <v>832</v>
      </c>
      <c r="H120" s="152" t="s">
        <v>832</v>
      </c>
      <c r="I120" s="153" t="str">
        <f t="shared" ca="1" si="4"/>
        <v>OK</v>
      </c>
      <c r="J120" s="153" t="str">
        <f t="shared" si="5"/>
        <v>OK</v>
      </c>
      <c r="L120" s="152">
        <v>1075222</v>
      </c>
      <c r="M120" s="152" t="s">
        <v>1889</v>
      </c>
      <c r="N120" s="152" t="s">
        <v>1890</v>
      </c>
      <c r="O120" s="152" t="s">
        <v>532</v>
      </c>
      <c r="P120" s="152" t="s">
        <v>1891</v>
      </c>
      <c r="R120" s="152" t="s">
        <v>1890</v>
      </c>
      <c r="S120" s="152" t="s">
        <v>532</v>
      </c>
      <c r="T120" s="152" t="s">
        <v>1891</v>
      </c>
      <c r="W120" s="152" t="s">
        <v>1716</v>
      </c>
      <c r="X120" s="152">
        <f t="shared" si="6"/>
        <v>1</v>
      </c>
    </row>
    <row r="121" spans="2:24" ht="21.75" customHeight="1">
      <c r="B121" s="162">
        <v>117</v>
      </c>
      <c r="C121" s="165" t="s">
        <v>2132</v>
      </c>
      <c r="D121" s="162">
        <v>117</v>
      </c>
      <c r="E121" s="152" t="s">
        <v>833</v>
      </c>
      <c r="F121" s="152">
        <v>1210499</v>
      </c>
      <c r="G121" s="152" t="s">
        <v>834</v>
      </c>
      <c r="H121" s="152" t="s">
        <v>834</v>
      </c>
      <c r="I121" s="153" t="str">
        <f t="shared" ca="1" si="4"/>
        <v>OK</v>
      </c>
      <c r="J121" s="153" t="str">
        <f t="shared" si="5"/>
        <v>OK</v>
      </c>
      <c r="L121" s="152">
        <v>1061258</v>
      </c>
      <c r="M121" s="152" t="s">
        <v>1591</v>
      </c>
      <c r="N121" s="152" t="s">
        <v>835</v>
      </c>
      <c r="O121" s="152" t="s">
        <v>401</v>
      </c>
      <c r="P121" s="152" t="s">
        <v>836</v>
      </c>
      <c r="R121" s="152" t="s">
        <v>835</v>
      </c>
      <c r="S121" s="152" t="s">
        <v>401</v>
      </c>
      <c r="T121" s="152" t="s">
        <v>836</v>
      </c>
      <c r="W121" s="152" t="s">
        <v>1590</v>
      </c>
      <c r="X121" s="152">
        <f t="shared" si="6"/>
        <v>1</v>
      </c>
    </row>
    <row r="122" spans="2:24" ht="21.75" customHeight="1">
      <c r="B122" s="162">
        <v>118</v>
      </c>
      <c r="C122" s="165" t="s">
        <v>2133</v>
      </c>
      <c r="D122" s="162">
        <v>118</v>
      </c>
      <c r="E122" s="152" t="s">
        <v>837</v>
      </c>
      <c r="F122" s="152">
        <v>1210500</v>
      </c>
      <c r="G122" s="152" t="s">
        <v>838</v>
      </c>
      <c r="H122" s="152" t="s">
        <v>838</v>
      </c>
      <c r="I122" s="153" t="str">
        <f t="shared" ca="1" si="4"/>
        <v>OK</v>
      </c>
      <c r="J122" s="153" t="str">
        <f t="shared" si="5"/>
        <v>OK</v>
      </c>
      <c r="L122" s="152">
        <v>1080184</v>
      </c>
      <c r="M122" s="152" t="s">
        <v>2094</v>
      </c>
      <c r="N122" s="152" t="s">
        <v>1879</v>
      </c>
      <c r="O122" s="152" t="s">
        <v>532</v>
      </c>
      <c r="P122" s="152" t="s">
        <v>879</v>
      </c>
      <c r="R122" s="152" t="s">
        <v>1879</v>
      </c>
      <c r="S122" s="152" t="s">
        <v>532</v>
      </c>
      <c r="T122" s="152" t="s">
        <v>879</v>
      </c>
      <c r="W122" s="152" t="s">
        <v>1592</v>
      </c>
      <c r="X122" s="152">
        <f t="shared" si="6"/>
        <v>1</v>
      </c>
    </row>
    <row r="123" spans="2:24" ht="21.75" customHeight="1">
      <c r="B123" s="162">
        <v>119</v>
      </c>
      <c r="C123" s="165" t="s">
        <v>2134</v>
      </c>
      <c r="D123" s="162">
        <v>119</v>
      </c>
      <c r="E123" s="152" t="s">
        <v>839</v>
      </c>
      <c r="F123" s="152">
        <v>1210502</v>
      </c>
      <c r="G123" s="152" t="s">
        <v>840</v>
      </c>
      <c r="H123" s="152" t="s">
        <v>840</v>
      </c>
      <c r="I123" s="153" t="str">
        <f t="shared" ca="1" si="4"/>
        <v>OK</v>
      </c>
      <c r="J123" s="153" t="str">
        <f t="shared" si="5"/>
        <v>OK</v>
      </c>
      <c r="L123" s="152">
        <v>1068745</v>
      </c>
      <c r="M123" s="152" t="s">
        <v>557</v>
      </c>
      <c r="N123" s="152" t="s">
        <v>841</v>
      </c>
      <c r="O123" s="152" t="s">
        <v>401</v>
      </c>
      <c r="P123" s="152" t="s">
        <v>559</v>
      </c>
      <c r="R123" s="152" t="s">
        <v>841</v>
      </c>
      <c r="S123" s="152" t="s">
        <v>401</v>
      </c>
      <c r="T123" s="152" t="s">
        <v>559</v>
      </c>
      <c r="W123" s="152" t="s">
        <v>1593</v>
      </c>
      <c r="X123" s="152">
        <f t="shared" si="6"/>
        <v>1</v>
      </c>
    </row>
    <row r="124" spans="2:24" ht="21.75" customHeight="1">
      <c r="B124" s="162">
        <v>120</v>
      </c>
      <c r="C124" s="165" t="s">
        <v>2135</v>
      </c>
      <c r="D124" s="162">
        <v>120</v>
      </c>
      <c r="E124" s="157" t="s">
        <v>842</v>
      </c>
      <c r="F124" s="152">
        <v>1210503</v>
      </c>
      <c r="G124" s="152" t="s">
        <v>843</v>
      </c>
      <c r="H124" s="152" t="s">
        <v>843</v>
      </c>
      <c r="I124" s="153" t="str">
        <f t="shared" ca="1" si="4"/>
        <v>OK</v>
      </c>
      <c r="J124" s="153" t="str">
        <f t="shared" si="5"/>
        <v>OK</v>
      </c>
      <c r="L124" s="152">
        <v>1061825</v>
      </c>
      <c r="M124" s="152" t="s">
        <v>1565</v>
      </c>
      <c r="N124" s="152" t="s">
        <v>844</v>
      </c>
      <c r="O124" s="152" t="s">
        <v>532</v>
      </c>
      <c r="P124" s="152" t="s">
        <v>711</v>
      </c>
      <c r="R124" s="152" t="s">
        <v>844</v>
      </c>
      <c r="S124" s="152" t="s">
        <v>532</v>
      </c>
      <c r="T124" s="152" t="s">
        <v>711</v>
      </c>
      <c r="W124" s="152" t="s">
        <v>1594</v>
      </c>
      <c r="X124" s="152">
        <f t="shared" si="6"/>
        <v>1</v>
      </c>
    </row>
    <row r="125" spans="2:24" ht="21.75" customHeight="1">
      <c r="B125" s="162">
        <v>121</v>
      </c>
      <c r="C125" s="165" t="s">
        <v>2136</v>
      </c>
      <c r="D125" s="162">
        <v>121</v>
      </c>
      <c r="E125" s="152" t="s">
        <v>845</v>
      </c>
      <c r="F125" s="152">
        <v>1210504</v>
      </c>
      <c r="G125" s="152" t="s">
        <v>846</v>
      </c>
      <c r="H125" s="152" t="s">
        <v>846</v>
      </c>
      <c r="I125" s="153" t="str">
        <f t="shared" ca="1" si="4"/>
        <v>OK</v>
      </c>
      <c r="J125" s="153" t="str">
        <f t="shared" si="5"/>
        <v>OK</v>
      </c>
      <c r="L125" s="152">
        <v>1051634</v>
      </c>
      <c r="M125" s="152" t="s">
        <v>572</v>
      </c>
      <c r="N125" s="152" t="s">
        <v>1782</v>
      </c>
      <c r="O125" s="152" t="s">
        <v>401</v>
      </c>
      <c r="P125" s="152" t="s">
        <v>573</v>
      </c>
      <c r="R125" s="152" t="s">
        <v>1782</v>
      </c>
      <c r="S125" s="152" t="s">
        <v>401</v>
      </c>
      <c r="T125" s="152" t="s">
        <v>573</v>
      </c>
      <c r="U125" s="152" t="s">
        <v>2066</v>
      </c>
      <c r="W125" s="152" t="s">
        <v>1595</v>
      </c>
      <c r="X125" s="152">
        <f t="shared" si="6"/>
        <v>1</v>
      </c>
    </row>
    <row r="126" spans="2:24" ht="21.75" customHeight="1">
      <c r="B126" s="162">
        <v>122</v>
      </c>
      <c r="C126" s="165" t="s">
        <v>2137</v>
      </c>
      <c r="D126" s="162">
        <v>122</v>
      </c>
      <c r="E126" s="152" t="s">
        <v>847</v>
      </c>
      <c r="F126" s="152">
        <v>1210505</v>
      </c>
      <c r="G126" s="152" t="s">
        <v>848</v>
      </c>
      <c r="H126" s="152" t="s">
        <v>848</v>
      </c>
      <c r="I126" s="153" t="str">
        <f t="shared" ca="1" si="4"/>
        <v>OK</v>
      </c>
      <c r="J126" s="153" t="str">
        <f t="shared" si="5"/>
        <v>OK</v>
      </c>
      <c r="L126" s="152">
        <v>1063669</v>
      </c>
      <c r="M126" s="152" t="s">
        <v>1569</v>
      </c>
      <c r="N126" s="152" t="s">
        <v>849</v>
      </c>
      <c r="O126" s="152" t="s">
        <v>532</v>
      </c>
      <c r="P126" s="152" t="s">
        <v>719</v>
      </c>
      <c r="R126" s="152" t="s">
        <v>849</v>
      </c>
      <c r="S126" s="152" t="s">
        <v>532</v>
      </c>
      <c r="T126" s="152" t="s">
        <v>719</v>
      </c>
      <c r="W126" s="152" t="s">
        <v>1596</v>
      </c>
      <c r="X126" s="152">
        <f t="shared" si="6"/>
        <v>1</v>
      </c>
    </row>
    <row r="127" spans="2:24" ht="21.75" customHeight="1">
      <c r="B127" s="162">
        <v>123</v>
      </c>
      <c r="C127" s="165" t="s">
        <v>2138</v>
      </c>
      <c r="D127" s="162">
        <v>123</v>
      </c>
      <c r="E127" s="152" t="s">
        <v>850</v>
      </c>
      <c r="F127" s="152">
        <v>1210506</v>
      </c>
      <c r="G127" s="152" t="s">
        <v>851</v>
      </c>
      <c r="H127" s="152" t="s">
        <v>851</v>
      </c>
      <c r="I127" s="153" t="str">
        <f t="shared" ca="1" si="4"/>
        <v>OK</v>
      </c>
      <c r="J127" s="153" t="str">
        <f t="shared" si="5"/>
        <v>OK</v>
      </c>
      <c r="L127" s="152">
        <v>1063233</v>
      </c>
      <c r="M127" s="152" t="s">
        <v>852</v>
      </c>
      <c r="N127" s="152" t="s">
        <v>853</v>
      </c>
      <c r="O127" s="152" t="s">
        <v>532</v>
      </c>
      <c r="P127" s="152" t="s">
        <v>854</v>
      </c>
      <c r="R127" s="152" t="s">
        <v>853</v>
      </c>
      <c r="S127" s="152" t="s">
        <v>532</v>
      </c>
      <c r="T127" s="152" t="s">
        <v>854</v>
      </c>
      <c r="W127" s="152" t="s">
        <v>1597</v>
      </c>
      <c r="X127" s="152">
        <f t="shared" si="6"/>
        <v>1</v>
      </c>
    </row>
    <row r="128" spans="2:24" ht="21.75" customHeight="1">
      <c r="B128" s="162">
        <v>124</v>
      </c>
      <c r="C128" s="165" t="s">
        <v>365</v>
      </c>
      <c r="D128" s="162">
        <v>124</v>
      </c>
      <c r="E128" s="152" t="s">
        <v>855</v>
      </c>
      <c r="F128" s="152">
        <v>1210507</v>
      </c>
      <c r="G128" s="152" t="s">
        <v>856</v>
      </c>
      <c r="H128" s="152" t="s">
        <v>856</v>
      </c>
      <c r="I128" s="153" t="str">
        <f t="shared" ca="1" si="4"/>
        <v>OK</v>
      </c>
      <c r="J128" s="153" t="str">
        <f t="shared" si="5"/>
        <v>OK</v>
      </c>
      <c r="L128" s="152">
        <v>1064826</v>
      </c>
      <c r="M128" s="152" t="s">
        <v>857</v>
      </c>
      <c r="N128" s="152" t="s">
        <v>858</v>
      </c>
      <c r="O128" s="152" t="s">
        <v>532</v>
      </c>
      <c r="P128" s="152" t="s">
        <v>859</v>
      </c>
      <c r="R128" s="152" t="s">
        <v>858</v>
      </c>
      <c r="S128" s="152" t="s">
        <v>532</v>
      </c>
      <c r="T128" s="152" t="s">
        <v>859</v>
      </c>
      <c r="W128" s="152" t="s">
        <v>365</v>
      </c>
      <c r="X128" s="152">
        <f t="shared" si="6"/>
        <v>1</v>
      </c>
    </row>
    <row r="129" spans="2:24" ht="21.75" customHeight="1">
      <c r="B129" s="162">
        <v>125</v>
      </c>
      <c r="C129" s="165" t="s">
        <v>2139</v>
      </c>
      <c r="D129" s="162">
        <v>125</v>
      </c>
      <c r="E129" s="152" t="s">
        <v>860</v>
      </c>
      <c r="F129" s="152">
        <v>1210508</v>
      </c>
      <c r="G129" s="152" t="s">
        <v>861</v>
      </c>
      <c r="H129" s="152" t="s">
        <v>861</v>
      </c>
      <c r="I129" s="153" t="str">
        <f t="shared" ca="1" si="4"/>
        <v>OK</v>
      </c>
      <c r="J129" s="153" t="str">
        <f t="shared" si="5"/>
        <v>OK</v>
      </c>
      <c r="L129" s="152">
        <v>1061825</v>
      </c>
      <c r="M129" s="152" t="s">
        <v>1565</v>
      </c>
      <c r="N129" s="152" t="s">
        <v>844</v>
      </c>
      <c r="O129" s="152" t="s">
        <v>532</v>
      </c>
      <c r="P129" s="152" t="s">
        <v>711</v>
      </c>
      <c r="R129" s="152" t="s">
        <v>844</v>
      </c>
      <c r="S129" s="152" t="s">
        <v>532</v>
      </c>
      <c r="T129" s="152" t="s">
        <v>711</v>
      </c>
      <c r="W129" s="152" t="s">
        <v>1598</v>
      </c>
      <c r="X129" s="152">
        <f t="shared" si="6"/>
        <v>1</v>
      </c>
    </row>
    <row r="130" spans="2:24" ht="21.75" customHeight="1">
      <c r="B130" s="162">
        <v>126</v>
      </c>
      <c r="C130" s="165" t="s">
        <v>2140</v>
      </c>
      <c r="D130" s="162">
        <v>126</v>
      </c>
      <c r="E130" s="152" t="s">
        <v>862</v>
      </c>
      <c r="F130" s="152">
        <v>1210510</v>
      </c>
      <c r="G130" s="152" t="s">
        <v>863</v>
      </c>
      <c r="H130" s="152" t="s">
        <v>863</v>
      </c>
      <c r="I130" s="153" t="str">
        <f t="shared" ca="1" si="4"/>
        <v>OK</v>
      </c>
      <c r="J130" s="153" t="str">
        <f t="shared" si="5"/>
        <v>OK</v>
      </c>
      <c r="L130" s="152">
        <v>1065085</v>
      </c>
      <c r="M130" s="152" t="s">
        <v>786</v>
      </c>
      <c r="N130" s="152" t="s">
        <v>787</v>
      </c>
      <c r="O130" s="152" t="s">
        <v>532</v>
      </c>
      <c r="P130" s="152" t="s">
        <v>1447</v>
      </c>
      <c r="R130" s="152" t="s">
        <v>787</v>
      </c>
      <c r="S130" s="152" t="s">
        <v>532</v>
      </c>
      <c r="T130" s="152" t="s">
        <v>1447</v>
      </c>
      <c r="W130" s="152" t="s">
        <v>1599</v>
      </c>
      <c r="X130" s="152">
        <f t="shared" si="6"/>
        <v>1</v>
      </c>
    </row>
    <row r="131" spans="2:24" ht="21.75" customHeight="1">
      <c r="B131" s="162">
        <v>127</v>
      </c>
      <c r="C131" s="165" t="s">
        <v>2141</v>
      </c>
      <c r="D131" s="162">
        <v>127</v>
      </c>
      <c r="E131" s="152" t="s">
        <v>864</v>
      </c>
      <c r="F131" s="152">
        <v>1210532</v>
      </c>
      <c r="G131" s="152" t="s">
        <v>865</v>
      </c>
      <c r="H131" s="152" t="s">
        <v>865</v>
      </c>
      <c r="I131" s="153" t="str">
        <f t="shared" ca="1" si="4"/>
        <v>OK</v>
      </c>
      <c r="J131" s="153" t="str">
        <f t="shared" si="5"/>
        <v>OK</v>
      </c>
      <c r="L131" s="152">
        <v>1069075</v>
      </c>
      <c r="M131" s="152" t="s">
        <v>1548</v>
      </c>
      <c r="N131" s="152" t="s">
        <v>659</v>
      </c>
      <c r="O131" s="152" t="s">
        <v>532</v>
      </c>
      <c r="P131" s="152" t="s">
        <v>660</v>
      </c>
      <c r="R131" s="152" t="s">
        <v>659</v>
      </c>
      <c r="S131" s="152" t="s">
        <v>532</v>
      </c>
      <c r="T131" s="152" t="s">
        <v>660</v>
      </c>
      <c r="W131" s="152" t="s">
        <v>1717</v>
      </c>
      <c r="X131" s="152">
        <f t="shared" si="6"/>
        <v>1</v>
      </c>
    </row>
    <row r="132" spans="2:24" ht="21.75" customHeight="1">
      <c r="B132" s="162">
        <v>128</v>
      </c>
      <c r="C132" s="165" t="s">
        <v>2142</v>
      </c>
      <c r="D132" s="162">
        <v>128</v>
      </c>
      <c r="E132" s="152" t="s">
        <v>867</v>
      </c>
      <c r="F132" s="152">
        <v>1210512</v>
      </c>
      <c r="G132" s="152" t="s">
        <v>868</v>
      </c>
      <c r="H132" s="152" t="s">
        <v>868</v>
      </c>
      <c r="I132" s="153" t="str">
        <f t="shared" ca="1" si="4"/>
        <v>OK</v>
      </c>
      <c r="J132" s="153" t="str">
        <f t="shared" si="5"/>
        <v>OK</v>
      </c>
      <c r="L132" s="152">
        <v>1068990</v>
      </c>
      <c r="M132" s="152" t="s">
        <v>1718</v>
      </c>
      <c r="N132" s="152" t="s">
        <v>1326</v>
      </c>
      <c r="O132" s="152" t="s">
        <v>532</v>
      </c>
      <c r="P132" s="152" t="s">
        <v>866</v>
      </c>
      <c r="R132" s="152" t="s">
        <v>1326</v>
      </c>
      <c r="S132" s="152" t="s">
        <v>532</v>
      </c>
      <c r="T132" s="152" t="s">
        <v>866</v>
      </c>
      <c r="W132" s="152" t="s">
        <v>1600</v>
      </c>
      <c r="X132" s="152">
        <f t="shared" si="6"/>
        <v>1</v>
      </c>
    </row>
    <row r="133" spans="2:24" ht="21.75" customHeight="1">
      <c r="B133" s="162">
        <v>129</v>
      </c>
      <c r="C133" s="165" t="s">
        <v>2143</v>
      </c>
      <c r="D133" s="162">
        <v>129</v>
      </c>
      <c r="E133" s="152" t="s">
        <v>869</v>
      </c>
      <c r="F133" s="152">
        <v>1210535</v>
      </c>
      <c r="G133" s="152" t="s">
        <v>870</v>
      </c>
      <c r="H133" s="152" t="s">
        <v>870</v>
      </c>
      <c r="I133" s="153" t="str">
        <f t="shared" ref="I133:I169" ca="1" si="7">IF(COUNTIF($G$5:$G$352,G133)=1,"OK","重複あり！")</f>
        <v>OK</v>
      </c>
      <c r="J133" s="153" t="str">
        <f t="shared" si="5"/>
        <v>OK</v>
      </c>
      <c r="L133" s="152">
        <v>1058272</v>
      </c>
      <c r="M133" s="152" t="s">
        <v>1719</v>
      </c>
      <c r="N133" s="152" t="s">
        <v>1327</v>
      </c>
      <c r="O133" s="152" t="s">
        <v>532</v>
      </c>
      <c r="P133" s="152" t="s">
        <v>871</v>
      </c>
      <c r="R133" s="152" t="s">
        <v>1327</v>
      </c>
      <c r="S133" s="152" t="s">
        <v>532</v>
      </c>
      <c r="T133" s="152" t="s">
        <v>871</v>
      </c>
      <c r="W133" s="152" t="s">
        <v>1601</v>
      </c>
      <c r="X133" s="152">
        <f t="shared" si="6"/>
        <v>1</v>
      </c>
    </row>
    <row r="134" spans="2:24" ht="21.75" customHeight="1">
      <c r="B134" s="162">
        <v>130</v>
      </c>
      <c r="C134" s="165" t="s">
        <v>2144</v>
      </c>
      <c r="D134" s="162">
        <v>130</v>
      </c>
      <c r="E134" s="152" t="s">
        <v>872</v>
      </c>
      <c r="F134" s="152">
        <v>1210581</v>
      </c>
      <c r="G134" s="152" t="s">
        <v>873</v>
      </c>
      <c r="H134" s="152" t="s">
        <v>873</v>
      </c>
      <c r="I134" s="153" t="str">
        <f t="shared" ca="1" si="7"/>
        <v>OK</v>
      </c>
      <c r="J134" s="153" t="str">
        <f t="shared" ref="J134:J277" si="8">IF(EXACT(G134,H134),"OK","変更あり！")</f>
        <v>OK</v>
      </c>
      <c r="L134" s="152">
        <v>1060101</v>
      </c>
      <c r="M134" s="152" t="s">
        <v>1603</v>
      </c>
      <c r="N134" s="152" t="s">
        <v>874</v>
      </c>
      <c r="O134" s="152" t="s">
        <v>532</v>
      </c>
      <c r="P134" s="152" t="s">
        <v>875</v>
      </c>
      <c r="R134" s="152" t="s">
        <v>874</v>
      </c>
      <c r="S134" s="152" t="s">
        <v>532</v>
      </c>
      <c r="T134" s="152" t="s">
        <v>875</v>
      </c>
      <c r="W134" s="152" t="s">
        <v>1602</v>
      </c>
      <c r="X134" s="152">
        <f t="shared" ref="X134:X197" si="9">IF(W134=C134,1,2)</f>
        <v>1</v>
      </c>
    </row>
    <row r="135" spans="2:24" ht="21.75" customHeight="1">
      <c r="B135" s="162">
        <v>131</v>
      </c>
      <c r="C135" s="165" t="s">
        <v>2145</v>
      </c>
      <c r="D135" s="162">
        <v>131</v>
      </c>
      <c r="E135" s="152" t="s">
        <v>876</v>
      </c>
      <c r="F135" s="152">
        <v>1210582</v>
      </c>
      <c r="G135" s="152" t="s">
        <v>877</v>
      </c>
      <c r="H135" s="152" t="s">
        <v>877</v>
      </c>
      <c r="I135" s="153" t="str">
        <f t="shared" ca="1" si="7"/>
        <v>OK</v>
      </c>
      <c r="J135" s="153" t="str">
        <f t="shared" si="8"/>
        <v>OK</v>
      </c>
      <c r="L135" s="152">
        <v>1071410</v>
      </c>
      <c r="M135" s="152" t="s">
        <v>1892</v>
      </c>
      <c r="N135" s="152" t="s">
        <v>878</v>
      </c>
      <c r="O135" s="152" t="s">
        <v>532</v>
      </c>
      <c r="P135" s="152" t="s">
        <v>879</v>
      </c>
      <c r="R135" s="152" t="s">
        <v>878</v>
      </c>
      <c r="S135" s="152" t="s">
        <v>532</v>
      </c>
      <c r="T135" s="152" t="s">
        <v>879</v>
      </c>
      <c r="W135" s="152" t="s">
        <v>1604</v>
      </c>
      <c r="X135" s="152">
        <f t="shared" si="9"/>
        <v>1</v>
      </c>
    </row>
    <row r="136" spans="2:24" ht="21.75" customHeight="1">
      <c r="B136" s="162">
        <v>132</v>
      </c>
      <c r="C136" s="165" t="s">
        <v>2146</v>
      </c>
      <c r="D136" s="162">
        <v>132</v>
      </c>
      <c r="E136" s="152" t="s">
        <v>880</v>
      </c>
      <c r="F136" s="152">
        <v>1210583</v>
      </c>
      <c r="G136" s="152" t="s">
        <v>881</v>
      </c>
      <c r="H136" s="152" t="s">
        <v>881</v>
      </c>
      <c r="I136" s="153" t="str">
        <f t="shared" ca="1" si="7"/>
        <v>OK</v>
      </c>
      <c r="J136" s="153" t="str">
        <f t="shared" si="8"/>
        <v>OK</v>
      </c>
      <c r="L136" s="152">
        <v>1074833</v>
      </c>
      <c r="M136" s="152" t="s">
        <v>1886</v>
      </c>
      <c r="N136" s="152" t="s">
        <v>1445</v>
      </c>
      <c r="O136" s="152" t="s">
        <v>532</v>
      </c>
      <c r="P136" s="152" t="s">
        <v>1446</v>
      </c>
      <c r="R136" s="152" t="s">
        <v>1445</v>
      </c>
      <c r="S136" s="152" t="s">
        <v>532</v>
      </c>
      <c r="T136" s="152" t="s">
        <v>1446</v>
      </c>
      <c r="W136" s="152" t="s">
        <v>1605</v>
      </c>
      <c r="X136" s="152">
        <f t="shared" si="9"/>
        <v>1</v>
      </c>
    </row>
    <row r="137" spans="2:24" ht="21.75" customHeight="1">
      <c r="B137" s="162">
        <v>133</v>
      </c>
      <c r="C137" s="165" t="s">
        <v>2147</v>
      </c>
      <c r="D137" s="162">
        <v>133</v>
      </c>
      <c r="E137" s="152" t="s">
        <v>882</v>
      </c>
      <c r="F137" s="152">
        <v>1210584</v>
      </c>
      <c r="G137" s="152" t="s">
        <v>883</v>
      </c>
      <c r="H137" s="152" t="s">
        <v>883</v>
      </c>
      <c r="I137" s="153" t="str">
        <f t="shared" ca="1" si="7"/>
        <v>OK</v>
      </c>
      <c r="J137" s="153" t="str">
        <f t="shared" si="8"/>
        <v>OK</v>
      </c>
      <c r="L137" s="152">
        <v>1059654</v>
      </c>
      <c r="M137" s="152" t="s">
        <v>795</v>
      </c>
      <c r="N137" s="152" t="s">
        <v>884</v>
      </c>
      <c r="O137" s="152" t="s">
        <v>532</v>
      </c>
      <c r="P137" s="152" t="s">
        <v>1887</v>
      </c>
      <c r="R137" s="152" t="s">
        <v>884</v>
      </c>
      <c r="S137" s="152" t="s">
        <v>532</v>
      </c>
      <c r="T137" s="152" t="s">
        <v>1887</v>
      </c>
      <c r="W137" s="152" t="s">
        <v>1606</v>
      </c>
      <c r="X137" s="152">
        <f t="shared" si="9"/>
        <v>1</v>
      </c>
    </row>
    <row r="138" spans="2:24" ht="21.75" customHeight="1">
      <c r="B138" s="162">
        <v>134</v>
      </c>
      <c r="C138" s="165" t="s">
        <v>2148</v>
      </c>
      <c r="D138" s="162">
        <v>134</v>
      </c>
      <c r="E138" s="152" t="s">
        <v>885</v>
      </c>
      <c r="F138" s="152">
        <v>1210585</v>
      </c>
      <c r="G138" s="152" t="s">
        <v>886</v>
      </c>
      <c r="H138" s="152" t="s">
        <v>886</v>
      </c>
      <c r="I138" s="153" t="str">
        <f t="shared" ca="1" si="7"/>
        <v>OK</v>
      </c>
      <c r="J138" s="153" t="str">
        <f t="shared" si="8"/>
        <v>OK</v>
      </c>
      <c r="L138" s="152">
        <v>1059654</v>
      </c>
      <c r="M138" s="152" t="s">
        <v>795</v>
      </c>
      <c r="N138" s="152" t="s">
        <v>884</v>
      </c>
      <c r="O138" s="152" t="s">
        <v>532</v>
      </c>
      <c r="P138" s="152" t="s">
        <v>1887</v>
      </c>
      <c r="R138" s="152" t="s">
        <v>884</v>
      </c>
      <c r="S138" s="152" t="s">
        <v>532</v>
      </c>
      <c r="T138" s="152" t="s">
        <v>1887</v>
      </c>
      <c r="W138" s="152" t="s">
        <v>1607</v>
      </c>
      <c r="X138" s="152">
        <f t="shared" si="9"/>
        <v>1</v>
      </c>
    </row>
    <row r="139" spans="2:24" ht="21.75" customHeight="1">
      <c r="B139" s="162">
        <v>135</v>
      </c>
      <c r="C139" s="165" t="s">
        <v>2149</v>
      </c>
      <c r="D139" s="162">
        <v>135</v>
      </c>
      <c r="E139" s="152" t="s">
        <v>887</v>
      </c>
      <c r="F139" s="152">
        <v>1210586</v>
      </c>
      <c r="G139" s="152" t="s">
        <v>888</v>
      </c>
      <c r="H139" s="152" t="s">
        <v>888</v>
      </c>
      <c r="I139" s="153" t="str">
        <f t="shared" ca="1" si="7"/>
        <v>OK</v>
      </c>
      <c r="J139" s="153" t="str">
        <f t="shared" si="8"/>
        <v>OK</v>
      </c>
      <c r="L139" s="152">
        <v>1070766</v>
      </c>
      <c r="M139" s="152" t="s">
        <v>633</v>
      </c>
      <c r="N139" s="152" t="s">
        <v>889</v>
      </c>
      <c r="O139" s="152" t="s">
        <v>401</v>
      </c>
      <c r="P139" s="152" t="s">
        <v>635</v>
      </c>
      <c r="R139" s="152" t="s">
        <v>889</v>
      </c>
      <c r="S139" s="152" t="s">
        <v>401</v>
      </c>
      <c r="T139" s="152" t="s">
        <v>635</v>
      </c>
      <c r="W139" s="152" t="s">
        <v>1608</v>
      </c>
      <c r="X139" s="152">
        <f t="shared" si="9"/>
        <v>1</v>
      </c>
    </row>
    <row r="140" spans="2:24" ht="21.75" customHeight="1">
      <c r="B140" s="162">
        <v>136</v>
      </c>
      <c r="C140" s="165" t="s">
        <v>2150</v>
      </c>
      <c r="D140" s="162">
        <v>136</v>
      </c>
      <c r="E140" s="152" t="s">
        <v>890</v>
      </c>
      <c r="F140" s="152">
        <v>1210587</v>
      </c>
      <c r="G140" s="152" t="s">
        <v>891</v>
      </c>
      <c r="H140" s="152" t="s">
        <v>891</v>
      </c>
      <c r="I140" s="153" t="str">
        <f t="shared" ca="1" si="7"/>
        <v>OK</v>
      </c>
      <c r="J140" s="153" t="str">
        <f t="shared" si="8"/>
        <v>OK</v>
      </c>
      <c r="L140" s="152">
        <v>1061839</v>
      </c>
      <c r="M140" s="152" t="s">
        <v>685</v>
      </c>
      <c r="N140" s="152" t="s">
        <v>686</v>
      </c>
      <c r="O140" s="152" t="s">
        <v>532</v>
      </c>
      <c r="P140" s="152" t="s">
        <v>687</v>
      </c>
      <c r="R140" s="152" t="s">
        <v>686</v>
      </c>
      <c r="S140" s="152" t="s">
        <v>532</v>
      </c>
      <c r="T140" s="152" t="s">
        <v>687</v>
      </c>
      <c r="W140" s="152" t="s">
        <v>1609</v>
      </c>
      <c r="X140" s="152">
        <f t="shared" si="9"/>
        <v>1</v>
      </c>
    </row>
    <row r="141" spans="2:24" ht="21.75" customHeight="1">
      <c r="B141" s="162">
        <v>137</v>
      </c>
      <c r="C141" s="165" t="s">
        <v>2151</v>
      </c>
      <c r="D141" s="162">
        <v>137</v>
      </c>
      <c r="E141" s="152" t="s">
        <v>892</v>
      </c>
      <c r="F141" s="152">
        <v>1210588</v>
      </c>
      <c r="G141" s="152" t="s">
        <v>893</v>
      </c>
      <c r="H141" s="152" t="s">
        <v>893</v>
      </c>
      <c r="I141" s="153" t="str">
        <f t="shared" ca="1" si="7"/>
        <v>OK</v>
      </c>
      <c r="J141" s="153" t="str">
        <f t="shared" si="8"/>
        <v>OK</v>
      </c>
      <c r="L141" s="152">
        <v>1071405</v>
      </c>
      <c r="M141" s="152" t="s">
        <v>1254</v>
      </c>
      <c r="N141" s="152" t="s">
        <v>1611</v>
      </c>
      <c r="O141" s="152" t="s">
        <v>532</v>
      </c>
      <c r="P141" s="152" t="s">
        <v>1893</v>
      </c>
      <c r="R141" s="152" t="s">
        <v>1611</v>
      </c>
      <c r="S141" s="152" t="s">
        <v>532</v>
      </c>
      <c r="T141" s="152" t="s">
        <v>1893</v>
      </c>
      <c r="W141" s="152" t="s">
        <v>1610</v>
      </c>
      <c r="X141" s="152">
        <f t="shared" si="9"/>
        <v>1</v>
      </c>
    </row>
    <row r="142" spans="2:24" ht="21.75" customHeight="1">
      <c r="B142" s="162">
        <v>138</v>
      </c>
      <c r="C142" s="165" t="s">
        <v>2152</v>
      </c>
      <c r="D142" s="162">
        <v>138</v>
      </c>
      <c r="E142" s="152" t="s">
        <v>894</v>
      </c>
      <c r="F142" s="152">
        <v>1210608</v>
      </c>
      <c r="G142" s="152" t="s">
        <v>895</v>
      </c>
      <c r="H142" s="152" t="s">
        <v>895</v>
      </c>
      <c r="I142" s="153" t="str">
        <f t="shared" ca="1" si="7"/>
        <v>OK</v>
      </c>
      <c r="J142" s="153" t="str">
        <f t="shared" si="8"/>
        <v>OK</v>
      </c>
      <c r="L142" s="152">
        <v>1065085</v>
      </c>
      <c r="M142" s="152" t="s">
        <v>786</v>
      </c>
      <c r="N142" s="152" t="s">
        <v>787</v>
      </c>
      <c r="O142" s="152" t="s">
        <v>532</v>
      </c>
      <c r="P142" s="152" t="s">
        <v>1447</v>
      </c>
      <c r="R142" s="152" t="s">
        <v>787</v>
      </c>
      <c r="S142" s="152" t="s">
        <v>532</v>
      </c>
      <c r="T142" s="152" t="s">
        <v>1447</v>
      </c>
      <c r="W142" s="152" t="s">
        <v>1612</v>
      </c>
      <c r="X142" s="152">
        <f t="shared" si="9"/>
        <v>1</v>
      </c>
    </row>
    <row r="143" spans="2:24" ht="21.75" customHeight="1">
      <c r="B143" s="162">
        <v>139</v>
      </c>
      <c r="C143" s="165" t="s">
        <v>2153</v>
      </c>
      <c r="D143" s="162">
        <v>139</v>
      </c>
      <c r="E143" s="152" t="s">
        <v>896</v>
      </c>
      <c r="F143" s="152">
        <v>1210675</v>
      </c>
      <c r="G143" s="152" t="s">
        <v>897</v>
      </c>
      <c r="H143" s="152" t="s">
        <v>897</v>
      </c>
      <c r="I143" s="153" t="str">
        <f t="shared" ca="1" si="7"/>
        <v>OK</v>
      </c>
      <c r="J143" s="153" t="str">
        <f t="shared" si="8"/>
        <v>OK</v>
      </c>
      <c r="L143" s="152">
        <v>1064046</v>
      </c>
      <c r="M143" s="152" t="s">
        <v>738</v>
      </c>
      <c r="N143" s="152" t="s">
        <v>898</v>
      </c>
      <c r="O143" s="152" t="s">
        <v>532</v>
      </c>
      <c r="P143" s="152" t="s">
        <v>1883</v>
      </c>
      <c r="R143" s="152" t="s">
        <v>898</v>
      </c>
      <c r="S143" s="152" t="s">
        <v>532</v>
      </c>
      <c r="T143" s="152" t="s">
        <v>1883</v>
      </c>
      <c r="W143" s="152" t="s">
        <v>1613</v>
      </c>
      <c r="X143" s="152">
        <f t="shared" si="9"/>
        <v>1</v>
      </c>
    </row>
    <row r="144" spans="2:24" ht="21.75" customHeight="1">
      <c r="B144" s="162">
        <v>140</v>
      </c>
      <c r="C144" s="165" t="s">
        <v>2154</v>
      </c>
      <c r="D144" s="162">
        <v>140</v>
      </c>
      <c r="E144" s="152">
        <v>1210829</v>
      </c>
      <c r="F144" s="152">
        <v>1210829</v>
      </c>
      <c r="G144" s="152" t="s">
        <v>1102</v>
      </c>
      <c r="H144" s="152" t="s">
        <v>1102</v>
      </c>
      <c r="I144" s="153" t="str">
        <f t="shared" ca="1" si="7"/>
        <v>OK</v>
      </c>
      <c r="J144" s="153" t="str">
        <f t="shared" si="8"/>
        <v>OK</v>
      </c>
      <c r="L144" s="152">
        <v>1067026</v>
      </c>
      <c r="M144" s="152" t="s">
        <v>1894</v>
      </c>
      <c r="N144" s="152" t="s">
        <v>1615</v>
      </c>
      <c r="O144" s="152" t="s">
        <v>401</v>
      </c>
      <c r="P144" s="152" t="s">
        <v>1103</v>
      </c>
      <c r="R144" s="152" t="s">
        <v>1615</v>
      </c>
      <c r="S144" s="152" t="s">
        <v>401</v>
      </c>
      <c r="T144" s="152" t="s">
        <v>1103</v>
      </c>
      <c r="W144" s="152" t="s">
        <v>1614</v>
      </c>
      <c r="X144" s="152">
        <f t="shared" si="9"/>
        <v>1</v>
      </c>
    </row>
    <row r="145" spans="2:24" ht="21.75" customHeight="1">
      <c r="B145" s="162">
        <v>141</v>
      </c>
      <c r="C145" s="165" t="s">
        <v>2155</v>
      </c>
      <c r="D145" s="162">
        <v>141</v>
      </c>
      <c r="E145" s="152">
        <v>1220001</v>
      </c>
      <c r="F145" s="152">
        <v>1220001</v>
      </c>
      <c r="G145" s="152" t="s">
        <v>1185</v>
      </c>
      <c r="H145" s="152" t="s">
        <v>1185</v>
      </c>
      <c r="I145" s="153" t="str">
        <f t="shared" ca="1" si="7"/>
        <v>OK</v>
      </c>
      <c r="J145" s="153" t="str">
        <f t="shared" si="8"/>
        <v>OK</v>
      </c>
      <c r="L145" s="152">
        <v>1071805</v>
      </c>
      <c r="M145" s="152" t="s">
        <v>1616</v>
      </c>
      <c r="N145" s="152" t="s">
        <v>1448</v>
      </c>
      <c r="O145" s="152" t="s">
        <v>532</v>
      </c>
      <c r="P145" s="152" t="s">
        <v>1186</v>
      </c>
      <c r="R145" s="152" t="s">
        <v>1448</v>
      </c>
      <c r="S145" s="152" t="s">
        <v>532</v>
      </c>
      <c r="T145" s="152" t="s">
        <v>1186</v>
      </c>
      <c r="W145" s="152" t="s">
        <v>2155</v>
      </c>
      <c r="X145" s="152">
        <f t="shared" si="9"/>
        <v>1</v>
      </c>
    </row>
    <row r="146" spans="2:24" ht="21.75" customHeight="1">
      <c r="B146" s="162">
        <v>142</v>
      </c>
      <c r="C146" s="166" t="s">
        <v>1322</v>
      </c>
      <c r="D146" s="162">
        <v>142</v>
      </c>
      <c r="E146" s="157">
        <v>1220002</v>
      </c>
      <c r="F146" s="152">
        <v>1220002</v>
      </c>
      <c r="G146" s="152" t="s">
        <v>1090</v>
      </c>
      <c r="H146" s="152" t="s">
        <v>1090</v>
      </c>
      <c r="I146" s="153" t="str">
        <f t="shared" ca="1" si="7"/>
        <v>OK</v>
      </c>
      <c r="J146" s="153" t="str">
        <f t="shared" si="8"/>
        <v>OK</v>
      </c>
      <c r="L146" s="152">
        <v>1061258</v>
      </c>
      <c r="M146" s="152" t="s">
        <v>1591</v>
      </c>
      <c r="N146" s="152" t="s">
        <v>835</v>
      </c>
      <c r="O146" s="152" t="s">
        <v>401</v>
      </c>
      <c r="P146" s="152" t="s">
        <v>836</v>
      </c>
      <c r="R146" s="152" t="s">
        <v>835</v>
      </c>
      <c r="S146" s="152" t="s">
        <v>401</v>
      </c>
      <c r="T146" s="152" t="s">
        <v>836</v>
      </c>
      <c r="W146" s="152" t="s">
        <v>1322</v>
      </c>
      <c r="X146" s="152">
        <f t="shared" si="9"/>
        <v>1</v>
      </c>
    </row>
    <row r="147" spans="2:24" ht="21.75" customHeight="1">
      <c r="B147" s="162">
        <v>143</v>
      </c>
      <c r="C147" s="152" t="s">
        <v>1318</v>
      </c>
      <c r="D147" s="162">
        <v>143</v>
      </c>
      <c r="E147" s="157">
        <v>1220003</v>
      </c>
      <c r="F147" s="152">
        <v>1220003</v>
      </c>
      <c r="G147" s="152" t="s">
        <v>1159</v>
      </c>
      <c r="H147" s="152" t="s">
        <v>1159</v>
      </c>
      <c r="I147" s="153" t="str">
        <f t="shared" ca="1" si="7"/>
        <v>OK</v>
      </c>
      <c r="J147" s="153" t="str">
        <f t="shared" si="8"/>
        <v>OK</v>
      </c>
      <c r="L147" s="152">
        <v>1066221</v>
      </c>
      <c r="M147" s="152" t="s">
        <v>1160</v>
      </c>
      <c r="N147" s="152" t="s">
        <v>1161</v>
      </c>
      <c r="O147" s="152" t="s">
        <v>532</v>
      </c>
      <c r="P147" s="152" t="s">
        <v>1162</v>
      </c>
      <c r="R147" s="152" t="s">
        <v>1161</v>
      </c>
      <c r="S147" s="152" t="s">
        <v>532</v>
      </c>
      <c r="T147" s="152" t="s">
        <v>1162</v>
      </c>
      <c r="W147" s="152" t="s">
        <v>1318</v>
      </c>
      <c r="X147" s="152">
        <f t="shared" si="9"/>
        <v>1</v>
      </c>
    </row>
    <row r="148" spans="2:24" ht="21.75" customHeight="1">
      <c r="B148" s="162">
        <v>144</v>
      </c>
      <c r="C148" s="152" t="s">
        <v>1319</v>
      </c>
      <c r="D148" s="162">
        <v>144</v>
      </c>
      <c r="E148" s="157">
        <v>1220004</v>
      </c>
      <c r="F148" s="152">
        <v>1220004</v>
      </c>
      <c r="G148" s="152" t="s">
        <v>1328</v>
      </c>
      <c r="H148" s="152" t="s">
        <v>1328</v>
      </c>
      <c r="I148" s="153" t="str">
        <f t="shared" ca="1" si="7"/>
        <v>OK</v>
      </c>
      <c r="J148" s="153" t="str">
        <f t="shared" si="8"/>
        <v>OK</v>
      </c>
      <c r="L148" s="152">
        <v>1073193</v>
      </c>
      <c r="M148" s="152" t="s">
        <v>1895</v>
      </c>
      <c r="N148" s="152" t="s">
        <v>1720</v>
      </c>
      <c r="O148" s="152" t="s">
        <v>401</v>
      </c>
      <c r="P148" s="152" t="s">
        <v>1329</v>
      </c>
      <c r="R148" s="152" t="s">
        <v>1720</v>
      </c>
      <c r="S148" s="152" t="s">
        <v>401</v>
      </c>
      <c r="T148" s="152" t="s">
        <v>1329</v>
      </c>
      <c r="W148" s="152" t="s">
        <v>1319</v>
      </c>
      <c r="X148" s="152">
        <f t="shared" si="9"/>
        <v>1</v>
      </c>
    </row>
    <row r="149" spans="2:24" ht="21.75" customHeight="1">
      <c r="B149" s="162">
        <v>145</v>
      </c>
      <c r="C149" s="152" t="s">
        <v>2156</v>
      </c>
      <c r="D149" s="162">
        <v>145</v>
      </c>
      <c r="E149" s="157">
        <v>1220005</v>
      </c>
      <c r="F149" s="152">
        <v>1220005</v>
      </c>
      <c r="G149" s="152" t="s">
        <v>1330</v>
      </c>
      <c r="H149" s="152" t="s">
        <v>1330</v>
      </c>
      <c r="I149" s="153" t="str">
        <f t="shared" ca="1" si="7"/>
        <v>OK</v>
      </c>
      <c r="J149" s="153" t="str">
        <f t="shared" si="8"/>
        <v>OK</v>
      </c>
      <c r="L149" s="152">
        <v>1066464</v>
      </c>
      <c r="M149" s="152" t="s">
        <v>1617</v>
      </c>
      <c r="N149" s="152" t="s">
        <v>1721</v>
      </c>
      <c r="O149" s="152" t="s">
        <v>532</v>
      </c>
      <c r="P149" s="152" t="s">
        <v>1149</v>
      </c>
      <c r="R149" s="152" t="s">
        <v>1721</v>
      </c>
      <c r="S149" s="152" t="s">
        <v>532</v>
      </c>
      <c r="T149" s="152" t="s">
        <v>1149</v>
      </c>
      <c r="W149" s="152" t="s">
        <v>2156</v>
      </c>
      <c r="X149" s="152">
        <f t="shared" si="9"/>
        <v>1</v>
      </c>
    </row>
    <row r="150" spans="2:24" ht="21.75" customHeight="1">
      <c r="B150" s="162">
        <v>146</v>
      </c>
      <c r="C150" s="152" t="s">
        <v>1315</v>
      </c>
      <c r="D150" s="162">
        <v>146</v>
      </c>
      <c r="E150" s="157">
        <v>1220006</v>
      </c>
      <c r="F150" s="152">
        <v>1220006</v>
      </c>
      <c r="G150" s="152" t="s">
        <v>1331</v>
      </c>
      <c r="H150" s="152" t="s">
        <v>1331</v>
      </c>
      <c r="I150" s="153" t="str">
        <f t="shared" ca="1" si="7"/>
        <v>OK</v>
      </c>
      <c r="J150" s="153" t="str">
        <f t="shared" si="8"/>
        <v>OK</v>
      </c>
      <c r="L150" s="152">
        <v>1071805</v>
      </c>
      <c r="M150" s="152" t="s">
        <v>1616</v>
      </c>
      <c r="N150" s="152" t="s">
        <v>1448</v>
      </c>
      <c r="O150" s="152" t="s">
        <v>532</v>
      </c>
      <c r="P150" s="152" t="s">
        <v>1186</v>
      </c>
      <c r="R150" s="152" t="s">
        <v>1448</v>
      </c>
      <c r="S150" s="152" t="s">
        <v>532</v>
      </c>
      <c r="T150" s="152" t="s">
        <v>1186</v>
      </c>
      <c r="W150" s="152" t="s">
        <v>1315</v>
      </c>
      <c r="X150" s="152">
        <f t="shared" si="9"/>
        <v>1</v>
      </c>
    </row>
    <row r="151" spans="2:24" ht="21.75" customHeight="1">
      <c r="B151" s="162">
        <v>147</v>
      </c>
      <c r="C151" s="152" t="s">
        <v>1316</v>
      </c>
      <c r="D151" s="162">
        <v>147</v>
      </c>
      <c r="E151" s="157">
        <v>1220007</v>
      </c>
      <c r="F151" s="152">
        <v>1220007</v>
      </c>
      <c r="G151" s="152" t="s">
        <v>1332</v>
      </c>
      <c r="H151" s="152" t="s">
        <v>1332</v>
      </c>
      <c r="I151" s="153" t="str">
        <f t="shared" ca="1" si="7"/>
        <v>OK</v>
      </c>
      <c r="J151" s="153" t="str">
        <f t="shared" si="8"/>
        <v>OK</v>
      </c>
      <c r="L151" s="152">
        <v>1065085</v>
      </c>
      <c r="M151" s="152" t="s">
        <v>786</v>
      </c>
      <c r="N151" s="152" t="s">
        <v>787</v>
      </c>
      <c r="O151" s="152" t="s">
        <v>532</v>
      </c>
      <c r="P151" s="152" t="s">
        <v>1447</v>
      </c>
      <c r="R151" s="152" t="s">
        <v>787</v>
      </c>
      <c r="S151" s="152" t="s">
        <v>532</v>
      </c>
      <c r="T151" s="152" t="s">
        <v>1447</v>
      </c>
      <c r="W151" s="152" t="s">
        <v>1316</v>
      </c>
      <c r="X151" s="152">
        <f t="shared" si="9"/>
        <v>1</v>
      </c>
    </row>
    <row r="152" spans="2:24" ht="21.75" customHeight="1">
      <c r="B152" s="162">
        <v>148</v>
      </c>
      <c r="C152" s="152" t="s">
        <v>2157</v>
      </c>
      <c r="D152" s="162">
        <v>148</v>
      </c>
      <c r="E152" s="157">
        <v>1220008</v>
      </c>
      <c r="F152" s="152">
        <v>1220008</v>
      </c>
      <c r="G152" s="152" t="s">
        <v>1333</v>
      </c>
      <c r="H152" s="152" t="s">
        <v>1333</v>
      </c>
      <c r="I152" s="153" t="str">
        <f t="shared" ca="1" si="7"/>
        <v>OK</v>
      </c>
      <c r="J152" s="153" t="str">
        <f t="shared" si="8"/>
        <v>OK</v>
      </c>
      <c r="L152" s="152">
        <v>1071410</v>
      </c>
      <c r="M152" s="152" t="s">
        <v>1892</v>
      </c>
      <c r="N152" s="152" t="s">
        <v>878</v>
      </c>
      <c r="O152" s="152" t="s">
        <v>532</v>
      </c>
      <c r="P152" s="152" t="s">
        <v>879</v>
      </c>
      <c r="R152" s="152" t="s">
        <v>878</v>
      </c>
      <c r="S152" s="152" t="s">
        <v>532</v>
      </c>
      <c r="T152" s="152" t="s">
        <v>879</v>
      </c>
      <c r="W152" s="152" t="s">
        <v>2157</v>
      </c>
      <c r="X152" s="152">
        <f t="shared" si="9"/>
        <v>1</v>
      </c>
    </row>
    <row r="153" spans="2:24" ht="21.75" customHeight="1">
      <c r="B153" s="162">
        <v>149</v>
      </c>
      <c r="C153" s="152" t="s">
        <v>2042</v>
      </c>
      <c r="D153" s="162">
        <v>149</v>
      </c>
      <c r="E153" s="157">
        <v>1220059</v>
      </c>
      <c r="F153" s="152">
        <v>1220059</v>
      </c>
      <c r="G153" s="152" t="s">
        <v>2158</v>
      </c>
      <c r="H153" s="152" t="s">
        <v>2158</v>
      </c>
      <c r="I153" s="153" t="str">
        <f t="shared" ca="1" si="7"/>
        <v>OK</v>
      </c>
      <c r="J153" s="153" t="str">
        <f t="shared" si="8"/>
        <v>OK</v>
      </c>
      <c r="L153" s="152">
        <v>1080139</v>
      </c>
      <c r="M153" s="152" t="s">
        <v>2159</v>
      </c>
      <c r="N153" s="152" t="s">
        <v>1919</v>
      </c>
      <c r="O153" s="152" t="s">
        <v>401</v>
      </c>
      <c r="P153" s="152" t="s">
        <v>1722</v>
      </c>
      <c r="R153" s="152" t="s">
        <v>1919</v>
      </c>
      <c r="S153" s="152" t="s">
        <v>401</v>
      </c>
      <c r="T153" s="152" t="s">
        <v>1722</v>
      </c>
      <c r="W153" s="152" t="s">
        <v>2042</v>
      </c>
      <c r="X153" s="152">
        <f t="shared" si="9"/>
        <v>1</v>
      </c>
    </row>
    <row r="154" spans="2:24" ht="21.75" customHeight="1">
      <c r="B154" s="162">
        <v>150</v>
      </c>
      <c r="C154" s="152" t="s">
        <v>1449</v>
      </c>
      <c r="D154" s="162">
        <v>150</v>
      </c>
      <c r="E154" s="157">
        <v>1220012</v>
      </c>
      <c r="F154" s="152">
        <v>1220012</v>
      </c>
      <c r="G154" s="152" t="s">
        <v>1450</v>
      </c>
      <c r="H154" s="152" t="s">
        <v>1450</v>
      </c>
      <c r="I154" s="153" t="str">
        <f t="shared" ca="1" si="7"/>
        <v>OK</v>
      </c>
      <c r="J154" s="153" t="str">
        <f t="shared" si="8"/>
        <v>OK</v>
      </c>
      <c r="L154" s="152">
        <v>1066516</v>
      </c>
      <c r="M154" s="152" t="s">
        <v>1582</v>
      </c>
      <c r="N154" s="152" t="s">
        <v>792</v>
      </c>
      <c r="O154" s="152" t="s">
        <v>532</v>
      </c>
      <c r="P154" s="152" t="s">
        <v>660</v>
      </c>
      <c r="R154" s="152" t="s">
        <v>792</v>
      </c>
      <c r="S154" s="152" t="s">
        <v>532</v>
      </c>
      <c r="T154" s="152" t="s">
        <v>660</v>
      </c>
      <c r="W154" s="152" t="s">
        <v>1449</v>
      </c>
      <c r="X154" s="152">
        <f t="shared" si="9"/>
        <v>1</v>
      </c>
    </row>
    <row r="155" spans="2:24" ht="21.75" customHeight="1">
      <c r="B155" s="162">
        <v>151</v>
      </c>
      <c r="C155" s="167" t="s">
        <v>2160</v>
      </c>
      <c r="D155" s="162">
        <v>151</v>
      </c>
      <c r="E155" s="157">
        <v>1220013</v>
      </c>
      <c r="F155" s="152">
        <v>1220013</v>
      </c>
      <c r="G155" s="152" t="s">
        <v>1197</v>
      </c>
      <c r="H155" s="152" t="s">
        <v>1197</v>
      </c>
      <c r="I155" s="153" t="str">
        <f t="shared" ca="1" si="7"/>
        <v>OK</v>
      </c>
      <c r="J155" s="153" t="str">
        <f t="shared" si="8"/>
        <v>OK</v>
      </c>
      <c r="L155" s="152">
        <v>1066992</v>
      </c>
      <c r="M155" s="152" t="s">
        <v>1618</v>
      </c>
      <c r="N155" s="152" t="s">
        <v>1198</v>
      </c>
      <c r="O155" s="152" t="s">
        <v>532</v>
      </c>
      <c r="P155" s="152" t="s">
        <v>1166</v>
      </c>
      <c r="R155" s="152" t="s">
        <v>1198</v>
      </c>
      <c r="S155" s="152" t="s">
        <v>532</v>
      </c>
      <c r="T155" s="152" t="s">
        <v>1166</v>
      </c>
      <c r="W155" s="152" t="s">
        <v>1723</v>
      </c>
      <c r="X155" s="152">
        <f t="shared" si="9"/>
        <v>1</v>
      </c>
    </row>
    <row r="156" spans="2:24" ht="21.75" customHeight="1">
      <c r="B156" s="162">
        <v>152</v>
      </c>
      <c r="C156" s="152" t="s">
        <v>1451</v>
      </c>
      <c r="D156" s="162">
        <v>152</v>
      </c>
      <c r="E156" s="157">
        <v>1220014</v>
      </c>
      <c r="F156" s="152">
        <v>1220014</v>
      </c>
      <c r="G156" s="152" t="s">
        <v>1213</v>
      </c>
      <c r="H156" s="152" t="s">
        <v>1213</v>
      </c>
      <c r="I156" s="153" t="str">
        <f t="shared" ca="1" si="7"/>
        <v>OK</v>
      </c>
      <c r="J156" s="153" t="str">
        <f>IF(EXACT(G156,H156),"OK","変更あり！")</f>
        <v>OK</v>
      </c>
      <c r="L156" s="152">
        <v>1071520</v>
      </c>
      <c r="M156" s="152" t="s">
        <v>1214</v>
      </c>
      <c r="N156" s="152" t="s">
        <v>1215</v>
      </c>
      <c r="O156" s="152" t="s">
        <v>532</v>
      </c>
      <c r="P156" s="152" t="s">
        <v>1216</v>
      </c>
      <c r="R156" s="152" t="s">
        <v>1215</v>
      </c>
      <c r="S156" s="152" t="s">
        <v>532</v>
      </c>
      <c r="T156" s="152" t="s">
        <v>1216</v>
      </c>
      <c r="W156" s="152" t="s">
        <v>1619</v>
      </c>
      <c r="X156" s="152">
        <f t="shared" si="9"/>
        <v>1</v>
      </c>
    </row>
    <row r="157" spans="2:24" ht="21.75" customHeight="1">
      <c r="B157" s="162">
        <v>153</v>
      </c>
      <c r="C157" s="152" t="s">
        <v>1452</v>
      </c>
      <c r="D157" s="162">
        <v>153</v>
      </c>
      <c r="E157" s="157">
        <v>1220016</v>
      </c>
      <c r="F157" s="152">
        <v>1220016</v>
      </c>
      <c r="G157" s="152" t="s">
        <v>1217</v>
      </c>
      <c r="H157" s="152" t="s">
        <v>1217</v>
      </c>
      <c r="I157" s="153" t="str">
        <f t="shared" ca="1" si="7"/>
        <v>OK</v>
      </c>
      <c r="J157" s="153" t="str">
        <f t="shared" ref="J157:J164" si="10">IF(EXACT(G157,H157),"OK","変更あり！")</f>
        <v>OK</v>
      </c>
      <c r="L157" s="152">
        <v>1071460</v>
      </c>
      <c r="M157" s="152" t="s">
        <v>1218</v>
      </c>
      <c r="N157" s="152" t="s">
        <v>1219</v>
      </c>
      <c r="O157" s="152" t="s">
        <v>532</v>
      </c>
      <c r="P157" s="152" t="s">
        <v>1220</v>
      </c>
      <c r="R157" s="152" t="s">
        <v>1219</v>
      </c>
      <c r="S157" s="152" t="s">
        <v>532</v>
      </c>
      <c r="T157" s="152" t="s">
        <v>1220</v>
      </c>
      <c r="W157" s="152" t="s">
        <v>1620</v>
      </c>
      <c r="X157" s="152">
        <f t="shared" si="9"/>
        <v>1</v>
      </c>
    </row>
    <row r="158" spans="2:24" ht="21.75" customHeight="1">
      <c r="B158" s="162">
        <v>154</v>
      </c>
      <c r="C158" s="152" t="s">
        <v>1621</v>
      </c>
      <c r="D158" s="162">
        <v>154</v>
      </c>
      <c r="E158" s="157">
        <v>1220019</v>
      </c>
      <c r="F158" s="152">
        <v>1220019</v>
      </c>
      <c r="G158" s="152" t="s">
        <v>1622</v>
      </c>
      <c r="H158" s="152" t="s">
        <v>1622</v>
      </c>
      <c r="I158" s="153" t="str">
        <f t="shared" ca="1" si="7"/>
        <v>OK</v>
      </c>
      <c r="J158" s="153" t="str">
        <f t="shared" si="10"/>
        <v>OK</v>
      </c>
      <c r="L158" s="152">
        <v>1076470</v>
      </c>
      <c r="M158" s="152" t="s">
        <v>1724</v>
      </c>
      <c r="N158" s="152" t="s">
        <v>1623</v>
      </c>
      <c r="O158" s="152" t="s">
        <v>532</v>
      </c>
      <c r="P158" s="152" t="s">
        <v>1624</v>
      </c>
      <c r="R158" s="152" t="s">
        <v>1623</v>
      </c>
      <c r="S158" s="152" t="s">
        <v>532</v>
      </c>
      <c r="T158" s="152" t="s">
        <v>1624</v>
      </c>
      <c r="W158" s="152" t="s">
        <v>1621</v>
      </c>
      <c r="X158" s="152">
        <f t="shared" si="9"/>
        <v>1</v>
      </c>
    </row>
    <row r="159" spans="2:24" ht="21.75" customHeight="1">
      <c r="B159" s="162">
        <v>155</v>
      </c>
      <c r="C159" s="152" t="s">
        <v>1625</v>
      </c>
      <c r="D159" s="162">
        <v>155</v>
      </c>
      <c r="E159" s="157">
        <v>1220020</v>
      </c>
      <c r="F159" s="152">
        <v>1220020</v>
      </c>
      <c r="G159" s="152" t="s">
        <v>1626</v>
      </c>
      <c r="H159" s="152" t="s">
        <v>1626</v>
      </c>
      <c r="I159" s="153" t="str">
        <f t="shared" ca="1" si="7"/>
        <v>OK</v>
      </c>
      <c r="J159" s="153" t="str">
        <f t="shared" si="10"/>
        <v>OK</v>
      </c>
      <c r="L159" s="152">
        <v>1059654</v>
      </c>
      <c r="M159" s="152" t="s">
        <v>795</v>
      </c>
      <c r="N159" s="152" t="s">
        <v>884</v>
      </c>
      <c r="O159" s="152" t="s">
        <v>532</v>
      </c>
      <c r="P159" s="152" t="s">
        <v>1887</v>
      </c>
      <c r="R159" s="152" t="s">
        <v>884</v>
      </c>
      <c r="S159" s="152" t="s">
        <v>532</v>
      </c>
      <c r="T159" s="152" t="s">
        <v>1887</v>
      </c>
      <c r="W159" s="152" t="s">
        <v>1625</v>
      </c>
      <c r="X159" s="152">
        <f t="shared" si="9"/>
        <v>1</v>
      </c>
    </row>
    <row r="160" spans="2:24" ht="21.75" customHeight="1">
      <c r="B160" s="162">
        <v>156</v>
      </c>
      <c r="C160" s="152" t="s">
        <v>1501</v>
      </c>
      <c r="D160" s="162">
        <v>156</v>
      </c>
      <c r="E160" s="157">
        <v>1220021</v>
      </c>
      <c r="F160" s="152">
        <v>1220021</v>
      </c>
      <c r="G160" s="152" t="s">
        <v>1627</v>
      </c>
      <c r="H160" s="152" t="s">
        <v>1627</v>
      </c>
      <c r="I160" s="153" t="str">
        <f t="shared" ca="1" si="7"/>
        <v>OK</v>
      </c>
      <c r="J160" s="153" t="str">
        <f t="shared" si="10"/>
        <v>OK</v>
      </c>
      <c r="L160" s="152">
        <v>1071805</v>
      </c>
      <c r="M160" s="152" t="s">
        <v>1616</v>
      </c>
      <c r="N160" s="152" t="s">
        <v>1448</v>
      </c>
      <c r="O160" s="152" t="s">
        <v>532</v>
      </c>
      <c r="P160" s="152" t="s">
        <v>1186</v>
      </c>
      <c r="R160" s="152" t="s">
        <v>1448</v>
      </c>
      <c r="S160" s="152" t="s">
        <v>532</v>
      </c>
      <c r="T160" s="152" t="s">
        <v>1186</v>
      </c>
      <c r="W160" s="152" t="s">
        <v>1501</v>
      </c>
      <c r="X160" s="152">
        <f t="shared" si="9"/>
        <v>1</v>
      </c>
    </row>
    <row r="161" spans="2:24" ht="21.75" customHeight="1">
      <c r="B161" s="162">
        <v>157</v>
      </c>
      <c r="C161" s="168" t="s">
        <v>1500</v>
      </c>
      <c r="D161" s="162">
        <v>157</v>
      </c>
      <c r="E161" s="157">
        <v>1220022</v>
      </c>
      <c r="F161" s="152">
        <v>1220022</v>
      </c>
      <c r="G161" s="152" t="s">
        <v>1628</v>
      </c>
      <c r="H161" s="152" t="s">
        <v>1628</v>
      </c>
      <c r="I161" s="153" t="str">
        <f t="shared" ca="1" si="7"/>
        <v>OK</v>
      </c>
      <c r="J161" s="153" t="str">
        <f t="shared" si="10"/>
        <v>OK</v>
      </c>
      <c r="L161" s="152">
        <v>1075391</v>
      </c>
      <c r="M161" s="152" t="s">
        <v>1629</v>
      </c>
      <c r="N161" s="152" t="s">
        <v>2161</v>
      </c>
      <c r="O161" s="152" t="s">
        <v>401</v>
      </c>
      <c r="P161" s="152" t="s">
        <v>2162</v>
      </c>
      <c r="R161" s="152" t="s">
        <v>2161</v>
      </c>
      <c r="S161" s="152" t="s">
        <v>401</v>
      </c>
      <c r="T161" s="152" t="s">
        <v>2162</v>
      </c>
      <c r="W161" s="152" t="s">
        <v>1500</v>
      </c>
      <c r="X161" s="152">
        <f t="shared" si="9"/>
        <v>1</v>
      </c>
    </row>
    <row r="162" spans="2:24" ht="21.75" customHeight="1">
      <c r="B162" s="162">
        <v>158</v>
      </c>
      <c r="C162" s="168" t="s">
        <v>1497</v>
      </c>
      <c r="D162" s="162">
        <v>158</v>
      </c>
      <c r="E162" s="157">
        <v>1220023</v>
      </c>
      <c r="F162" s="152">
        <v>1220023</v>
      </c>
      <c r="G162" s="152" t="s">
        <v>1630</v>
      </c>
      <c r="H162" s="152" t="s">
        <v>1630</v>
      </c>
      <c r="I162" s="153" t="str">
        <f t="shared" ca="1" si="7"/>
        <v>OK</v>
      </c>
      <c r="J162" s="153" t="str">
        <f t="shared" si="10"/>
        <v>OK</v>
      </c>
      <c r="L162" s="152">
        <v>1075163</v>
      </c>
      <c r="M162" s="152" t="s">
        <v>1631</v>
      </c>
      <c r="N162" s="152" t="s">
        <v>1782</v>
      </c>
      <c r="O162" s="152" t="s">
        <v>401</v>
      </c>
      <c r="P162" s="152" t="s">
        <v>573</v>
      </c>
      <c r="R162" s="152" t="s">
        <v>1782</v>
      </c>
      <c r="S162" s="152" t="s">
        <v>401</v>
      </c>
      <c r="T162" s="152" t="s">
        <v>573</v>
      </c>
      <c r="W162" s="152" t="s">
        <v>1497</v>
      </c>
      <c r="X162" s="152">
        <f t="shared" si="9"/>
        <v>1</v>
      </c>
    </row>
    <row r="163" spans="2:24" ht="21.75" customHeight="1">
      <c r="B163" s="162">
        <v>159</v>
      </c>
      <c r="C163" s="168" t="s">
        <v>1310</v>
      </c>
      <c r="D163" s="162">
        <v>159</v>
      </c>
      <c r="E163" s="157">
        <v>1220024</v>
      </c>
      <c r="F163" s="152">
        <v>1220024</v>
      </c>
      <c r="G163" s="152" t="s">
        <v>1353</v>
      </c>
      <c r="H163" s="152" t="s">
        <v>1353</v>
      </c>
      <c r="I163" s="153" t="str">
        <f t="shared" ca="1" si="7"/>
        <v>OK</v>
      </c>
      <c r="J163" s="153" t="str">
        <f t="shared" si="10"/>
        <v>OK</v>
      </c>
      <c r="L163" s="152">
        <v>1031259</v>
      </c>
      <c r="M163" s="152" t="s">
        <v>496</v>
      </c>
      <c r="N163" s="152" t="s">
        <v>1132</v>
      </c>
      <c r="O163" s="152" t="s">
        <v>401</v>
      </c>
      <c r="P163" s="152" t="s">
        <v>497</v>
      </c>
      <c r="R163" s="152" t="s">
        <v>1132</v>
      </c>
      <c r="S163" s="152" t="s">
        <v>401</v>
      </c>
      <c r="T163" s="152" t="s">
        <v>497</v>
      </c>
      <c r="W163" s="152" t="s">
        <v>1310</v>
      </c>
      <c r="X163" s="152">
        <f t="shared" si="9"/>
        <v>1</v>
      </c>
    </row>
    <row r="164" spans="2:24" ht="21.75" customHeight="1">
      <c r="B164" s="162">
        <v>160</v>
      </c>
      <c r="C164" s="168" t="s">
        <v>1498</v>
      </c>
      <c r="D164" s="162">
        <v>160</v>
      </c>
      <c r="E164" s="157">
        <v>1220025</v>
      </c>
      <c r="F164" s="152">
        <v>1220025</v>
      </c>
      <c r="G164" s="152" t="s">
        <v>1632</v>
      </c>
      <c r="H164" s="152" t="s">
        <v>1632</v>
      </c>
      <c r="I164" s="153" t="str">
        <f t="shared" ca="1" si="7"/>
        <v>OK</v>
      </c>
      <c r="J164" s="153" t="str">
        <f t="shared" si="10"/>
        <v>OK</v>
      </c>
      <c r="L164" s="152">
        <v>1071805</v>
      </c>
      <c r="M164" s="152" t="s">
        <v>1616</v>
      </c>
      <c r="N164" s="152" t="s">
        <v>1448</v>
      </c>
      <c r="O164" s="152" t="s">
        <v>532</v>
      </c>
      <c r="P164" s="152" t="s">
        <v>1186</v>
      </c>
      <c r="R164" s="152" t="s">
        <v>1448</v>
      </c>
      <c r="S164" s="152" t="s">
        <v>532</v>
      </c>
      <c r="T164" s="152" t="s">
        <v>1186</v>
      </c>
      <c r="W164" s="152" t="s">
        <v>1498</v>
      </c>
      <c r="X164" s="152">
        <f t="shared" si="9"/>
        <v>1</v>
      </c>
    </row>
    <row r="165" spans="2:24" ht="21.75" customHeight="1">
      <c r="B165" s="162">
        <v>161</v>
      </c>
      <c r="C165" s="168" t="s">
        <v>2043</v>
      </c>
      <c r="D165" s="162">
        <v>161</v>
      </c>
      <c r="E165" s="157">
        <v>1220060</v>
      </c>
      <c r="F165" s="152">
        <v>1220060</v>
      </c>
      <c r="G165" s="152" t="s">
        <v>2163</v>
      </c>
      <c r="H165" s="152" t="s">
        <v>2163</v>
      </c>
      <c r="I165" s="153" t="str">
        <f t="shared" ca="1" si="7"/>
        <v>OK</v>
      </c>
      <c r="J165" s="153" t="str">
        <f>IF(EXACT(G165,H165),"OK","変更あり！")</f>
        <v>OK</v>
      </c>
      <c r="L165" s="152">
        <v>1080139</v>
      </c>
      <c r="M165" s="152" t="s">
        <v>2159</v>
      </c>
      <c r="N165" s="152" t="s">
        <v>1919</v>
      </c>
      <c r="O165" s="152" t="s">
        <v>401</v>
      </c>
      <c r="P165" s="152" t="s">
        <v>1722</v>
      </c>
      <c r="R165" s="152" t="s">
        <v>1919</v>
      </c>
      <c r="S165" s="152" t="s">
        <v>401</v>
      </c>
      <c r="T165" s="152" t="s">
        <v>1722</v>
      </c>
      <c r="U165" s="152" t="s">
        <v>2089</v>
      </c>
      <c r="W165" s="152" t="s">
        <v>2043</v>
      </c>
      <c r="X165" s="152">
        <f t="shared" si="9"/>
        <v>1</v>
      </c>
    </row>
    <row r="166" spans="2:24" ht="21.75" customHeight="1">
      <c r="B166" s="162">
        <v>162</v>
      </c>
      <c r="C166" s="168" t="s">
        <v>1502</v>
      </c>
      <c r="D166" s="162">
        <v>162</v>
      </c>
      <c r="E166" s="157">
        <v>1220027</v>
      </c>
      <c r="F166" s="152">
        <v>1220027</v>
      </c>
      <c r="G166" s="152" t="s">
        <v>1633</v>
      </c>
      <c r="H166" s="152" t="s">
        <v>1633</v>
      </c>
      <c r="I166" s="153" t="str">
        <f t="shared" ca="1" si="7"/>
        <v>OK</v>
      </c>
      <c r="J166" s="153" t="str">
        <f t="shared" ref="J166:J169" si="11">IF(EXACT(G166,H166),"OK","変更あり！")</f>
        <v>OK</v>
      </c>
      <c r="L166" s="152">
        <v>1076454</v>
      </c>
      <c r="M166" s="152" t="s">
        <v>1725</v>
      </c>
      <c r="N166" s="152" t="s">
        <v>1634</v>
      </c>
      <c r="O166" s="152" t="s">
        <v>532</v>
      </c>
      <c r="P166" s="152" t="s">
        <v>2164</v>
      </c>
      <c r="R166" s="152" t="s">
        <v>1634</v>
      </c>
      <c r="S166" s="152" t="s">
        <v>532</v>
      </c>
      <c r="T166" s="152" t="s">
        <v>2164</v>
      </c>
      <c r="U166" s="152" t="s">
        <v>2089</v>
      </c>
      <c r="W166" s="152" t="s">
        <v>1502</v>
      </c>
      <c r="X166" s="152">
        <f t="shared" si="9"/>
        <v>1</v>
      </c>
    </row>
    <row r="167" spans="2:24" ht="21.75" customHeight="1">
      <c r="B167" s="162">
        <v>163</v>
      </c>
      <c r="C167" s="168" t="s">
        <v>1697</v>
      </c>
      <c r="D167" s="162">
        <v>163</v>
      </c>
      <c r="E167" s="157">
        <v>1220028</v>
      </c>
      <c r="F167" s="152">
        <v>1220028</v>
      </c>
      <c r="G167" s="152" t="s">
        <v>1727</v>
      </c>
      <c r="H167" s="152" t="s">
        <v>1727</v>
      </c>
      <c r="I167" s="153" t="str">
        <f t="shared" ca="1" si="7"/>
        <v>OK</v>
      </c>
      <c r="J167" s="153" t="str">
        <f t="shared" si="11"/>
        <v>OK</v>
      </c>
      <c r="L167" s="152">
        <v>1064017</v>
      </c>
      <c r="M167" s="152" t="s">
        <v>729</v>
      </c>
      <c r="N167" s="152" t="s">
        <v>1728</v>
      </c>
      <c r="O167" s="152" t="s">
        <v>401</v>
      </c>
      <c r="P167" s="152" t="s">
        <v>731</v>
      </c>
      <c r="R167" s="152" t="s">
        <v>1728</v>
      </c>
      <c r="S167" s="152" t="s">
        <v>401</v>
      </c>
      <c r="T167" s="152" t="s">
        <v>731</v>
      </c>
      <c r="W167" s="152" t="s">
        <v>1726</v>
      </c>
      <c r="X167" s="152">
        <f t="shared" si="9"/>
        <v>1</v>
      </c>
    </row>
    <row r="168" spans="2:24" ht="21.75" customHeight="1">
      <c r="B168" s="162">
        <v>164</v>
      </c>
      <c r="C168" s="167" t="s">
        <v>1698</v>
      </c>
      <c r="D168" s="162">
        <v>164</v>
      </c>
      <c r="E168" s="157">
        <v>1220029</v>
      </c>
      <c r="F168" s="152">
        <v>1220029</v>
      </c>
      <c r="G168" s="152" t="s">
        <v>1044</v>
      </c>
      <c r="H168" s="152" t="s">
        <v>1044</v>
      </c>
      <c r="I168" s="153" t="str">
        <f t="shared" ca="1" si="7"/>
        <v>OK</v>
      </c>
      <c r="J168" s="153" t="str">
        <f t="shared" si="11"/>
        <v>OK</v>
      </c>
      <c r="L168" s="152">
        <v>1060109</v>
      </c>
      <c r="M168" s="152" t="s">
        <v>1730</v>
      </c>
      <c r="N168" s="152" t="s">
        <v>1045</v>
      </c>
      <c r="O168" s="152" t="s">
        <v>532</v>
      </c>
      <c r="P168" s="152" t="s">
        <v>1460</v>
      </c>
      <c r="R168" s="152" t="s">
        <v>1045</v>
      </c>
      <c r="S168" s="152" t="s">
        <v>532</v>
      </c>
      <c r="T168" s="152" t="s">
        <v>1460</v>
      </c>
      <c r="W168" s="152" t="s">
        <v>1729</v>
      </c>
      <c r="X168" s="152">
        <f t="shared" si="9"/>
        <v>1</v>
      </c>
    </row>
    <row r="169" spans="2:24" ht="21.75" customHeight="1">
      <c r="B169" s="162">
        <v>165</v>
      </c>
      <c r="C169" s="168" t="s">
        <v>1699</v>
      </c>
      <c r="D169" s="162">
        <v>165</v>
      </c>
      <c r="E169" s="157">
        <v>1220030</v>
      </c>
      <c r="F169" s="152">
        <v>1220030</v>
      </c>
      <c r="G169" s="152" t="s">
        <v>1732</v>
      </c>
      <c r="H169" s="152" t="s">
        <v>1732</v>
      </c>
      <c r="I169" s="153" t="str">
        <f t="shared" ca="1" si="7"/>
        <v>OK</v>
      </c>
      <c r="J169" s="153" t="str">
        <f t="shared" si="11"/>
        <v>OK</v>
      </c>
      <c r="L169" s="152">
        <v>1059654</v>
      </c>
      <c r="M169" s="152" t="s">
        <v>795</v>
      </c>
      <c r="N169" s="152" t="s">
        <v>796</v>
      </c>
      <c r="O169" s="152" t="s">
        <v>532</v>
      </c>
      <c r="P169" s="152" t="s">
        <v>1887</v>
      </c>
      <c r="R169" s="152" t="s">
        <v>796</v>
      </c>
      <c r="S169" s="152" t="s">
        <v>532</v>
      </c>
      <c r="T169" s="152" t="s">
        <v>1887</v>
      </c>
      <c r="W169" s="152" t="s">
        <v>1731</v>
      </c>
      <c r="X169" s="152">
        <f t="shared" si="9"/>
        <v>1</v>
      </c>
    </row>
    <row r="170" spans="2:24" ht="21.75" customHeight="1">
      <c r="B170" s="162">
        <v>166</v>
      </c>
      <c r="C170" s="168" t="s">
        <v>1695</v>
      </c>
      <c r="D170" s="162">
        <v>166</v>
      </c>
      <c r="E170" s="157">
        <v>1220031</v>
      </c>
      <c r="F170" s="152">
        <v>1220031</v>
      </c>
      <c r="G170" s="152" t="s">
        <v>1734</v>
      </c>
      <c r="H170" s="152" t="s">
        <v>1734</v>
      </c>
      <c r="I170" s="153" t="s">
        <v>1324</v>
      </c>
      <c r="J170" s="153" t="s">
        <v>1324</v>
      </c>
      <c r="L170" s="152">
        <v>1061254</v>
      </c>
      <c r="M170" s="152" t="s">
        <v>1662</v>
      </c>
      <c r="N170" s="152" t="s">
        <v>796</v>
      </c>
      <c r="O170" s="152" t="s">
        <v>532</v>
      </c>
      <c r="P170" s="152" t="s">
        <v>1887</v>
      </c>
      <c r="R170" s="152" t="s">
        <v>796</v>
      </c>
      <c r="S170" s="152" t="s">
        <v>532</v>
      </c>
      <c r="T170" s="152" t="s">
        <v>1887</v>
      </c>
      <c r="W170" s="152" t="s">
        <v>1733</v>
      </c>
      <c r="X170" s="152">
        <f t="shared" si="9"/>
        <v>1</v>
      </c>
    </row>
    <row r="171" spans="2:24" ht="21.75" customHeight="1">
      <c r="B171" s="162">
        <v>167</v>
      </c>
      <c r="C171" s="168" t="s">
        <v>2165</v>
      </c>
      <c r="D171" s="162">
        <v>167</v>
      </c>
      <c r="E171" s="157">
        <v>1220032</v>
      </c>
      <c r="F171" s="152">
        <v>1220032</v>
      </c>
      <c r="G171" s="152" t="s">
        <v>1736</v>
      </c>
      <c r="H171" s="152" t="s">
        <v>1736</v>
      </c>
      <c r="I171" s="153" t="s">
        <v>1324</v>
      </c>
      <c r="J171" s="153" t="s">
        <v>1324</v>
      </c>
      <c r="L171" s="152">
        <v>1078343</v>
      </c>
      <c r="M171" s="152" t="s">
        <v>1896</v>
      </c>
      <c r="N171" s="152" t="s">
        <v>1897</v>
      </c>
      <c r="O171" s="152" t="s">
        <v>532</v>
      </c>
      <c r="P171" s="152" t="s">
        <v>1737</v>
      </c>
      <c r="R171" s="152" t="s">
        <v>1897</v>
      </c>
      <c r="S171" s="152" t="s">
        <v>532</v>
      </c>
      <c r="T171" s="152" t="s">
        <v>1737</v>
      </c>
      <c r="W171" s="152" t="s">
        <v>1735</v>
      </c>
      <c r="X171" s="152">
        <f t="shared" si="9"/>
        <v>1</v>
      </c>
    </row>
    <row r="172" spans="2:24" ht="21.75" customHeight="1">
      <c r="B172" s="162">
        <v>168</v>
      </c>
      <c r="C172" s="168" t="s">
        <v>1841</v>
      </c>
      <c r="D172" s="162">
        <v>168</v>
      </c>
      <c r="E172" s="157">
        <v>1220033</v>
      </c>
      <c r="F172" s="152">
        <v>1220033</v>
      </c>
      <c r="G172" s="152" t="s">
        <v>1739</v>
      </c>
      <c r="H172" s="152" t="s">
        <v>1739</v>
      </c>
      <c r="I172" s="153" t="str">
        <f t="shared" ref="I172:I235" ca="1" si="12">IF(COUNTIF($G$5:$G$352,G172)=1,"OK","重複あり！")</f>
        <v>OK</v>
      </c>
      <c r="J172" s="153" t="str">
        <f t="shared" ref="J172:J193" si="13">IF(EXACT(G172,H172),"OK","変更あり！")</f>
        <v>OK</v>
      </c>
      <c r="L172" s="152">
        <v>1075222</v>
      </c>
      <c r="M172" s="152" t="s">
        <v>1889</v>
      </c>
      <c r="N172" s="152" t="s">
        <v>1890</v>
      </c>
      <c r="O172" s="152" t="s">
        <v>532</v>
      </c>
      <c r="P172" s="152" t="s">
        <v>1891</v>
      </c>
      <c r="R172" s="152" t="s">
        <v>1890</v>
      </c>
      <c r="S172" s="152" t="s">
        <v>532</v>
      </c>
      <c r="T172" s="152" t="s">
        <v>1891</v>
      </c>
      <c r="W172" s="152" t="s">
        <v>1738</v>
      </c>
      <c r="X172" s="152">
        <f t="shared" si="9"/>
        <v>1</v>
      </c>
    </row>
    <row r="173" spans="2:24" ht="21.75" customHeight="1">
      <c r="B173" s="162">
        <v>169</v>
      </c>
      <c r="C173" s="168" t="s">
        <v>1898</v>
      </c>
      <c r="D173" s="162">
        <v>169</v>
      </c>
      <c r="E173" s="157">
        <v>1220035</v>
      </c>
      <c r="F173" s="152">
        <v>1220035</v>
      </c>
      <c r="G173" s="152" t="s">
        <v>1899</v>
      </c>
      <c r="H173" s="152" t="s">
        <v>1899</v>
      </c>
      <c r="I173" s="153" t="str">
        <f t="shared" ca="1" si="12"/>
        <v>OK</v>
      </c>
      <c r="J173" s="153" t="str">
        <f t="shared" si="13"/>
        <v>OK</v>
      </c>
      <c r="L173" s="152">
        <v>1066516</v>
      </c>
      <c r="M173" s="152" t="s">
        <v>1900</v>
      </c>
      <c r="N173" s="152" t="s">
        <v>792</v>
      </c>
      <c r="O173" s="152" t="s">
        <v>532</v>
      </c>
      <c r="P173" s="152" t="s">
        <v>660</v>
      </c>
      <c r="R173" s="152" t="s">
        <v>792</v>
      </c>
      <c r="S173" s="152" t="s">
        <v>532</v>
      </c>
      <c r="T173" s="152" t="s">
        <v>660</v>
      </c>
      <c r="W173" s="152" t="s">
        <v>1898</v>
      </c>
      <c r="X173" s="152">
        <f t="shared" si="9"/>
        <v>1</v>
      </c>
    </row>
    <row r="174" spans="2:24" ht="21.75" customHeight="1">
      <c r="B174" s="162">
        <v>170</v>
      </c>
      <c r="C174" s="168" t="s">
        <v>1901</v>
      </c>
      <c r="D174" s="162">
        <v>170</v>
      </c>
      <c r="E174" s="157">
        <v>1220036</v>
      </c>
      <c r="F174" s="152">
        <v>1220036</v>
      </c>
      <c r="G174" s="152" t="s">
        <v>1902</v>
      </c>
      <c r="H174" s="152" t="s">
        <v>1902</v>
      </c>
      <c r="I174" s="153" t="str">
        <f t="shared" ca="1" si="12"/>
        <v>OK</v>
      </c>
      <c r="J174" s="153" t="str">
        <f t="shared" si="13"/>
        <v>OK</v>
      </c>
      <c r="L174" s="152">
        <v>1061254</v>
      </c>
      <c r="M174" s="152" t="s">
        <v>1903</v>
      </c>
      <c r="N174" s="152" t="s">
        <v>884</v>
      </c>
      <c r="O174" s="152" t="s">
        <v>532</v>
      </c>
      <c r="P174" s="152" t="s">
        <v>1887</v>
      </c>
      <c r="R174" s="152" t="s">
        <v>884</v>
      </c>
      <c r="S174" s="152" t="s">
        <v>532</v>
      </c>
      <c r="T174" s="152" t="s">
        <v>1887</v>
      </c>
      <c r="W174" s="152" t="s">
        <v>1901</v>
      </c>
      <c r="X174" s="152">
        <f t="shared" si="9"/>
        <v>1</v>
      </c>
    </row>
    <row r="175" spans="2:24" ht="21.75" customHeight="1">
      <c r="B175" s="162">
        <v>171</v>
      </c>
      <c r="C175" s="168" t="s">
        <v>1904</v>
      </c>
      <c r="D175" s="162">
        <v>171</v>
      </c>
      <c r="E175" s="157">
        <v>1220037</v>
      </c>
      <c r="F175" s="152">
        <v>1220037</v>
      </c>
      <c r="G175" s="152" t="s">
        <v>1905</v>
      </c>
      <c r="H175" s="152" t="s">
        <v>1905</v>
      </c>
      <c r="I175" s="153" t="str">
        <f t="shared" ca="1" si="12"/>
        <v>OK</v>
      </c>
      <c r="J175" s="153" t="str">
        <f t="shared" si="13"/>
        <v>OK</v>
      </c>
      <c r="L175" s="152">
        <v>1061254</v>
      </c>
      <c r="M175" s="152" t="s">
        <v>1903</v>
      </c>
      <c r="N175" s="152" t="s">
        <v>884</v>
      </c>
      <c r="O175" s="152" t="s">
        <v>532</v>
      </c>
      <c r="P175" s="152" t="s">
        <v>1887</v>
      </c>
      <c r="R175" s="152" t="s">
        <v>884</v>
      </c>
      <c r="S175" s="152" t="s">
        <v>532</v>
      </c>
      <c r="T175" s="152" t="s">
        <v>1887</v>
      </c>
      <c r="W175" s="152" t="s">
        <v>1904</v>
      </c>
      <c r="X175" s="152">
        <f t="shared" si="9"/>
        <v>1</v>
      </c>
    </row>
    <row r="176" spans="2:24" ht="21.75" customHeight="1">
      <c r="B176" s="162">
        <v>172</v>
      </c>
      <c r="C176" s="168" t="s">
        <v>1906</v>
      </c>
      <c r="D176" s="162">
        <v>172</v>
      </c>
      <c r="E176" s="157">
        <v>1220038</v>
      </c>
      <c r="F176" s="152">
        <v>1220038</v>
      </c>
      <c r="G176" s="152" t="s">
        <v>1907</v>
      </c>
      <c r="H176" s="152" t="s">
        <v>1907</v>
      </c>
      <c r="I176" s="153" t="str">
        <f t="shared" ca="1" si="12"/>
        <v>OK</v>
      </c>
      <c r="J176" s="153" t="str">
        <f t="shared" si="13"/>
        <v>OK</v>
      </c>
      <c r="L176" s="152">
        <v>1071410</v>
      </c>
      <c r="M176" s="152" t="s">
        <v>1908</v>
      </c>
      <c r="N176" s="152" t="s">
        <v>878</v>
      </c>
      <c r="O176" s="152" t="s">
        <v>532</v>
      </c>
      <c r="P176" s="152" t="s">
        <v>879</v>
      </c>
      <c r="R176" s="152" t="s">
        <v>878</v>
      </c>
      <c r="S176" s="152" t="s">
        <v>532</v>
      </c>
      <c r="T176" s="152" t="s">
        <v>879</v>
      </c>
      <c r="W176" s="152" t="s">
        <v>1906</v>
      </c>
      <c r="X176" s="152">
        <f t="shared" si="9"/>
        <v>1</v>
      </c>
    </row>
    <row r="177" spans="2:24" ht="21.75" customHeight="1">
      <c r="B177" s="162">
        <v>173</v>
      </c>
      <c r="C177" s="168" t="s">
        <v>1838</v>
      </c>
      <c r="D177" s="162">
        <v>173</v>
      </c>
      <c r="E177" s="157">
        <v>1220039</v>
      </c>
      <c r="F177" s="152">
        <v>1220039</v>
      </c>
      <c r="G177" s="152" t="s">
        <v>1909</v>
      </c>
      <c r="H177" s="152" t="s">
        <v>1909</v>
      </c>
      <c r="I177" s="153" t="str">
        <f t="shared" ca="1" si="12"/>
        <v>OK</v>
      </c>
      <c r="J177" s="153" t="str">
        <f t="shared" si="13"/>
        <v>OK</v>
      </c>
      <c r="L177" s="152">
        <v>1071805</v>
      </c>
      <c r="M177" s="152" t="s">
        <v>1910</v>
      </c>
      <c r="N177" s="152" t="s">
        <v>1448</v>
      </c>
      <c r="O177" s="152" t="s">
        <v>532</v>
      </c>
      <c r="P177" s="152" t="s">
        <v>1186</v>
      </c>
      <c r="R177" s="152" t="s">
        <v>1448</v>
      </c>
      <c r="S177" s="152" t="s">
        <v>532</v>
      </c>
      <c r="T177" s="152" t="s">
        <v>1186</v>
      </c>
      <c r="W177" s="152" t="s">
        <v>1838</v>
      </c>
      <c r="X177" s="152">
        <f t="shared" si="9"/>
        <v>1</v>
      </c>
    </row>
    <row r="178" spans="2:24" ht="21.75" customHeight="1">
      <c r="B178" s="162">
        <v>174</v>
      </c>
      <c r="C178" s="168" t="s">
        <v>1837</v>
      </c>
      <c r="D178" s="162">
        <v>174</v>
      </c>
      <c r="E178" s="157">
        <v>1220040</v>
      </c>
      <c r="F178" s="152">
        <v>1220040</v>
      </c>
      <c r="G178" s="152" t="s">
        <v>1911</v>
      </c>
      <c r="H178" s="152" t="s">
        <v>1911</v>
      </c>
      <c r="I178" s="153" t="str">
        <f t="shared" ca="1" si="12"/>
        <v>OK</v>
      </c>
      <c r="J178" s="153" t="str">
        <f t="shared" si="13"/>
        <v>OK</v>
      </c>
      <c r="L178" s="152">
        <v>1053771</v>
      </c>
      <c r="M178" s="152" t="s">
        <v>1912</v>
      </c>
      <c r="N178" s="152" t="s">
        <v>1913</v>
      </c>
      <c r="O178" s="152" t="s">
        <v>532</v>
      </c>
      <c r="P178" s="152" t="s">
        <v>660</v>
      </c>
      <c r="R178" s="152" t="s">
        <v>1913</v>
      </c>
      <c r="S178" s="152" t="s">
        <v>532</v>
      </c>
      <c r="T178" s="152" t="s">
        <v>660</v>
      </c>
      <c r="W178" s="152" t="s">
        <v>1837</v>
      </c>
      <c r="X178" s="152">
        <f t="shared" si="9"/>
        <v>1</v>
      </c>
    </row>
    <row r="179" spans="2:24" ht="21.75" customHeight="1">
      <c r="B179" s="162">
        <v>175</v>
      </c>
      <c r="C179" s="168" t="s">
        <v>1833</v>
      </c>
      <c r="D179" s="162">
        <v>175</v>
      </c>
      <c r="E179" s="157">
        <v>1220041</v>
      </c>
      <c r="F179" s="152">
        <v>1220041</v>
      </c>
      <c r="G179" s="152" t="s">
        <v>1915</v>
      </c>
      <c r="H179" s="152" t="s">
        <v>1915</v>
      </c>
      <c r="I179" s="153" t="str">
        <f t="shared" ca="1" si="12"/>
        <v>OK</v>
      </c>
      <c r="J179" s="153" t="str">
        <f t="shared" si="13"/>
        <v>OK</v>
      </c>
      <c r="L179" s="152">
        <v>1061254</v>
      </c>
      <c r="M179" s="152" t="s">
        <v>1903</v>
      </c>
      <c r="N179" s="152" t="s">
        <v>884</v>
      </c>
      <c r="O179" s="152" t="s">
        <v>532</v>
      </c>
      <c r="P179" s="152" t="s">
        <v>1887</v>
      </c>
      <c r="R179" s="152" t="s">
        <v>884</v>
      </c>
      <c r="S179" s="152" t="s">
        <v>532</v>
      </c>
      <c r="T179" s="152" t="s">
        <v>1887</v>
      </c>
      <c r="W179" s="152" t="s">
        <v>1914</v>
      </c>
      <c r="X179" s="152">
        <f t="shared" si="9"/>
        <v>1</v>
      </c>
    </row>
    <row r="180" spans="2:24" ht="21.75" customHeight="1">
      <c r="B180" s="162">
        <v>176</v>
      </c>
      <c r="C180" s="168" t="s">
        <v>1916</v>
      </c>
      <c r="D180" s="162">
        <v>176</v>
      </c>
      <c r="E180" s="157">
        <v>1220042</v>
      </c>
      <c r="F180" s="152">
        <v>1220042</v>
      </c>
      <c r="G180" s="152" t="s">
        <v>1917</v>
      </c>
      <c r="H180" s="152" t="s">
        <v>1917</v>
      </c>
      <c r="I180" s="153" t="str">
        <f t="shared" ca="1" si="12"/>
        <v>OK</v>
      </c>
      <c r="J180" s="153" t="str">
        <f t="shared" si="13"/>
        <v>OK</v>
      </c>
      <c r="L180" s="152">
        <v>1080139</v>
      </c>
      <c r="M180" s="152" t="s">
        <v>1918</v>
      </c>
      <c r="N180" s="152" t="s">
        <v>1919</v>
      </c>
      <c r="O180" s="152" t="s">
        <v>401</v>
      </c>
      <c r="P180" s="152" t="s">
        <v>1722</v>
      </c>
      <c r="R180" s="152" t="s">
        <v>1919</v>
      </c>
      <c r="S180" s="152" t="s">
        <v>401</v>
      </c>
      <c r="T180" s="152" t="s">
        <v>1722</v>
      </c>
      <c r="W180" s="152" t="s">
        <v>1916</v>
      </c>
      <c r="X180" s="152">
        <f t="shared" si="9"/>
        <v>1</v>
      </c>
    </row>
    <row r="181" spans="2:24" ht="21.75" customHeight="1">
      <c r="B181" s="162">
        <v>177</v>
      </c>
      <c r="C181" s="168" t="s">
        <v>1920</v>
      </c>
      <c r="D181" s="162">
        <v>177</v>
      </c>
      <c r="E181" s="157">
        <v>1220043</v>
      </c>
      <c r="F181" s="152">
        <v>1220043</v>
      </c>
      <c r="G181" s="152" t="s">
        <v>1921</v>
      </c>
      <c r="H181" s="152" t="s">
        <v>1921</v>
      </c>
      <c r="I181" s="153" t="str">
        <f t="shared" ca="1" si="12"/>
        <v>OK</v>
      </c>
      <c r="J181" s="153" t="str">
        <f t="shared" si="13"/>
        <v>OK</v>
      </c>
      <c r="L181" s="152">
        <v>1050139</v>
      </c>
      <c r="M181" s="152" t="s">
        <v>548</v>
      </c>
      <c r="N181" s="152" t="s">
        <v>1922</v>
      </c>
      <c r="O181" s="152" t="s">
        <v>401</v>
      </c>
      <c r="P181" s="152" t="s">
        <v>550</v>
      </c>
      <c r="R181" s="152" t="s">
        <v>1922</v>
      </c>
      <c r="S181" s="152" t="s">
        <v>401</v>
      </c>
      <c r="T181" s="152" t="s">
        <v>550</v>
      </c>
      <c r="W181" s="152" t="s">
        <v>1920</v>
      </c>
      <c r="X181" s="152">
        <f t="shared" si="9"/>
        <v>1</v>
      </c>
    </row>
    <row r="182" spans="2:24" ht="21.75" customHeight="1">
      <c r="B182" s="162">
        <v>178</v>
      </c>
      <c r="C182" s="168" t="s">
        <v>1923</v>
      </c>
      <c r="D182" s="162">
        <v>178</v>
      </c>
      <c r="E182" s="157">
        <v>1220044</v>
      </c>
      <c r="F182" s="152">
        <v>1220044</v>
      </c>
      <c r="G182" s="152" t="s">
        <v>1924</v>
      </c>
      <c r="H182" s="152" t="s">
        <v>1924</v>
      </c>
      <c r="I182" s="153" t="str">
        <f t="shared" ca="1" si="12"/>
        <v>OK</v>
      </c>
      <c r="J182" s="153" t="str">
        <f t="shared" si="13"/>
        <v>OK</v>
      </c>
      <c r="L182" s="152">
        <v>1007834</v>
      </c>
      <c r="M182" s="152" t="s">
        <v>1925</v>
      </c>
      <c r="N182" s="152" t="s">
        <v>1926</v>
      </c>
      <c r="O182" s="152" t="s">
        <v>401</v>
      </c>
      <c r="P182" s="152" t="s">
        <v>908</v>
      </c>
      <c r="R182" s="152" t="s">
        <v>1926</v>
      </c>
      <c r="S182" s="152" t="s">
        <v>401</v>
      </c>
      <c r="T182" s="152" t="s">
        <v>908</v>
      </c>
      <c r="W182" s="152" t="s">
        <v>1923</v>
      </c>
      <c r="X182" s="152">
        <f t="shared" si="9"/>
        <v>1</v>
      </c>
    </row>
    <row r="183" spans="2:24" ht="21.75" customHeight="1">
      <c r="B183" s="162">
        <v>179</v>
      </c>
      <c r="C183" s="168" t="s">
        <v>1927</v>
      </c>
      <c r="D183" s="162">
        <v>179</v>
      </c>
      <c r="E183" s="157">
        <v>1220045</v>
      </c>
      <c r="F183" s="152">
        <v>1220045</v>
      </c>
      <c r="G183" s="152" t="s">
        <v>1928</v>
      </c>
      <c r="H183" s="152" t="s">
        <v>1928</v>
      </c>
      <c r="I183" s="153" t="str">
        <f t="shared" ca="1" si="12"/>
        <v>OK</v>
      </c>
      <c r="J183" s="153" t="str">
        <f t="shared" si="13"/>
        <v>OK</v>
      </c>
      <c r="L183" s="152">
        <v>1041410</v>
      </c>
      <c r="M183" s="152" t="s">
        <v>514</v>
      </c>
      <c r="N183" s="152" t="s">
        <v>1929</v>
      </c>
      <c r="O183" s="152" t="s">
        <v>401</v>
      </c>
      <c r="P183" s="152" t="s">
        <v>516</v>
      </c>
      <c r="R183" s="152" t="s">
        <v>1929</v>
      </c>
      <c r="S183" s="152" t="s">
        <v>401</v>
      </c>
      <c r="T183" s="152" t="s">
        <v>516</v>
      </c>
      <c r="W183" s="152" t="s">
        <v>1927</v>
      </c>
      <c r="X183" s="152">
        <f t="shared" si="9"/>
        <v>1</v>
      </c>
    </row>
    <row r="184" spans="2:24" ht="21.75" customHeight="1">
      <c r="B184" s="162">
        <v>180</v>
      </c>
      <c r="C184" s="168" t="s">
        <v>2166</v>
      </c>
      <c r="D184" s="162">
        <v>180</v>
      </c>
      <c r="E184" s="157">
        <v>1220046</v>
      </c>
      <c r="F184" s="152">
        <v>1220046</v>
      </c>
      <c r="G184" s="152" t="s">
        <v>2167</v>
      </c>
      <c r="H184" s="152" t="s">
        <v>2167</v>
      </c>
      <c r="I184" s="153" t="str">
        <f t="shared" ca="1" si="12"/>
        <v>OK</v>
      </c>
      <c r="J184" s="153" t="str">
        <f t="shared" si="13"/>
        <v>OK</v>
      </c>
      <c r="L184" s="152">
        <v>1080507</v>
      </c>
      <c r="M184" s="152" t="s">
        <v>1912</v>
      </c>
      <c r="N184" s="152" t="s">
        <v>1913</v>
      </c>
      <c r="O184" s="152" t="s">
        <v>532</v>
      </c>
      <c r="P184" s="152" t="s">
        <v>660</v>
      </c>
      <c r="R184" s="152" t="s">
        <v>1913</v>
      </c>
      <c r="S184" s="152" t="s">
        <v>532</v>
      </c>
      <c r="T184" s="152" t="s">
        <v>660</v>
      </c>
      <c r="W184" s="152" t="s">
        <v>2168</v>
      </c>
      <c r="X184" s="152">
        <f t="shared" si="9"/>
        <v>1</v>
      </c>
    </row>
    <row r="185" spans="2:24" ht="21.75" customHeight="1">
      <c r="B185" s="162">
        <v>181</v>
      </c>
      <c r="C185" s="168" t="s">
        <v>2169</v>
      </c>
      <c r="D185" s="162">
        <v>181</v>
      </c>
      <c r="E185" s="157">
        <v>1220047</v>
      </c>
      <c r="F185" s="152">
        <v>1220047</v>
      </c>
      <c r="G185" s="152" t="s">
        <v>2170</v>
      </c>
      <c r="H185" s="152" t="s">
        <v>2170</v>
      </c>
      <c r="I185" s="153" t="str">
        <f t="shared" ca="1" si="12"/>
        <v>OK</v>
      </c>
      <c r="J185" s="153" t="str">
        <f t="shared" si="13"/>
        <v>OK</v>
      </c>
      <c r="L185" s="152">
        <v>1080507</v>
      </c>
      <c r="M185" s="152" t="s">
        <v>1912</v>
      </c>
      <c r="N185" s="152" t="s">
        <v>1913</v>
      </c>
      <c r="O185" s="152" t="s">
        <v>532</v>
      </c>
      <c r="P185" s="152" t="s">
        <v>660</v>
      </c>
      <c r="R185" s="152" t="s">
        <v>1913</v>
      </c>
      <c r="S185" s="152" t="s">
        <v>532</v>
      </c>
      <c r="T185" s="152" t="s">
        <v>660</v>
      </c>
      <c r="W185" s="152" t="s">
        <v>2171</v>
      </c>
      <c r="X185" s="152">
        <f t="shared" si="9"/>
        <v>1</v>
      </c>
    </row>
    <row r="186" spans="2:24" ht="21.75" customHeight="1">
      <c r="B186" s="162">
        <v>182</v>
      </c>
      <c r="C186" s="168" t="s">
        <v>2172</v>
      </c>
      <c r="D186" s="162">
        <v>182</v>
      </c>
      <c r="E186" s="157">
        <v>1220048</v>
      </c>
      <c r="F186" s="152">
        <v>1220048</v>
      </c>
      <c r="G186" s="152" t="s">
        <v>2173</v>
      </c>
      <c r="H186" s="152" t="s">
        <v>2173</v>
      </c>
      <c r="I186" s="153" t="str">
        <f t="shared" ca="1" si="12"/>
        <v>OK</v>
      </c>
      <c r="J186" s="153" t="str">
        <f t="shared" si="13"/>
        <v>OK</v>
      </c>
      <c r="L186" s="152">
        <v>1080507</v>
      </c>
      <c r="M186" s="152" t="s">
        <v>1912</v>
      </c>
      <c r="N186" s="152" t="s">
        <v>1913</v>
      </c>
      <c r="O186" s="152" t="s">
        <v>532</v>
      </c>
      <c r="P186" s="152" t="s">
        <v>660</v>
      </c>
      <c r="R186" s="152" t="s">
        <v>1913</v>
      </c>
      <c r="S186" s="152" t="s">
        <v>532</v>
      </c>
      <c r="T186" s="152" t="s">
        <v>660</v>
      </c>
      <c r="W186" s="152" t="s">
        <v>2174</v>
      </c>
      <c r="X186" s="152">
        <f t="shared" si="9"/>
        <v>1</v>
      </c>
    </row>
    <row r="187" spans="2:24" ht="21.75" customHeight="1">
      <c r="B187" s="162">
        <v>183</v>
      </c>
      <c r="C187" s="168" t="s">
        <v>2054</v>
      </c>
      <c r="D187" s="162">
        <v>183</v>
      </c>
      <c r="E187" s="169">
        <v>1220049</v>
      </c>
      <c r="F187" s="152">
        <v>1220049</v>
      </c>
      <c r="G187" s="152" t="s">
        <v>2175</v>
      </c>
      <c r="H187" s="152" t="s">
        <v>2175</v>
      </c>
      <c r="I187" s="153" t="str">
        <f t="shared" ca="1" si="12"/>
        <v>OK</v>
      </c>
      <c r="J187" s="153" t="str">
        <f t="shared" si="13"/>
        <v>OK</v>
      </c>
      <c r="K187" s="152" t="s">
        <v>1274</v>
      </c>
      <c r="L187" s="152">
        <v>1081673</v>
      </c>
      <c r="M187" s="152" t="s">
        <v>2176</v>
      </c>
      <c r="N187" s="152" t="s">
        <v>2177</v>
      </c>
      <c r="O187" s="152" t="s">
        <v>401</v>
      </c>
      <c r="P187" s="152" t="s">
        <v>2178</v>
      </c>
      <c r="R187" s="152" t="s">
        <v>2177</v>
      </c>
      <c r="S187" s="152" t="s">
        <v>401</v>
      </c>
      <c r="T187" s="152" t="s">
        <v>2178</v>
      </c>
      <c r="W187" s="152" t="s">
        <v>2179</v>
      </c>
      <c r="X187" s="152">
        <f t="shared" si="9"/>
        <v>1</v>
      </c>
    </row>
    <row r="188" spans="2:24" ht="21.75" customHeight="1">
      <c r="B188" s="162">
        <v>184</v>
      </c>
      <c r="C188" s="168" t="s">
        <v>2048</v>
      </c>
      <c r="D188" s="162">
        <v>184</v>
      </c>
      <c r="E188" s="169">
        <v>1220050</v>
      </c>
      <c r="F188" s="152">
        <v>1220050</v>
      </c>
      <c r="G188" s="152" t="s">
        <v>2180</v>
      </c>
      <c r="H188" s="152" t="s">
        <v>2180</v>
      </c>
      <c r="I188" s="153" t="str">
        <f t="shared" ca="1" si="12"/>
        <v>OK</v>
      </c>
      <c r="J188" s="153" t="str">
        <f t="shared" si="13"/>
        <v>OK</v>
      </c>
      <c r="K188" s="152" t="s">
        <v>1274</v>
      </c>
      <c r="L188" s="152">
        <v>1071410</v>
      </c>
      <c r="M188" s="152" t="s">
        <v>1892</v>
      </c>
      <c r="N188" s="152" t="s">
        <v>878</v>
      </c>
      <c r="O188" s="152" t="s">
        <v>532</v>
      </c>
      <c r="P188" s="152" t="s">
        <v>879</v>
      </c>
      <c r="R188" s="152" t="s">
        <v>878</v>
      </c>
      <c r="S188" s="152" t="s">
        <v>532</v>
      </c>
      <c r="T188" s="152" t="s">
        <v>879</v>
      </c>
      <c r="W188" s="152" t="s">
        <v>2181</v>
      </c>
      <c r="X188" s="152">
        <f t="shared" si="9"/>
        <v>1</v>
      </c>
    </row>
    <row r="189" spans="2:24" ht="21.75" customHeight="1">
      <c r="B189" s="162">
        <v>185</v>
      </c>
      <c r="C189" s="168" t="s">
        <v>2049</v>
      </c>
      <c r="D189" s="162">
        <v>185</v>
      </c>
      <c r="E189" s="169">
        <v>1220051</v>
      </c>
      <c r="F189" s="152">
        <v>1220051</v>
      </c>
      <c r="G189" s="152" t="s">
        <v>2182</v>
      </c>
      <c r="H189" s="152" t="s">
        <v>2182</v>
      </c>
      <c r="I189" s="153" t="str">
        <f t="shared" ca="1" si="12"/>
        <v>OK</v>
      </c>
      <c r="J189" s="153" t="str">
        <f t="shared" si="13"/>
        <v>OK</v>
      </c>
      <c r="K189" s="152" t="s">
        <v>1274</v>
      </c>
      <c r="L189" s="152">
        <v>1081642</v>
      </c>
      <c r="M189" s="152" t="s">
        <v>1616</v>
      </c>
      <c r="N189" s="152" t="s">
        <v>2183</v>
      </c>
      <c r="O189" s="152" t="s">
        <v>532</v>
      </c>
      <c r="P189" s="152" t="s">
        <v>1186</v>
      </c>
      <c r="R189" s="152" t="s">
        <v>2183</v>
      </c>
      <c r="S189" s="152" t="s">
        <v>532</v>
      </c>
      <c r="T189" s="152" t="s">
        <v>1186</v>
      </c>
      <c r="W189" s="152" t="s">
        <v>2049</v>
      </c>
      <c r="X189" s="152">
        <f t="shared" si="9"/>
        <v>1</v>
      </c>
    </row>
    <row r="190" spans="2:24" ht="21.75" customHeight="1">
      <c r="B190" s="162">
        <v>186</v>
      </c>
      <c r="C190" s="168" t="s">
        <v>2052</v>
      </c>
      <c r="D190" s="162">
        <v>186</v>
      </c>
      <c r="E190" s="169">
        <v>1220052</v>
      </c>
      <c r="F190" s="152">
        <v>1220052</v>
      </c>
      <c r="G190" s="152" t="s">
        <v>2184</v>
      </c>
      <c r="H190" s="152" t="s">
        <v>2184</v>
      </c>
      <c r="I190" s="153" t="str">
        <f t="shared" ca="1" si="12"/>
        <v>OK</v>
      </c>
      <c r="J190" s="153" t="str">
        <f t="shared" si="13"/>
        <v>OK</v>
      </c>
      <c r="K190" s="152" t="s">
        <v>1274</v>
      </c>
      <c r="L190" s="152">
        <v>1081583</v>
      </c>
      <c r="M190" s="152" t="s">
        <v>2185</v>
      </c>
      <c r="N190" s="152" t="s">
        <v>1611</v>
      </c>
      <c r="O190" s="152" t="s">
        <v>401</v>
      </c>
      <c r="P190" s="152" t="s">
        <v>1893</v>
      </c>
      <c r="R190" s="152" t="s">
        <v>1611</v>
      </c>
      <c r="S190" s="152" t="s">
        <v>401</v>
      </c>
      <c r="T190" s="152" t="s">
        <v>1893</v>
      </c>
      <c r="W190" s="152" t="s">
        <v>2052</v>
      </c>
      <c r="X190" s="152">
        <f t="shared" si="9"/>
        <v>1</v>
      </c>
    </row>
    <row r="191" spans="2:24" ht="21.75" customHeight="1">
      <c r="B191" s="162">
        <v>187</v>
      </c>
      <c r="C191" s="168" t="s">
        <v>2051</v>
      </c>
      <c r="D191" s="162">
        <v>187</v>
      </c>
      <c r="E191" s="169">
        <v>1220053</v>
      </c>
      <c r="F191" s="152">
        <v>1220053</v>
      </c>
      <c r="G191" s="152" t="s">
        <v>2186</v>
      </c>
      <c r="H191" s="152" t="s">
        <v>2186</v>
      </c>
      <c r="I191" s="153" t="str">
        <f t="shared" ca="1" si="12"/>
        <v>OK</v>
      </c>
      <c r="J191" s="153" t="str">
        <f t="shared" si="13"/>
        <v>OK</v>
      </c>
      <c r="K191" s="152" t="s">
        <v>1274</v>
      </c>
      <c r="L191" s="152">
        <v>1080507</v>
      </c>
      <c r="M191" s="152" t="s">
        <v>2187</v>
      </c>
      <c r="N191" s="152" t="s">
        <v>1913</v>
      </c>
      <c r="O191" s="152" t="s">
        <v>532</v>
      </c>
      <c r="P191" s="152" t="s">
        <v>660</v>
      </c>
      <c r="R191" s="152" t="s">
        <v>1913</v>
      </c>
      <c r="S191" s="152" t="s">
        <v>532</v>
      </c>
      <c r="T191" s="152" t="s">
        <v>660</v>
      </c>
      <c r="W191" s="152" t="s">
        <v>2051</v>
      </c>
      <c r="X191" s="152">
        <f t="shared" si="9"/>
        <v>1</v>
      </c>
    </row>
    <row r="192" spans="2:24" ht="21.75" customHeight="1">
      <c r="B192" s="162">
        <v>188</v>
      </c>
      <c r="C192" s="168" t="s">
        <v>2050</v>
      </c>
      <c r="D192" s="162">
        <v>188</v>
      </c>
      <c r="E192" s="169">
        <v>1220054</v>
      </c>
      <c r="F192" s="152">
        <v>1220054</v>
      </c>
      <c r="G192" s="152" t="s">
        <v>2188</v>
      </c>
      <c r="H192" s="152" t="s">
        <v>2188</v>
      </c>
      <c r="I192" s="153" t="str">
        <f t="shared" ca="1" si="12"/>
        <v>OK</v>
      </c>
      <c r="J192" s="153" t="str">
        <f t="shared" si="13"/>
        <v>OK</v>
      </c>
      <c r="K192" s="152" t="s">
        <v>1274</v>
      </c>
      <c r="L192" s="152">
        <v>1081627</v>
      </c>
      <c r="M192" s="152" t="s">
        <v>795</v>
      </c>
      <c r="N192" s="152" t="s">
        <v>796</v>
      </c>
      <c r="O192" s="152" t="s">
        <v>532</v>
      </c>
      <c r="P192" s="152" t="s">
        <v>1887</v>
      </c>
      <c r="R192" s="152" t="s">
        <v>796</v>
      </c>
      <c r="S192" s="152" t="s">
        <v>2429</v>
      </c>
      <c r="T192" s="152" t="s">
        <v>1887</v>
      </c>
      <c r="W192" s="152" t="s">
        <v>2189</v>
      </c>
      <c r="X192" s="152">
        <f t="shared" si="9"/>
        <v>1</v>
      </c>
    </row>
    <row r="193" spans="1:24" ht="21.75" customHeight="1">
      <c r="B193" s="162">
        <v>189</v>
      </c>
      <c r="C193" s="168" t="s">
        <v>2053</v>
      </c>
      <c r="D193" s="162">
        <v>189</v>
      </c>
      <c r="E193" s="169">
        <v>1220055</v>
      </c>
      <c r="F193" s="152">
        <v>1220055</v>
      </c>
      <c r="G193" s="152" t="s">
        <v>2190</v>
      </c>
      <c r="H193" s="152" t="s">
        <v>2190</v>
      </c>
      <c r="I193" s="153" t="str">
        <f t="shared" ca="1" si="12"/>
        <v>OK</v>
      </c>
      <c r="J193" s="153" t="str">
        <f t="shared" si="13"/>
        <v>OK</v>
      </c>
      <c r="K193" s="152" t="s">
        <v>1274</v>
      </c>
      <c r="L193" s="152">
        <v>1075222</v>
      </c>
      <c r="M193" s="152" t="s">
        <v>1889</v>
      </c>
      <c r="N193" s="152" t="s">
        <v>1890</v>
      </c>
      <c r="O193" s="152" t="s">
        <v>532</v>
      </c>
      <c r="P193" s="152" t="s">
        <v>1891</v>
      </c>
      <c r="R193" s="152" t="s">
        <v>1890</v>
      </c>
      <c r="S193" s="152" t="s">
        <v>532</v>
      </c>
      <c r="T193" s="152" t="s">
        <v>1891</v>
      </c>
      <c r="W193" s="152" t="s">
        <v>2053</v>
      </c>
      <c r="X193" s="152">
        <f t="shared" si="9"/>
        <v>1</v>
      </c>
    </row>
    <row r="194" spans="1:24" ht="21.75" customHeight="1">
      <c r="A194" s="158" t="s">
        <v>1453</v>
      </c>
      <c r="B194" s="162">
        <v>1</v>
      </c>
      <c r="C194" s="163" t="s">
        <v>2191</v>
      </c>
      <c r="D194" s="153">
        <v>201</v>
      </c>
      <c r="E194" s="152" t="s">
        <v>899</v>
      </c>
      <c r="F194" s="152">
        <f t="shared" ref="F194:F272" si="14">VALUE(E194)</f>
        <v>3013</v>
      </c>
      <c r="G194" s="152" t="s">
        <v>900</v>
      </c>
      <c r="H194" s="152" t="s">
        <v>900</v>
      </c>
      <c r="I194" s="153" t="str">
        <f t="shared" ca="1" si="12"/>
        <v>OK</v>
      </c>
      <c r="J194" s="153" t="str">
        <f t="shared" si="8"/>
        <v>OK</v>
      </c>
      <c r="L194" s="152">
        <v>1004363</v>
      </c>
      <c r="M194" s="152" t="s">
        <v>1635</v>
      </c>
      <c r="N194" s="152" t="s">
        <v>1454</v>
      </c>
      <c r="O194" s="152" t="s">
        <v>401</v>
      </c>
      <c r="P194" s="152" t="s">
        <v>612</v>
      </c>
      <c r="R194" s="152" t="s">
        <v>1454</v>
      </c>
      <c r="S194" s="152" t="s">
        <v>401</v>
      </c>
      <c r="T194" s="152" t="s">
        <v>612</v>
      </c>
      <c r="W194" s="152" t="s">
        <v>1740</v>
      </c>
      <c r="X194" s="152">
        <f t="shared" si="9"/>
        <v>1</v>
      </c>
    </row>
    <row r="195" spans="1:24" ht="21.75" customHeight="1">
      <c r="B195" s="162">
        <v>2</v>
      </c>
      <c r="C195" s="163" t="s">
        <v>204</v>
      </c>
      <c r="D195" s="153">
        <v>202</v>
      </c>
      <c r="E195" s="152" t="s">
        <v>901</v>
      </c>
      <c r="F195" s="152">
        <f t="shared" si="14"/>
        <v>3026</v>
      </c>
      <c r="G195" s="152" t="s">
        <v>902</v>
      </c>
      <c r="H195" s="152" t="s">
        <v>902</v>
      </c>
      <c r="I195" s="153" t="str">
        <f t="shared" ca="1" si="12"/>
        <v>OK</v>
      </c>
      <c r="J195" s="153" t="str">
        <f t="shared" si="8"/>
        <v>OK</v>
      </c>
      <c r="L195" s="152">
        <v>1030451</v>
      </c>
      <c r="M195" s="152" t="s">
        <v>1636</v>
      </c>
      <c r="N195" s="152" t="s">
        <v>903</v>
      </c>
      <c r="O195" s="152" t="s">
        <v>401</v>
      </c>
      <c r="P195" s="152" t="s">
        <v>904</v>
      </c>
      <c r="R195" s="152" t="s">
        <v>903</v>
      </c>
      <c r="S195" s="152" t="s">
        <v>401</v>
      </c>
      <c r="T195" s="152" t="s">
        <v>904</v>
      </c>
      <c r="W195" s="152" t="s">
        <v>1741</v>
      </c>
      <c r="X195" s="152">
        <f t="shared" si="9"/>
        <v>1</v>
      </c>
    </row>
    <row r="196" spans="1:24" ht="21.75" customHeight="1">
      <c r="B196" s="162">
        <v>3</v>
      </c>
      <c r="C196" s="163" t="s">
        <v>226</v>
      </c>
      <c r="D196" s="153">
        <v>203</v>
      </c>
      <c r="E196" s="152" t="s">
        <v>905</v>
      </c>
      <c r="F196" s="152">
        <f t="shared" si="14"/>
        <v>3057</v>
      </c>
      <c r="G196" s="152" t="s">
        <v>906</v>
      </c>
      <c r="H196" s="152" t="s">
        <v>906</v>
      </c>
      <c r="I196" s="153" t="str">
        <f t="shared" ca="1" si="12"/>
        <v>OK</v>
      </c>
      <c r="J196" s="153" t="str">
        <f t="shared" si="8"/>
        <v>OK</v>
      </c>
      <c r="L196" s="152">
        <v>1060169</v>
      </c>
      <c r="M196" s="152" t="s">
        <v>1637</v>
      </c>
      <c r="N196" s="152" t="s">
        <v>907</v>
      </c>
      <c r="O196" s="152" t="s">
        <v>401</v>
      </c>
      <c r="P196" s="152" t="s">
        <v>908</v>
      </c>
      <c r="R196" s="152" t="s">
        <v>907</v>
      </c>
      <c r="S196" s="152" t="s">
        <v>401</v>
      </c>
      <c r="T196" s="152" t="s">
        <v>908</v>
      </c>
      <c r="W196" s="152" t="s">
        <v>1742</v>
      </c>
      <c r="X196" s="152">
        <f t="shared" si="9"/>
        <v>1</v>
      </c>
    </row>
    <row r="197" spans="1:24" ht="21.75" customHeight="1">
      <c r="B197" s="162">
        <v>4</v>
      </c>
      <c r="C197" s="163" t="s">
        <v>164</v>
      </c>
      <c r="D197" s="153">
        <v>204</v>
      </c>
      <c r="E197" s="152" t="s">
        <v>909</v>
      </c>
      <c r="F197" s="152">
        <f t="shared" si="14"/>
        <v>3072</v>
      </c>
      <c r="G197" s="152" t="s">
        <v>910</v>
      </c>
      <c r="H197" s="152" t="s">
        <v>910</v>
      </c>
      <c r="I197" s="153" t="str">
        <f t="shared" ca="1" si="12"/>
        <v>OK</v>
      </c>
      <c r="J197" s="153" t="str">
        <f t="shared" si="8"/>
        <v>OK</v>
      </c>
      <c r="L197" s="152">
        <v>1056056</v>
      </c>
      <c r="M197" s="152" t="s">
        <v>1638</v>
      </c>
      <c r="N197" s="152" t="s">
        <v>1930</v>
      </c>
      <c r="O197" s="152" t="s">
        <v>401</v>
      </c>
      <c r="P197" s="152" t="s">
        <v>2162</v>
      </c>
      <c r="R197" s="152" t="s">
        <v>1930</v>
      </c>
      <c r="S197" s="152" t="s">
        <v>401</v>
      </c>
      <c r="T197" s="152" t="s">
        <v>2162</v>
      </c>
      <c r="W197" s="152" t="s">
        <v>1743</v>
      </c>
      <c r="X197" s="152">
        <f t="shared" si="9"/>
        <v>1</v>
      </c>
    </row>
    <row r="198" spans="1:24" ht="21.75" customHeight="1">
      <c r="B198" s="162">
        <v>5</v>
      </c>
      <c r="C198" s="163" t="s">
        <v>2192</v>
      </c>
      <c r="D198" s="153">
        <v>205</v>
      </c>
      <c r="E198" s="152" t="s">
        <v>912</v>
      </c>
      <c r="F198" s="152">
        <f t="shared" si="14"/>
        <v>3210006</v>
      </c>
      <c r="G198" s="152" t="s">
        <v>1334</v>
      </c>
      <c r="H198" s="152" t="s">
        <v>1334</v>
      </c>
      <c r="I198" s="153" t="str">
        <f t="shared" ca="1" si="12"/>
        <v>OK</v>
      </c>
      <c r="J198" s="153" t="str">
        <f t="shared" si="8"/>
        <v>OK</v>
      </c>
      <c r="L198" s="152">
        <v>1053305</v>
      </c>
      <c r="M198" s="152" t="s">
        <v>1639</v>
      </c>
      <c r="N198" s="152" t="s">
        <v>913</v>
      </c>
      <c r="O198" s="152" t="s">
        <v>524</v>
      </c>
      <c r="P198" s="152" t="s">
        <v>1931</v>
      </c>
      <c r="R198" s="152" t="s">
        <v>913</v>
      </c>
      <c r="S198" s="152" t="s">
        <v>524</v>
      </c>
      <c r="T198" s="152" t="s">
        <v>1931</v>
      </c>
      <c r="W198" s="152" t="s">
        <v>2192</v>
      </c>
      <c r="X198" s="152">
        <f t="shared" ref="X198:X261" si="15">IF(W198=C198,1,2)</f>
        <v>1</v>
      </c>
    </row>
    <row r="199" spans="1:24" ht="21.75" customHeight="1">
      <c r="B199" s="162">
        <v>6</v>
      </c>
      <c r="C199" s="163" t="s">
        <v>165</v>
      </c>
      <c r="D199" s="153">
        <v>206</v>
      </c>
      <c r="E199" s="152" t="s">
        <v>914</v>
      </c>
      <c r="F199" s="152">
        <f t="shared" si="14"/>
        <v>3210118</v>
      </c>
      <c r="G199" s="152" t="s">
        <v>915</v>
      </c>
      <c r="H199" s="152" t="s">
        <v>915</v>
      </c>
      <c r="I199" s="153" t="str">
        <f t="shared" ca="1" si="12"/>
        <v>OK</v>
      </c>
      <c r="J199" s="153" t="str">
        <f t="shared" si="8"/>
        <v>OK</v>
      </c>
      <c r="L199" s="152">
        <v>1061824</v>
      </c>
      <c r="M199" s="152" t="s">
        <v>1640</v>
      </c>
      <c r="N199" s="152" t="s">
        <v>916</v>
      </c>
      <c r="O199" s="152" t="s">
        <v>401</v>
      </c>
      <c r="P199" s="152" t="s">
        <v>516</v>
      </c>
      <c r="R199" s="152" t="s">
        <v>916</v>
      </c>
      <c r="S199" s="152" t="s">
        <v>401</v>
      </c>
      <c r="T199" s="152" t="s">
        <v>516</v>
      </c>
      <c r="W199" s="152" t="s">
        <v>2425</v>
      </c>
      <c r="X199" s="152">
        <f t="shared" si="15"/>
        <v>1</v>
      </c>
    </row>
    <row r="200" spans="1:24" ht="21.75" customHeight="1">
      <c r="B200" s="162">
        <v>7</v>
      </c>
      <c r="C200" s="163" t="s">
        <v>172</v>
      </c>
      <c r="D200" s="153">
        <v>207</v>
      </c>
      <c r="E200" s="152" t="s">
        <v>917</v>
      </c>
      <c r="F200" s="152">
        <f t="shared" si="14"/>
        <v>3210134</v>
      </c>
      <c r="G200" s="152" t="s">
        <v>918</v>
      </c>
      <c r="H200" s="152" t="s">
        <v>918</v>
      </c>
      <c r="I200" s="153" t="str">
        <f t="shared" ca="1" si="12"/>
        <v>OK</v>
      </c>
      <c r="J200" s="153" t="str">
        <f t="shared" si="8"/>
        <v>OK</v>
      </c>
      <c r="L200" s="152">
        <v>1061863</v>
      </c>
      <c r="M200" s="152" t="s">
        <v>919</v>
      </c>
      <c r="N200" s="152" t="s">
        <v>920</v>
      </c>
      <c r="O200" s="152" t="s">
        <v>401</v>
      </c>
      <c r="P200" s="152" t="s">
        <v>921</v>
      </c>
      <c r="R200" s="152" t="s">
        <v>920</v>
      </c>
      <c r="S200" s="152" t="s">
        <v>401</v>
      </c>
      <c r="T200" s="152" t="s">
        <v>921</v>
      </c>
      <c r="W200" s="152" t="s">
        <v>2426</v>
      </c>
      <c r="X200" s="152">
        <f t="shared" si="15"/>
        <v>1</v>
      </c>
    </row>
    <row r="201" spans="1:24" ht="21.75" customHeight="1">
      <c r="B201" s="162">
        <v>8</v>
      </c>
      <c r="C201" s="163" t="s">
        <v>2193</v>
      </c>
      <c r="D201" s="153">
        <v>208</v>
      </c>
      <c r="E201" s="152" t="s">
        <v>922</v>
      </c>
      <c r="F201" s="152">
        <f t="shared" si="14"/>
        <v>3210135</v>
      </c>
      <c r="G201" s="152" t="s">
        <v>1335</v>
      </c>
      <c r="H201" s="152" t="s">
        <v>1335</v>
      </c>
      <c r="I201" s="153" t="str">
        <f t="shared" ca="1" si="12"/>
        <v>OK</v>
      </c>
      <c r="J201" s="153" t="str">
        <f t="shared" si="8"/>
        <v>OK</v>
      </c>
      <c r="L201" s="152">
        <v>1061841</v>
      </c>
      <c r="M201" s="152" t="s">
        <v>779</v>
      </c>
      <c r="N201" s="152" t="s">
        <v>923</v>
      </c>
      <c r="O201" s="152" t="s">
        <v>401</v>
      </c>
      <c r="P201" s="152" t="s">
        <v>781</v>
      </c>
      <c r="R201" s="152" t="s">
        <v>923</v>
      </c>
      <c r="S201" s="152" t="s">
        <v>401</v>
      </c>
      <c r="T201" s="152" t="s">
        <v>781</v>
      </c>
      <c r="W201" s="152" t="s">
        <v>2427</v>
      </c>
      <c r="X201" s="152">
        <f t="shared" si="15"/>
        <v>1</v>
      </c>
    </row>
    <row r="202" spans="1:24" ht="21.75" customHeight="1">
      <c r="B202" s="162">
        <v>9</v>
      </c>
      <c r="C202" s="163" t="s">
        <v>154</v>
      </c>
      <c r="D202" s="153">
        <v>209</v>
      </c>
      <c r="E202" s="152" t="s">
        <v>924</v>
      </c>
      <c r="F202" s="152">
        <f t="shared" si="14"/>
        <v>3210202</v>
      </c>
      <c r="G202" s="152" t="s">
        <v>1336</v>
      </c>
      <c r="H202" s="152" t="s">
        <v>1336</v>
      </c>
      <c r="I202" s="153" t="str">
        <f t="shared" ca="1" si="12"/>
        <v>OK</v>
      </c>
      <c r="J202" s="153" t="str">
        <f t="shared" si="8"/>
        <v>OK</v>
      </c>
      <c r="L202" s="152">
        <v>1045871</v>
      </c>
      <c r="M202" s="152" t="s">
        <v>925</v>
      </c>
      <c r="N202" s="152" t="s">
        <v>926</v>
      </c>
      <c r="O202" s="152" t="s">
        <v>401</v>
      </c>
      <c r="P202" s="152" t="s">
        <v>927</v>
      </c>
      <c r="R202" s="152" t="s">
        <v>926</v>
      </c>
      <c r="S202" s="152" t="s">
        <v>401</v>
      </c>
      <c r="T202" s="152" t="s">
        <v>927</v>
      </c>
      <c r="W202" s="152" t="s">
        <v>154</v>
      </c>
      <c r="X202" s="152">
        <f t="shared" si="15"/>
        <v>1</v>
      </c>
    </row>
    <row r="203" spans="1:24" ht="21.75" customHeight="1">
      <c r="B203" s="162">
        <v>10</v>
      </c>
      <c r="C203" s="163" t="s">
        <v>186</v>
      </c>
      <c r="D203" s="153">
        <v>210</v>
      </c>
      <c r="E203" s="152" t="s">
        <v>928</v>
      </c>
      <c r="F203" s="152">
        <f t="shared" si="14"/>
        <v>3210204</v>
      </c>
      <c r="G203" s="152" t="s">
        <v>929</v>
      </c>
      <c r="H203" s="152" t="s">
        <v>929</v>
      </c>
      <c r="I203" s="153" t="str">
        <f t="shared" ca="1" si="12"/>
        <v>OK</v>
      </c>
      <c r="J203" s="153" t="str">
        <f t="shared" si="8"/>
        <v>OK</v>
      </c>
      <c r="L203" s="152">
        <v>1064003</v>
      </c>
      <c r="M203" s="152" t="s">
        <v>930</v>
      </c>
      <c r="N203" s="152" t="s">
        <v>931</v>
      </c>
      <c r="O203" s="152" t="s">
        <v>401</v>
      </c>
      <c r="P203" s="152" t="s">
        <v>932</v>
      </c>
      <c r="R203" s="152" t="s">
        <v>931</v>
      </c>
      <c r="S203" s="152" t="s">
        <v>401</v>
      </c>
      <c r="T203" s="152" t="s">
        <v>932</v>
      </c>
      <c r="W203" s="152" t="s">
        <v>186</v>
      </c>
      <c r="X203" s="152">
        <f t="shared" si="15"/>
        <v>1</v>
      </c>
    </row>
    <row r="204" spans="1:24" ht="21.75" customHeight="1">
      <c r="B204" s="162">
        <v>11</v>
      </c>
      <c r="C204" s="163" t="s">
        <v>185</v>
      </c>
      <c r="D204" s="153">
        <v>211</v>
      </c>
      <c r="E204" s="152" t="s">
        <v>933</v>
      </c>
      <c r="F204" s="152">
        <f t="shared" si="14"/>
        <v>3210206</v>
      </c>
      <c r="G204" s="152" t="s">
        <v>934</v>
      </c>
      <c r="H204" s="152" t="s">
        <v>934</v>
      </c>
      <c r="I204" s="153" t="str">
        <f t="shared" ca="1" si="12"/>
        <v>OK</v>
      </c>
      <c r="J204" s="153" t="str">
        <f t="shared" si="8"/>
        <v>OK</v>
      </c>
      <c r="L204" s="152">
        <v>1053378</v>
      </c>
      <c r="M204" s="152" t="s">
        <v>919</v>
      </c>
      <c r="N204" s="152" t="s">
        <v>920</v>
      </c>
      <c r="O204" s="152" t="s">
        <v>401</v>
      </c>
      <c r="P204" s="152" t="s">
        <v>921</v>
      </c>
      <c r="R204" s="152" t="s">
        <v>920</v>
      </c>
      <c r="S204" s="152" t="s">
        <v>401</v>
      </c>
      <c r="T204" s="152" t="s">
        <v>921</v>
      </c>
      <c r="W204" s="152" t="s">
        <v>185</v>
      </c>
      <c r="X204" s="152">
        <f t="shared" si="15"/>
        <v>1</v>
      </c>
    </row>
    <row r="205" spans="1:24" ht="21.75" customHeight="1">
      <c r="B205" s="162">
        <v>12</v>
      </c>
      <c r="C205" s="163" t="s">
        <v>209</v>
      </c>
      <c r="D205" s="153">
        <v>212</v>
      </c>
      <c r="E205" s="152" t="s">
        <v>935</v>
      </c>
      <c r="F205" s="152">
        <f t="shared" si="14"/>
        <v>3210207</v>
      </c>
      <c r="G205" s="152" t="s">
        <v>936</v>
      </c>
      <c r="H205" s="152" t="s">
        <v>936</v>
      </c>
      <c r="I205" s="153" t="str">
        <f t="shared" ca="1" si="12"/>
        <v>OK</v>
      </c>
      <c r="J205" s="153" t="str">
        <f t="shared" si="8"/>
        <v>OK</v>
      </c>
      <c r="L205" s="152">
        <v>1064066</v>
      </c>
      <c r="M205" s="152" t="s">
        <v>937</v>
      </c>
      <c r="N205" s="152" t="s">
        <v>938</v>
      </c>
      <c r="O205" s="152" t="s">
        <v>401</v>
      </c>
      <c r="P205" s="152" t="s">
        <v>939</v>
      </c>
      <c r="R205" s="152" t="s">
        <v>938</v>
      </c>
      <c r="S205" s="152" t="s">
        <v>401</v>
      </c>
      <c r="T205" s="152" t="s">
        <v>939</v>
      </c>
      <c r="W205" s="152" t="s">
        <v>209</v>
      </c>
      <c r="X205" s="152">
        <f t="shared" si="15"/>
        <v>1</v>
      </c>
    </row>
    <row r="206" spans="1:24" ht="21.75" customHeight="1">
      <c r="B206" s="162">
        <v>13</v>
      </c>
      <c r="C206" s="163" t="s">
        <v>169</v>
      </c>
      <c r="D206" s="153">
        <v>213</v>
      </c>
      <c r="E206" s="152" t="s">
        <v>940</v>
      </c>
      <c r="F206" s="152">
        <f t="shared" si="14"/>
        <v>3210208</v>
      </c>
      <c r="G206" s="152" t="s">
        <v>941</v>
      </c>
      <c r="H206" s="152" t="s">
        <v>941</v>
      </c>
      <c r="I206" s="153" t="str">
        <f t="shared" ca="1" si="12"/>
        <v>OK</v>
      </c>
      <c r="J206" s="153" t="str">
        <f t="shared" si="8"/>
        <v>OK</v>
      </c>
      <c r="L206" s="152">
        <v>1063856</v>
      </c>
      <c r="M206" s="152" t="s">
        <v>942</v>
      </c>
      <c r="N206" s="152" t="s">
        <v>943</v>
      </c>
      <c r="O206" s="152" t="s">
        <v>401</v>
      </c>
      <c r="P206" s="152" t="s">
        <v>944</v>
      </c>
      <c r="R206" s="152" t="s">
        <v>943</v>
      </c>
      <c r="S206" s="152" t="s">
        <v>401</v>
      </c>
      <c r="T206" s="152" t="s">
        <v>944</v>
      </c>
      <c r="W206" s="152" t="s">
        <v>169</v>
      </c>
      <c r="X206" s="152">
        <f t="shared" si="15"/>
        <v>1</v>
      </c>
    </row>
    <row r="207" spans="1:24" ht="21.75" customHeight="1">
      <c r="B207" s="162">
        <v>14</v>
      </c>
      <c r="C207" s="163" t="s">
        <v>200</v>
      </c>
      <c r="D207" s="153">
        <v>214</v>
      </c>
      <c r="E207" s="152" t="s">
        <v>945</v>
      </c>
      <c r="F207" s="152">
        <f t="shared" si="14"/>
        <v>3210210</v>
      </c>
      <c r="G207" s="152" t="s">
        <v>946</v>
      </c>
      <c r="H207" s="152" t="s">
        <v>946</v>
      </c>
      <c r="I207" s="153" t="str">
        <f t="shared" ca="1" si="12"/>
        <v>OK</v>
      </c>
      <c r="J207" s="153" t="str">
        <f t="shared" si="8"/>
        <v>OK</v>
      </c>
      <c r="L207" s="152">
        <v>1050199</v>
      </c>
      <c r="M207" s="152" t="s">
        <v>1641</v>
      </c>
      <c r="N207" s="152" t="s">
        <v>1455</v>
      </c>
      <c r="O207" s="152" t="s">
        <v>401</v>
      </c>
      <c r="P207" s="152" t="s">
        <v>947</v>
      </c>
      <c r="R207" s="152" t="s">
        <v>1455</v>
      </c>
      <c r="S207" s="152" t="s">
        <v>401</v>
      </c>
      <c r="T207" s="152" t="s">
        <v>947</v>
      </c>
      <c r="W207" s="152" t="s">
        <v>200</v>
      </c>
      <c r="X207" s="152">
        <f t="shared" si="15"/>
        <v>1</v>
      </c>
    </row>
    <row r="208" spans="1:24" ht="21.75" customHeight="1">
      <c r="B208" s="162">
        <v>15</v>
      </c>
      <c r="C208" s="163" t="s">
        <v>173</v>
      </c>
      <c r="D208" s="153">
        <v>215</v>
      </c>
      <c r="E208" s="152" t="s">
        <v>948</v>
      </c>
      <c r="F208" s="152">
        <f t="shared" si="14"/>
        <v>3210211</v>
      </c>
      <c r="G208" s="152" t="s">
        <v>949</v>
      </c>
      <c r="H208" s="152" t="s">
        <v>949</v>
      </c>
      <c r="I208" s="153" t="str">
        <f t="shared" ca="1" si="12"/>
        <v>OK</v>
      </c>
      <c r="J208" s="153" t="str">
        <f t="shared" si="8"/>
        <v>OK</v>
      </c>
      <c r="L208" s="152">
        <v>1064068</v>
      </c>
      <c r="M208" s="152" t="s">
        <v>950</v>
      </c>
      <c r="N208" s="152" t="s">
        <v>951</v>
      </c>
      <c r="O208" s="152" t="s">
        <v>401</v>
      </c>
      <c r="P208" s="152" t="s">
        <v>952</v>
      </c>
      <c r="R208" s="152" t="s">
        <v>951</v>
      </c>
      <c r="S208" s="152" t="s">
        <v>401</v>
      </c>
      <c r="T208" s="152" t="s">
        <v>952</v>
      </c>
      <c r="W208" s="152" t="s">
        <v>173</v>
      </c>
      <c r="X208" s="152">
        <f t="shared" si="15"/>
        <v>1</v>
      </c>
    </row>
    <row r="209" spans="1:24" ht="21.75" customHeight="1">
      <c r="B209" s="162">
        <v>16</v>
      </c>
      <c r="C209" s="163" t="s">
        <v>180</v>
      </c>
      <c r="D209" s="153">
        <v>216</v>
      </c>
      <c r="E209" s="152" t="s">
        <v>953</v>
      </c>
      <c r="F209" s="152">
        <f t="shared" si="14"/>
        <v>3210212</v>
      </c>
      <c r="G209" s="152" t="s">
        <v>954</v>
      </c>
      <c r="H209" s="152" t="s">
        <v>954</v>
      </c>
      <c r="I209" s="153" t="str">
        <f t="shared" ca="1" si="12"/>
        <v>OK</v>
      </c>
      <c r="J209" s="153" t="str">
        <f t="shared" si="8"/>
        <v>OK</v>
      </c>
      <c r="L209" s="152">
        <v>1061390</v>
      </c>
      <c r="M209" s="152" t="s">
        <v>955</v>
      </c>
      <c r="N209" s="152" t="s">
        <v>956</v>
      </c>
      <c r="O209" s="152" t="s">
        <v>401</v>
      </c>
      <c r="P209" s="152" t="s">
        <v>957</v>
      </c>
      <c r="R209" s="152" t="s">
        <v>956</v>
      </c>
      <c r="S209" s="152" t="s">
        <v>401</v>
      </c>
      <c r="T209" s="152" t="s">
        <v>957</v>
      </c>
      <c r="W209" s="152" t="s">
        <v>180</v>
      </c>
      <c r="X209" s="152">
        <f t="shared" si="15"/>
        <v>1</v>
      </c>
    </row>
    <row r="210" spans="1:24" ht="21.75" customHeight="1">
      <c r="B210" s="162">
        <v>17</v>
      </c>
      <c r="C210" s="163" t="s">
        <v>205</v>
      </c>
      <c r="D210" s="153">
        <v>217</v>
      </c>
      <c r="E210" s="152" t="s">
        <v>958</v>
      </c>
      <c r="F210" s="152">
        <f t="shared" si="14"/>
        <v>3210213</v>
      </c>
      <c r="G210" s="152" t="s">
        <v>959</v>
      </c>
      <c r="H210" s="152" t="s">
        <v>959</v>
      </c>
      <c r="I210" s="153" t="str">
        <f t="shared" ca="1" si="12"/>
        <v>OK</v>
      </c>
      <c r="J210" s="153" t="str">
        <f t="shared" si="8"/>
        <v>OK</v>
      </c>
      <c r="L210" s="152">
        <v>1050202</v>
      </c>
      <c r="M210" s="152" t="s">
        <v>999</v>
      </c>
      <c r="N210" s="152" t="s">
        <v>960</v>
      </c>
      <c r="O210" s="152" t="s">
        <v>401</v>
      </c>
      <c r="P210" s="152" t="s">
        <v>961</v>
      </c>
      <c r="R210" s="152" t="s">
        <v>960</v>
      </c>
      <c r="S210" s="152" t="s">
        <v>401</v>
      </c>
      <c r="T210" s="152" t="s">
        <v>961</v>
      </c>
      <c r="W210" s="152" t="s">
        <v>205</v>
      </c>
      <c r="X210" s="152">
        <f t="shared" si="15"/>
        <v>1</v>
      </c>
    </row>
    <row r="211" spans="1:24" ht="21.75" customHeight="1">
      <c r="B211" s="162">
        <v>18</v>
      </c>
      <c r="C211" s="163" t="s">
        <v>227</v>
      </c>
      <c r="D211" s="153">
        <v>218</v>
      </c>
      <c r="E211" s="152" t="s">
        <v>962</v>
      </c>
      <c r="F211" s="152">
        <f t="shared" si="14"/>
        <v>3210214</v>
      </c>
      <c r="G211" s="152" t="s">
        <v>963</v>
      </c>
      <c r="H211" s="152" t="s">
        <v>963</v>
      </c>
      <c r="I211" s="153" t="str">
        <f t="shared" ca="1" si="12"/>
        <v>OK</v>
      </c>
      <c r="J211" s="153" t="str">
        <f t="shared" si="8"/>
        <v>OK</v>
      </c>
      <c r="L211" s="152">
        <v>1064001</v>
      </c>
      <c r="M211" s="152" t="s">
        <v>964</v>
      </c>
      <c r="N211" s="152" t="s">
        <v>965</v>
      </c>
      <c r="O211" s="152" t="s">
        <v>401</v>
      </c>
      <c r="P211" s="152" t="s">
        <v>966</v>
      </c>
      <c r="R211" s="152" t="s">
        <v>965</v>
      </c>
      <c r="S211" s="152" t="s">
        <v>401</v>
      </c>
      <c r="T211" s="152" t="s">
        <v>966</v>
      </c>
      <c r="W211" s="152" t="s">
        <v>227</v>
      </c>
      <c r="X211" s="152">
        <f t="shared" si="15"/>
        <v>1</v>
      </c>
    </row>
    <row r="212" spans="1:24" ht="21.75" customHeight="1">
      <c r="B212" s="162">
        <v>19</v>
      </c>
      <c r="C212" s="163" t="s">
        <v>244</v>
      </c>
      <c r="D212" s="153">
        <v>219</v>
      </c>
      <c r="E212" s="152" t="s">
        <v>967</v>
      </c>
      <c r="F212" s="152">
        <f t="shared" si="14"/>
        <v>3210215</v>
      </c>
      <c r="G212" s="152" t="s">
        <v>968</v>
      </c>
      <c r="H212" s="152" t="s">
        <v>968</v>
      </c>
      <c r="I212" s="153" t="str">
        <f t="shared" ca="1" si="12"/>
        <v>OK</v>
      </c>
      <c r="J212" s="153" t="str">
        <f t="shared" si="8"/>
        <v>OK</v>
      </c>
      <c r="L212" s="152">
        <v>1064064</v>
      </c>
      <c r="M212" s="152" t="s">
        <v>969</v>
      </c>
      <c r="N212" s="152" t="s">
        <v>1932</v>
      </c>
      <c r="O212" s="152" t="s">
        <v>401</v>
      </c>
      <c r="P212" s="152" t="s">
        <v>970</v>
      </c>
      <c r="R212" s="152" t="s">
        <v>1932</v>
      </c>
      <c r="S212" s="152" t="s">
        <v>401</v>
      </c>
      <c r="T212" s="152" t="s">
        <v>970</v>
      </c>
      <c r="W212" s="152" t="s">
        <v>244</v>
      </c>
      <c r="X212" s="152">
        <f t="shared" si="15"/>
        <v>1</v>
      </c>
    </row>
    <row r="213" spans="1:24" ht="21.75" customHeight="1">
      <c r="B213" s="162">
        <v>20</v>
      </c>
      <c r="C213" s="163" t="s">
        <v>256</v>
      </c>
      <c r="D213" s="153">
        <v>220</v>
      </c>
      <c r="E213" s="152" t="s">
        <v>971</v>
      </c>
      <c r="F213" s="152">
        <f t="shared" si="14"/>
        <v>3210216</v>
      </c>
      <c r="G213" s="152" t="s">
        <v>972</v>
      </c>
      <c r="H213" s="152" t="s">
        <v>972</v>
      </c>
      <c r="I213" s="153" t="str">
        <f t="shared" ca="1" si="12"/>
        <v>OK</v>
      </c>
      <c r="J213" s="153" t="str">
        <f t="shared" si="8"/>
        <v>OK</v>
      </c>
      <c r="L213" s="152">
        <v>1063857</v>
      </c>
      <c r="M213" s="152" t="s">
        <v>973</v>
      </c>
      <c r="N213" s="152" t="s">
        <v>974</v>
      </c>
      <c r="O213" s="152" t="s">
        <v>401</v>
      </c>
      <c r="P213" s="152" t="s">
        <v>975</v>
      </c>
      <c r="R213" s="152" t="s">
        <v>974</v>
      </c>
      <c r="S213" s="152" t="s">
        <v>401</v>
      </c>
      <c r="T213" s="152" t="s">
        <v>975</v>
      </c>
      <c r="W213" s="152" t="s">
        <v>256</v>
      </c>
      <c r="X213" s="152">
        <f t="shared" si="15"/>
        <v>1</v>
      </c>
    </row>
    <row r="214" spans="1:24" ht="21.75" customHeight="1">
      <c r="B214" s="162">
        <v>21</v>
      </c>
      <c r="C214" s="165" t="s">
        <v>2194</v>
      </c>
      <c r="D214" s="153">
        <v>221</v>
      </c>
      <c r="E214" s="152" t="s">
        <v>976</v>
      </c>
      <c r="F214" s="152">
        <f t="shared" si="14"/>
        <v>3210322</v>
      </c>
      <c r="G214" s="152" t="s">
        <v>977</v>
      </c>
      <c r="H214" s="152" t="s">
        <v>977</v>
      </c>
      <c r="I214" s="153" t="str">
        <f t="shared" ca="1" si="12"/>
        <v>OK</v>
      </c>
      <c r="J214" s="153" t="str">
        <f t="shared" si="8"/>
        <v>OK</v>
      </c>
      <c r="L214" s="152">
        <v>1007838</v>
      </c>
      <c r="M214" s="152" t="s">
        <v>543</v>
      </c>
      <c r="N214" s="152" t="s">
        <v>544</v>
      </c>
      <c r="O214" s="152" t="s">
        <v>401</v>
      </c>
      <c r="P214" s="152" t="s">
        <v>545</v>
      </c>
      <c r="R214" s="152" t="s">
        <v>544</v>
      </c>
      <c r="S214" s="152" t="s">
        <v>401</v>
      </c>
      <c r="T214" s="152" t="s">
        <v>545</v>
      </c>
      <c r="W214" s="152" t="s">
        <v>1744</v>
      </c>
      <c r="X214" s="152">
        <f t="shared" si="15"/>
        <v>1</v>
      </c>
    </row>
    <row r="215" spans="1:24" ht="21.75" customHeight="1">
      <c r="B215" s="162">
        <v>22</v>
      </c>
      <c r="C215" s="165" t="s">
        <v>2195</v>
      </c>
      <c r="D215" s="153">
        <v>222</v>
      </c>
      <c r="E215" s="152" t="s">
        <v>978</v>
      </c>
      <c r="F215" s="152">
        <f t="shared" si="14"/>
        <v>3210323</v>
      </c>
      <c r="G215" s="152" t="s">
        <v>979</v>
      </c>
      <c r="H215" s="152" t="s">
        <v>979</v>
      </c>
      <c r="I215" s="153" t="str">
        <f t="shared" ca="1" si="12"/>
        <v>OK</v>
      </c>
      <c r="J215" s="153" t="str">
        <f t="shared" si="8"/>
        <v>OK</v>
      </c>
      <c r="L215" s="152">
        <v>1066405</v>
      </c>
      <c r="M215" s="152" t="s">
        <v>980</v>
      </c>
      <c r="N215" s="152" t="s">
        <v>981</v>
      </c>
      <c r="O215" s="152" t="s">
        <v>401</v>
      </c>
      <c r="P215" s="152" t="s">
        <v>982</v>
      </c>
      <c r="R215" s="152" t="s">
        <v>981</v>
      </c>
      <c r="S215" s="152" t="s">
        <v>401</v>
      </c>
      <c r="T215" s="152" t="s">
        <v>982</v>
      </c>
      <c r="W215" s="152" t="s">
        <v>1745</v>
      </c>
      <c r="X215" s="152">
        <f t="shared" si="15"/>
        <v>1</v>
      </c>
    </row>
    <row r="216" spans="1:24" ht="21.75" customHeight="1">
      <c r="B216" s="162">
        <v>23</v>
      </c>
      <c r="C216" s="165" t="s">
        <v>2196</v>
      </c>
      <c r="D216" s="153">
        <v>223</v>
      </c>
      <c r="E216" s="152" t="s">
        <v>983</v>
      </c>
      <c r="F216" s="152">
        <f t="shared" si="14"/>
        <v>3210324</v>
      </c>
      <c r="G216" s="152" t="s">
        <v>1747</v>
      </c>
      <c r="H216" s="152" t="s">
        <v>1747</v>
      </c>
      <c r="I216" s="153" t="str">
        <f t="shared" ca="1" si="12"/>
        <v>OK</v>
      </c>
      <c r="J216" s="153" t="str">
        <f t="shared" si="8"/>
        <v>OK</v>
      </c>
      <c r="L216" s="152">
        <v>1066784</v>
      </c>
      <c r="M216" s="152" t="s">
        <v>984</v>
      </c>
      <c r="N216" s="152" t="s">
        <v>985</v>
      </c>
      <c r="O216" s="152" t="s">
        <v>401</v>
      </c>
      <c r="P216" s="152" t="s">
        <v>986</v>
      </c>
      <c r="R216" s="152" t="s">
        <v>985</v>
      </c>
      <c r="S216" s="152" t="s">
        <v>401</v>
      </c>
      <c r="T216" s="152" t="s">
        <v>986</v>
      </c>
      <c r="W216" s="152" t="s">
        <v>1746</v>
      </c>
      <c r="X216" s="152">
        <f t="shared" si="15"/>
        <v>1</v>
      </c>
    </row>
    <row r="217" spans="1:24" ht="21.75" customHeight="1">
      <c r="B217" s="162">
        <v>24</v>
      </c>
      <c r="C217" s="165" t="s">
        <v>2197</v>
      </c>
      <c r="D217" s="153">
        <v>224</v>
      </c>
      <c r="E217" s="152" t="s">
        <v>987</v>
      </c>
      <c r="F217" s="152">
        <f t="shared" si="14"/>
        <v>3210325</v>
      </c>
      <c r="G217" s="152" t="s">
        <v>988</v>
      </c>
      <c r="H217" s="152" t="s">
        <v>988</v>
      </c>
      <c r="I217" s="153" t="str">
        <f t="shared" ca="1" si="12"/>
        <v>OK</v>
      </c>
      <c r="J217" s="153" t="str">
        <f t="shared" si="8"/>
        <v>OK</v>
      </c>
      <c r="L217" s="152">
        <v>1039860</v>
      </c>
      <c r="M217" s="152" t="s">
        <v>989</v>
      </c>
      <c r="N217" s="152" t="s">
        <v>1933</v>
      </c>
      <c r="O217" s="152" t="s">
        <v>401</v>
      </c>
      <c r="P217" s="152" t="s">
        <v>990</v>
      </c>
      <c r="R217" s="152" t="s">
        <v>1933</v>
      </c>
      <c r="S217" s="152" t="s">
        <v>401</v>
      </c>
      <c r="T217" s="152" t="s">
        <v>990</v>
      </c>
      <c r="W217" s="152" t="s">
        <v>1748</v>
      </c>
      <c r="X217" s="152">
        <f t="shared" si="15"/>
        <v>1</v>
      </c>
    </row>
    <row r="218" spans="1:24" s="170" customFormat="1" ht="21.75" customHeight="1">
      <c r="A218" s="152"/>
      <c r="B218" s="162">
        <v>25</v>
      </c>
      <c r="C218" s="165" t="s">
        <v>2198</v>
      </c>
      <c r="D218" s="153">
        <v>225</v>
      </c>
      <c r="E218" s="152" t="s">
        <v>991</v>
      </c>
      <c r="F218" s="152">
        <f t="shared" si="14"/>
        <v>3210326</v>
      </c>
      <c r="G218" s="152" t="s">
        <v>992</v>
      </c>
      <c r="H218" s="152" t="s">
        <v>992</v>
      </c>
      <c r="I218" s="153" t="str">
        <f t="shared" ca="1" si="12"/>
        <v>OK</v>
      </c>
      <c r="J218" s="153" t="str">
        <f t="shared" si="8"/>
        <v>OK</v>
      </c>
      <c r="K218" s="152"/>
      <c r="L218" s="152">
        <v>1066994</v>
      </c>
      <c r="M218" s="152" t="s">
        <v>993</v>
      </c>
      <c r="N218" s="152" t="s">
        <v>994</v>
      </c>
      <c r="O218" s="152" t="s">
        <v>401</v>
      </c>
      <c r="P218" s="152" t="s">
        <v>995</v>
      </c>
      <c r="Q218" s="152"/>
      <c r="R218" s="152" t="s">
        <v>994</v>
      </c>
      <c r="S218" s="152" t="s">
        <v>401</v>
      </c>
      <c r="T218" s="152" t="s">
        <v>995</v>
      </c>
      <c r="W218" s="170" t="s">
        <v>1749</v>
      </c>
      <c r="X218" s="152">
        <f t="shared" si="15"/>
        <v>1</v>
      </c>
    </row>
    <row r="219" spans="1:24" s="170" customFormat="1" ht="21.75" customHeight="1">
      <c r="A219" s="152"/>
      <c r="B219" s="162">
        <v>26</v>
      </c>
      <c r="C219" s="165" t="s">
        <v>2199</v>
      </c>
      <c r="D219" s="153">
        <v>226</v>
      </c>
      <c r="E219" s="152" t="s">
        <v>996</v>
      </c>
      <c r="F219" s="152">
        <f t="shared" si="14"/>
        <v>3210327</v>
      </c>
      <c r="G219" s="152" t="s">
        <v>1337</v>
      </c>
      <c r="H219" s="152" t="s">
        <v>1337</v>
      </c>
      <c r="I219" s="153" t="str">
        <f t="shared" ca="1" si="12"/>
        <v>OK</v>
      </c>
      <c r="J219" s="153" t="str">
        <f t="shared" si="8"/>
        <v>OK</v>
      </c>
      <c r="K219" s="152"/>
      <c r="L219" s="152">
        <v>1053305</v>
      </c>
      <c r="M219" s="152" t="s">
        <v>1639</v>
      </c>
      <c r="N219" s="152" t="s">
        <v>913</v>
      </c>
      <c r="O219" s="152" t="s">
        <v>524</v>
      </c>
      <c r="P219" s="152" t="s">
        <v>1931</v>
      </c>
      <c r="Q219" s="152"/>
      <c r="R219" s="152" t="s">
        <v>913</v>
      </c>
      <c r="S219" s="152" t="s">
        <v>524</v>
      </c>
      <c r="T219" s="152" t="s">
        <v>1931</v>
      </c>
      <c r="W219" s="170" t="s">
        <v>1750</v>
      </c>
      <c r="X219" s="152">
        <f t="shared" si="15"/>
        <v>1</v>
      </c>
    </row>
    <row r="220" spans="1:24" s="170" customFormat="1" ht="21.75" customHeight="1">
      <c r="A220" s="152"/>
      <c r="B220" s="162">
        <v>27</v>
      </c>
      <c r="C220" s="165" t="s">
        <v>2200</v>
      </c>
      <c r="D220" s="153">
        <v>227</v>
      </c>
      <c r="E220" s="152" t="s">
        <v>997</v>
      </c>
      <c r="F220" s="152">
        <f t="shared" si="14"/>
        <v>3210476</v>
      </c>
      <c r="G220" s="152" t="s">
        <v>998</v>
      </c>
      <c r="H220" s="152" t="s">
        <v>998</v>
      </c>
      <c r="I220" s="153" t="str">
        <f t="shared" ca="1" si="12"/>
        <v>OK</v>
      </c>
      <c r="J220" s="153" t="str">
        <f t="shared" si="8"/>
        <v>OK</v>
      </c>
      <c r="K220" s="152"/>
      <c r="L220" s="152">
        <v>1050202</v>
      </c>
      <c r="M220" s="152" t="s">
        <v>999</v>
      </c>
      <c r="N220" s="152" t="s">
        <v>960</v>
      </c>
      <c r="O220" s="152" t="s">
        <v>401</v>
      </c>
      <c r="P220" s="152" t="s">
        <v>961</v>
      </c>
      <c r="Q220" s="152"/>
      <c r="R220" s="152" t="s">
        <v>960</v>
      </c>
      <c r="S220" s="152" t="s">
        <v>401</v>
      </c>
      <c r="T220" s="152" t="s">
        <v>961</v>
      </c>
      <c r="W220" s="170" t="s">
        <v>1751</v>
      </c>
      <c r="X220" s="152">
        <f t="shared" si="15"/>
        <v>1</v>
      </c>
    </row>
    <row r="221" spans="1:24" s="170" customFormat="1" ht="21.75" customHeight="1">
      <c r="A221" s="152"/>
      <c r="B221" s="162">
        <v>28</v>
      </c>
      <c r="C221" s="165" t="s">
        <v>269</v>
      </c>
      <c r="D221" s="153">
        <v>228</v>
      </c>
      <c r="E221" s="152" t="s">
        <v>1000</v>
      </c>
      <c r="F221" s="152">
        <f t="shared" si="14"/>
        <v>3210477</v>
      </c>
      <c r="G221" s="152" t="s">
        <v>1001</v>
      </c>
      <c r="H221" s="152" t="s">
        <v>1001</v>
      </c>
      <c r="I221" s="153" t="str">
        <f t="shared" ca="1" si="12"/>
        <v>OK</v>
      </c>
      <c r="J221" s="153" t="str">
        <f t="shared" si="8"/>
        <v>OK</v>
      </c>
      <c r="K221" s="152"/>
      <c r="L221" s="152">
        <v>1065785</v>
      </c>
      <c r="M221" s="152" t="s">
        <v>1002</v>
      </c>
      <c r="N221" s="152" t="s">
        <v>1003</v>
      </c>
      <c r="O221" s="152" t="s">
        <v>401</v>
      </c>
      <c r="P221" s="152" t="s">
        <v>1004</v>
      </c>
      <c r="Q221" s="152"/>
      <c r="R221" s="152" t="s">
        <v>1003</v>
      </c>
      <c r="S221" s="152" t="s">
        <v>401</v>
      </c>
      <c r="T221" s="152" t="s">
        <v>1004</v>
      </c>
      <c r="W221" s="170" t="s">
        <v>269</v>
      </c>
      <c r="X221" s="152">
        <f t="shared" si="15"/>
        <v>1</v>
      </c>
    </row>
    <row r="222" spans="1:24" s="170" customFormat="1" ht="21.75" customHeight="1">
      <c r="A222" s="152"/>
      <c r="B222" s="162">
        <v>29</v>
      </c>
      <c r="C222" s="165" t="s">
        <v>2201</v>
      </c>
      <c r="D222" s="153">
        <v>229</v>
      </c>
      <c r="E222" s="152" t="s">
        <v>1005</v>
      </c>
      <c r="F222" s="152">
        <f t="shared" si="14"/>
        <v>3210478</v>
      </c>
      <c r="G222" s="152" t="s">
        <v>1006</v>
      </c>
      <c r="H222" s="152" t="s">
        <v>1006</v>
      </c>
      <c r="I222" s="153" t="str">
        <f t="shared" ca="1" si="12"/>
        <v>OK</v>
      </c>
      <c r="J222" s="153" t="str">
        <f t="shared" si="8"/>
        <v>OK</v>
      </c>
      <c r="K222" s="152"/>
      <c r="L222" s="152">
        <v>1054263</v>
      </c>
      <c r="M222" s="152" t="s">
        <v>1007</v>
      </c>
      <c r="N222" s="152" t="s">
        <v>1008</v>
      </c>
      <c r="O222" s="152" t="s">
        <v>401</v>
      </c>
      <c r="P222" s="152" t="s">
        <v>2202</v>
      </c>
      <c r="Q222" s="152"/>
      <c r="R222" s="152" t="s">
        <v>1008</v>
      </c>
      <c r="S222" s="152" t="s">
        <v>401</v>
      </c>
      <c r="T222" s="152" t="s">
        <v>2202</v>
      </c>
      <c r="W222" s="170" t="s">
        <v>1752</v>
      </c>
      <c r="X222" s="152">
        <f t="shared" si="15"/>
        <v>1</v>
      </c>
    </row>
    <row r="223" spans="1:24" ht="21.75" customHeight="1">
      <c r="B223" s="162">
        <v>30</v>
      </c>
      <c r="C223" s="165" t="s">
        <v>2203</v>
      </c>
      <c r="D223" s="153">
        <v>230</v>
      </c>
      <c r="E223" s="152" t="s">
        <v>1009</v>
      </c>
      <c r="F223" s="152">
        <f t="shared" si="14"/>
        <v>3210479</v>
      </c>
      <c r="G223" s="152" t="s">
        <v>1010</v>
      </c>
      <c r="H223" s="152" t="s">
        <v>1010</v>
      </c>
      <c r="I223" s="153" t="str">
        <f t="shared" ca="1" si="12"/>
        <v>OK</v>
      </c>
      <c r="J223" s="153" t="str">
        <f t="shared" si="8"/>
        <v>OK</v>
      </c>
      <c r="L223" s="152">
        <v>1007849</v>
      </c>
      <c r="M223" s="152" t="s">
        <v>1011</v>
      </c>
      <c r="N223" s="152" t="s">
        <v>1012</v>
      </c>
      <c r="O223" s="152" t="s">
        <v>401</v>
      </c>
      <c r="P223" s="152" t="s">
        <v>1013</v>
      </c>
      <c r="R223" s="152" t="s">
        <v>1012</v>
      </c>
      <c r="S223" s="152" t="s">
        <v>401</v>
      </c>
      <c r="T223" s="152" t="s">
        <v>1013</v>
      </c>
      <c r="W223" s="152" t="s">
        <v>1753</v>
      </c>
      <c r="X223" s="152">
        <f t="shared" si="15"/>
        <v>1</v>
      </c>
    </row>
    <row r="224" spans="1:24" ht="21.75" customHeight="1">
      <c r="B224" s="162">
        <v>31</v>
      </c>
      <c r="C224" s="165" t="s">
        <v>2204</v>
      </c>
      <c r="D224" s="153">
        <v>231</v>
      </c>
      <c r="E224" s="152" t="s">
        <v>1014</v>
      </c>
      <c r="F224" s="152">
        <f t="shared" si="14"/>
        <v>3210480</v>
      </c>
      <c r="G224" s="152" t="s">
        <v>1015</v>
      </c>
      <c r="H224" s="152" t="s">
        <v>1015</v>
      </c>
      <c r="I224" s="153" t="str">
        <f t="shared" ca="1" si="12"/>
        <v>OK</v>
      </c>
      <c r="J224" s="153" t="str">
        <f t="shared" si="8"/>
        <v>OK</v>
      </c>
      <c r="L224" s="152">
        <v>1851380</v>
      </c>
      <c r="M224" s="152" t="s">
        <v>1016</v>
      </c>
      <c r="N224" s="152" t="s">
        <v>1017</v>
      </c>
      <c r="O224" s="152" t="s">
        <v>401</v>
      </c>
      <c r="P224" s="152" t="s">
        <v>1018</v>
      </c>
      <c r="R224" s="152" t="s">
        <v>1017</v>
      </c>
      <c r="S224" s="152" t="s">
        <v>401</v>
      </c>
      <c r="T224" s="152" t="s">
        <v>1018</v>
      </c>
      <c r="W224" s="152" t="s">
        <v>1754</v>
      </c>
      <c r="X224" s="152">
        <f t="shared" si="15"/>
        <v>1</v>
      </c>
    </row>
    <row r="225" spans="1:24" ht="21.75" customHeight="1">
      <c r="B225" s="162">
        <v>32</v>
      </c>
      <c r="C225" s="163" t="s">
        <v>2205</v>
      </c>
      <c r="D225" s="153">
        <v>232</v>
      </c>
      <c r="E225" s="152" t="s">
        <v>1020</v>
      </c>
      <c r="F225" s="152">
        <f t="shared" si="14"/>
        <v>3210493</v>
      </c>
      <c r="G225" s="152" t="s">
        <v>1021</v>
      </c>
      <c r="H225" s="152" t="s">
        <v>1021</v>
      </c>
      <c r="I225" s="153" t="str">
        <f t="shared" ca="1" si="12"/>
        <v>OK</v>
      </c>
      <c r="J225" s="153" t="str">
        <f t="shared" si="8"/>
        <v>OK</v>
      </c>
      <c r="L225" s="152">
        <v>1007837</v>
      </c>
      <c r="M225" s="152" t="s">
        <v>1022</v>
      </c>
      <c r="N225" s="152" t="s">
        <v>1023</v>
      </c>
      <c r="O225" s="152" t="s">
        <v>401</v>
      </c>
      <c r="P225" s="152" t="s">
        <v>1024</v>
      </c>
      <c r="R225" s="152" t="s">
        <v>1023</v>
      </c>
      <c r="S225" s="152" t="s">
        <v>401</v>
      </c>
      <c r="T225" s="152" t="s">
        <v>1024</v>
      </c>
      <c r="W225" s="152" t="s">
        <v>1755</v>
      </c>
      <c r="X225" s="152">
        <f t="shared" si="15"/>
        <v>1</v>
      </c>
    </row>
    <row r="226" spans="1:24" ht="21.75" customHeight="1">
      <c r="B226" s="162">
        <v>33</v>
      </c>
      <c r="C226" s="165" t="s">
        <v>2206</v>
      </c>
      <c r="D226" s="153">
        <v>233</v>
      </c>
      <c r="E226" s="152" t="s">
        <v>1025</v>
      </c>
      <c r="F226" s="152">
        <f t="shared" si="14"/>
        <v>3210592</v>
      </c>
      <c r="G226" s="152" t="s">
        <v>1338</v>
      </c>
      <c r="H226" s="152" t="s">
        <v>1338</v>
      </c>
      <c r="I226" s="153" t="str">
        <f t="shared" ca="1" si="12"/>
        <v>OK</v>
      </c>
      <c r="J226" s="153" t="str">
        <f t="shared" si="8"/>
        <v>OK</v>
      </c>
      <c r="L226" s="152">
        <v>1039860</v>
      </c>
      <c r="M226" s="152" t="s">
        <v>989</v>
      </c>
      <c r="N226" s="152" t="s">
        <v>1026</v>
      </c>
      <c r="O226" s="152" t="s">
        <v>401</v>
      </c>
      <c r="P226" s="152" t="s">
        <v>990</v>
      </c>
      <c r="R226" s="152" t="s">
        <v>1026</v>
      </c>
      <c r="S226" s="152" t="s">
        <v>401</v>
      </c>
      <c r="T226" s="152" t="s">
        <v>990</v>
      </c>
      <c r="W226" s="152" t="s">
        <v>1756</v>
      </c>
      <c r="X226" s="152">
        <f t="shared" si="15"/>
        <v>1</v>
      </c>
    </row>
    <row r="227" spans="1:24" ht="21.75" customHeight="1">
      <c r="B227" s="162">
        <v>34</v>
      </c>
      <c r="C227" s="165" t="s">
        <v>2207</v>
      </c>
      <c r="D227" s="153">
        <v>234</v>
      </c>
      <c r="E227" s="152" t="s">
        <v>1027</v>
      </c>
      <c r="F227" s="152">
        <f t="shared" si="14"/>
        <v>3210593</v>
      </c>
      <c r="G227" s="152" t="s">
        <v>1028</v>
      </c>
      <c r="H227" s="152" t="s">
        <v>1028</v>
      </c>
      <c r="I227" s="153" t="str">
        <f t="shared" ca="1" si="12"/>
        <v>OK</v>
      </c>
      <c r="J227" s="153" t="str">
        <f t="shared" si="8"/>
        <v>OK</v>
      </c>
      <c r="L227" s="152">
        <v>1039847</v>
      </c>
      <c r="M227" s="152" t="s">
        <v>1029</v>
      </c>
      <c r="N227" s="152" t="s">
        <v>1030</v>
      </c>
      <c r="O227" s="152" t="s">
        <v>401</v>
      </c>
      <c r="P227" s="152" t="s">
        <v>1031</v>
      </c>
      <c r="R227" s="152" t="s">
        <v>1030</v>
      </c>
      <c r="S227" s="152" t="s">
        <v>401</v>
      </c>
      <c r="T227" s="152" t="s">
        <v>1031</v>
      </c>
      <c r="W227" s="152" t="s">
        <v>1757</v>
      </c>
      <c r="X227" s="152">
        <f t="shared" si="15"/>
        <v>1</v>
      </c>
    </row>
    <row r="228" spans="1:24" ht="21.75" customHeight="1">
      <c r="B228" s="162">
        <v>35</v>
      </c>
      <c r="C228" s="163" t="s">
        <v>2208</v>
      </c>
      <c r="D228" s="153">
        <v>235</v>
      </c>
      <c r="E228" s="152" t="s">
        <v>1032</v>
      </c>
      <c r="F228" s="152">
        <f t="shared" si="14"/>
        <v>3210594</v>
      </c>
      <c r="G228" s="152" t="s">
        <v>1033</v>
      </c>
      <c r="H228" s="152" t="s">
        <v>1033</v>
      </c>
      <c r="I228" s="153" t="str">
        <f t="shared" ca="1" si="12"/>
        <v>OK</v>
      </c>
      <c r="J228" s="153" t="str">
        <f t="shared" si="8"/>
        <v>OK</v>
      </c>
      <c r="L228" s="152">
        <v>1039550</v>
      </c>
      <c r="M228" s="152" t="s">
        <v>1034</v>
      </c>
      <c r="N228" s="152" t="s">
        <v>1035</v>
      </c>
      <c r="O228" s="152" t="s">
        <v>401</v>
      </c>
      <c r="P228" s="152" t="s">
        <v>545</v>
      </c>
      <c r="R228" s="152" t="s">
        <v>1035</v>
      </c>
      <c r="S228" s="152" t="s">
        <v>401</v>
      </c>
      <c r="T228" s="152" t="s">
        <v>545</v>
      </c>
      <c r="W228" s="152" t="s">
        <v>1758</v>
      </c>
      <c r="X228" s="152">
        <f t="shared" si="15"/>
        <v>1</v>
      </c>
    </row>
    <row r="229" spans="1:24" ht="21.75" customHeight="1">
      <c r="B229" s="162">
        <v>36</v>
      </c>
      <c r="C229" s="163" t="s">
        <v>2209</v>
      </c>
      <c r="D229" s="153">
        <v>236</v>
      </c>
      <c r="E229" s="152">
        <v>3220001</v>
      </c>
      <c r="F229" s="152">
        <f t="shared" si="14"/>
        <v>3220001</v>
      </c>
      <c r="G229" s="152" t="s">
        <v>1339</v>
      </c>
      <c r="H229" s="152" t="s">
        <v>1339</v>
      </c>
      <c r="I229" s="153" t="str">
        <f t="shared" ca="1" si="12"/>
        <v>OK</v>
      </c>
      <c r="J229" s="153" t="str">
        <f t="shared" si="8"/>
        <v>OK</v>
      </c>
      <c r="L229" s="152">
        <v>1073158</v>
      </c>
      <c r="M229" s="152" t="s">
        <v>1642</v>
      </c>
      <c r="N229" s="152" t="s">
        <v>1643</v>
      </c>
      <c r="O229" s="152" t="s">
        <v>401</v>
      </c>
      <c r="P229" s="152" t="s">
        <v>1340</v>
      </c>
      <c r="R229" s="152" t="s">
        <v>1643</v>
      </c>
      <c r="S229" s="152" t="s">
        <v>401</v>
      </c>
      <c r="T229" s="152" t="s">
        <v>1340</v>
      </c>
      <c r="W229" s="152" t="s">
        <v>1308</v>
      </c>
      <c r="X229" s="152">
        <f t="shared" si="15"/>
        <v>1</v>
      </c>
    </row>
    <row r="230" spans="1:24" ht="21.75" customHeight="1">
      <c r="B230" s="162">
        <v>37</v>
      </c>
      <c r="C230" s="163" t="s">
        <v>2210</v>
      </c>
      <c r="D230" s="153">
        <v>237</v>
      </c>
      <c r="E230" s="152">
        <v>3220002</v>
      </c>
      <c r="F230" s="152">
        <f t="shared" si="14"/>
        <v>3220002</v>
      </c>
      <c r="G230" s="152" t="s">
        <v>1341</v>
      </c>
      <c r="H230" s="152" t="s">
        <v>1341</v>
      </c>
      <c r="I230" s="153" t="str">
        <f t="shared" ca="1" si="12"/>
        <v>OK</v>
      </c>
      <c r="J230" s="153" t="str">
        <f t="shared" si="8"/>
        <v>OK</v>
      </c>
      <c r="L230" s="152">
        <v>1073158</v>
      </c>
      <c r="M230" s="152" t="s">
        <v>1642</v>
      </c>
      <c r="N230" s="152" t="s">
        <v>1643</v>
      </c>
      <c r="O230" s="152" t="s">
        <v>401</v>
      </c>
      <c r="P230" s="152" t="s">
        <v>1340</v>
      </c>
      <c r="R230" s="152" t="s">
        <v>1643</v>
      </c>
      <c r="S230" s="152" t="s">
        <v>401</v>
      </c>
      <c r="T230" s="152" t="s">
        <v>1340</v>
      </c>
      <c r="W230" s="152" t="s">
        <v>1309</v>
      </c>
      <c r="X230" s="152">
        <f t="shared" si="15"/>
        <v>1</v>
      </c>
    </row>
    <row r="231" spans="1:24" ht="21.75" customHeight="1">
      <c r="B231" s="162">
        <v>38</v>
      </c>
      <c r="C231" s="165" t="s">
        <v>1759</v>
      </c>
      <c r="D231" s="153">
        <v>238</v>
      </c>
      <c r="E231" s="152" t="s">
        <v>1644</v>
      </c>
      <c r="F231" s="152">
        <f t="shared" si="14"/>
        <v>3220003</v>
      </c>
      <c r="G231" s="152" t="s">
        <v>1036</v>
      </c>
      <c r="H231" s="152" t="s">
        <v>1036</v>
      </c>
      <c r="I231" s="153" t="str">
        <f t="shared" ca="1" si="12"/>
        <v>OK</v>
      </c>
      <c r="J231" s="153" t="str">
        <f t="shared" si="8"/>
        <v>OK</v>
      </c>
      <c r="L231" s="152">
        <v>1064191</v>
      </c>
      <c r="M231" s="152" t="s">
        <v>1645</v>
      </c>
      <c r="N231" s="152" t="s">
        <v>1342</v>
      </c>
      <c r="O231" s="152" t="s">
        <v>1343</v>
      </c>
      <c r="P231" s="152" t="s">
        <v>1344</v>
      </c>
      <c r="R231" s="152" t="s">
        <v>1342</v>
      </c>
      <c r="S231" s="152" t="s">
        <v>1343</v>
      </c>
      <c r="T231" s="152" t="s">
        <v>1344</v>
      </c>
      <c r="W231" s="152" t="s">
        <v>1759</v>
      </c>
      <c r="X231" s="152">
        <f t="shared" si="15"/>
        <v>1</v>
      </c>
    </row>
    <row r="232" spans="1:24" s="170" customFormat="1" ht="21.75" customHeight="1">
      <c r="A232" s="152"/>
      <c r="B232" s="162">
        <v>39</v>
      </c>
      <c r="C232" s="163" t="s">
        <v>1760</v>
      </c>
      <c r="D232" s="153">
        <v>239</v>
      </c>
      <c r="E232" s="152" t="s">
        <v>1646</v>
      </c>
      <c r="F232" s="152">
        <f t="shared" si="14"/>
        <v>3220004</v>
      </c>
      <c r="G232" s="152" t="s">
        <v>1647</v>
      </c>
      <c r="H232" s="152" t="s">
        <v>1647</v>
      </c>
      <c r="I232" s="153" t="str">
        <f t="shared" ca="1" si="12"/>
        <v>OK</v>
      </c>
      <c r="J232" s="153" t="str">
        <f t="shared" si="8"/>
        <v>OK</v>
      </c>
      <c r="K232" s="152"/>
      <c r="L232" s="152">
        <v>1076480</v>
      </c>
      <c r="M232" s="152" t="s">
        <v>1648</v>
      </c>
      <c r="N232" s="152" t="s">
        <v>1649</v>
      </c>
      <c r="O232" s="152" t="s">
        <v>401</v>
      </c>
      <c r="P232" s="152" t="s">
        <v>1650</v>
      </c>
      <c r="Q232" s="152"/>
      <c r="R232" s="152" t="s">
        <v>1649</v>
      </c>
      <c r="S232" s="152" t="s">
        <v>401</v>
      </c>
      <c r="T232" s="152" t="s">
        <v>1650</v>
      </c>
      <c r="W232" s="170" t="s">
        <v>1760</v>
      </c>
      <c r="X232" s="152">
        <f t="shared" si="15"/>
        <v>1</v>
      </c>
    </row>
    <row r="233" spans="1:24" s="170" customFormat="1" ht="21.75" customHeight="1">
      <c r="A233" s="152"/>
      <c r="B233" s="162">
        <v>40</v>
      </c>
      <c r="C233" s="163" t="s">
        <v>2211</v>
      </c>
      <c r="D233" s="153">
        <v>240</v>
      </c>
      <c r="E233" s="152" t="s">
        <v>1651</v>
      </c>
      <c r="F233" s="152">
        <f t="shared" si="14"/>
        <v>3220005</v>
      </c>
      <c r="G233" s="152" t="s">
        <v>495</v>
      </c>
      <c r="H233" s="152" t="s">
        <v>495</v>
      </c>
      <c r="I233" s="153" t="str">
        <f t="shared" ca="1" si="12"/>
        <v>OK</v>
      </c>
      <c r="J233" s="153" t="str">
        <f t="shared" si="8"/>
        <v>OK</v>
      </c>
      <c r="K233" s="152"/>
      <c r="L233" s="152">
        <v>1033497</v>
      </c>
      <c r="M233" s="152" t="s">
        <v>496</v>
      </c>
      <c r="N233" s="152" t="s">
        <v>1132</v>
      </c>
      <c r="O233" s="152" t="s">
        <v>401</v>
      </c>
      <c r="P233" s="152" t="s">
        <v>497</v>
      </c>
      <c r="Q233" s="152"/>
      <c r="R233" s="152" t="s">
        <v>1132</v>
      </c>
      <c r="S233" s="152" t="s">
        <v>401</v>
      </c>
      <c r="T233" s="152" t="s">
        <v>497</v>
      </c>
      <c r="W233" s="170" t="s">
        <v>1761</v>
      </c>
      <c r="X233" s="152">
        <f t="shared" si="15"/>
        <v>1</v>
      </c>
    </row>
    <row r="234" spans="1:24" s="170" customFormat="1" ht="21.75" customHeight="1">
      <c r="A234" s="152"/>
      <c r="B234" s="162">
        <v>41</v>
      </c>
      <c r="C234" s="163" t="s">
        <v>2212</v>
      </c>
      <c r="D234" s="153">
        <v>241</v>
      </c>
      <c r="E234" s="152" t="s">
        <v>1652</v>
      </c>
      <c r="F234" s="152">
        <f t="shared" si="14"/>
        <v>3220006</v>
      </c>
      <c r="G234" s="152" t="s">
        <v>1133</v>
      </c>
      <c r="H234" s="152" t="s">
        <v>1133</v>
      </c>
      <c r="I234" s="153" t="str">
        <f t="shared" ca="1" si="12"/>
        <v>OK</v>
      </c>
      <c r="J234" s="153" t="str">
        <f t="shared" si="8"/>
        <v>OK</v>
      </c>
      <c r="K234" s="152"/>
      <c r="L234" s="152">
        <v>1044800</v>
      </c>
      <c r="M234" s="152" t="s">
        <v>1134</v>
      </c>
      <c r="N234" s="152" t="s">
        <v>1653</v>
      </c>
      <c r="O234" s="152" t="s">
        <v>401</v>
      </c>
      <c r="P234" s="152" t="s">
        <v>1462</v>
      </c>
      <c r="Q234" s="152"/>
      <c r="R234" s="152" t="s">
        <v>1653</v>
      </c>
      <c r="S234" s="152" t="s">
        <v>401</v>
      </c>
      <c r="T234" s="152" t="s">
        <v>1462</v>
      </c>
      <c r="W234" s="170" t="s">
        <v>1762</v>
      </c>
      <c r="X234" s="152">
        <f t="shared" si="15"/>
        <v>1</v>
      </c>
    </row>
    <row r="235" spans="1:24" s="170" customFormat="1" ht="21.75" customHeight="1">
      <c r="A235" s="171"/>
      <c r="B235" s="162">
        <v>42</v>
      </c>
      <c r="C235" s="163" t="s">
        <v>1763</v>
      </c>
      <c r="D235" s="153">
        <v>242</v>
      </c>
      <c r="E235" s="152">
        <v>3220008</v>
      </c>
      <c r="F235" s="152">
        <f t="shared" si="14"/>
        <v>3220008</v>
      </c>
      <c r="G235" s="152" t="s">
        <v>1764</v>
      </c>
      <c r="H235" s="152" t="s">
        <v>1764</v>
      </c>
      <c r="I235" s="153" t="str">
        <f t="shared" ca="1" si="12"/>
        <v>OK</v>
      </c>
      <c r="J235" s="153" t="str">
        <f>IF(EXACT(G235,H235),"OK","変更あり！")</f>
        <v>OK</v>
      </c>
      <c r="K235" s="152"/>
      <c r="L235" s="152">
        <v>1039089</v>
      </c>
      <c r="M235" s="152" t="s">
        <v>1765</v>
      </c>
      <c r="N235" s="152" t="s">
        <v>1766</v>
      </c>
      <c r="O235" s="152" t="s">
        <v>401</v>
      </c>
      <c r="P235" s="152" t="s">
        <v>1767</v>
      </c>
      <c r="Q235" s="152"/>
      <c r="R235" s="152" t="s">
        <v>1766</v>
      </c>
      <c r="S235" s="152" t="s">
        <v>401</v>
      </c>
      <c r="T235" s="152" t="s">
        <v>1767</v>
      </c>
      <c r="W235" s="170" t="s">
        <v>1763</v>
      </c>
      <c r="X235" s="152">
        <f t="shared" si="15"/>
        <v>1</v>
      </c>
    </row>
    <row r="236" spans="1:24" s="170" customFormat="1" ht="21.75" customHeight="1">
      <c r="A236" s="171"/>
      <c r="B236" s="162">
        <v>43</v>
      </c>
      <c r="C236" s="163" t="s">
        <v>1768</v>
      </c>
      <c r="D236" s="153">
        <v>243</v>
      </c>
      <c r="E236" s="152">
        <v>3220007</v>
      </c>
      <c r="F236" s="152">
        <f t="shared" si="14"/>
        <v>3220007</v>
      </c>
      <c r="G236" s="152" t="s">
        <v>1769</v>
      </c>
      <c r="H236" s="152" t="s">
        <v>1769</v>
      </c>
      <c r="I236" s="153" t="str">
        <f t="shared" ref="I236:I299" ca="1" si="16">IF(COUNTIF($G$5:$G$352,G236)=1,"OK","重複あり！")</f>
        <v>OK</v>
      </c>
      <c r="J236" s="153" t="str">
        <f>IF(EXACT(G236,H236),"OK","変更あり！")</f>
        <v>OK</v>
      </c>
      <c r="K236" s="152"/>
      <c r="L236" s="152">
        <v>1039089</v>
      </c>
      <c r="M236" s="152" t="s">
        <v>1765</v>
      </c>
      <c r="N236" s="152" t="s">
        <v>1766</v>
      </c>
      <c r="O236" s="152" t="s">
        <v>401</v>
      </c>
      <c r="P236" s="152" t="s">
        <v>1767</v>
      </c>
      <c r="Q236" s="152"/>
      <c r="R236" s="152" t="s">
        <v>1766</v>
      </c>
      <c r="S236" s="152" t="s">
        <v>401</v>
      </c>
      <c r="T236" s="152" t="s">
        <v>1767</v>
      </c>
      <c r="W236" s="170" t="s">
        <v>1768</v>
      </c>
      <c r="X236" s="152">
        <f t="shared" si="15"/>
        <v>1</v>
      </c>
    </row>
    <row r="237" spans="1:24" s="170" customFormat="1" ht="21.75" customHeight="1">
      <c r="A237" s="171"/>
      <c r="B237" s="162">
        <v>44</v>
      </c>
      <c r="C237" s="163" t="s">
        <v>1934</v>
      </c>
      <c r="D237" s="153">
        <v>244</v>
      </c>
      <c r="E237" s="152">
        <v>3220009</v>
      </c>
      <c r="F237" s="152">
        <v>3220009</v>
      </c>
      <c r="G237" s="152" t="s">
        <v>1935</v>
      </c>
      <c r="H237" s="152" t="s">
        <v>1935</v>
      </c>
      <c r="I237" s="153" t="str">
        <f t="shared" ca="1" si="16"/>
        <v>OK</v>
      </c>
      <c r="J237" s="153" t="str">
        <f t="shared" ref="J237:J252" si="17">IF(EXACT(G237,H237),"OK","変更あり！")</f>
        <v>OK</v>
      </c>
      <c r="K237" s="152"/>
      <c r="L237" s="152">
        <v>1079797</v>
      </c>
      <c r="M237" s="152" t="s">
        <v>2213</v>
      </c>
      <c r="N237" s="152" t="s">
        <v>1936</v>
      </c>
      <c r="O237" s="152" t="s">
        <v>401</v>
      </c>
      <c r="P237" s="152" t="s">
        <v>1937</v>
      </c>
      <c r="Q237" s="152"/>
      <c r="R237" s="152" t="s">
        <v>1936</v>
      </c>
      <c r="S237" s="152" t="s">
        <v>401</v>
      </c>
      <c r="T237" s="152" t="s">
        <v>1937</v>
      </c>
      <c r="W237" s="170" t="s">
        <v>1934</v>
      </c>
      <c r="X237" s="152">
        <f t="shared" si="15"/>
        <v>1</v>
      </c>
    </row>
    <row r="238" spans="1:24" s="170" customFormat="1" ht="21.75" customHeight="1">
      <c r="A238" s="171"/>
      <c r="B238" s="162">
        <v>45</v>
      </c>
      <c r="C238" s="163" t="s">
        <v>1858</v>
      </c>
      <c r="D238" s="153">
        <v>245</v>
      </c>
      <c r="E238" s="152">
        <v>3220010</v>
      </c>
      <c r="F238" s="152">
        <v>3220010</v>
      </c>
      <c r="G238" s="152" t="s">
        <v>1938</v>
      </c>
      <c r="H238" s="152" t="s">
        <v>1938</v>
      </c>
      <c r="I238" s="153" t="str">
        <f t="shared" ca="1" si="16"/>
        <v>OK</v>
      </c>
      <c r="J238" s="153" t="str">
        <f t="shared" si="17"/>
        <v>OK</v>
      </c>
      <c r="K238" s="152"/>
      <c r="L238" s="152">
        <v>1058489</v>
      </c>
      <c r="M238" s="152" t="s">
        <v>1096</v>
      </c>
      <c r="N238" s="152" t="s">
        <v>1939</v>
      </c>
      <c r="O238" s="152" t="s">
        <v>401</v>
      </c>
      <c r="P238" s="152" t="s">
        <v>1097</v>
      </c>
      <c r="Q238" s="152"/>
      <c r="R238" s="152" t="s">
        <v>1939</v>
      </c>
      <c r="S238" s="152" t="s">
        <v>401</v>
      </c>
      <c r="T238" s="152" t="s">
        <v>1097</v>
      </c>
      <c r="W238" s="170" t="s">
        <v>1858</v>
      </c>
      <c r="X238" s="152">
        <f t="shared" si="15"/>
        <v>1</v>
      </c>
    </row>
    <row r="239" spans="1:24" s="170" customFormat="1" ht="21.75" customHeight="1">
      <c r="A239" s="171"/>
      <c r="B239" s="162">
        <v>46</v>
      </c>
      <c r="C239" s="163" t="s">
        <v>2214</v>
      </c>
      <c r="D239" s="153">
        <v>246</v>
      </c>
      <c r="E239" s="152">
        <v>3220011</v>
      </c>
      <c r="F239" s="152">
        <v>3220011</v>
      </c>
      <c r="G239" s="152" t="s">
        <v>1940</v>
      </c>
      <c r="H239" s="152" t="s">
        <v>1940</v>
      </c>
      <c r="I239" s="153" t="str">
        <f t="shared" ca="1" si="16"/>
        <v>OK</v>
      </c>
      <c r="J239" s="153" t="str">
        <f t="shared" si="17"/>
        <v>OK</v>
      </c>
      <c r="K239" s="152"/>
      <c r="L239" s="152">
        <v>1080058</v>
      </c>
      <c r="M239" s="152" t="s">
        <v>438</v>
      </c>
      <c r="N239" s="152" t="s">
        <v>1941</v>
      </c>
      <c r="O239" s="152" t="s">
        <v>401</v>
      </c>
      <c r="P239" s="152" t="s">
        <v>439</v>
      </c>
      <c r="Q239" s="152"/>
      <c r="R239" s="152" t="s">
        <v>1941</v>
      </c>
      <c r="S239" s="152" t="s">
        <v>401</v>
      </c>
      <c r="T239" s="152" t="s">
        <v>439</v>
      </c>
      <c r="W239" s="170" t="s">
        <v>2214</v>
      </c>
      <c r="X239" s="152">
        <f t="shared" si="15"/>
        <v>1</v>
      </c>
    </row>
    <row r="240" spans="1:24" s="170" customFormat="1" ht="21.75" customHeight="1">
      <c r="A240" s="171"/>
      <c r="B240" s="162">
        <v>47</v>
      </c>
      <c r="C240" s="163" t="s">
        <v>1942</v>
      </c>
      <c r="D240" s="153">
        <v>247</v>
      </c>
      <c r="E240" s="152">
        <v>3220012</v>
      </c>
      <c r="F240" s="152">
        <v>3220012</v>
      </c>
      <c r="G240" s="152" t="s">
        <v>1943</v>
      </c>
      <c r="H240" s="152" t="s">
        <v>1943</v>
      </c>
      <c r="I240" s="153" t="str">
        <f t="shared" ca="1" si="16"/>
        <v>OK</v>
      </c>
      <c r="J240" s="153" t="str">
        <f t="shared" si="17"/>
        <v>OK</v>
      </c>
      <c r="K240" s="152"/>
      <c r="L240" s="152">
        <v>1080698</v>
      </c>
      <c r="M240" s="152" t="s">
        <v>1137</v>
      </c>
      <c r="N240" s="152" t="s">
        <v>1944</v>
      </c>
      <c r="O240" s="152" t="s">
        <v>401</v>
      </c>
      <c r="P240" s="152" t="s">
        <v>1664</v>
      </c>
      <c r="Q240" s="152"/>
      <c r="R240" s="152" t="s">
        <v>1944</v>
      </c>
      <c r="S240" s="152" t="s">
        <v>401</v>
      </c>
      <c r="T240" s="152" t="s">
        <v>1664</v>
      </c>
      <c r="W240" s="170" t="s">
        <v>1942</v>
      </c>
      <c r="X240" s="152">
        <f t="shared" si="15"/>
        <v>1</v>
      </c>
    </row>
    <row r="241" spans="1:24" s="170" customFormat="1" ht="21.75" customHeight="1">
      <c r="A241" s="171"/>
      <c r="B241" s="162">
        <v>48</v>
      </c>
      <c r="C241" s="163" t="s">
        <v>1945</v>
      </c>
      <c r="D241" s="153">
        <v>248</v>
      </c>
      <c r="E241" s="152">
        <v>3220013</v>
      </c>
      <c r="F241" s="152">
        <v>3220013</v>
      </c>
      <c r="G241" s="152" t="s">
        <v>1946</v>
      </c>
      <c r="H241" s="152" t="s">
        <v>1946</v>
      </c>
      <c r="I241" s="153" t="str">
        <f t="shared" ca="1" si="16"/>
        <v>OK</v>
      </c>
      <c r="J241" s="153" t="str">
        <f t="shared" si="17"/>
        <v>OK</v>
      </c>
      <c r="K241" s="152"/>
      <c r="L241" s="152">
        <v>1051635</v>
      </c>
      <c r="M241" s="152" t="s">
        <v>1947</v>
      </c>
      <c r="N241" s="152" t="s">
        <v>1948</v>
      </c>
      <c r="O241" s="152" t="s">
        <v>401</v>
      </c>
      <c r="P241" s="152" t="s">
        <v>2215</v>
      </c>
      <c r="Q241" s="152"/>
      <c r="R241" s="152" t="s">
        <v>1948</v>
      </c>
      <c r="S241" s="152" t="s">
        <v>401</v>
      </c>
      <c r="T241" s="152" t="s">
        <v>2215</v>
      </c>
      <c r="W241" s="170" t="s">
        <v>1945</v>
      </c>
      <c r="X241" s="152">
        <f t="shared" si="15"/>
        <v>1</v>
      </c>
    </row>
    <row r="242" spans="1:24" ht="21.75" customHeight="1">
      <c r="A242" s="171"/>
      <c r="B242" s="162">
        <v>49</v>
      </c>
      <c r="C242" s="163" t="s">
        <v>1949</v>
      </c>
      <c r="D242" s="153">
        <v>249</v>
      </c>
      <c r="E242" s="152">
        <v>3220014</v>
      </c>
      <c r="F242" s="152">
        <v>3220014</v>
      </c>
      <c r="G242" s="152" t="s">
        <v>1950</v>
      </c>
      <c r="H242" s="152" t="s">
        <v>1950</v>
      </c>
      <c r="I242" s="153" t="str">
        <f t="shared" ca="1" si="16"/>
        <v>OK</v>
      </c>
      <c r="J242" s="153" t="str">
        <f t="shared" si="17"/>
        <v>OK</v>
      </c>
      <c r="L242" s="152">
        <v>1069852</v>
      </c>
      <c r="M242" s="152" t="s">
        <v>2216</v>
      </c>
      <c r="N242" s="152" t="s">
        <v>1951</v>
      </c>
      <c r="O242" s="152" t="s">
        <v>1952</v>
      </c>
      <c r="P242" s="152" t="s">
        <v>1953</v>
      </c>
      <c r="R242" s="152" t="s">
        <v>1951</v>
      </c>
      <c r="S242" s="152" t="s">
        <v>1952</v>
      </c>
      <c r="T242" s="152" t="s">
        <v>1953</v>
      </c>
      <c r="W242" s="152" t="s">
        <v>1949</v>
      </c>
      <c r="X242" s="152">
        <f t="shared" si="15"/>
        <v>1</v>
      </c>
    </row>
    <row r="243" spans="1:24" ht="21.75" customHeight="1">
      <c r="A243" s="171"/>
      <c r="B243" s="162">
        <v>50</v>
      </c>
      <c r="C243" s="163" t="s">
        <v>1954</v>
      </c>
      <c r="D243" s="153">
        <v>250</v>
      </c>
      <c r="E243" s="152">
        <v>3220015</v>
      </c>
      <c r="F243" s="152">
        <v>3220015</v>
      </c>
      <c r="G243" s="152" t="s">
        <v>1955</v>
      </c>
      <c r="H243" s="152" t="s">
        <v>1955</v>
      </c>
      <c r="I243" s="153" t="str">
        <f t="shared" ca="1" si="16"/>
        <v>OK</v>
      </c>
      <c r="J243" s="153" t="str">
        <f t="shared" si="17"/>
        <v>OK</v>
      </c>
      <c r="L243" s="152">
        <v>1058488</v>
      </c>
      <c r="M243" s="152" t="s">
        <v>1956</v>
      </c>
      <c r="N243" s="152" t="s">
        <v>1957</v>
      </c>
      <c r="O243" s="152" t="s">
        <v>401</v>
      </c>
      <c r="P243" s="152" t="s">
        <v>1958</v>
      </c>
      <c r="R243" s="152" t="s">
        <v>1957</v>
      </c>
      <c r="S243" s="152" t="s">
        <v>401</v>
      </c>
      <c r="T243" s="152" t="s">
        <v>1958</v>
      </c>
      <c r="U243" s="152" t="s">
        <v>2089</v>
      </c>
      <c r="W243" s="152" t="s">
        <v>1954</v>
      </c>
      <c r="X243" s="152">
        <f t="shared" si="15"/>
        <v>1</v>
      </c>
    </row>
    <row r="244" spans="1:24" ht="21.75" customHeight="1">
      <c r="A244" s="171"/>
      <c r="B244" s="162">
        <v>51</v>
      </c>
      <c r="C244" s="163" t="s">
        <v>2217</v>
      </c>
      <c r="D244" s="153">
        <v>251</v>
      </c>
      <c r="E244" s="152">
        <v>3220016</v>
      </c>
      <c r="F244" s="152">
        <v>3220016</v>
      </c>
      <c r="G244" s="152" t="s">
        <v>1959</v>
      </c>
      <c r="H244" s="152" t="s">
        <v>1959</v>
      </c>
      <c r="I244" s="153" t="str">
        <f t="shared" ca="1" si="16"/>
        <v>OK</v>
      </c>
      <c r="J244" s="153" t="str">
        <f t="shared" si="17"/>
        <v>OK</v>
      </c>
      <c r="L244" s="152">
        <v>1080360</v>
      </c>
      <c r="M244" s="152" t="s">
        <v>440</v>
      </c>
      <c r="N244" s="152" t="s">
        <v>1960</v>
      </c>
      <c r="O244" s="152" t="s">
        <v>401</v>
      </c>
      <c r="P244" s="152" t="s">
        <v>1961</v>
      </c>
      <c r="R244" s="152" t="s">
        <v>1960</v>
      </c>
      <c r="S244" s="152" t="s">
        <v>401</v>
      </c>
      <c r="T244" s="152" t="s">
        <v>1961</v>
      </c>
      <c r="W244" s="152" t="s">
        <v>2217</v>
      </c>
      <c r="X244" s="152">
        <f t="shared" si="15"/>
        <v>1</v>
      </c>
    </row>
    <row r="245" spans="1:24" ht="21.75" customHeight="1">
      <c r="A245" s="171"/>
      <c r="B245" s="162">
        <v>52</v>
      </c>
      <c r="C245" s="163" t="s">
        <v>1962</v>
      </c>
      <c r="D245" s="153">
        <v>252</v>
      </c>
      <c r="E245" s="152">
        <v>3220017</v>
      </c>
      <c r="F245" s="152">
        <v>3220017</v>
      </c>
      <c r="G245" s="152" t="s">
        <v>1963</v>
      </c>
      <c r="H245" s="152" t="s">
        <v>1963</v>
      </c>
      <c r="I245" s="153" t="str">
        <f t="shared" ca="1" si="16"/>
        <v>OK</v>
      </c>
      <c r="J245" s="153" t="str">
        <f t="shared" si="17"/>
        <v>OK</v>
      </c>
      <c r="L245" s="152">
        <v>1080053</v>
      </c>
      <c r="M245" s="152" t="s">
        <v>1964</v>
      </c>
      <c r="N245" s="152" t="s">
        <v>1965</v>
      </c>
      <c r="O245" s="152" t="s">
        <v>401</v>
      </c>
      <c r="P245" s="152" t="s">
        <v>1966</v>
      </c>
      <c r="R245" s="152" t="s">
        <v>1965</v>
      </c>
      <c r="S245" s="152" t="s">
        <v>401</v>
      </c>
      <c r="T245" s="152" t="s">
        <v>1966</v>
      </c>
      <c r="W245" s="152" t="s">
        <v>1962</v>
      </c>
      <c r="X245" s="152">
        <f t="shared" si="15"/>
        <v>1</v>
      </c>
    </row>
    <row r="246" spans="1:24" ht="21.75" customHeight="1">
      <c r="A246" s="171"/>
      <c r="B246" s="162">
        <v>53</v>
      </c>
      <c r="C246" s="163" t="s">
        <v>1967</v>
      </c>
      <c r="D246" s="153">
        <v>253</v>
      </c>
      <c r="E246" s="152">
        <v>3220018</v>
      </c>
      <c r="F246" s="152">
        <v>3220018</v>
      </c>
      <c r="G246" s="152" t="s">
        <v>1968</v>
      </c>
      <c r="H246" s="152" t="s">
        <v>1968</v>
      </c>
      <c r="I246" s="153" t="str">
        <f t="shared" ca="1" si="16"/>
        <v>OK</v>
      </c>
      <c r="J246" s="153" t="str">
        <f t="shared" si="17"/>
        <v>OK</v>
      </c>
      <c r="L246" s="152">
        <v>1080057</v>
      </c>
      <c r="M246" s="152" t="s">
        <v>1969</v>
      </c>
      <c r="N246" s="152" t="s">
        <v>1970</v>
      </c>
      <c r="O246" s="152" t="s">
        <v>401</v>
      </c>
      <c r="P246" s="152" t="s">
        <v>1971</v>
      </c>
      <c r="R246" s="152" t="s">
        <v>1970</v>
      </c>
      <c r="S246" s="152" t="s">
        <v>401</v>
      </c>
      <c r="T246" s="152" t="s">
        <v>1971</v>
      </c>
      <c r="W246" s="152" t="s">
        <v>1967</v>
      </c>
      <c r="X246" s="152">
        <f t="shared" si="15"/>
        <v>1</v>
      </c>
    </row>
    <row r="247" spans="1:24" ht="21.75" customHeight="1">
      <c r="A247" s="171"/>
      <c r="B247" s="162">
        <v>54</v>
      </c>
      <c r="C247" s="163" t="s">
        <v>1972</v>
      </c>
      <c r="D247" s="153">
        <v>254</v>
      </c>
      <c r="E247" s="152">
        <v>3220019</v>
      </c>
      <c r="F247" s="152">
        <v>3220019</v>
      </c>
      <c r="G247" s="152" t="s">
        <v>1973</v>
      </c>
      <c r="H247" s="152" t="s">
        <v>1973</v>
      </c>
      <c r="I247" s="153" t="str">
        <f t="shared" ca="1" si="16"/>
        <v>OK</v>
      </c>
      <c r="J247" s="153" t="str">
        <f t="shared" si="17"/>
        <v>OK</v>
      </c>
      <c r="L247" s="152">
        <v>1059472</v>
      </c>
      <c r="M247" s="152" t="s">
        <v>1974</v>
      </c>
      <c r="N247" s="152" t="s">
        <v>1975</v>
      </c>
      <c r="O247" s="152" t="s">
        <v>401</v>
      </c>
      <c r="P247" s="152" t="s">
        <v>1228</v>
      </c>
      <c r="R247" s="152" t="s">
        <v>1975</v>
      </c>
      <c r="S247" s="152" t="s">
        <v>401</v>
      </c>
      <c r="T247" s="152" t="s">
        <v>1228</v>
      </c>
      <c r="W247" s="152" t="s">
        <v>1972</v>
      </c>
      <c r="X247" s="152">
        <f t="shared" si="15"/>
        <v>1</v>
      </c>
    </row>
    <row r="248" spans="1:24" ht="21.75" customHeight="1">
      <c r="A248" s="171"/>
      <c r="B248" s="162">
        <v>55</v>
      </c>
      <c r="C248" s="163" t="s">
        <v>2017</v>
      </c>
      <c r="D248" s="153">
        <v>255</v>
      </c>
      <c r="E248" s="172" t="s">
        <v>2218</v>
      </c>
      <c r="F248" s="173" t="s">
        <v>2218</v>
      </c>
      <c r="G248" s="152" t="s">
        <v>2219</v>
      </c>
      <c r="H248" s="152" t="s">
        <v>2219</v>
      </c>
      <c r="I248" s="153" t="str">
        <f t="shared" ca="1" si="16"/>
        <v>OK</v>
      </c>
      <c r="J248" s="153" t="str">
        <f t="shared" si="17"/>
        <v>OK</v>
      </c>
      <c r="K248" s="152" t="s">
        <v>1274</v>
      </c>
      <c r="L248" s="152">
        <v>1081674</v>
      </c>
      <c r="M248" s="152" t="s">
        <v>2220</v>
      </c>
      <c r="N248" s="152" t="s">
        <v>2222</v>
      </c>
      <c r="O248" s="152" t="s">
        <v>401</v>
      </c>
      <c r="P248" s="152" t="s">
        <v>990</v>
      </c>
      <c r="Q248" s="152" t="s">
        <v>2221</v>
      </c>
      <c r="R248" s="152" t="s">
        <v>2430</v>
      </c>
      <c r="S248" s="152" t="s">
        <v>401</v>
      </c>
      <c r="T248" s="152" t="s">
        <v>990</v>
      </c>
      <c r="W248" s="152" t="s">
        <v>2223</v>
      </c>
      <c r="X248" s="152">
        <f t="shared" si="15"/>
        <v>1</v>
      </c>
    </row>
    <row r="249" spans="1:24" ht="21.75" customHeight="1">
      <c r="A249" s="171"/>
      <c r="B249" s="162">
        <v>56</v>
      </c>
      <c r="C249" s="163" t="s">
        <v>2036</v>
      </c>
      <c r="D249" s="153">
        <v>256</v>
      </c>
      <c r="E249" s="172" t="s">
        <v>2224</v>
      </c>
      <c r="F249" s="173" t="s">
        <v>2224</v>
      </c>
      <c r="G249" s="152" t="s">
        <v>2225</v>
      </c>
      <c r="H249" s="152" t="s">
        <v>2225</v>
      </c>
      <c r="I249" s="153" t="str">
        <f t="shared" ca="1" si="16"/>
        <v>OK</v>
      </c>
      <c r="J249" s="153" t="str">
        <f t="shared" si="17"/>
        <v>OK</v>
      </c>
      <c r="K249" s="152" t="s">
        <v>1274</v>
      </c>
      <c r="L249" s="152">
        <v>1081595</v>
      </c>
      <c r="M249" s="152" t="s">
        <v>2226</v>
      </c>
      <c r="N249" s="152" t="s">
        <v>2227</v>
      </c>
      <c r="O249" s="152" t="s">
        <v>401</v>
      </c>
      <c r="P249" s="152" t="s">
        <v>2454</v>
      </c>
      <c r="R249" s="152" t="s">
        <v>2227</v>
      </c>
      <c r="S249" s="152" t="s">
        <v>401</v>
      </c>
      <c r="T249" s="152" t="s">
        <v>2431</v>
      </c>
      <c r="W249" s="152" t="s">
        <v>2228</v>
      </c>
      <c r="X249" s="152">
        <f t="shared" si="15"/>
        <v>1</v>
      </c>
    </row>
    <row r="250" spans="1:24" ht="21.75" customHeight="1">
      <c r="A250" s="171"/>
      <c r="B250" s="162">
        <v>57</v>
      </c>
      <c r="C250" s="163" t="s">
        <v>2040</v>
      </c>
      <c r="D250" s="153">
        <v>257</v>
      </c>
      <c r="E250" s="172" t="s">
        <v>2229</v>
      </c>
      <c r="F250" s="173" t="s">
        <v>2229</v>
      </c>
      <c r="G250" s="152" t="s">
        <v>2230</v>
      </c>
      <c r="H250" s="152" t="s">
        <v>2230</v>
      </c>
      <c r="I250" s="153" t="str">
        <f t="shared" ca="1" si="16"/>
        <v>OK</v>
      </c>
      <c r="J250" s="153" t="str">
        <f t="shared" si="17"/>
        <v>OK</v>
      </c>
      <c r="K250" s="152" t="s">
        <v>1274</v>
      </c>
      <c r="L250" s="152">
        <v>1081628</v>
      </c>
      <c r="M250" s="152" t="s">
        <v>1998</v>
      </c>
      <c r="N250" s="152" t="s">
        <v>2231</v>
      </c>
      <c r="O250" s="152" t="s">
        <v>401</v>
      </c>
      <c r="P250" s="152" t="s">
        <v>2232</v>
      </c>
      <c r="R250" s="152" t="s">
        <v>2231</v>
      </c>
      <c r="S250" s="152" t="s">
        <v>401</v>
      </c>
      <c r="T250" s="152" t="s">
        <v>2232</v>
      </c>
      <c r="W250" s="152" t="s">
        <v>2233</v>
      </c>
      <c r="X250" s="152">
        <f t="shared" si="15"/>
        <v>1</v>
      </c>
    </row>
    <row r="251" spans="1:24" ht="21.75" customHeight="1">
      <c r="A251" s="171"/>
      <c r="B251" s="162">
        <v>58</v>
      </c>
      <c r="C251" s="163" t="s">
        <v>2021</v>
      </c>
      <c r="D251" s="153">
        <v>258</v>
      </c>
      <c r="E251" s="172" t="s">
        <v>2234</v>
      </c>
      <c r="F251" s="173" t="s">
        <v>2234</v>
      </c>
      <c r="G251" s="152" t="s">
        <v>2235</v>
      </c>
      <c r="H251" s="152" t="s">
        <v>2235</v>
      </c>
      <c r="I251" s="153" t="str">
        <f t="shared" ca="1" si="16"/>
        <v>OK</v>
      </c>
      <c r="J251" s="153" t="str">
        <f t="shared" si="17"/>
        <v>OK</v>
      </c>
      <c r="K251" s="152" t="s">
        <v>1274</v>
      </c>
      <c r="L251" s="152">
        <v>1081596</v>
      </c>
      <c r="M251" s="152" t="s">
        <v>471</v>
      </c>
      <c r="N251" s="152" t="s">
        <v>2432</v>
      </c>
      <c r="O251" s="152" t="s">
        <v>2455</v>
      </c>
      <c r="P251" s="152" t="s">
        <v>2456</v>
      </c>
      <c r="Q251" s="152" t="s">
        <v>2221</v>
      </c>
      <c r="R251" s="152" t="s">
        <v>2432</v>
      </c>
      <c r="S251" s="152" t="s">
        <v>2433</v>
      </c>
      <c r="T251" s="152" t="s">
        <v>2434</v>
      </c>
      <c r="W251" s="152" t="s">
        <v>2236</v>
      </c>
      <c r="X251" s="152">
        <f t="shared" si="15"/>
        <v>1</v>
      </c>
    </row>
    <row r="252" spans="1:24" ht="21.75" customHeight="1">
      <c r="A252" s="171"/>
      <c r="B252" s="162">
        <v>59</v>
      </c>
      <c r="C252" s="163" t="s">
        <v>2039</v>
      </c>
      <c r="D252" s="153">
        <v>259</v>
      </c>
      <c r="E252" s="172" t="s">
        <v>2237</v>
      </c>
      <c r="F252" s="173" t="s">
        <v>2237</v>
      </c>
      <c r="G252" s="152" t="s">
        <v>2238</v>
      </c>
      <c r="H252" s="152" t="s">
        <v>2238</v>
      </c>
      <c r="I252" s="153" t="str">
        <f t="shared" ca="1" si="16"/>
        <v>OK</v>
      </c>
      <c r="J252" s="153" t="str">
        <f t="shared" si="17"/>
        <v>OK</v>
      </c>
      <c r="K252" s="152" t="s">
        <v>1274</v>
      </c>
      <c r="L252" s="152">
        <v>1081626</v>
      </c>
      <c r="M252" s="152" t="s">
        <v>2239</v>
      </c>
      <c r="N252" s="152" t="s">
        <v>2240</v>
      </c>
      <c r="O252" s="152" t="s">
        <v>401</v>
      </c>
      <c r="P252" s="152" t="s">
        <v>2241</v>
      </c>
      <c r="R252" s="152" t="s">
        <v>2240</v>
      </c>
      <c r="S252" s="152" t="s">
        <v>401</v>
      </c>
      <c r="T252" s="152" t="s">
        <v>2241</v>
      </c>
      <c r="W252" s="152" t="s">
        <v>2242</v>
      </c>
      <c r="X252" s="152">
        <f t="shared" si="15"/>
        <v>1</v>
      </c>
    </row>
    <row r="253" spans="1:24" ht="21.75" customHeight="1">
      <c r="A253" s="171" t="s">
        <v>1456</v>
      </c>
      <c r="B253" s="162">
        <v>1</v>
      </c>
      <c r="C253" s="163" t="s">
        <v>2243</v>
      </c>
      <c r="D253" s="153">
        <v>301</v>
      </c>
      <c r="E253" s="174" t="s">
        <v>1037</v>
      </c>
      <c r="F253" s="152">
        <f t="shared" si="14"/>
        <v>2210595</v>
      </c>
      <c r="G253" s="152" t="s">
        <v>1038</v>
      </c>
      <c r="H253" s="152" t="s">
        <v>1038</v>
      </c>
      <c r="I253" s="153" t="str">
        <f t="shared" ca="1" si="16"/>
        <v>OK</v>
      </c>
      <c r="J253" s="153" t="str">
        <f t="shared" si="8"/>
        <v>OK</v>
      </c>
      <c r="L253" s="152">
        <v>1062690</v>
      </c>
      <c r="M253" s="152" t="s">
        <v>1654</v>
      </c>
      <c r="N253" s="152" t="s">
        <v>1345</v>
      </c>
      <c r="O253" s="152" t="s">
        <v>401</v>
      </c>
      <c r="P253" s="152" t="s">
        <v>1346</v>
      </c>
      <c r="R253" s="152" t="s">
        <v>1345</v>
      </c>
      <c r="S253" s="152" t="s">
        <v>401</v>
      </c>
      <c r="T253" s="152" t="s">
        <v>1346</v>
      </c>
      <c r="W253" s="152" t="s">
        <v>160</v>
      </c>
      <c r="X253" s="152">
        <f t="shared" si="15"/>
        <v>1</v>
      </c>
    </row>
    <row r="254" spans="1:24" ht="21.75" customHeight="1">
      <c r="A254" s="170"/>
      <c r="B254" s="162">
        <v>2</v>
      </c>
      <c r="C254" s="163" t="s">
        <v>2244</v>
      </c>
      <c r="D254" s="153">
        <v>302</v>
      </c>
      <c r="E254" s="170">
        <v>2220001</v>
      </c>
      <c r="F254" s="152">
        <f t="shared" si="14"/>
        <v>2220001</v>
      </c>
      <c r="G254" s="152" t="s">
        <v>1347</v>
      </c>
      <c r="H254" s="152" t="s">
        <v>1347</v>
      </c>
      <c r="I254" s="153" t="str">
        <f t="shared" ca="1" si="16"/>
        <v>OK</v>
      </c>
      <c r="J254" s="153" t="str">
        <f t="shared" si="8"/>
        <v>OK</v>
      </c>
      <c r="L254" s="152">
        <v>1065930</v>
      </c>
      <c r="M254" s="152" t="s">
        <v>1348</v>
      </c>
      <c r="N254" s="152" t="s">
        <v>1655</v>
      </c>
      <c r="O254" s="152" t="s">
        <v>401</v>
      </c>
      <c r="P254" s="152" t="s">
        <v>1349</v>
      </c>
      <c r="R254" s="152" t="s">
        <v>1655</v>
      </c>
      <c r="S254" s="152" t="s">
        <v>401</v>
      </c>
      <c r="T254" s="152" t="s">
        <v>1349</v>
      </c>
      <c r="W254" s="152" t="s">
        <v>1770</v>
      </c>
      <c r="X254" s="152">
        <f t="shared" si="15"/>
        <v>1</v>
      </c>
    </row>
    <row r="255" spans="1:24" ht="21.75" customHeight="1">
      <c r="A255" s="170"/>
      <c r="B255" s="162">
        <v>3</v>
      </c>
      <c r="C255" s="163" t="s">
        <v>2245</v>
      </c>
      <c r="D255" s="153">
        <v>303</v>
      </c>
      <c r="E255" s="170">
        <v>2220002</v>
      </c>
      <c r="F255" s="152">
        <f t="shared" si="14"/>
        <v>2220002</v>
      </c>
      <c r="G255" s="152" t="s">
        <v>1350</v>
      </c>
      <c r="H255" s="152" t="s">
        <v>1350</v>
      </c>
      <c r="I255" s="153" t="str">
        <f t="shared" ca="1" si="16"/>
        <v>OK</v>
      </c>
      <c r="J255" s="153" t="str">
        <f t="shared" si="8"/>
        <v>OK</v>
      </c>
      <c r="L255" s="152">
        <v>1073165</v>
      </c>
      <c r="M255" s="152" t="s">
        <v>1656</v>
      </c>
      <c r="N255" s="152" t="s">
        <v>1657</v>
      </c>
      <c r="O255" s="152" t="s">
        <v>401</v>
      </c>
      <c r="P255" s="152" t="s">
        <v>1351</v>
      </c>
      <c r="R255" s="152" t="s">
        <v>1657</v>
      </c>
      <c r="S255" s="152" t="s">
        <v>401</v>
      </c>
      <c r="T255" s="152" t="s">
        <v>1351</v>
      </c>
      <c r="W255" s="152" t="s">
        <v>1771</v>
      </c>
      <c r="X255" s="152">
        <f t="shared" si="15"/>
        <v>1</v>
      </c>
    </row>
    <row r="256" spans="1:24" ht="21.75" customHeight="1">
      <c r="A256" s="170"/>
      <c r="B256" s="162">
        <v>4</v>
      </c>
      <c r="C256" s="163" t="s">
        <v>1772</v>
      </c>
      <c r="D256" s="153">
        <v>304</v>
      </c>
      <c r="E256" s="170">
        <v>2220003</v>
      </c>
      <c r="F256" s="152">
        <f t="shared" si="14"/>
        <v>2220003</v>
      </c>
      <c r="G256" s="152" t="s">
        <v>1457</v>
      </c>
      <c r="H256" s="152" t="s">
        <v>1457</v>
      </c>
      <c r="I256" s="153" t="str">
        <f t="shared" ca="1" si="16"/>
        <v>OK</v>
      </c>
      <c r="J256" s="153" t="str">
        <f t="shared" si="8"/>
        <v>OK</v>
      </c>
      <c r="L256" s="152">
        <v>1074906</v>
      </c>
      <c r="M256" s="152" t="s">
        <v>1658</v>
      </c>
      <c r="N256" s="152" t="s">
        <v>1773</v>
      </c>
      <c r="O256" s="152" t="s">
        <v>401</v>
      </c>
      <c r="P256" s="152" t="s">
        <v>1458</v>
      </c>
      <c r="R256" s="152" t="s">
        <v>1773</v>
      </c>
      <c r="S256" s="152" t="s">
        <v>401</v>
      </c>
      <c r="T256" s="152" t="s">
        <v>1458</v>
      </c>
      <c r="W256" s="152" t="s">
        <v>1772</v>
      </c>
      <c r="X256" s="152">
        <f t="shared" si="15"/>
        <v>1</v>
      </c>
    </row>
    <row r="257" spans="1:24" ht="21.75" customHeight="1">
      <c r="A257" s="170"/>
      <c r="B257" s="162">
        <v>5</v>
      </c>
      <c r="C257" s="163" t="s">
        <v>2246</v>
      </c>
      <c r="D257" s="153">
        <f>B257+300</f>
        <v>305</v>
      </c>
      <c r="E257" s="170">
        <v>2220004</v>
      </c>
      <c r="F257" s="152">
        <f t="shared" si="14"/>
        <v>2220004</v>
      </c>
      <c r="G257" s="152" t="s">
        <v>1775</v>
      </c>
      <c r="H257" s="152" t="s">
        <v>1775</v>
      </c>
      <c r="I257" s="153" t="str">
        <f t="shared" ca="1" si="16"/>
        <v>OK</v>
      </c>
      <c r="J257" s="153" t="str">
        <f>IF(EXACT(G257,H257),"OK","変更あり！")</f>
        <v>OK</v>
      </c>
      <c r="L257" s="152">
        <v>1061813</v>
      </c>
      <c r="M257" s="152" t="s">
        <v>1776</v>
      </c>
      <c r="N257" s="152" t="s">
        <v>1777</v>
      </c>
      <c r="O257" s="152" t="s">
        <v>401</v>
      </c>
      <c r="P257" s="152" t="s">
        <v>1778</v>
      </c>
      <c r="R257" s="152" t="s">
        <v>1777</v>
      </c>
      <c r="S257" s="152" t="s">
        <v>401</v>
      </c>
      <c r="T257" s="152" t="s">
        <v>1778</v>
      </c>
      <c r="W257" s="152" t="s">
        <v>1774</v>
      </c>
      <c r="X257" s="152">
        <f t="shared" si="15"/>
        <v>1</v>
      </c>
    </row>
    <row r="258" spans="1:24" ht="21.75" customHeight="1">
      <c r="A258" s="170"/>
      <c r="B258" s="162">
        <v>6</v>
      </c>
      <c r="C258" s="163" t="s">
        <v>2247</v>
      </c>
      <c r="D258" s="153">
        <f t="shared" ref="D258:D266" si="18">B258+300</f>
        <v>306</v>
      </c>
      <c r="E258" s="170">
        <v>2220005</v>
      </c>
      <c r="F258" s="152">
        <v>2220005</v>
      </c>
      <c r="G258" s="152" t="s">
        <v>1976</v>
      </c>
      <c r="H258" s="152" t="s">
        <v>1976</v>
      </c>
      <c r="I258" s="153" t="str">
        <f t="shared" ca="1" si="16"/>
        <v>OK</v>
      </c>
      <c r="J258" s="153" t="str">
        <f t="shared" ref="J258:J266" si="19">IF(EXACT(G258,H258),"OK","変更あり！")</f>
        <v>OK</v>
      </c>
      <c r="L258" s="152">
        <v>1074424</v>
      </c>
      <c r="M258" s="152" t="s">
        <v>2248</v>
      </c>
      <c r="N258" s="152" t="s">
        <v>1977</v>
      </c>
      <c r="O258" s="152" t="s">
        <v>401</v>
      </c>
      <c r="P258" s="152" t="s">
        <v>1978</v>
      </c>
      <c r="R258" s="152" t="s">
        <v>1977</v>
      </c>
      <c r="S258" s="152" t="s">
        <v>401</v>
      </c>
      <c r="T258" s="152" t="s">
        <v>1978</v>
      </c>
      <c r="W258" s="152" t="s">
        <v>2249</v>
      </c>
      <c r="X258" s="152">
        <f t="shared" si="15"/>
        <v>1</v>
      </c>
    </row>
    <row r="259" spans="1:24" ht="21.75" customHeight="1">
      <c r="A259" s="170"/>
      <c r="B259" s="162">
        <v>7</v>
      </c>
      <c r="C259" s="163" t="s">
        <v>2250</v>
      </c>
      <c r="D259" s="153">
        <f t="shared" si="18"/>
        <v>307</v>
      </c>
      <c r="E259" s="170">
        <v>2220006</v>
      </c>
      <c r="F259" s="152">
        <v>2220006</v>
      </c>
      <c r="G259" s="152" t="s">
        <v>1980</v>
      </c>
      <c r="H259" s="152" t="s">
        <v>1980</v>
      </c>
      <c r="I259" s="153" t="str">
        <f t="shared" ca="1" si="16"/>
        <v>OK</v>
      </c>
      <c r="J259" s="153" t="str">
        <f t="shared" si="19"/>
        <v>OK</v>
      </c>
      <c r="L259" s="152">
        <v>1080055</v>
      </c>
      <c r="M259" s="152" t="s">
        <v>2251</v>
      </c>
      <c r="N259" s="152" t="s">
        <v>1981</v>
      </c>
      <c r="O259" s="152" t="s">
        <v>401</v>
      </c>
      <c r="P259" s="152" t="s">
        <v>1982</v>
      </c>
      <c r="R259" s="152" t="s">
        <v>1981</v>
      </c>
      <c r="S259" s="152" t="s">
        <v>401</v>
      </c>
      <c r="T259" s="152" t="s">
        <v>1982</v>
      </c>
      <c r="W259" s="152" t="s">
        <v>1979</v>
      </c>
      <c r="X259" s="152">
        <f t="shared" si="15"/>
        <v>1</v>
      </c>
    </row>
    <row r="260" spans="1:24" ht="21.75" customHeight="1">
      <c r="A260" s="170"/>
      <c r="B260" s="162">
        <v>8</v>
      </c>
      <c r="C260" s="163" t="s">
        <v>2252</v>
      </c>
      <c r="D260" s="153">
        <f t="shared" si="18"/>
        <v>308</v>
      </c>
      <c r="E260" s="170">
        <v>2220007</v>
      </c>
      <c r="F260" s="152">
        <v>2220007</v>
      </c>
      <c r="G260" s="152" t="s">
        <v>1984</v>
      </c>
      <c r="H260" s="152" t="s">
        <v>1984</v>
      </c>
      <c r="I260" s="153" t="str">
        <f t="shared" ca="1" si="16"/>
        <v>OK</v>
      </c>
      <c r="J260" s="153" t="str">
        <f t="shared" si="19"/>
        <v>OK</v>
      </c>
      <c r="L260" s="152">
        <v>1080054</v>
      </c>
      <c r="M260" s="152" t="s">
        <v>2253</v>
      </c>
      <c r="N260" s="152" t="s">
        <v>1985</v>
      </c>
      <c r="O260" s="152" t="s">
        <v>401</v>
      </c>
      <c r="P260" s="152" t="s">
        <v>1986</v>
      </c>
      <c r="R260" s="152" t="s">
        <v>1985</v>
      </c>
      <c r="S260" s="152" t="s">
        <v>401</v>
      </c>
      <c r="T260" s="152" t="s">
        <v>1986</v>
      </c>
      <c r="W260" s="152" t="s">
        <v>1983</v>
      </c>
      <c r="X260" s="152">
        <f t="shared" si="15"/>
        <v>1</v>
      </c>
    </row>
    <row r="261" spans="1:24" ht="21.75" customHeight="1">
      <c r="A261" s="170"/>
      <c r="B261" s="162">
        <v>9</v>
      </c>
      <c r="C261" s="163" t="s">
        <v>2024</v>
      </c>
      <c r="D261" s="153">
        <f t="shared" si="18"/>
        <v>309</v>
      </c>
      <c r="E261" s="175">
        <v>2220008</v>
      </c>
      <c r="F261" s="152">
        <v>2220008</v>
      </c>
      <c r="G261" s="152" t="s">
        <v>2254</v>
      </c>
      <c r="H261" s="152" t="s">
        <v>2254</v>
      </c>
      <c r="I261" s="153" t="str">
        <f t="shared" ca="1" si="16"/>
        <v>OK</v>
      </c>
      <c r="J261" s="153" t="str">
        <f t="shared" si="19"/>
        <v>OK</v>
      </c>
      <c r="L261" s="152">
        <v>1081605</v>
      </c>
      <c r="M261" s="152" t="s">
        <v>2255</v>
      </c>
      <c r="N261" s="152" t="s">
        <v>2256</v>
      </c>
      <c r="O261" s="152" t="s">
        <v>401</v>
      </c>
      <c r="P261" s="152" t="s">
        <v>2257</v>
      </c>
      <c r="R261" s="152" t="s">
        <v>2256</v>
      </c>
      <c r="S261" s="152" t="s">
        <v>401</v>
      </c>
      <c r="T261" s="152" t="s">
        <v>2257</v>
      </c>
      <c r="W261" s="152" t="s">
        <v>2258</v>
      </c>
      <c r="X261" s="152">
        <f t="shared" si="15"/>
        <v>1</v>
      </c>
    </row>
    <row r="262" spans="1:24" ht="21.75" customHeight="1">
      <c r="A262" s="170"/>
      <c r="B262" s="162">
        <v>10</v>
      </c>
      <c r="C262" s="163" t="s">
        <v>2027</v>
      </c>
      <c r="D262" s="153">
        <f t="shared" si="18"/>
        <v>310</v>
      </c>
      <c r="E262" s="175">
        <v>2220009</v>
      </c>
      <c r="F262" s="152">
        <v>2220009</v>
      </c>
      <c r="G262" s="152" t="s">
        <v>2259</v>
      </c>
      <c r="H262" s="152" t="s">
        <v>2259</v>
      </c>
      <c r="I262" s="153" t="str">
        <f t="shared" ca="1" si="16"/>
        <v>OK</v>
      </c>
      <c r="J262" s="153" t="str">
        <f t="shared" si="19"/>
        <v>OK</v>
      </c>
      <c r="L262" s="152">
        <v>1081606</v>
      </c>
      <c r="M262" s="152" t="s">
        <v>2260</v>
      </c>
      <c r="N262" s="152" t="s">
        <v>2261</v>
      </c>
      <c r="O262" s="152" t="s">
        <v>401</v>
      </c>
      <c r="P262" s="152" t="s">
        <v>2262</v>
      </c>
      <c r="R262" s="152" t="s">
        <v>2261</v>
      </c>
      <c r="S262" s="152" t="s">
        <v>401</v>
      </c>
      <c r="T262" s="152" t="s">
        <v>2262</v>
      </c>
      <c r="W262" s="152" t="s">
        <v>2263</v>
      </c>
      <c r="X262" s="152">
        <f t="shared" ref="X262:X325" si="20">IF(W262=C262,1,2)</f>
        <v>1</v>
      </c>
    </row>
    <row r="263" spans="1:24" ht="21.75" customHeight="1">
      <c r="A263" s="170"/>
      <c r="B263" s="162">
        <v>11</v>
      </c>
      <c r="C263" s="163" t="s">
        <v>2025</v>
      </c>
      <c r="D263" s="153">
        <f t="shared" si="18"/>
        <v>311</v>
      </c>
      <c r="E263" s="175">
        <v>2220010</v>
      </c>
      <c r="F263" s="152">
        <v>2220010</v>
      </c>
      <c r="G263" s="152" t="s">
        <v>2264</v>
      </c>
      <c r="H263" s="152" t="s">
        <v>2264</v>
      </c>
      <c r="I263" s="153" t="str">
        <f t="shared" ca="1" si="16"/>
        <v>OK</v>
      </c>
      <c r="J263" s="153" t="str">
        <f t="shared" si="19"/>
        <v>OK</v>
      </c>
      <c r="L263" s="152">
        <v>1081607</v>
      </c>
      <c r="M263" s="152" t="s">
        <v>2265</v>
      </c>
      <c r="N263" s="152" t="s">
        <v>2266</v>
      </c>
      <c r="O263" s="152" t="s">
        <v>401</v>
      </c>
      <c r="P263" s="152" t="s">
        <v>2267</v>
      </c>
      <c r="R263" s="152" t="s">
        <v>2266</v>
      </c>
      <c r="S263" s="152" t="s">
        <v>401</v>
      </c>
      <c r="T263" s="152" t="s">
        <v>2267</v>
      </c>
      <c r="W263" s="152" t="s">
        <v>2268</v>
      </c>
      <c r="X263" s="152">
        <f t="shared" si="20"/>
        <v>1</v>
      </c>
    </row>
    <row r="264" spans="1:24" ht="21.75" customHeight="1">
      <c r="A264" s="170"/>
      <c r="B264" s="162">
        <v>12</v>
      </c>
      <c r="C264" s="163" t="s">
        <v>2029</v>
      </c>
      <c r="D264" s="153">
        <f t="shared" si="18"/>
        <v>312</v>
      </c>
      <c r="E264" s="175">
        <v>2220012</v>
      </c>
      <c r="F264" s="152">
        <v>2220012</v>
      </c>
      <c r="G264" s="152" t="s">
        <v>2269</v>
      </c>
      <c r="H264" s="152" t="s">
        <v>2269</v>
      </c>
      <c r="I264" s="153" t="str">
        <f t="shared" ca="1" si="16"/>
        <v>OK</v>
      </c>
      <c r="J264" s="153" t="str">
        <f t="shared" si="19"/>
        <v>OK</v>
      </c>
      <c r="L264" s="152">
        <v>1081597</v>
      </c>
      <c r="M264" s="152" t="s">
        <v>2270</v>
      </c>
      <c r="N264" s="152" t="s">
        <v>2271</v>
      </c>
      <c r="O264" s="152" t="s">
        <v>401</v>
      </c>
      <c r="P264" s="152" t="s">
        <v>2457</v>
      </c>
      <c r="R264" s="152" t="s">
        <v>2271</v>
      </c>
      <c r="S264" s="152" t="s">
        <v>401</v>
      </c>
      <c r="T264" s="152" t="s">
        <v>2435</v>
      </c>
      <c r="W264" s="152" t="s">
        <v>2272</v>
      </c>
      <c r="X264" s="152">
        <f t="shared" si="20"/>
        <v>1</v>
      </c>
    </row>
    <row r="265" spans="1:24" ht="21.75" customHeight="1">
      <c r="A265" s="170"/>
      <c r="B265" s="162">
        <v>13</v>
      </c>
      <c r="C265" s="163" t="s">
        <v>2022</v>
      </c>
      <c r="D265" s="153">
        <f t="shared" si="18"/>
        <v>313</v>
      </c>
      <c r="E265" s="175">
        <v>2220011</v>
      </c>
      <c r="F265" s="152">
        <v>2220011</v>
      </c>
      <c r="G265" s="152" t="s">
        <v>2273</v>
      </c>
      <c r="H265" s="152" t="s">
        <v>2273</v>
      </c>
      <c r="I265" s="153" t="str">
        <f t="shared" ca="1" si="16"/>
        <v>OK</v>
      </c>
      <c r="J265" s="153" t="str">
        <f t="shared" si="19"/>
        <v>OK</v>
      </c>
      <c r="L265" s="152">
        <v>1081684</v>
      </c>
      <c r="M265" s="152" t="s">
        <v>2274</v>
      </c>
      <c r="N265" s="152" t="s">
        <v>2275</v>
      </c>
      <c r="O265" s="152" t="s">
        <v>401</v>
      </c>
      <c r="P265" s="152" t="s">
        <v>2276</v>
      </c>
      <c r="R265" s="152" t="s">
        <v>2275</v>
      </c>
      <c r="S265" s="152" t="s">
        <v>401</v>
      </c>
      <c r="T265" s="152" t="s">
        <v>2276</v>
      </c>
      <c r="W265" s="152" t="s">
        <v>2277</v>
      </c>
      <c r="X265" s="152">
        <f t="shared" si="20"/>
        <v>1</v>
      </c>
    </row>
    <row r="266" spans="1:24" ht="21.75" customHeight="1">
      <c r="A266" s="170"/>
      <c r="B266" s="162">
        <v>14</v>
      </c>
      <c r="C266" s="163" t="s">
        <v>2026</v>
      </c>
      <c r="D266" s="153">
        <f t="shared" si="18"/>
        <v>314</v>
      </c>
      <c r="E266" s="175">
        <v>2220013</v>
      </c>
      <c r="F266" s="152">
        <v>2220013</v>
      </c>
      <c r="G266" s="152" t="s">
        <v>2278</v>
      </c>
      <c r="H266" s="152" t="s">
        <v>2278</v>
      </c>
      <c r="I266" s="153" t="str">
        <f t="shared" ca="1" si="16"/>
        <v>OK</v>
      </c>
      <c r="J266" s="153" t="str">
        <f t="shared" si="19"/>
        <v>OK</v>
      </c>
      <c r="L266" s="152">
        <v>1081759</v>
      </c>
      <c r="M266" s="152" t="s">
        <v>2279</v>
      </c>
      <c r="N266" s="152" t="s">
        <v>2280</v>
      </c>
      <c r="O266" s="152" t="s">
        <v>401</v>
      </c>
      <c r="P266" s="152" t="s">
        <v>2281</v>
      </c>
      <c r="R266" s="152" t="s">
        <v>2280</v>
      </c>
      <c r="S266" s="152" t="s">
        <v>401</v>
      </c>
      <c r="T266" s="152" t="s">
        <v>2281</v>
      </c>
      <c r="W266" s="152" t="s">
        <v>2282</v>
      </c>
      <c r="X266" s="152">
        <f t="shared" si="20"/>
        <v>1</v>
      </c>
    </row>
    <row r="267" spans="1:24" ht="21.75" customHeight="1">
      <c r="A267" s="158" t="s">
        <v>1459</v>
      </c>
      <c r="B267" s="162">
        <v>1</v>
      </c>
      <c r="C267" s="163" t="s">
        <v>155</v>
      </c>
      <c r="D267" s="153">
        <v>401</v>
      </c>
      <c r="E267" s="152" t="s">
        <v>1039</v>
      </c>
      <c r="F267" s="152">
        <f t="shared" si="14"/>
        <v>4210007</v>
      </c>
      <c r="G267" s="152" t="s">
        <v>1040</v>
      </c>
      <c r="H267" s="152" t="s">
        <v>1040</v>
      </c>
      <c r="I267" s="153" t="str">
        <f t="shared" ca="1" si="16"/>
        <v>OK</v>
      </c>
      <c r="J267" s="153" t="str">
        <f t="shared" si="8"/>
        <v>OK</v>
      </c>
      <c r="L267" s="152">
        <v>1059658</v>
      </c>
      <c r="M267" s="152" t="s">
        <v>1041</v>
      </c>
      <c r="N267" s="152" t="s">
        <v>1042</v>
      </c>
      <c r="O267" s="152" t="s">
        <v>532</v>
      </c>
      <c r="P267" s="152" t="s">
        <v>1043</v>
      </c>
      <c r="R267" s="152" t="s">
        <v>1042</v>
      </c>
      <c r="S267" s="152" t="s">
        <v>532</v>
      </c>
      <c r="T267" s="152" t="s">
        <v>1043</v>
      </c>
      <c r="U267" s="152" t="s">
        <v>2089</v>
      </c>
      <c r="W267" s="152" t="s">
        <v>1779</v>
      </c>
      <c r="X267" s="152">
        <f t="shared" si="20"/>
        <v>1</v>
      </c>
    </row>
    <row r="268" spans="1:24" ht="21.75" customHeight="1">
      <c r="B268" s="162">
        <v>2</v>
      </c>
      <c r="C268" s="163" t="s">
        <v>2283</v>
      </c>
      <c r="D268" s="153">
        <v>402</v>
      </c>
      <c r="E268" s="152" t="s">
        <v>1046</v>
      </c>
      <c r="F268" s="152">
        <f t="shared" si="14"/>
        <v>4210009</v>
      </c>
      <c r="G268" s="152" t="s">
        <v>1047</v>
      </c>
      <c r="H268" s="152" t="s">
        <v>1047</v>
      </c>
      <c r="I268" s="153" t="str">
        <f t="shared" ca="1" si="16"/>
        <v>OK</v>
      </c>
      <c r="J268" s="153" t="str">
        <f t="shared" si="8"/>
        <v>OK</v>
      </c>
      <c r="L268" s="152">
        <v>1055570</v>
      </c>
      <c r="M268" s="152" t="s">
        <v>1730</v>
      </c>
      <c r="N268" s="152" t="s">
        <v>1045</v>
      </c>
      <c r="O268" s="152" t="s">
        <v>532</v>
      </c>
      <c r="P268" s="152" t="s">
        <v>1460</v>
      </c>
      <c r="R268" s="152" t="s">
        <v>1045</v>
      </c>
      <c r="S268" s="152" t="s">
        <v>532</v>
      </c>
      <c r="T268" s="152" t="s">
        <v>1460</v>
      </c>
      <c r="W268" s="152" t="s">
        <v>2284</v>
      </c>
      <c r="X268" s="152">
        <f t="shared" si="20"/>
        <v>1</v>
      </c>
    </row>
    <row r="269" spans="1:24" ht="21.75" customHeight="1">
      <c r="B269" s="162">
        <v>3</v>
      </c>
      <c r="C269" s="163" t="s">
        <v>2285</v>
      </c>
      <c r="D269" s="153">
        <v>403</v>
      </c>
      <c r="E269" s="152" t="s">
        <v>1048</v>
      </c>
      <c r="F269" s="152">
        <f t="shared" si="14"/>
        <v>4210010</v>
      </c>
      <c r="G269" s="152" t="s">
        <v>1049</v>
      </c>
      <c r="H269" s="152" t="s">
        <v>1049</v>
      </c>
      <c r="I269" s="153" t="str">
        <f t="shared" ca="1" si="16"/>
        <v>OK</v>
      </c>
      <c r="J269" s="153" t="str">
        <f t="shared" si="8"/>
        <v>OK</v>
      </c>
      <c r="L269" s="152">
        <v>1059676</v>
      </c>
      <c r="M269" s="152" t="s">
        <v>1565</v>
      </c>
      <c r="N269" s="152" t="s">
        <v>1050</v>
      </c>
      <c r="O269" s="152" t="s">
        <v>532</v>
      </c>
      <c r="P269" s="152" t="s">
        <v>711</v>
      </c>
      <c r="R269" s="152" t="s">
        <v>1050</v>
      </c>
      <c r="S269" s="152" t="s">
        <v>532</v>
      </c>
      <c r="T269" s="152" t="s">
        <v>711</v>
      </c>
      <c r="W269" s="152" t="s">
        <v>2285</v>
      </c>
      <c r="X269" s="152">
        <f t="shared" si="20"/>
        <v>1</v>
      </c>
    </row>
    <row r="270" spans="1:24" ht="21.75" customHeight="1">
      <c r="B270" s="162">
        <v>4</v>
      </c>
      <c r="C270" s="163" t="s">
        <v>175</v>
      </c>
      <c r="D270" s="153">
        <v>404</v>
      </c>
      <c r="E270" s="152" t="s">
        <v>1051</v>
      </c>
      <c r="F270" s="152">
        <f t="shared" si="14"/>
        <v>4210011</v>
      </c>
      <c r="G270" s="152" t="s">
        <v>1052</v>
      </c>
      <c r="H270" s="152" t="s">
        <v>1052</v>
      </c>
      <c r="I270" s="153" t="str">
        <f t="shared" ca="1" si="16"/>
        <v>OK</v>
      </c>
      <c r="J270" s="153" t="str">
        <f t="shared" si="8"/>
        <v>OK</v>
      </c>
      <c r="L270" s="152">
        <v>1059827</v>
      </c>
      <c r="M270" s="152" t="s">
        <v>1659</v>
      </c>
      <c r="N270" s="152" t="s">
        <v>1053</v>
      </c>
      <c r="O270" s="152" t="s">
        <v>532</v>
      </c>
      <c r="P270" s="152" t="s">
        <v>1054</v>
      </c>
      <c r="R270" s="152" t="s">
        <v>1053</v>
      </c>
      <c r="S270" s="152" t="s">
        <v>532</v>
      </c>
      <c r="T270" s="152" t="s">
        <v>1054</v>
      </c>
      <c r="W270" s="152" t="s">
        <v>1780</v>
      </c>
      <c r="X270" s="152">
        <f t="shared" si="20"/>
        <v>1</v>
      </c>
    </row>
    <row r="271" spans="1:24" ht="21.75" customHeight="1">
      <c r="B271" s="162">
        <v>5</v>
      </c>
      <c r="C271" s="163" t="s">
        <v>161</v>
      </c>
      <c r="D271" s="153">
        <v>405</v>
      </c>
      <c r="E271" s="152" t="s">
        <v>1055</v>
      </c>
      <c r="F271" s="152">
        <f t="shared" si="14"/>
        <v>4210023</v>
      </c>
      <c r="G271" s="152" t="s">
        <v>1056</v>
      </c>
      <c r="H271" s="152" t="s">
        <v>1056</v>
      </c>
      <c r="I271" s="153" t="str">
        <f t="shared" ca="1" si="16"/>
        <v>OK</v>
      </c>
      <c r="J271" s="153" t="str">
        <f t="shared" si="8"/>
        <v>OK</v>
      </c>
      <c r="L271" s="152">
        <v>1059654</v>
      </c>
      <c r="M271" s="152" t="s">
        <v>795</v>
      </c>
      <c r="N271" s="152" t="s">
        <v>1057</v>
      </c>
      <c r="O271" s="152" t="s">
        <v>532</v>
      </c>
      <c r="P271" s="152" t="s">
        <v>1987</v>
      </c>
      <c r="R271" s="152" t="s">
        <v>1057</v>
      </c>
      <c r="S271" s="152" t="s">
        <v>532</v>
      </c>
      <c r="T271" s="152" t="s">
        <v>1987</v>
      </c>
      <c r="W271" s="152" t="s">
        <v>1781</v>
      </c>
      <c r="X271" s="152">
        <f t="shared" si="20"/>
        <v>1</v>
      </c>
    </row>
    <row r="272" spans="1:24" ht="21.75" customHeight="1">
      <c r="B272" s="162">
        <v>6</v>
      </c>
      <c r="C272" s="163" t="s">
        <v>231</v>
      </c>
      <c r="D272" s="153">
        <v>406</v>
      </c>
      <c r="E272" s="152" t="s">
        <v>1060</v>
      </c>
      <c r="F272" s="152">
        <f t="shared" si="14"/>
        <v>4210025</v>
      </c>
      <c r="G272" s="152" t="s">
        <v>1061</v>
      </c>
      <c r="H272" s="152" t="s">
        <v>1061</v>
      </c>
      <c r="I272" s="153" t="str">
        <f t="shared" ca="1" si="16"/>
        <v>OK</v>
      </c>
      <c r="J272" s="153" t="str">
        <f t="shared" si="8"/>
        <v>OK</v>
      </c>
      <c r="L272" s="152">
        <v>1055985</v>
      </c>
      <c r="M272" s="152" t="s">
        <v>572</v>
      </c>
      <c r="N272" s="152" t="s">
        <v>1782</v>
      </c>
      <c r="O272" s="152" t="s">
        <v>401</v>
      </c>
      <c r="P272" s="152" t="s">
        <v>573</v>
      </c>
      <c r="R272" s="152" t="s">
        <v>1782</v>
      </c>
      <c r="S272" s="152" t="s">
        <v>401</v>
      </c>
      <c r="T272" s="152" t="s">
        <v>573</v>
      </c>
      <c r="W272" s="152" t="s">
        <v>231</v>
      </c>
      <c r="X272" s="152">
        <f t="shared" si="20"/>
        <v>1</v>
      </c>
    </row>
    <row r="273" spans="2:24" ht="21.75" customHeight="1">
      <c r="B273" s="162">
        <v>7</v>
      </c>
      <c r="C273" s="163" t="s">
        <v>247</v>
      </c>
      <c r="D273" s="153">
        <v>407</v>
      </c>
      <c r="E273" s="152" t="s">
        <v>1062</v>
      </c>
      <c r="F273" s="152">
        <f t="shared" ref="F273:F329" si="21">VALUE(E273)</f>
        <v>4210026</v>
      </c>
      <c r="G273" s="152" t="s">
        <v>1063</v>
      </c>
      <c r="H273" s="152" t="s">
        <v>1063</v>
      </c>
      <c r="I273" s="153" t="str">
        <f t="shared" ca="1" si="16"/>
        <v>OK</v>
      </c>
      <c r="J273" s="153" t="str">
        <f t="shared" si="8"/>
        <v>OK</v>
      </c>
      <c r="L273" s="152">
        <v>1060108</v>
      </c>
      <c r="M273" s="152" t="s">
        <v>1988</v>
      </c>
      <c r="N273" s="152" t="s">
        <v>1064</v>
      </c>
      <c r="O273" s="152" t="s">
        <v>532</v>
      </c>
      <c r="P273" s="152" t="s">
        <v>1065</v>
      </c>
      <c r="R273" s="152" t="s">
        <v>1064</v>
      </c>
      <c r="S273" s="152" t="s">
        <v>532</v>
      </c>
      <c r="T273" s="152" t="s">
        <v>1065</v>
      </c>
      <c r="W273" s="152" t="s">
        <v>1783</v>
      </c>
      <c r="X273" s="152">
        <f t="shared" si="20"/>
        <v>1</v>
      </c>
    </row>
    <row r="274" spans="2:24" ht="21.75" customHeight="1">
      <c r="B274" s="162">
        <v>8</v>
      </c>
      <c r="C274" s="163" t="s">
        <v>2286</v>
      </c>
      <c r="D274" s="153">
        <v>408</v>
      </c>
      <c r="E274" s="152" t="s">
        <v>1066</v>
      </c>
      <c r="F274" s="152">
        <f t="shared" si="21"/>
        <v>4210027</v>
      </c>
      <c r="G274" s="152" t="s">
        <v>1067</v>
      </c>
      <c r="H274" s="152" t="s">
        <v>1067</v>
      </c>
      <c r="I274" s="153" t="str">
        <f t="shared" ca="1" si="16"/>
        <v>OK</v>
      </c>
      <c r="J274" s="153" t="str">
        <f t="shared" si="8"/>
        <v>OK</v>
      </c>
      <c r="L274" s="152">
        <v>1060107</v>
      </c>
      <c r="M274" s="152" t="s">
        <v>1988</v>
      </c>
      <c r="N274" s="152" t="s">
        <v>1064</v>
      </c>
      <c r="O274" s="152" t="s">
        <v>532</v>
      </c>
      <c r="P274" s="152" t="s">
        <v>1065</v>
      </c>
      <c r="R274" s="152" t="s">
        <v>1064</v>
      </c>
      <c r="S274" s="152" t="s">
        <v>532</v>
      </c>
      <c r="T274" s="152" t="s">
        <v>1065</v>
      </c>
      <c r="W274" s="152" t="s">
        <v>1784</v>
      </c>
      <c r="X274" s="152">
        <f t="shared" si="20"/>
        <v>1</v>
      </c>
    </row>
    <row r="275" spans="2:24" ht="21.75" customHeight="1">
      <c r="B275" s="162">
        <v>9</v>
      </c>
      <c r="C275" s="163" t="s">
        <v>197</v>
      </c>
      <c r="D275" s="153">
        <v>409</v>
      </c>
      <c r="E275" s="152" t="s">
        <v>1068</v>
      </c>
      <c r="F275" s="152">
        <f t="shared" si="21"/>
        <v>4210028</v>
      </c>
      <c r="G275" s="152" t="s">
        <v>1069</v>
      </c>
      <c r="H275" s="152" t="s">
        <v>1069</v>
      </c>
      <c r="I275" s="153" t="str">
        <f t="shared" ca="1" si="16"/>
        <v>OK</v>
      </c>
      <c r="J275" s="153" t="str">
        <f t="shared" si="8"/>
        <v>OK</v>
      </c>
      <c r="L275" s="152">
        <v>1054939</v>
      </c>
      <c r="M275" s="152" t="s">
        <v>1515</v>
      </c>
      <c r="N275" s="152" t="s">
        <v>536</v>
      </c>
      <c r="O275" s="152" t="s">
        <v>537</v>
      </c>
      <c r="P275" s="152" t="s">
        <v>538</v>
      </c>
      <c r="R275" s="152" t="s">
        <v>536</v>
      </c>
      <c r="S275" s="152" t="s">
        <v>537</v>
      </c>
      <c r="T275" s="152" t="s">
        <v>538</v>
      </c>
      <c r="W275" s="152" t="s">
        <v>197</v>
      </c>
      <c r="X275" s="152">
        <f t="shared" si="20"/>
        <v>1</v>
      </c>
    </row>
    <row r="276" spans="2:24" ht="21.75" customHeight="1">
      <c r="B276" s="162">
        <v>10</v>
      </c>
      <c r="C276" s="163" t="s">
        <v>194</v>
      </c>
      <c r="D276" s="153">
        <v>410</v>
      </c>
      <c r="E276" s="152" t="s">
        <v>1070</v>
      </c>
      <c r="F276" s="152">
        <f t="shared" si="21"/>
        <v>4210029</v>
      </c>
      <c r="G276" s="152" t="s">
        <v>1071</v>
      </c>
      <c r="H276" s="152" t="s">
        <v>1071</v>
      </c>
      <c r="I276" s="153" t="str">
        <f t="shared" ca="1" si="16"/>
        <v>OK</v>
      </c>
      <c r="J276" s="153" t="str">
        <f t="shared" si="8"/>
        <v>OK</v>
      </c>
      <c r="L276" s="152">
        <v>1056385</v>
      </c>
      <c r="M276" s="152" t="s">
        <v>1660</v>
      </c>
      <c r="N276" s="152" t="s">
        <v>1072</v>
      </c>
      <c r="O276" s="152" t="s">
        <v>532</v>
      </c>
      <c r="P276" s="152" t="s">
        <v>635</v>
      </c>
      <c r="R276" s="152" t="s">
        <v>1072</v>
      </c>
      <c r="S276" s="152" t="s">
        <v>532</v>
      </c>
      <c r="T276" s="152" t="s">
        <v>635</v>
      </c>
      <c r="W276" s="152" t="s">
        <v>1785</v>
      </c>
      <c r="X276" s="152">
        <f t="shared" si="20"/>
        <v>1</v>
      </c>
    </row>
    <row r="277" spans="2:24" ht="21.75" customHeight="1">
      <c r="B277" s="162">
        <v>11</v>
      </c>
      <c r="C277" s="163" t="s">
        <v>202</v>
      </c>
      <c r="D277" s="153">
        <v>411</v>
      </c>
      <c r="E277" s="152" t="s">
        <v>1073</v>
      </c>
      <c r="F277" s="152">
        <f t="shared" si="21"/>
        <v>4210030</v>
      </c>
      <c r="G277" s="152" t="s">
        <v>1074</v>
      </c>
      <c r="H277" s="152" t="s">
        <v>1074</v>
      </c>
      <c r="I277" s="153" t="str">
        <f t="shared" ca="1" si="16"/>
        <v>OK</v>
      </c>
      <c r="J277" s="153" t="str">
        <f t="shared" si="8"/>
        <v>OK</v>
      </c>
      <c r="L277" s="152">
        <v>1060104</v>
      </c>
      <c r="M277" s="152" t="s">
        <v>1786</v>
      </c>
      <c r="N277" s="152" t="s">
        <v>1058</v>
      </c>
      <c r="O277" s="152" t="s">
        <v>524</v>
      </c>
      <c r="P277" s="152" t="s">
        <v>1059</v>
      </c>
      <c r="R277" s="152" t="s">
        <v>1058</v>
      </c>
      <c r="S277" s="152" t="s">
        <v>524</v>
      </c>
      <c r="T277" s="152" t="s">
        <v>1059</v>
      </c>
      <c r="W277" s="152" t="s">
        <v>202</v>
      </c>
      <c r="X277" s="152">
        <f t="shared" si="20"/>
        <v>1</v>
      </c>
    </row>
    <row r="278" spans="2:24" ht="21.75" customHeight="1">
      <c r="B278" s="162">
        <v>12</v>
      </c>
      <c r="C278" s="163" t="s">
        <v>259</v>
      </c>
      <c r="D278" s="153">
        <v>412</v>
      </c>
      <c r="E278" s="152" t="s">
        <v>1075</v>
      </c>
      <c r="F278" s="152">
        <f t="shared" si="21"/>
        <v>4210036</v>
      </c>
      <c r="G278" s="152" t="s">
        <v>1076</v>
      </c>
      <c r="H278" s="152" t="s">
        <v>1076</v>
      </c>
      <c r="I278" s="153" t="str">
        <f t="shared" ca="1" si="16"/>
        <v>OK</v>
      </c>
      <c r="J278" s="153" t="str">
        <f t="shared" ref="J278:J341" si="22">IF(EXACT(G278,H278),"OK","変更あり！")</f>
        <v>OK</v>
      </c>
      <c r="L278" s="152">
        <v>1055572</v>
      </c>
      <c r="M278" s="152" t="s">
        <v>1555</v>
      </c>
      <c r="N278" s="152" t="s">
        <v>1077</v>
      </c>
      <c r="O278" s="152" t="s">
        <v>532</v>
      </c>
      <c r="P278" s="152" t="s">
        <v>678</v>
      </c>
      <c r="R278" s="152" t="s">
        <v>1077</v>
      </c>
      <c r="S278" s="152" t="s">
        <v>532</v>
      </c>
      <c r="T278" s="152" t="s">
        <v>678</v>
      </c>
      <c r="U278" s="152" t="s">
        <v>2089</v>
      </c>
      <c r="W278" s="152" t="s">
        <v>1787</v>
      </c>
      <c r="X278" s="152">
        <f t="shared" si="20"/>
        <v>1</v>
      </c>
    </row>
    <row r="279" spans="2:24" ht="21.75" customHeight="1">
      <c r="B279" s="162">
        <v>13</v>
      </c>
      <c r="C279" s="163" t="s">
        <v>270</v>
      </c>
      <c r="D279" s="153">
        <v>413</v>
      </c>
      <c r="E279" s="152" t="s">
        <v>1078</v>
      </c>
      <c r="F279" s="152">
        <f t="shared" si="21"/>
        <v>4210541</v>
      </c>
      <c r="G279" s="152" t="s">
        <v>1079</v>
      </c>
      <c r="H279" s="152" t="s">
        <v>1079</v>
      </c>
      <c r="I279" s="153" t="str">
        <f t="shared" ca="1" si="16"/>
        <v>OK</v>
      </c>
      <c r="J279" s="153" t="str">
        <f t="shared" si="22"/>
        <v>OK</v>
      </c>
      <c r="L279" s="152">
        <v>1059427</v>
      </c>
      <c r="M279" s="152" t="s">
        <v>774</v>
      </c>
      <c r="N279" s="152" t="s">
        <v>1080</v>
      </c>
      <c r="O279" s="152" t="s">
        <v>668</v>
      </c>
      <c r="P279" s="152" t="s">
        <v>776</v>
      </c>
      <c r="R279" s="152" t="s">
        <v>1080</v>
      </c>
      <c r="S279" s="152" t="s">
        <v>668</v>
      </c>
      <c r="T279" s="152" t="s">
        <v>776</v>
      </c>
      <c r="W279" s="152" t="s">
        <v>1788</v>
      </c>
      <c r="X279" s="152">
        <f t="shared" si="20"/>
        <v>1</v>
      </c>
    </row>
    <row r="280" spans="2:24" ht="21.75" customHeight="1">
      <c r="B280" s="162">
        <v>14</v>
      </c>
      <c r="C280" s="163" t="s">
        <v>2287</v>
      </c>
      <c r="D280" s="153">
        <v>414</v>
      </c>
      <c r="E280" s="152" t="s">
        <v>1081</v>
      </c>
      <c r="F280" s="152">
        <f t="shared" si="21"/>
        <v>4210038</v>
      </c>
      <c r="G280" s="152" t="s">
        <v>1082</v>
      </c>
      <c r="H280" s="152" t="s">
        <v>1082</v>
      </c>
      <c r="I280" s="153" t="str">
        <f t="shared" ca="1" si="16"/>
        <v>OK</v>
      </c>
      <c r="J280" s="153" t="str">
        <f t="shared" si="22"/>
        <v>OK</v>
      </c>
      <c r="L280" s="152">
        <v>1060119</v>
      </c>
      <c r="M280" s="152" t="s">
        <v>1536</v>
      </c>
      <c r="N280" s="152" t="s">
        <v>1537</v>
      </c>
      <c r="O280" s="152" t="s">
        <v>532</v>
      </c>
      <c r="P280" s="152" t="s">
        <v>1876</v>
      </c>
      <c r="R280" s="152" t="s">
        <v>1537</v>
      </c>
      <c r="S280" s="152" t="s">
        <v>532</v>
      </c>
      <c r="T280" s="152" t="s">
        <v>1876</v>
      </c>
      <c r="W280" s="152" t="s">
        <v>2287</v>
      </c>
      <c r="X280" s="152">
        <f t="shared" si="20"/>
        <v>1</v>
      </c>
    </row>
    <row r="281" spans="2:24" ht="21.75" customHeight="1">
      <c r="B281" s="162">
        <v>15</v>
      </c>
      <c r="C281" s="163" t="s">
        <v>288</v>
      </c>
      <c r="D281" s="153">
        <v>415</v>
      </c>
      <c r="E281" s="152" t="s">
        <v>1083</v>
      </c>
      <c r="F281" s="152">
        <f t="shared" si="21"/>
        <v>4210040</v>
      </c>
      <c r="G281" s="152" t="s">
        <v>1084</v>
      </c>
      <c r="H281" s="152" t="s">
        <v>1084</v>
      </c>
      <c r="I281" s="153" t="str">
        <f t="shared" ca="1" si="16"/>
        <v>OK</v>
      </c>
      <c r="J281" s="153" t="str">
        <f t="shared" si="22"/>
        <v>OK</v>
      </c>
      <c r="L281" s="152">
        <v>1060101</v>
      </c>
      <c r="M281" s="152" t="s">
        <v>1603</v>
      </c>
      <c r="N281" s="152" t="s">
        <v>1085</v>
      </c>
      <c r="O281" s="152" t="s">
        <v>532</v>
      </c>
      <c r="P281" s="152" t="s">
        <v>875</v>
      </c>
      <c r="R281" s="152" t="s">
        <v>1085</v>
      </c>
      <c r="S281" s="152" t="s">
        <v>532</v>
      </c>
      <c r="T281" s="152" t="s">
        <v>875</v>
      </c>
      <c r="W281" s="152" t="s">
        <v>288</v>
      </c>
      <c r="X281" s="152">
        <f t="shared" si="20"/>
        <v>1</v>
      </c>
    </row>
    <row r="282" spans="2:24" ht="21.75" customHeight="1">
      <c r="B282" s="162">
        <v>16</v>
      </c>
      <c r="C282" s="163" t="s">
        <v>2428</v>
      </c>
      <c r="D282" s="153">
        <v>416</v>
      </c>
      <c r="E282" s="152" t="s">
        <v>1086</v>
      </c>
      <c r="F282" s="152">
        <f t="shared" si="21"/>
        <v>4210122</v>
      </c>
      <c r="G282" s="152" t="s">
        <v>1087</v>
      </c>
      <c r="H282" s="152" t="s">
        <v>1087</v>
      </c>
      <c r="I282" s="153" t="str">
        <f t="shared" ca="1" si="16"/>
        <v>OK</v>
      </c>
      <c r="J282" s="153" t="str">
        <f t="shared" si="22"/>
        <v>OK</v>
      </c>
      <c r="L282" s="152">
        <v>1061253</v>
      </c>
      <c r="M282" s="152" t="s">
        <v>1661</v>
      </c>
      <c r="N282" s="152" t="s">
        <v>1088</v>
      </c>
      <c r="O282" s="152" t="s">
        <v>532</v>
      </c>
      <c r="P282" s="152" t="s">
        <v>1089</v>
      </c>
      <c r="R282" s="152" t="s">
        <v>1088</v>
      </c>
      <c r="S282" s="152" t="s">
        <v>532</v>
      </c>
      <c r="T282" s="152" t="s">
        <v>1089</v>
      </c>
      <c r="W282" s="152" t="s">
        <v>1789</v>
      </c>
      <c r="X282" s="152">
        <f t="shared" si="20"/>
        <v>1</v>
      </c>
    </row>
    <row r="283" spans="2:24" ht="21.75" customHeight="1">
      <c r="B283" s="162">
        <v>17</v>
      </c>
      <c r="C283" s="163" t="s">
        <v>2288</v>
      </c>
      <c r="D283" s="153">
        <v>417</v>
      </c>
      <c r="E283" s="152" t="s">
        <v>1091</v>
      </c>
      <c r="F283" s="152">
        <f t="shared" si="21"/>
        <v>4210124</v>
      </c>
      <c r="G283" s="152" t="s">
        <v>1092</v>
      </c>
      <c r="H283" s="152" t="s">
        <v>1092</v>
      </c>
      <c r="I283" s="153" t="str">
        <f t="shared" ca="1" si="16"/>
        <v>OK</v>
      </c>
      <c r="J283" s="153" t="str">
        <f t="shared" si="22"/>
        <v>OK</v>
      </c>
      <c r="L283" s="152">
        <v>1061371</v>
      </c>
      <c r="M283" s="152" t="s">
        <v>1093</v>
      </c>
      <c r="N283" s="152" t="s">
        <v>1094</v>
      </c>
      <c r="O283" s="152" t="s">
        <v>532</v>
      </c>
      <c r="P283" s="152" t="s">
        <v>1095</v>
      </c>
      <c r="R283" s="152" t="s">
        <v>1094</v>
      </c>
      <c r="S283" s="152" t="s">
        <v>532</v>
      </c>
      <c r="T283" s="152" t="s">
        <v>1095</v>
      </c>
      <c r="W283" s="152" t="s">
        <v>1790</v>
      </c>
      <c r="X283" s="152">
        <f t="shared" si="20"/>
        <v>1</v>
      </c>
    </row>
    <row r="284" spans="2:24" ht="21.75" customHeight="1">
      <c r="B284" s="162">
        <v>18</v>
      </c>
      <c r="C284" s="163" t="s">
        <v>2289</v>
      </c>
      <c r="D284" s="153">
        <v>418</v>
      </c>
      <c r="E284" s="152" t="s">
        <v>1098</v>
      </c>
      <c r="F284" s="152">
        <f t="shared" si="21"/>
        <v>4210203</v>
      </c>
      <c r="G284" s="152" t="s">
        <v>1099</v>
      </c>
      <c r="H284" s="152" t="s">
        <v>1099</v>
      </c>
      <c r="I284" s="153" t="str">
        <f t="shared" ca="1" si="16"/>
        <v>OK</v>
      </c>
      <c r="J284" s="153" t="str">
        <f t="shared" si="22"/>
        <v>OK</v>
      </c>
      <c r="L284" s="152">
        <v>1063396</v>
      </c>
      <c r="M284" s="152" t="s">
        <v>1792</v>
      </c>
      <c r="N284" s="152" t="s">
        <v>1100</v>
      </c>
      <c r="O284" s="152" t="s">
        <v>532</v>
      </c>
      <c r="P284" s="152" t="s">
        <v>1101</v>
      </c>
      <c r="R284" s="152" t="s">
        <v>1100</v>
      </c>
      <c r="S284" s="152" t="s">
        <v>532</v>
      </c>
      <c r="T284" s="152" t="s">
        <v>1101</v>
      </c>
      <c r="W284" s="152" t="s">
        <v>1791</v>
      </c>
      <c r="X284" s="152">
        <f t="shared" si="20"/>
        <v>1</v>
      </c>
    </row>
    <row r="285" spans="2:24" ht="21.75" customHeight="1">
      <c r="B285" s="162">
        <v>19</v>
      </c>
      <c r="C285" s="166" t="s">
        <v>235</v>
      </c>
      <c r="D285" s="153">
        <v>419</v>
      </c>
      <c r="E285" s="152" t="s">
        <v>1104</v>
      </c>
      <c r="F285" s="152">
        <f t="shared" si="21"/>
        <v>4210217</v>
      </c>
      <c r="G285" s="152" t="s">
        <v>1105</v>
      </c>
      <c r="H285" s="152" t="s">
        <v>1105</v>
      </c>
      <c r="I285" s="153" t="str">
        <f t="shared" ca="1" si="16"/>
        <v>OK</v>
      </c>
      <c r="J285" s="153" t="str">
        <f t="shared" si="22"/>
        <v>OK</v>
      </c>
      <c r="L285" s="152">
        <v>1063849</v>
      </c>
      <c r="M285" s="152" t="s">
        <v>1578</v>
      </c>
      <c r="N285" s="152" t="s">
        <v>1106</v>
      </c>
      <c r="O285" s="152" t="s">
        <v>532</v>
      </c>
      <c r="P285" s="152" t="s">
        <v>1888</v>
      </c>
      <c r="R285" s="152" t="s">
        <v>1106</v>
      </c>
      <c r="S285" s="152" t="s">
        <v>532</v>
      </c>
      <c r="T285" s="152" t="s">
        <v>1888</v>
      </c>
      <c r="W285" s="152" t="s">
        <v>235</v>
      </c>
      <c r="X285" s="152">
        <f t="shared" si="20"/>
        <v>1</v>
      </c>
    </row>
    <row r="286" spans="2:24" ht="21.75" customHeight="1">
      <c r="B286" s="162">
        <v>20</v>
      </c>
      <c r="C286" s="166" t="s">
        <v>250</v>
      </c>
      <c r="D286" s="153">
        <v>420</v>
      </c>
      <c r="E286" s="152" t="s">
        <v>1107</v>
      </c>
      <c r="F286" s="152">
        <f t="shared" si="21"/>
        <v>4210218</v>
      </c>
      <c r="G286" s="152" t="s">
        <v>1108</v>
      </c>
      <c r="H286" s="152" t="s">
        <v>1108</v>
      </c>
      <c r="I286" s="153" t="str">
        <f t="shared" ca="1" si="16"/>
        <v>OK</v>
      </c>
      <c r="J286" s="153" t="str">
        <f t="shared" si="22"/>
        <v>OK</v>
      </c>
      <c r="L286" s="152">
        <v>1063680</v>
      </c>
      <c r="M286" s="152" t="s">
        <v>672</v>
      </c>
      <c r="N286" s="152" t="s">
        <v>1552</v>
      </c>
      <c r="O286" s="152" t="s">
        <v>532</v>
      </c>
      <c r="P286" s="152" t="s">
        <v>1553</v>
      </c>
      <c r="R286" s="152" t="s">
        <v>1552</v>
      </c>
      <c r="S286" s="152" t="s">
        <v>532</v>
      </c>
      <c r="T286" s="152" t="s">
        <v>1553</v>
      </c>
      <c r="W286" s="152" t="s">
        <v>250</v>
      </c>
      <c r="X286" s="152">
        <f t="shared" si="20"/>
        <v>1</v>
      </c>
    </row>
    <row r="287" spans="2:24" ht="21.75" customHeight="1">
      <c r="B287" s="162">
        <v>21</v>
      </c>
      <c r="C287" s="166" t="s">
        <v>219</v>
      </c>
      <c r="D287" s="153">
        <v>421</v>
      </c>
      <c r="E287" s="152" t="s">
        <v>1109</v>
      </c>
      <c r="F287" s="152">
        <f t="shared" si="21"/>
        <v>4210219</v>
      </c>
      <c r="G287" s="152" t="s">
        <v>1110</v>
      </c>
      <c r="H287" s="152" t="s">
        <v>1110</v>
      </c>
      <c r="I287" s="153" t="str">
        <f t="shared" ca="1" si="16"/>
        <v>OK</v>
      </c>
      <c r="J287" s="153" t="str">
        <f t="shared" si="22"/>
        <v>OK</v>
      </c>
      <c r="L287" s="152">
        <v>1063635</v>
      </c>
      <c r="M287" s="152" t="s">
        <v>1111</v>
      </c>
      <c r="N287" s="152" t="s">
        <v>1112</v>
      </c>
      <c r="O287" s="152" t="s">
        <v>668</v>
      </c>
      <c r="P287" s="152" t="s">
        <v>1113</v>
      </c>
      <c r="R287" s="152" t="s">
        <v>1112</v>
      </c>
      <c r="S287" s="152" t="s">
        <v>668</v>
      </c>
      <c r="T287" s="152" t="s">
        <v>1113</v>
      </c>
      <c r="W287" s="152" t="s">
        <v>219</v>
      </c>
      <c r="X287" s="152">
        <f t="shared" si="20"/>
        <v>1</v>
      </c>
    </row>
    <row r="288" spans="2:24" ht="21.75" customHeight="1">
      <c r="B288" s="162">
        <v>22</v>
      </c>
      <c r="C288" s="166" t="s">
        <v>241</v>
      </c>
      <c r="D288" s="153">
        <v>422</v>
      </c>
      <c r="E288" s="152" t="s">
        <v>1114</v>
      </c>
      <c r="F288" s="152">
        <f t="shared" si="21"/>
        <v>4210220</v>
      </c>
      <c r="G288" s="152" t="s">
        <v>1115</v>
      </c>
      <c r="H288" s="152" t="s">
        <v>1115</v>
      </c>
      <c r="I288" s="153" t="str">
        <f t="shared" ca="1" si="16"/>
        <v>OK</v>
      </c>
      <c r="J288" s="153" t="str">
        <f t="shared" si="22"/>
        <v>OK</v>
      </c>
      <c r="L288" s="152">
        <v>1063233</v>
      </c>
      <c r="M288" s="152" t="s">
        <v>852</v>
      </c>
      <c r="N288" s="152" t="s">
        <v>1116</v>
      </c>
      <c r="O288" s="152" t="s">
        <v>532</v>
      </c>
      <c r="P288" s="152" t="s">
        <v>854</v>
      </c>
      <c r="R288" s="152" t="s">
        <v>1116</v>
      </c>
      <c r="S288" s="152" t="s">
        <v>532</v>
      </c>
      <c r="T288" s="152" t="s">
        <v>854</v>
      </c>
      <c r="W288" s="152" t="s">
        <v>241</v>
      </c>
      <c r="X288" s="152">
        <f t="shared" si="20"/>
        <v>1</v>
      </c>
    </row>
    <row r="289" spans="2:24" ht="21.75" customHeight="1">
      <c r="B289" s="162">
        <v>23</v>
      </c>
      <c r="C289" s="166" t="s">
        <v>312</v>
      </c>
      <c r="D289" s="153">
        <v>423</v>
      </c>
      <c r="E289" s="152" t="s">
        <v>1117</v>
      </c>
      <c r="F289" s="152">
        <f t="shared" si="21"/>
        <v>4210221</v>
      </c>
      <c r="G289" s="152" t="s">
        <v>1118</v>
      </c>
      <c r="H289" s="152" t="s">
        <v>1118</v>
      </c>
      <c r="I289" s="153" t="str">
        <f t="shared" ca="1" si="16"/>
        <v>OK</v>
      </c>
      <c r="J289" s="153" t="str">
        <f t="shared" si="22"/>
        <v>OK</v>
      </c>
      <c r="L289" s="152">
        <v>1063127</v>
      </c>
      <c r="M289" s="152" t="s">
        <v>1119</v>
      </c>
      <c r="N289" s="152" t="s">
        <v>1461</v>
      </c>
      <c r="O289" s="152" t="s">
        <v>532</v>
      </c>
      <c r="P289" s="152" t="s">
        <v>1793</v>
      </c>
      <c r="R289" s="152" t="s">
        <v>1461</v>
      </c>
      <c r="S289" s="152" t="s">
        <v>532</v>
      </c>
      <c r="T289" s="152" t="s">
        <v>1793</v>
      </c>
      <c r="W289" s="152" t="s">
        <v>312</v>
      </c>
      <c r="X289" s="152">
        <f t="shared" si="20"/>
        <v>1</v>
      </c>
    </row>
    <row r="290" spans="2:24" ht="21.75" customHeight="1">
      <c r="B290" s="162">
        <v>24</v>
      </c>
      <c r="C290" s="166" t="s">
        <v>238</v>
      </c>
      <c r="D290" s="153">
        <v>424</v>
      </c>
      <c r="E290" s="152" t="s">
        <v>1120</v>
      </c>
      <c r="F290" s="152">
        <f t="shared" si="21"/>
        <v>4210222</v>
      </c>
      <c r="G290" s="152" t="s">
        <v>1121</v>
      </c>
      <c r="H290" s="152" t="s">
        <v>1121</v>
      </c>
      <c r="I290" s="153" t="str">
        <f t="shared" ca="1" si="16"/>
        <v>OK</v>
      </c>
      <c r="J290" s="153" t="str">
        <f t="shared" si="22"/>
        <v>OK</v>
      </c>
      <c r="L290" s="152">
        <v>1059288</v>
      </c>
      <c r="M290" s="152" t="s">
        <v>1877</v>
      </c>
      <c r="N290" s="152" t="s">
        <v>1881</v>
      </c>
      <c r="O290" s="152" t="s">
        <v>532</v>
      </c>
      <c r="P290" s="152" t="s">
        <v>2097</v>
      </c>
      <c r="R290" s="152" t="s">
        <v>1881</v>
      </c>
      <c r="S290" s="152" t="s">
        <v>532</v>
      </c>
      <c r="T290" s="152" t="s">
        <v>2097</v>
      </c>
      <c r="W290" s="152" t="s">
        <v>238</v>
      </c>
      <c r="X290" s="152">
        <f t="shared" si="20"/>
        <v>1</v>
      </c>
    </row>
    <row r="291" spans="2:24" ht="21.75" customHeight="1">
      <c r="B291" s="162">
        <v>25</v>
      </c>
      <c r="C291" s="166" t="s">
        <v>2290</v>
      </c>
      <c r="D291" s="153">
        <v>425</v>
      </c>
      <c r="E291" s="152" t="s">
        <v>1122</v>
      </c>
      <c r="F291" s="152">
        <f t="shared" si="21"/>
        <v>4210237</v>
      </c>
      <c r="G291" s="152" t="s">
        <v>1123</v>
      </c>
      <c r="H291" s="152" t="s">
        <v>1123</v>
      </c>
      <c r="I291" s="153" t="str">
        <f t="shared" ca="1" si="16"/>
        <v>OK</v>
      </c>
      <c r="J291" s="153" t="str">
        <f t="shared" si="22"/>
        <v>OK</v>
      </c>
      <c r="L291" s="152">
        <v>1063362</v>
      </c>
      <c r="M291" s="152" t="s">
        <v>1663</v>
      </c>
      <c r="N291" s="152" t="s">
        <v>1124</v>
      </c>
      <c r="O291" s="152" t="s">
        <v>532</v>
      </c>
      <c r="P291" s="152" t="s">
        <v>1125</v>
      </c>
      <c r="R291" s="152" t="s">
        <v>1124</v>
      </c>
      <c r="S291" s="152" t="s">
        <v>532</v>
      </c>
      <c r="T291" s="152" t="s">
        <v>1125</v>
      </c>
      <c r="W291" s="152" t="s">
        <v>206</v>
      </c>
      <c r="X291" s="152">
        <f t="shared" si="20"/>
        <v>1</v>
      </c>
    </row>
    <row r="292" spans="2:24" ht="21.75" customHeight="1">
      <c r="B292" s="162">
        <v>26</v>
      </c>
      <c r="C292" s="166" t="s">
        <v>2291</v>
      </c>
      <c r="D292" s="153">
        <v>426</v>
      </c>
      <c r="E292" s="152" t="s">
        <v>1126</v>
      </c>
      <c r="F292" s="152">
        <f t="shared" si="21"/>
        <v>4210258</v>
      </c>
      <c r="G292" s="152" t="s">
        <v>1127</v>
      </c>
      <c r="H292" s="152" t="s">
        <v>1127</v>
      </c>
      <c r="I292" s="153" t="str">
        <f t="shared" ca="1" si="16"/>
        <v>OK</v>
      </c>
      <c r="J292" s="153" t="str">
        <f t="shared" si="22"/>
        <v>OK</v>
      </c>
      <c r="L292" s="152">
        <v>1064013</v>
      </c>
      <c r="M292" s="152" t="s">
        <v>1565</v>
      </c>
      <c r="N292" s="152" t="s">
        <v>1050</v>
      </c>
      <c r="O292" s="152" t="s">
        <v>532</v>
      </c>
      <c r="P292" s="152" t="s">
        <v>711</v>
      </c>
      <c r="R292" s="152" t="s">
        <v>1050</v>
      </c>
      <c r="S292" s="152" t="s">
        <v>532</v>
      </c>
      <c r="T292" s="152" t="s">
        <v>711</v>
      </c>
      <c r="W292" s="152" t="s">
        <v>1794</v>
      </c>
      <c r="X292" s="152">
        <f t="shared" si="20"/>
        <v>1</v>
      </c>
    </row>
    <row r="293" spans="2:24" ht="21.75" customHeight="1">
      <c r="B293" s="162">
        <v>27</v>
      </c>
      <c r="C293" s="166" t="s">
        <v>2292</v>
      </c>
      <c r="D293" s="153">
        <v>427</v>
      </c>
      <c r="E293" s="152" t="s">
        <v>1128</v>
      </c>
      <c r="F293" s="152">
        <f t="shared" si="21"/>
        <v>4210260</v>
      </c>
      <c r="G293" s="152" t="s">
        <v>1129</v>
      </c>
      <c r="H293" s="152" t="s">
        <v>1129</v>
      </c>
      <c r="I293" s="153" t="str">
        <f t="shared" ca="1" si="16"/>
        <v>OK</v>
      </c>
      <c r="J293" s="153" t="str">
        <f t="shared" si="22"/>
        <v>OK</v>
      </c>
      <c r="L293" s="152">
        <v>1063852</v>
      </c>
      <c r="M293" s="152" t="s">
        <v>1661</v>
      </c>
      <c r="N293" s="152" t="s">
        <v>1088</v>
      </c>
      <c r="O293" s="152" t="s">
        <v>532</v>
      </c>
      <c r="P293" s="152" t="s">
        <v>1089</v>
      </c>
      <c r="R293" s="152" t="s">
        <v>1088</v>
      </c>
      <c r="S293" s="152" t="s">
        <v>532</v>
      </c>
      <c r="T293" s="152" t="s">
        <v>1089</v>
      </c>
      <c r="W293" s="152" t="s">
        <v>1795</v>
      </c>
      <c r="X293" s="152">
        <f t="shared" si="20"/>
        <v>1</v>
      </c>
    </row>
    <row r="294" spans="2:24" ht="21.75" customHeight="1">
      <c r="B294" s="162">
        <v>28</v>
      </c>
      <c r="C294" s="166" t="s">
        <v>2293</v>
      </c>
      <c r="D294" s="153">
        <v>428</v>
      </c>
      <c r="E294" s="152" t="s">
        <v>1130</v>
      </c>
      <c r="F294" s="152">
        <f t="shared" si="21"/>
        <v>4210261</v>
      </c>
      <c r="G294" s="152" t="s">
        <v>1131</v>
      </c>
      <c r="H294" s="152" t="s">
        <v>1131</v>
      </c>
      <c r="I294" s="153" t="str">
        <f t="shared" ca="1" si="16"/>
        <v>OK</v>
      </c>
      <c r="J294" s="153" t="str">
        <f t="shared" si="22"/>
        <v>OK</v>
      </c>
      <c r="L294" s="152">
        <v>1031259</v>
      </c>
      <c r="M294" s="152" t="s">
        <v>496</v>
      </c>
      <c r="N294" s="152" t="s">
        <v>1132</v>
      </c>
      <c r="O294" s="152" t="s">
        <v>401</v>
      </c>
      <c r="P294" s="152" t="s">
        <v>497</v>
      </c>
      <c r="R294" s="152" t="s">
        <v>1132</v>
      </c>
      <c r="S294" s="152" t="s">
        <v>401</v>
      </c>
      <c r="T294" s="152" t="s">
        <v>497</v>
      </c>
      <c r="W294" s="152" t="s">
        <v>223</v>
      </c>
      <c r="X294" s="152">
        <f t="shared" si="20"/>
        <v>1</v>
      </c>
    </row>
    <row r="295" spans="2:24" ht="21.75" customHeight="1">
      <c r="B295" s="162">
        <v>29</v>
      </c>
      <c r="C295" s="176" t="s">
        <v>2294</v>
      </c>
      <c r="D295" s="153">
        <v>429</v>
      </c>
      <c r="E295" s="152" t="s">
        <v>1135</v>
      </c>
      <c r="F295" s="152">
        <f t="shared" si="21"/>
        <v>4210329</v>
      </c>
      <c r="G295" s="152" t="s">
        <v>1136</v>
      </c>
      <c r="H295" s="152" t="s">
        <v>1136</v>
      </c>
      <c r="I295" s="153" t="str">
        <f t="shared" ca="1" si="16"/>
        <v>OK</v>
      </c>
      <c r="J295" s="153" t="str">
        <f t="shared" si="22"/>
        <v>OK</v>
      </c>
      <c r="L295" s="152">
        <v>1066666</v>
      </c>
      <c r="M295" s="152" t="s">
        <v>1137</v>
      </c>
      <c r="N295" s="152" t="s">
        <v>1138</v>
      </c>
      <c r="O295" s="152" t="s">
        <v>401</v>
      </c>
      <c r="P295" s="152" t="s">
        <v>1664</v>
      </c>
      <c r="R295" s="152" t="s">
        <v>1138</v>
      </c>
      <c r="S295" s="152" t="s">
        <v>401</v>
      </c>
      <c r="T295" s="152" t="s">
        <v>1664</v>
      </c>
      <c r="W295" s="152" t="s">
        <v>327</v>
      </c>
      <c r="X295" s="152">
        <f t="shared" si="20"/>
        <v>1</v>
      </c>
    </row>
    <row r="296" spans="2:24" ht="21.75" customHeight="1">
      <c r="B296" s="162">
        <v>30</v>
      </c>
      <c r="C296" s="176" t="s">
        <v>2295</v>
      </c>
      <c r="D296" s="153">
        <v>430</v>
      </c>
      <c r="E296" s="152" t="s">
        <v>1139</v>
      </c>
      <c r="F296" s="152">
        <f t="shared" si="21"/>
        <v>4210330</v>
      </c>
      <c r="G296" s="152" t="s">
        <v>1140</v>
      </c>
      <c r="H296" s="152" t="s">
        <v>1140</v>
      </c>
      <c r="I296" s="153" t="str">
        <f t="shared" ca="1" si="16"/>
        <v>OK</v>
      </c>
      <c r="J296" s="153" t="str">
        <f t="shared" si="22"/>
        <v>OK</v>
      </c>
      <c r="L296" s="152">
        <v>1063127</v>
      </c>
      <c r="M296" s="152" t="s">
        <v>1119</v>
      </c>
      <c r="N296" s="152" t="s">
        <v>1461</v>
      </c>
      <c r="O296" s="152" t="s">
        <v>532</v>
      </c>
      <c r="P296" s="152" t="s">
        <v>1793</v>
      </c>
      <c r="R296" s="152" t="s">
        <v>1461</v>
      </c>
      <c r="S296" s="152" t="s">
        <v>532</v>
      </c>
      <c r="T296" s="152" t="s">
        <v>1793</v>
      </c>
      <c r="W296" s="152" t="s">
        <v>333</v>
      </c>
      <c r="X296" s="152">
        <f t="shared" si="20"/>
        <v>1</v>
      </c>
    </row>
    <row r="297" spans="2:24" ht="21.75" customHeight="1">
      <c r="B297" s="162">
        <v>31</v>
      </c>
      <c r="C297" s="176" t="s">
        <v>2296</v>
      </c>
      <c r="D297" s="153">
        <v>431</v>
      </c>
      <c r="E297" s="152" t="s">
        <v>1141</v>
      </c>
      <c r="F297" s="152">
        <f t="shared" si="21"/>
        <v>4210331</v>
      </c>
      <c r="G297" s="152" t="s">
        <v>1142</v>
      </c>
      <c r="H297" s="152" t="s">
        <v>1142</v>
      </c>
      <c r="I297" s="153" t="str">
        <f t="shared" ca="1" si="16"/>
        <v>OK</v>
      </c>
      <c r="J297" s="153" t="str">
        <f t="shared" si="22"/>
        <v>OK</v>
      </c>
      <c r="L297" s="152">
        <v>1063852</v>
      </c>
      <c r="M297" s="152" t="s">
        <v>1661</v>
      </c>
      <c r="N297" s="152" t="s">
        <v>1088</v>
      </c>
      <c r="O297" s="152" t="s">
        <v>532</v>
      </c>
      <c r="P297" s="152" t="s">
        <v>1089</v>
      </c>
      <c r="R297" s="152" t="s">
        <v>1088</v>
      </c>
      <c r="S297" s="152" t="s">
        <v>532</v>
      </c>
      <c r="T297" s="152" t="s">
        <v>1089</v>
      </c>
      <c r="W297" s="152" t="s">
        <v>340</v>
      </c>
      <c r="X297" s="152">
        <f t="shared" si="20"/>
        <v>1</v>
      </c>
    </row>
    <row r="298" spans="2:24" ht="21.75" customHeight="1">
      <c r="B298" s="162">
        <v>32</v>
      </c>
      <c r="C298" s="176" t="s">
        <v>2297</v>
      </c>
      <c r="D298" s="153">
        <v>432</v>
      </c>
      <c r="E298" s="152" t="s">
        <v>1143</v>
      </c>
      <c r="F298" s="152">
        <f t="shared" si="21"/>
        <v>4210338</v>
      </c>
      <c r="G298" s="152" t="s">
        <v>1144</v>
      </c>
      <c r="H298" s="152" t="s">
        <v>1144</v>
      </c>
      <c r="I298" s="153" t="str">
        <f t="shared" ca="1" si="16"/>
        <v>OK</v>
      </c>
      <c r="J298" s="153" t="str">
        <f t="shared" si="22"/>
        <v>OK</v>
      </c>
      <c r="L298" s="152">
        <v>1066335</v>
      </c>
      <c r="M298" s="152" t="s">
        <v>1796</v>
      </c>
      <c r="N298" s="152" t="s">
        <v>1145</v>
      </c>
      <c r="O298" s="152" t="s">
        <v>532</v>
      </c>
      <c r="P298" s="152" t="s">
        <v>1146</v>
      </c>
      <c r="R298" s="152" t="s">
        <v>1145</v>
      </c>
      <c r="S298" s="152" t="s">
        <v>532</v>
      </c>
      <c r="T298" s="152" t="s">
        <v>1146</v>
      </c>
      <c r="W298" s="152" t="s">
        <v>261</v>
      </c>
      <c r="X298" s="152">
        <f t="shared" si="20"/>
        <v>1</v>
      </c>
    </row>
    <row r="299" spans="2:24" ht="21.75" customHeight="1">
      <c r="B299" s="162">
        <v>33</v>
      </c>
      <c r="C299" s="176" t="s">
        <v>2298</v>
      </c>
      <c r="D299" s="153">
        <v>433</v>
      </c>
      <c r="E299" s="152" t="s">
        <v>1147</v>
      </c>
      <c r="F299" s="152">
        <f t="shared" si="21"/>
        <v>4210339</v>
      </c>
      <c r="G299" s="152" t="s">
        <v>1148</v>
      </c>
      <c r="H299" s="152" t="s">
        <v>1148</v>
      </c>
      <c r="I299" s="153" t="str">
        <f t="shared" ca="1" si="16"/>
        <v>OK</v>
      </c>
      <c r="J299" s="153" t="str">
        <f t="shared" si="22"/>
        <v>OK</v>
      </c>
      <c r="L299" s="152">
        <v>1066464</v>
      </c>
      <c r="M299" s="152" t="s">
        <v>1617</v>
      </c>
      <c r="N299" s="152" t="s">
        <v>1721</v>
      </c>
      <c r="O299" s="152" t="s">
        <v>532</v>
      </c>
      <c r="P299" s="152" t="s">
        <v>1149</v>
      </c>
      <c r="R299" s="152" t="s">
        <v>1721</v>
      </c>
      <c r="S299" s="152" t="s">
        <v>532</v>
      </c>
      <c r="T299" s="152" t="s">
        <v>1149</v>
      </c>
      <c r="W299" s="152" t="s">
        <v>272</v>
      </c>
      <c r="X299" s="152">
        <f t="shared" si="20"/>
        <v>1</v>
      </c>
    </row>
    <row r="300" spans="2:24" ht="21.75" customHeight="1">
      <c r="B300" s="162">
        <v>34</v>
      </c>
      <c r="C300" s="176" t="s">
        <v>2299</v>
      </c>
      <c r="D300" s="153">
        <v>434</v>
      </c>
      <c r="E300" s="152" t="s">
        <v>1150</v>
      </c>
      <c r="F300" s="152">
        <f t="shared" si="21"/>
        <v>4210340</v>
      </c>
      <c r="G300" s="152" t="s">
        <v>1151</v>
      </c>
      <c r="H300" s="152" t="s">
        <v>1151</v>
      </c>
      <c r="I300" s="153" t="str">
        <f t="shared" ref="I300:I348" ca="1" si="23">IF(COUNTIF($G$5:$G$352,G300)=1,"OK","重複あり！")</f>
        <v>OK</v>
      </c>
      <c r="J300" s="153" t="str">
        <f t="shared" si="22"/>
        <v>OK</v>
      </c>
      <c r="L300" s="152">
        <v>1066218</v>
      </c>
      <c r="M300" s="152" t="s">
        <v>1988</v>
      </c>
      <c r="N300" s="152" t="s">
        <v>1064</v>
      </c>
      <c r="O300" s="152" t="s">
        <v>532</v>
      </c>
      <c r="P300" s="152" t="s">
        <v>1065</v>
      </c>
      <c r="R300" s="152" t="s">
        <v>1064</v>
      </c>
      <c r="S300" s="152" t="s">
        <v>532</v>
      </c>
      <c r="T300" s="152" t="s">
        <v>1065</v>
      </c>
      <c r="W300" s="152" t="s">
        <v>1797</v>
      </c>
      <c r="X300" s="152">
        <f t="shared" si="20"/>
        <v>1</v>
      </c>
    </row>
    <row r="301" spans="2:24" ht="21.75" customHeight="1">
      <c r="B301" s="162">
        <v>35</v>
      </c>
      <c r="C301" s="176" t="s">
        <v>2300</v>
      </c>
      <c r="D301" s="153">
        <v>435</v>
      </c>
      <c r="E301" s="152" t="s">
        <v>1152</v>
      </c>
      <c r="F301" s="152">
        <f t="shared" si="21"/>
        <v>4210341</v>
      </c>
      <c r="G301" s="152" t="s">
        <v>1153</v>
      </c>
      <c r="H301" s="152" t="s">
        <v>1153</v>
      </c>
      <c r="I301" s="153" t="str">
        <f t="shared" ca="1" si="23"/>
        <v>OK</v>
      </c>
      <c r="J301" s="153" t="str">
        <f t="shared" si="22"/>
        <v>OK</v>
      </c>
      <c r="L301" s="152">
        <v>1063852</v>
      </c>
      <c r="M301" s="152" t="s">
        <v>1661</v>
      </c>
      <c r="N301" s="152" t="s">
        <v>1088</v>
      </c>
      <c r="O301" s="152" t="s">
        <v>532</v>
      </c>
      <c r="P301" s="152" t="s">
        <v>1089</v>
      </c>
      <c r="R301" s="152" t="s">
        <v>1088</v>
      </c>
      <c r="S301" s="152" t="s">
        <v>532</v>
      </c>
      <c r="T301" s="152" t="s">
        <v>1089</v>
      </c>
      <c r="W301" s="152" t="s">
        <v>284</v>
      </c>
      <c r="X301" s="152">
        <f t="shared" si="20"/>
        <v>1</v>
      </c>
    </row>
    <row r="302" spans="2:24" ht="21.75" customHeight="1">
      <c r="B302" s="162">
        <v>36</v>
      </c>
      <c r="C302" s="176" t="s">
        <v>2301</v>
      </c>
      <c r="D302" s="153">
        <v>436</v>
      </c>
      <c r="E302" s="152" t="s">
        <v>1154</v>
      </c>
      <c r="F302" s="152">
        <f t="shared" si="21"/>
        <v>4210342</v>
      </c>
      <c r="G302" s="152" t="s">
        <v>1155</v>
      </c>
      <c r="H302" s="152" t="s">
        <v>1155</v>
      </c>
      <c r="I302" s="153" t="str">
        <f t="shared" ca="1" si="23"/>
        <v>OK</v>
      </c>
      <c r="J302" s="153" t="str">
        <f t="shared" si="22"/>
        <v>OK</v>
      </c>
      <c r="L302" s="152">
        <v>1066753</v>
      </c>
      <c r="M302" s="152" t="s">
        <v>1798</v>
      </c>
      <c r="N302" s="152" t="s">
        <v>2302</v>
      </c>
      <c r="O302" s="152" t="s">
        <v>532</v>
      </c>
      <c r="P302" s="152" t="s">
        <v>1156</v>
      </c>
      <c r="R302" s="152" t="s">
        <v>2302</v>
      </c>
      <c r="S302" s="152" t="s">
        <v>532</v>
      </c>
      <c r="T302" s="152" t="s">
        <v>1156</v>
      </c>
      <c r="U302" s="152" t="s">
        <v>2303</v>
      </c>
      <c r="W302" s="152" t="s">
        <v>289</v>
      </c>
      <c r="X302" s="152">
        <f t="shared" si="20"/>
        <v>1</v>
      </c>
    </row>
    <row r="303" spans="2:24" ht="21.75" customHeight="1">
      <c r="B303" s="162">
        <v>37</v>
      </c>
      <c r="C303" s="176" t="s">
        <v>2304</v>
      </c>
      <c r="D303" s="153">
        <v>437</v>
      </c>
      <c r="E303" s="152" t="s">
        <v>1157</v>
      </c>
      <c r="F303" s="152">
        <f t="shared" si="21"/>
        <v>4210349</v>
      </c>
      <c r="G303" s="152" t="s">
        <v>1158</v>
      </c>
      <c r="H303" s="152" t="s">
        <v>1158</v>
      </c>
      <c r="I303" s="153" t="str">
        <f t="shared" ca="1" si="23"/>
        <v>OK</v>
      </c>
      <c r="J303" s="153" t="str">
        <f t="shared" si="22"/>
        <v>OK</v>
      </c>
      <c r="L303" s="152">
        <v>1066651</v>
      </c>
      <c r="M303" s="152" t="s">
        <v>1799</v>
      </c>
      <c r="N303" s="152" t="s">
        <v>911</v>
      </c>
      <c r="O303" s="152" t="s">
        <v>401</v>
      </c>
      <c r="P303" s="152" t="s">
        <v>2162</v>
      </c>
      <c r="R303" s="152" t="s">
        <v>911</v>
      </c>
      <c r="S303" s="152" t="s">
        <v>401</v>
      </c>
      <c r="T303" s="152" t="s">
        <v>2162</v>
      </c>
      <c r="U303" s="152" t="s">
        <v>2089</v>
      </c>
      <c r="W303" s="152" t="s">
        <v>262</v>
      </c>
      <c r="X303" s="152">
        <f t="shared" si="20"/>
        <v>1</v>
      </c>
    </row>
    <row r="304" spans="2:24" ht="21.75" customHeight="1">
      <c r="B304" s="162">
        <v>38</v>
      </c>
      <c r="C304" s="176" t="s">
        <v>2305</v>
      </c>
      <c r="D304" s="153">
        <v>438</v>
      </c>
      <c r="E304" s="152" t="s">
        <v>1163</v>
      </c>
      <c r="F304" s="152">
        <f t="shared" si="21"/>
        <v>4210354</v>
      </c>
      <c r="G304" s="152" t="s">
        <v>1164</v>
      </c>
      <c r="H304" s="152" t="s">
        <v>1164</v>
      </c>
      <c r="I304" s="153" t="str">
        <f t="shared" ca="1" si="23"/>
        <v>OK</v>
      </c>
      <c r="J304" s="153" t="str">
        <f t="shared" si="22"/>
        <v>OK</v>
      </c>
      <c r="L304" s="152">
        <v>1066992</v>
      </c>
      <c r="M304" s="152" t="s">
        <v>1618</v>
      </c>
      <c r="N304" s="152" t="s">
        <v>1165</v>
      </c>
      <c r="O304" s="152" t="s">
        <v>532</v>
      </c>
      <c r="P304" s="152" t="s">
        <v>1166</v>
      </c>
      <c r="R304" s="152" t="s">
        <v>1165</v>
      </c>
      <c r="S304" s="152" t="s">
        <v>532</v>
      </c>
      <c r="T304" s="152" t="s">
        <v>1166</v>
      </c>
      <c r="U304" s="152" t="s">
        <v>2089</v>
      </c>
      <c r="W304" s="152" t="s">
        <v>228</v>
      </c>
      <c r="X304" s="152">
        <f t="shared" si="20"/>
        <v>1</v>
      </c>
    </row>
    <row r="305" spans="2:24" ht="21.75" customHeight="1">
      <c r="B305" s="162">
        <v>39</v>
      </c>
      <c r="C305" s="176" t="s">
        <v>2306</v>
      </c>
      <c r="D305" s="153">
        <v>439</v>
      </c>
      <c r="E305" s="152" t="s">
        <v>1167</v>
      </c>
      <c r="F305" s="152">
        <f t="shared" si="21"/>
        <v>4210393</v>
      </c>
      <c r="G305" s="152" t="s">
        <v>1168</v>
      </c>
      <c r="H305" s="152" t="s">
        <v>1168</v>
      </c>
      <c r="I305" s="153" t="str">
        <f t="shared" ca="1" si="23"/>
        <v>OK</v>
      </c>
      <c r="J305" s="153" t="str">
        <f t="shared" si="22"/>
        <v>OK</v>
      </c>
      <c r="L305" s="152">
        <v>1061839</v>
      </c>
      <c r="M305" s="152" t="s">
        <v>685</v>
      </c>
      <c r="N305" s="152" t="s">
        <v>1169</v>
      </c>
      <c r="O305" s="152" t="s">
        <v>532</v>
      </c>
      <c r="P305" s="152" t="s">
        <v>687</v>
      </c>
      <c r="R305" s="152" t="s">
        <v>1169</v>
      </c>
      <c r="S305" s="152" t="s">
        <v>532</v>
      </c>
      <c r="T305" s="152" t="s">
        <v>687</v>
      </c>
      <c r="W305" s="152" t="s">
        <v>346</v>
      </c>
      <c r="X305" s="152">
        <f t="shared" si="20"/>
        <v>1</v>
      </c>
    </row>
    <row r="306" spans="2:24" ht="21.75" customHeight="1">
      <c r="B306" s="162">
        <v>40</v>
      </c>
      <c r="C306" s="176" t="s">
        <v>2307</v>
      </c>
      <c r="D306" s="153">
        <v>440</v>
      </c>
      <c r="E306" s="152" t="s">
        <v>1170</v>
      </c>
      <c r="F306" s="152">
        <f t="shared" si="21"/>
        <v>4210394</v>
      </c>
      <c r="G306" s="152" t="s">
        <v>1171</v>
      </c>
      <c r="H306" s="152" t="s">
        <v>1171</v>
      </c>
      <c r="I306" s="153" t="str">
        <f t="shared" ca="1" si="23"/>
        <v>OK</v>
      </c>
      <c r="J306" s="153" t="str">
        <f t="shared" si="22"/>
        <v>OK</v>
      </c>
      <c r="L306" s="152">
        <v>1061371</v>
      </c>
      <c r="M306" s="152" t="s">
        <v>1093</v>
      </c>
      <c r="N306" s="152" t="s">
        <v>1094</v>
      </c>
      <c r="O306" s="152" t="s">
        <v>532</v>
      </c>
      <c r="P306" s="152" t="s">
        <v>1095</v>
      </c>
      <c r="R306" s="152" t="s">
        <v>1094</v>
      </c>
      <c r="S306" s="152" t="s">
        <v>532</v>
      </c>
      <c r="T306" s="152" t="s">
        <v>1095</v>
      </c>
      <c r="W306" s="152" t="s">
        <v>301</v>
      </c>
      <c r="X306" s="152">
        <f t="shared" si="20"/>
        <v>1</v>
      </c>
    </row>
    <row r="307" spans="2:24" ht="21.75" customHeight="1">
      <c r="B307" s="162">
        <v>41</v>
      </c>
      <c r="C307" s="176" t="s">
        <v>2308</v>
      </c>
      <c r="D307" s="153">
        <v>441</v>
      </c>
      <c r="E307" s="152" t="s">
        <v>1172</v>
      </c>
      <c r="F307" s="152">
        <f t="shared" si="21"/>
        <v>4210395</v>
      </c>
      <c r="G307" s="152" t="s">
        <v>1173</v>
      </c>
      <c r="H307" s="152" t="s">
        <v>1173</v>
      </c>
      <c r="I307" s="153" t="str">
        <f t="shared" ca="1" si="23"/>
        <v>OK</v>
      </c>
      <c r="J307" s="153" t="str">
        <f t="shared" si="22"/>
        <v>OK</v>
      </c>
      <c r="L307" s="152">
        <v>1059151</v>
      </c>
      <c r="M307" s="152" t="s">
        <v>652</v>
      </c>
      <c r="N307" s="152" t="s">
        <v>653</v>
      </c>
      <c r="O307" s="152" t="s">
        <v>401</v>
      </c>
      <c r="P307" s="152" t="s">
        <v>654</v>
      </c>
      <c r="R307" s="152" t="s">
        <v>653</v>
      </c>
      <c r="S307" s="152" t="s">
        <v>401</v>
      </c>
      <c r="T307" s="152" t="s">
        <v>654</v>
      </c>
      <c r="W307" s="152" t="s">
        <v>306</v>
      </c>
      <c r="X307" s="152">
        <f t="shared" si="20"/>
        <v>1</v>
      </c>
    </row>
    <row r="308" spans="2:24" ht="21.75" customHeight="1">
      <c r="B308" s="162">
        <v>42</v>
      </c>
      <c r="C308" s="176" t="s">
        <v>2309</v>
      </c>
      <c r="D308" s="153">
        <v>442</v>
      </c>
      <c r="E308" s="152" t="s">
        <v>1174</v>
      </c>
      <c r="F308" s="152">
        <f t="shared" si="21"/>
        <v>4210396</v>
      </c>
      <c r="G308" s="152" t="s">
        <v>1175</v>
      </c>
      <c r="H308" s="152" t="s">
        <v>1175</v>
      </c>
      <c r="I308" s="153" t="str">
        <f t="shared" ca="1" si="23"/>
        <v>OK</v>
      </c>
      <c r="J308" s="153" t="str">
        <f t="shared" si="22"/>
        <v>OK</v>
      </c>
      <c r="L308" s="152">
        <v>1066679</v>
      </c>
      <c r="M308" s="152" t="s">
        <v>1176</v>
      </c>
      <c r="N308" s="152" t="s">
        <v>1177</v>
      </c>
      <c r="O308" s="152" t="s">
        <v>532</v>
      </c>
      <c r="P308" s="152" t="s">
        <v>1178</v>
      </c>
      <c r="R308" s="152" t="s">
        <v>1177</v>
      </c>
      <c r="S308" s="152" t="s">
        <v>532</v>
      </c>
      <c r="T308" s="152" t="s">
        <v>1178</v>
      </c>
      <c r="W308" s="152" t="s">
        <v>314</v>
      </c>
      <c r="X308" s="152">
        <f t="shared" si="20"/>
        <v>1</v>
      </c>
    </row>
    <row r="309" spans="2:24" ht="21.75" customHeight="1">
      <c r="B309" s="162">
        <v>43</v>
      </c>
      <c r="C309" s="176" t="s">
        <v>2310</v>
      </c>
      <c r="D309" s="153">
        <v>443</v>
      </c>
      <c r="E309" s="152" t="s">
        <v>1179</v>
      </c>
      <c r="F309" s="152">
        <f t="shared" si="21"/>
        <v>4210481</v>
      </c>
      <c r="G309" s="152" t="s">
        <v>1180</v>
      </c>
      <c r="H309" s="152" t="s">
        <v>1180</v>
      </c>
      <c r="I309" s="153" t="str">
        <f t="shared" ca="1" si="23"/>
        <v>OK</v>
      </c>
      <c r="J309" s="153" t="str">
        <f t="shared" si="22"/>
        <v>OK</v>
      </c>
      <c r="L309" s="152">
        <v>1069003</v>
      </c>
      <c r="M309" s="152" t="s">
        <v>779</v>
      </c>
      <c r="N309" s="152" t="s">
        <v>1019</v>
      </c>
      <c r="O309" s="152" t="s">
        <v>401</v>
      </c>
      <c r="P309" s="152" t="s">
        <v>781</v>
      </c>
      <c r="R309" s="152" t="s">
        <v>1019</v>
      </c>
      <c r="S309" s="152" t="s">
        <v>401</v>
      </c>
      <c r="T309" s="152" t="s">
        <v>781</v>
      </c>
      <c r="W309" s="152" t="s">
        <v>1800</v>
      </c>
      <c r="X309" s="152">
        <f t="shared" si="20"/>
        <v>1</v>
      </c>
    </row>
    <row r="310" spans="2:24" ht="24" customHeight="1">
      <c r="B310" s="162">
        <v>44</v>
      </c>
      <c r="C310" s="176" t="s">
        <v>2311</v>
      </c>
      <c r="D310" s="153">
        <v>444</v>
      </c>
      <c r="E310" s="152" t="s">
        <v>1181</v>
      </c>
      <c r="F310" s="152">
        <f t="shared" si="21"/>
        <v>4210483</v>
      </c>
      <c r="G310" s="152" t="s">
        <v>1182</v>
      </c>
      <c r="H310" s="152" t="s">
        <v>1182</v>
      </c>
      <c r="I310" s="153" t="str">
        <f t="shared" ca="1" si="23"/>
        <v>OK</v>
      </c>
      <c r="J310" s="153" t="str">
        <f t="shared" si="22"/>
        <v>OK</v>
      </c>
      <c r="L310" s="152">
        <v>1068718</v>
      </c>
      <c r="M310" s="152" t="s">
        <v>1802</v>
      </c>
      <c r="N310" s="152" t="s">
        <v>1183</v>
      </c>
      <c r="O310" s="152" t="s">
        <v>532</v>
      </c>
      <c r="P310" s="152" t="s">
        <v>1184</v>
      </c>
      <c r="R310" s="152" t="s">
        <v>1183</v>
      </c>
      <c r="S310" s="152" t="s">
        <v>532</v>
      </c>
      <c r="T310" s="152" t="s">
        <v>1184</v>
      </c>
      <c r="W310" s="152" t="s">
        <v>1801</v>
      </c>
      <c r="X310" s="152">
        <f t="shared" si="20"/>
        <v>1</v>
      </c>
    </row>
    <row r="311" spans="2:24" ht="21.75" customHeight="1">
      <c r="B311" s="162">
        <v>45</v>
      </c>
      <c r="C311" s="176" t="s">
        <v>321</v>
      </c>
      <c r="D311" s="153">
        <v>445</v>
      </c>
      <c r="E311" s="152" t="s">
        <v>1187</v>
      </c>
      <c r="F311" s="152">
        <f t="shared" si="21"/>
        <v>4210487</v>
      </c>
      <c r="G311" s="152" t="s">
        <v>1188</v>
      </c>
      <c r="H311" s="152" t="s">
        <v>1188</v>
      </c>
      <c r="I311" s="153" t="str">
        <f t="shared" ca="1" si="23"/>
        <v>OK</v>
      </c>
      <c r="J311" s="153" t="str">
        <f t="shared" si="22"/>
        <v>OK</v>
      </c>
      <c r="L311" s="152">
        <v>1051446</v>
      </c>
      <c r="M311" s="152" t="s">
        <v>1665</v>
      </c>
      <c r="N311" s="152" t="s">
        <v>1189</v>
      </c>
      <c r="O311" s="152" t="s">
        <v>401</v>
      </c>
      <c r="P311" s="152" t="s">
        <v>1190</v>
      </c>
      <c r="R311" s="152" t="s">
        <v>1189</v>
      </c>
      <c r="S311" s="152" t="s">
        <v>401</v>
      </c>
      <c r="T311" s="152" t="s">
        <v>1190</v>
      </c>
      <c r="W311" s="152" t="s">
        <v>321</v>
      </c>
      <c r="X311" s="152">
        <f t="shared" si="20"/>
        <v>1</v>
      </c>
    </row>
    <row r="312" spans="2:24" ht="21.75" customHeight="1">
      <c r="B312" s="162">
        <v>46</v>
      </c>
      <c r="C312" s="176" t="s">
        <v>2312</v>
      </c>
      <c r="D312" s="153">
        <v>446</v>
      </c>
      <c r="E312" s="152" t="s">
        <v>1191</v>
      </c>
      <c r="F312" s="152">
        <f t="shared" si="21"/>
        <v>4210488</v>
      </c>
      <c r="G312" s="152" t="s">
        <v>1192</v>
      </c>
      <c r="H312" s="152" t="s">
        <v>1192</v>
      </c>
      <c r="I312" s="153" t="str">
        <f t="shared" ca="1" si="23"/>
        <v>OK</v>
      </c>
      <c r="J312" s="153" t="str">
        <f t="shared" si="22"/>
        <v>OK</v>
      </c>
      <c r="L312" s="152">
        <v>1069202</v>
      </c>
      <c r="M312" s="152" t="s">
        <v>1666</v>
      </c>
      <c r="N312" s="152" t="s">
        <v>1804</v>
      </c>
      <c r="O312" s="152" t="s">
        <v>532</v>
      </c>
      <c r="P312" s="152" t="s">
        <v>1193</v>
      </c>
      <c r="R312" s="152" t="s">
        <v>1804</v>
      </c>
      <c r="S312" s="152" t="s">
        <v>532</v>
      </c>
      <c r="T312" s="152" t="s">
        <v>1193</v>
      </c>
      <c r="W312" s="152" t="s">
        <v>1803</v>
      </c>
      <c r="X312" s="152">
        <f t="shared" si="20"/>
        <v>1</v>
      </c>
    </row>
    <row r="313" spans="2:24" ht="21.75" customHeight="1">
      <c r="B313" s="162">
        <v>47</v>
      </c>
      <c r="C313" s="176" t="s">
        <v>2313</v>
      </c>
      <c r="D313" s="153">
        <v>447</v>
      </c>
      <c r="E313" s="152" t="s">
        <v>1194</v>
      </c>
      <c r="F313" s="152">
        <f t="shared" si="21"/>
        <v>4210489</v>
      </c>
      <c r="G313" s="152" t="s">
        <v>1195</v>
      </c>
      <c r="H313" s="152" t="s">
        <v>1195</v>
      </c>
      <c r="I313" s="153" t="str">
        <f t="shared" ca="1" si="23"/>
        <v>OK</v>
      </c>
      <c r="J313" s="153" t="str">
        <f t="shared" si="22"/>
        <v>OK</v>
      </c>
      <c r="L313" s="152">
        <v>1068987</v>
      </c>
      <c r="M313" s="152" t="s">
        <v>1667</v>
      </c>
      <c r="N313" s="152" t="s">
        <v>1806</v>
      </c>
      <c r="O313" s="152" t="s">
        <v>532</v>
      </c>
      <c r="P313" s="152" t="s">
        <v>1196</v>
      </c>
      <c r="R313" s="152" t="s">
        <v>1806</v>
      </c>
      <c r="S313" s="152" t="s">
        <v>532</v>
      </c>
      <c r="T313" s="152" t="s">
        <v>1196</v>
      </c>
      <c r="W313" s="152" t="s">
        <v>1805</v>
      </c>
      <c r="X313" s="152">
        <f t="shared" si="20"/>
        <v>1</v>
      </c>
    </row>
    <row r="314" spans="2:24" ht="21.75" customHeight="1">
      <c r="B314" s="162">
        <v>48</v>
      </c>
      <c r="C314" s="176" t="s">
        <v>1463</v>
      </c>
      <c r="D314" s="153">
        <v>448</v>
      </c>
      <c r="E314" s="152" t="s">
        <v>1199</v>
      </c>
      <c r="F314" s="152">
        <f t="shared" si="21"/>
        <v>4210536</v>
      </c>
      <c r="G314" s="152" t="s">
        <v>1200</v>
      </c>
      <c r="H314" s="152" t="s">
        <v>1200</v>
      </c>
      <c r="I314" s="153" t="str">
        <f t="shared" ca="1" si="23"/>
        <v>OK</v>
      </c>
      <c r="J314" s="153" t="str">
        <f t="shared" si="22"/>
        <v>OK</v>
      </c>
      <c r="L314" s="152">
        <v>1069108</v>
      </c>
      <c r="M314" s="152" t="s">
        <v>1674</v>
      </c>
      <c r="N314" s="152" t="s">
        <v>1201</v>
      </c>
      <c r="O314" s="152" t="s">
        <v>532</v>
      </c>
      <c r="P314" s="152" t="s">
        <v>1668</v>
      </c>
      <c r="R314" s="152" t="s">
        <v>1201</v>
      </c>
      <c r="S314" s="152" t="s">
        <v>532</v>
      </c>
      <c r="T314" s="152" t="s">
        <v>1668</v>
      </c>
      <c r="W314" s="152" t="s">
        <v>1807</v>
      </c>
      <c r="X314" s="152">
        <f t="shared" si="20"/>
        <v>1</v>
      </c>
    </row>
    <row r="315" spans="2:24" ht="21.75" customHeight="1">
      <c r="B315" s="162">
        <v>49</v>
      </c>
      <c r="C315" s="176" t="s">
        <v>2314</v>
      </c>
      <c r="D315" s="153">
        <v>449</v>
      </c>
      <c r="E315" s="152" t="s">
        <v>1202</v>
      </c>
      <c r="F315" s="152">
        <f t="shared" si="21"/>
        <v>4210590</v>
      </c>
      <c r="G315" s="152" t="s">
        <v>1203</v>
      </c>
      <c r="H315" s="152" t="s">
        <v>1203</v>
      </c>
      <c r="I315" s="153" t="str">
        <f t="shared" ca="1" si="23"/>
        <v>OK</v>
      </c>
      <c r="J315" s="153" t="str">
        <f t="shared" si="22"/>
        <v>OK</v>
      </c>
      <c r="L315" s="152">
        <v>1066679</v>
      </c>
      <c r="M315" s="152" t="s">
        <v>1176</v>
      </c>
      <c r="N315" s="152" t="s">
        <v>1204</v>
      </c>
      <c r="O315" s="152" t="s">
        <v>532</v>
      </c>
      <c r="P315" s="152" t="s">
        <v>1178</v>
      </c>
      <c r="R315" s="152" t="s">
        <v>1204</v>
      </c>
      <c r="S315" s="152" t="s">
        <v>532</v>
      </c>
      <c r="T315" s="152" t="s">
        <v>1178</v>
      </c>
      <c r="W315" s="152" t="s">
        <v>1808</v>
      </c>
      <c r="X315" s="152">
        <f t="shared" si="20"/>
        <v>1</v>
      </c>
    </row>
    <row r="316" spans="2:24" ht="21.75" customHeight="1">
      <c r="B316" s="162">
        <v>50</v>
      </c>
      <c r="C316" s="176" t="s">
        <v>2315</v>
      </c>
      <c r="D316" s="153">
        <v>450</v>
      </c>
      <c r="E316" s="152" t="s">
        <v>1205</v>
      </c>
      <c r="F316" s="152">
        <f t="shared" si="21"/>
        <v>4210596</v>
      </c>
      <c r="G316" s="152" t="s">
        <v>1206</v>
      </c>
      <c r="H316" s="152" t="s">
        <v>1206</v>
      </c>
      <c r="I316" s="153" t="str">
        <f t="shared" ca="1" si="23"/>
        <v>OK</v>
      </c>
      <c r="J316" s="153" t="str">
        <f t="shared" si="22"/>
        <v>OK</v>
      </c>
      <c r="L316" s="152">
        <v>1071476</v>
      </c>
      <c r="M316" s="152" t="s">
        <v>1207</v>
      </c>
      <c r="N316" s="152" t="s">
        <v>1208</v>
      </c>
      <c r="O316" s="152" t="s">
        <v>532</v>
      </c>
      <c r="P316" s="152" t="s">
        <v>1209</v>
      </c>
      <c r="R316" s="152" t="s">
        <v>1208</v>
      </c>
      <c r="S316" s="152" t="s">
        <v>532</v>
      </c>
      <c r="T316" s="152" t="s">
        <v>1209</v>
      </c>
      <c r="W316" s="152" t="s">
        <v>1809</v>
      </c>
      <c r="X316" s="152">
        <f t="shared" si="20"/>
        <v>1</v>
      </c>
    </row>
    <row r="317" spans="2:24" ht="21.75" customHeight="1">
      <c r="B317" s="162">
        <v>51</v>
      </c>
      <c r="C317" s="176" t="s">
        <v>2316</v>
      </c>
      <c r="D317" s="153">
        <v>451</v>
      </c>
      <c r="E317" s="152" t="s">
        <v>1210</v>
      </c>
      <c r="F317" s="152">
        <f t="shared" si="21"/>
        <v>4210597</v>
      </c>
      <c r="G317" s="152" t="s">
        <v>1211</v>
      </c>
      <c r="H317" s="152" t="s">
        <v>1211</v>
      </c>
      <c r="I317" s="153" t="str">
        <f t="shared" ca="1" si="23"/>
        <v>OK</v>
      </c>
      <c r="J317" s="153" t="str">
        <f t="shared" si="22"/>
        <v>OK</v>
      </c>
      <c r="L317" s="152">
        <v>1071406</v>
      </c>
      <c r="M317" s="152" t="s">
        <v>440</v>
      </c>
      <c r="N317" s="152" t="s">
        <v>1212</v>
      </c>
      <c r="O317" s="152" t="s">
        <v>401</v>
      </c>
      <c r="P317" s="152" t="s">
        <v>441</v>
      </c>
      <c r="R317" s="152" t="s">
        <v>1212</v>
      </c>
      <c r="S317" s="152" t="s">
        <v>401</v>
      </c>
      <c r="T317" s="152" t="s">
        <v>441</v>
      </c>
      <c r="W317" s="152" t="s">
        <v>267</v>
      </c>
      <c r="X317" s="152">
        <f t="shared" si="20"/>
        <v>1</v>
      </c>
    </row>
    <row r="318" spans="2:24" ht="21.75" customHeight="1">
      <c r="B318" s="162">
        <v>52</v>
      </c>
      <c r="C318" s="167" t="s">
        <v>2317</v>
      </c>
      <c r="D318" s="153">
        <v>452</v>
      </c>
      <c r="E318" s="157">
        <v>4220005</v>
      </c>
      <c r="F318" s="152">
        <f t="shared" si="21"/>
        <v>4220005</v>
      </c>
      <c r="G318" s="152" t="s">
        <v>2318</v>
      </c>
      <c r="H318" s="152" t="s">
        <v>2318</v>
      </c>
      <c r="I318" s="153" t="str">
        <f t="shared" ca="1" si="23"/>
        <v>OK</v>
      </c>
      <c r="J318" s="153" t="str">
        <f t="shared" si="22"/>
        <v>OK</v>
      </c>
      <c r="L318" s="152">
        <v>1080139</v>
      </c>
      <c r="M318" s="152" t="s">
        <v>1918</v>
      </c>
      <c r="N318" s="152" t="s">
        <v>1919</v>
      </c>
      <c r="O318" s="152" t="s">
        <v>401</v>
      </c>
      <c r="P318" s="152" t="s">
        <v>1722</v>
      </c>
      <c r="R318" s="152" t="s">
        <v>1919</v>
      </c>
      <c r="S318" s="152" t="s">
        <v>401</v>
      </c>
      <c r="T318" s="152" t="s">
        <v>1722</v>
      </c>
      <c r="U318" s="152" t="s">
        <v>2089</v>
      </c>
      <c r="W318" s="152" t="s">
        <v>2319</v>
      </c>
      <c r="X318" s="152">
        <f t="shared" si="20"/>
        <v>1</v>
      </c>
    </row>
    <row r="319" spans="2:24" ht="21.75" customHeight="1">
      <c r="B319" s="162">
        <v>53</v>
      </c>
      <c r="C319" s="176" t="s">
        <v>1312</v>
      </c>
      <c r="D319" s="153">
        <v>453</v>
      </c>
      <c r="E319" s="157">
        <v>4220001</v>
      </c>
      <c r="F319" s="152">
        <f t="shared" si="21"/>
        <v>4220001</v>
      </c>
      <c r="G319" s="152" t="s">
        <v>1352</v>
      </c>
      <c r="H319" s="152" t="s">
        <v>1352</v>
      </c>
      <c r="I319" s="153" t="str">
        <f t="shared" ca="1" si="23"/>
        <v>OK</v>
      </c>
      <c r="J319" s="153" t="str">
        <f t="shared" si="22"/>
        <v>OK</v>
      </c>
      <c r="L319" s="152">
        <v>1063127</v>
      </c>
      <c r="M319" s="152" t="s">
        <v>1119</v>
      </c>
      <c r="N319" s="152" t="s">
        <v>1461</v>
      </c>
      <c r="O319" s="152" t="s">
        <v>532</v>
      </c>
      <c r="P319" s="152" t="s">
        <v>1793</v>
      </c>
      <c r="R319" s="152" t="s">
        <v>1461</v>
      </c>
      <c r="S319" s="152" t="s">
        <v>532</v>
      </c>
      <c r="T319" s="152" t="s">
        <v>1793</v>
      </c>
      <c r="W319" s="152" t="s">
        <v>1312</v>
      </c>
      <c r="X319" s="152">
        <f t="shared" si="20"/>
        <v>1</v>
      </c>
    </row>
    <row r="320" spans="2:24" ht="21.75" customHeight="1">
      <c r="B320" s="162">
        <v>54</v>
      </c>
      <c r="C320" s="176" t="s">
        <v>1694</v>
      </c>
      <c r="D320" s="153">
        <v>454</v>
      </c>
      <c r="E320" s="157">
        <v>4220002</v>
      </c>
      <c r="F320" s="152">
        <f t="shared" si="21"/>
        <v>4220002</v>
      </c>
      <c r="G320" s="152" t="s">
        <v>1811</v>
      </c>
      <c r="H320" s="152" t="s">
        <v>1811</v>
      </c>
      <c r="I320" s="153" t="str">
        <f t="shared" ca="1" si="23"/>
        <v>OK</v>
      </c>
      <c r="J320" s="153" t="str">
        <f t="shared" si="22"/>
        <v>OK</v>
      </c>
      <c r="L320" s="152">
        <v>1078366</v>
      </c>
      <c r="M320" s="152" t="s">
        <v>1555</v>
      </c>
      <c r="N320" s="152" t="s">
        <v>1812</v>
      </c>
      <c r="O320" s="152" t="s">
        <v>532</v>
      </c>
      <c r="P320" s="152" t="s">
        <v>678</v>
      </c>
      <c r="R320" s="152" t="s">
        <v>1812</v>
      </c>
      <c r="S320" s="152" t="s">
        <v>532</v>
      </c>
      <c r="T320" s="152" t="s">
        <v>678</v>
      </c>
      <c r="W320" s="152" t="s">
        <v>1810</v>
      </c>
      <c r="X320" s="152">
        <f t="shared" si="20"/>
        <v>1</v>
      </c>
    </row>
    <row r="321" spans="1:24" ht="21.75" customHeight="1">
      <c r="B321" s="162">
        <v>55</v>
      </c>
      <c r="C321" s="176" t="s">
        <v>1688</v>
      </c>
      <c r="D321" s="153">
        <v>455</v>
      </c>
      <c r="E321" s="157">
        <v>4220003</v>
      </c>
      <c r="F321" s="152">
        <f t="shared" si="21"/>
        <v>4220003</v>
      </c>
      <c r="G321" s="152" t="s">
        <v>1814</v>
      </c>
      <c r="H321" s="152" t="s">
        <v>1814</v>
      </c>
      <c r="I321" s="153" t="str">
        <f t="shared" ca="1" si="23"/>
        <v>OK</v>
      </c>
      <c r="J321" s="153" t="str">
        <f t="shared" si="22"/>
        <v>OK</v>
      </c>
      <c r="L321" s="152">
        <v>1063669</v>
      </c>
      <c r="M321" s="152" t="s">
        <v>1569</v>
      </c>
      <c r="N321" s="152" t="s">
        <v>1815</v>
      </c>
      <c r="O321" s="152" t="s">
        <v>532</v>
      </c>
      <c r="P321" s="152" t="s">
        <v>719</v>
      </c>
      <c r="R321" s="152" t="s">
        <v>1815</v>
      </c>
      <c r="S321" s="152" t="s">
        <v>532</v>
      </c>
      <c r="T321" s="152" t="s">
        <v>719</v>
      </c>
      <c r="W321" s="152" t="s">
        <v>1813</v>
      </c>
      <c r="X321" s="152">
        <f t="shared" si="20"/>
        <v>1</v>
      </c>
    </row>
    <row r="322" spans="1:24" ht="21.75" customHeight="1">
      <c r="B322" s="162">
        <v>56</v>
      </c>
      <c r="C322" s="176" t="s">
        <v>1689</v>
      </c>
      <c r="D322" s="153">
        <v>456</v>
      </c>
      <c r="E322" s="157">
        <v>4220004</v>
      </c>
      <c r="F322" s="152">
        <f t="shared" si="21"/>
        <v>4220004</v>
      </c>
      <c r="G322" s="152" t="s">
        <v>1817</v>
      </c>
      <c r="H322" s="152" t="s">
        <v>1817</v>
      </c>
      <c r="I322" s="153" t="str">
        <f t="shared" ca="1" si="23"/>
        <v>OK</v>
      </c>
      <c r="J322" s="153" t="str">
        <f t="shared" si="22"/>
        <v>OK</v>
      </c>
      <c r="L322" s="152">
        <v>1068987</v>
      </c>
      <c r="M322" s="152" t="s">
        <v>1667</v>
      </c>
      <c r="N322" s="152" t="s">
        <v>1818</v>
      </c>
      <c r="O322" s="152" t="s">
        <v>532</v>
      </c>
      <c r="P322" s="152" t="s">
        <v>1196</v>
      </c>
      <c r="R322" s="152" t="s">
        <v>1818</v>
      </c>
      <c r="S322" s="152" t="s">
        <v>532</v>
      </c>
      <c r="T322" s="152" t="s">
        <v>1196</v>
      </c>
      <c r="W322" s="152" t="s">
        <v>1816</v>
      </c>
      <c r="X322" s="152">
        <f t="shared" si="20"/>
        <v>1</v>
      </c>
    </row>
    <row r="323" spans="1:24" ht="21.75" customHeight="1">
      <c r="A323" s="158" t="s">
        <v>1464</v>
      </c>
      <c r="B323" s="177">
        <v>1</v>
      </c>
      <c r="C323" s="170" t="s">
        <v>156</v>
      </c>
      <c r="D323" s="153">
        <f>B323+500</f>
        <v>501</v>
      </c>
      <c r="E323" s="152" t="s">
        <v>1221</v>
      </c>
      <c r="F323" s="152">
        <f t="shared" si="21"/>
        <v>7210041</v>
      </c>
      <c r="G323" s="152" t="s">
        <v>1222</v>
      </c>
      <c r="H323" s="152" t="s">
        <v>1222</v>
      </c>
      <c r="I323" s="153" t="str">
        <f t="shared" ca="1" si="23"/>
        <v>OK</v>
      </c>
      <c r="J323" s="153" t="str">
        <f t="shared" si="22"/>
        <v>OK</v>
      </c>
      <c r="L323" s="152">
        <v>1060121</v>
      </c>
      <c r="M323" s="152" t="s">
        <v>1989</v>
      </c>
      <c r="N323" s="152" t="s">
        <v>1223</v>
      </c>
      <c r="O323" s="152" t="s">
        <v>1224</v>
      </c>
      <c r="P323" s="152" t="s">
        <v>1990</v>
      </c>
      <c r="R323" s="152" t="s">
        <v>1223</v>
      </c>
      <c r="S323" s="152" t="s">
        <v>1224</v>
      </c>
      <c r="T323" s="152" t="s">
        <v>1990</v>
      </c>
      <c r="W323" s="152" t="s">
        <v>1819</v>
      </c>
      <c r="X323" s="152">
        <f t="shared" si="20"/>
        <v>1</v>
      </c>
    </row>
    <row r="324" spans="1:24" ht="21.75" customHeight="1">
      <c r="B324" s="177">
        <f>B323+1</f>
        <v>2</v>
      </c>
      <c r="C324" s="170" t="s">
        <v>166</v>
      </c>
      <c r="D324" s="153">
        <f t="shared" ref="D324:D340" si="24">B324+500</f>
        <v>502</v>
      </c>
      <c r="E324" s="152" t="s">
        <v>1225</v>
      </c>
      <c r="F324" s="152">
        <f t="shared" si="21"/>
        <v>7210042</v>
      </c>
      <c r="G324" s="152" t="s">
        <v>1226</v>
      </c>
      <c r="H324" s="152" t="s">
        <v>1226</v>
      </c>
      <c r="I324" s="153" t="str">
        <f t="shared" ca="1" si="23"/>
        <v>OK</v>
      </c>
      <c r="J324" s="153" t="str">
        <f t="shared" si="22"/>
        <v>OK</v>
      </c>
      <c r="L324" s="152">
        <v>1060103</v>
      </c>
      <c r="M324" s="152" t="s">
        <v>1974</v>
      </c>
      <c r="N324" s="152" t="s">
        <v>1227</v>
      </c>
      <c r="O324" s="152" t="s">
        <v>401</v>
      </c>
      <c r="P324" s="152" t="s">
        <v>1228</v>
      </c>
      <c r="R324" s="152" t="s">
        <v>1227</v>
      </c>
      <c r="S324" s="152" t="s">
        <v>401</v>
      </c>
      <c r="T324" s="152" t="s">
        <v>1228</v>
      </c>
      <c r="W324" s="152" t="s">
        <v>1820</v>
      </c>
      <c r="X324" s="152">
        <f t="shared" si="20"/>
        <v>1</v>
      </c>
    </row>
    <row r="325" spans="1:24" ht="21.75" customHeight="1">
      <c r="B325" s="177">
        <f t="shared" ref="B325:B340" si="25">B324+1</f>
        <v>3</v>
      </c>
      <c r="C325" s="170" t="s">
        <v>176</v>
      </c>
      <c r="D325" s="153">
        <f t="shared" si="24"/>
        <v>503</v>
      </c>
      <c r="E325" s="152" t="s">
        <v>1229</v>
      </c>
      <c r="F325" s="152">
        <f t="shared" si="21"/>
        <v>7210043</v>
      </c>
      <c r="G325" s="152" t="s">
        <v>1230</v>
      </c>
      <c r="H325" s="152" t="s">
        <v>1230</v>
      </c>
      <c r="I325" s="153" t="str">
        <f t="shared" ca="1" si="23"/>
        <v>OK</v>
      </c>
      <c r="J325" s="153" t="str">
        <f t="shared" si="22"/>
        <v>OK</v>
      </c>
      <c r="L325" s="152">
        <v>1060117</v>
      </c>
      <c r="M325" s="152" t="s">
        <v>1991</v>
      </c>
      <c r="N325" s="152" t="s">
        <v>1231</v>
      </c>
      <c r="O325" s="152" t="s">
        <v>532</v>
      </c>
      <c r="P325" s="152" t="s">
        <v>1232</v>
      </c>
      <c r="R325" s="152" t="s">
        <v>1231</v>
      </c>
      <c r="S325" s="152" t="s">
        <v>532</v>
      </c>
      <c r="T325" s="152" t="s">
        <v>1232</v>
      </c>
      <c r="W325" s="152" t="s">
        <v>1821</v>
      </c>
      <c r="X325" s="152">
        <f t="shared" si="20"/>
        <v>1</v>
      </c>
    </row>
    <row r="326" spans="1:24" ht="21.75" customHeight="1">
      <c r="B326" s="177">
        <f t="shared" si="25"/>
        <v>4</v>
      </c>
      <c r="C326" s="170" t="s">
        <v>203</v>
      </c>
      <c r="D326" s="153">
        <f t="shared" si="24"/>
        <v>504</v>
      </c>
      <c r="E326" s="152" t="s">
        <v>1233</v>
      </c>
      <c r="F326" s="152">
        <f t="shared" si="21"/>
        <v>7210044</v>
      </c>
      <c r="G326" s="152" t="s">
        <v>1234</v>
      </c>
      <c r="H326" s="152" t="s">
        <v>1234</v>
      </c>
      <c r="I326" s="153" t="str">
        <f t="shared" ca="1" si="23"/>
        <v>OK</v>
      </c>
      <c r="J326" s="153" t="str">
        <f t="shared" si="22"/>
        <v>OK</v>
      </c>
      <c r="L326" s="152">
        <v>1060116</v>
      </c>
      <c r="M326" s="152" t="s">
        <v>1992</v>
      </c>
      <c r="N326" s="152" t="s">
        <v>1235</v>
      </c>
      <c r="O326" s="152" t="s">
        <v>401</v>
      </c>
      <c r="P326" s="152" t="s">
        <v>1236</v>
      </c>
      <c r="R326" s="152" t="s">
        <v>1235</v>
      </c>
      <c r="S326" s="152" t="s">
        <v>401</v>
      </c>
      <c r="T326" s="152" t="s">
        <v>1236</v>
      </c>
      <c r="W326" s="152" t="s">
        <v>1822</v>
      </c>
      <c r="X326" s="152">
        <f t="shared" ref="X326:X348" si="26">IF(W326=C326,1,2)</f>
        <v>1</v>
      </c>
    </row>
    <row r="327" spans="1:24" ht="21.75" customHeight="1">
      <c r="B327" s="177">
        <f t="shared" si="25"/>
        <v>5</v>
      </c>
      <c r="C327" s="170" t="s">
        <v>181</v>
      </c>
      <c r="D327" s="153">
        <f t="shared" si="24"/>
        <v>505</v>
      </c>
      <c r="E327" s="152" t="s">
        <v>1237</v>
      </c>
      <c r="F327" s="152">
        <f t="shared" si="21"/>
        <v>7210045</v>
      </c>
      <c r="G327" s="152" t="s">
        <v>1238</v>
      </c>
      <c r="H327" s="152" t="s">
        <v>1238</v>
      </c>
      <c r="I327" s="153" t="str">
        <f t="shared" ca="1" si="23"/>
        <v>OK</v>
      </c>
      <c r="J327" s="153" t="str">
        <f t="shared" si="22"/>
        <v>OK</v>
      </c>
      <c r="L327" s="152">
        <v>1061862</v>
      </c>
      <c r="M327" s="152" t="s">
        <v>1994</v>
      </c>
      <c r="N327" s="152" t="s">
        <v>1239</v>
      </c>
      <c r="O327" s="152" t="s">
        <v>401</v>
      </c>
      <c r="P327" s="152" t="s">
        <v>1240</v>
      </c>
      <c r="R327" s="152" t="s">
        <v>1239</v>
      </c>
      <c r="S327" s="152" t="s">
        <v>401</v>
      </c>
      <c r="T327" s="152" t="s">
        <v>1240</v>
      </c>
      <c r="W327" s="152" t="s">
        <v>1993</v>
      </c>
      <c r="X327" s="152">
        <f t="shared" si="26"/>
        <v>1</v>
      </c>
    </row>
    <row r="328" spans="1:24" ht="21.75" customHeight="1">
      <c r="B328" s="177">
        <f t="shared" si="25"/>
        <v>6</v>
      </c>
      <c r="C328" s="170" t="s">
        <v>2320</v>
      </c>
      <c r="D328" s="153">
        <f t="shared" si="24"/>
        <v>506</v>
      </c>
      <c r="E328" s="152" t="s">
        <v>1241</v>
      </c>
      <c r="F328" s="152">
        <f t="shared" si="21"/>
        <v>7210097</v>
      </c>
      <c r="G328" s="152" t="s">
        <v>1242</v>
      </c>
      <c r="H328" s="152" t="s">
        <v>1242</v>
      </c>
      <c r="I328" s="153" t="str">
        <f t="shared" ca="1" si="23"/>
        <v>OK</v>
      </c>
      <c r="J328" s="153" t="str">
        <f t="shared" si="22"/>
        <v>OK</v>
      </c>
      <c r="L328" s="152">
        <v>1061019</v>
      </c>
      <c r="M328" s="152" t="s">
        <v>1995</v>
      </c>
      <c r="N328" s="152" t="s">
        <v>1243</v>
      </c>
      <c r="O328" s="152" t="s">
        <v>537</v>
      </c>
      <c r="P328" s="152" t="s">
        <v>1996</v>
      </c>
      <c r="R328" s="152" t="s">
        <v>1243</v>
      </c>
      <c r="S328" s="152" t="s">
        <v>537</v>
      </c>
      <c r="T328" s="152" t="s">
        <v>1996</v>
      </c>
      <c r="W328" s="152" t="s">
        <v>2320</v>
      </c>
      <c r="X328" s="152">
        <f t="shared" si="26"/>
        <v>1</v>
      </c>
    </row>
    <row r="329" spans="1:24" ht="21.75" customHeight="1">
      <c r="B329" s="177">
        <f t="shared" si="25"/>
        <v>7</v>
      </c>
      <c r="C329" s="178" t="s">
        <v>187</v>
      </c>
      <c r="D329" s="153">
        <f t="shared" si="24"/>
        <v>507</v>
      </c>
      <c r="E329" s="152" t="s">
        <v>1244</v>
      </c>
      <c r="F329" s="152">
        <f t="shared" si="21"/>
        <v>7210238</v>
      </c>
      <c r="G329" s="152" t="s">
        <v>1245</v>
      </c>
      <c r="H329" s="152" t="s">
        <v>1245</v>
      </c>
      <c r="I329" s="153" t="str">
        <f t="shared" ca="1" si="23"/>
        <v>OK</v>
      </c>
      <c r="J329" s="153" t="str">
        <f t="shared" si="22"/>
        <v>OK</v>
      </c>
      <c r="L329" s="152">
        <v>1064018</v>
      </c>
      <c r="M329" s="152" t="s">
        <v>1823</v>
      </c>
      <c r="N329" s="152" t="s">
        <v>1246</v>
      </c>
      <c r="O329" s="152" t="s">
        <v>532</v>
      </c>
      <c r="P329" s="152" t="s">
        <v>1997</v>
      </c>
      <c r="R329" s="152" t="s">
        <v>1246</v>
      </c>
      <c r="S329" s="152" t="s">
        <v>532</v>
      </c>
      <c r="T329" s="152" t="s">
        <v>1997</v>
      </c>
      <c r="W329" s="152" t="s">
        <v>187</v>
      </c>
      <c r="X329" s="152">
        <f t="shared" si="26"/>
        <v>1</v>
      </c>
    </row>
    <row r="330" spans="1:24" ht="21.75" customHeight="1">
      <c r="B330" s="177">
        <f t="shared" si="25"/>
        <v>8</v>
      </c>
      <c r="C330" s="178" t="s">
        <v>239</v>
      </c>
      <c r="D330" s="153">
        <f t="shared" si="24"/>
        <v>508</v>
      </c>
      <c r="E330" s="157" t="s">
        <v>1247</v>
      </c>
      <c r="F330" s="152">
        <v>7210351</v>
      </c>
      <c r="G330" s="152" t="s">
        <v>1248</v>
      </c>
      <c r="H330" s="152" t="s">
        <v>1248</v>
      </c>
      <c r="I330" s="153" t="str">
        <f t="shared" ca="1" si="23"/>
        <v>OK</v>
      </c>
      <c r="J330" s="153" t="str">
        <f t="shared" si="22"/>
        <v>OK</v>
      </c>
      <c r="L330" s="152">
        <v>1066661</v>
      </c>
      <c r="M330" s="152" t="s">
        <v>1998</v>
      </c>
      <c r="N330" s="152" t="s">
        <v>1249</v>
      </c>
      <c r="O330" s="152" t="s">
        <v>401</v>
      </c>
      <c r="P330" s="152" t="s">
        <v>1465</v>
      </c>
      <c r="R330" s="152" t="s">
        <v>1249</v>
      </c>
      <c r="S330" s="152" t="s">
        <v>401</v>
      </c>
      <c r="T330" s="152" t="s">
        <v>1465</v>
      </c>
      <c r="W330" s="152" t="s">
        <v>239</v>
      </c>
      <c r="X330" s="152">
        <f t="shared" si="26"/>
        <v>1</v>
      </c>
    </row>
    <row r="331" spans="1:24" ht="21.75" customHeight="1">
      <c r="B331" s="177">
        <f t="shared" si="25"/>
        <v>9</v>
      </c>
      <c r="C331" s="178" t="s">
        <v>210</v>
      </c>
      <c r="D331" s="153">
        <f t="shared" si="24"/>
        <v>509</v>
      </c>
      <c r="E331" s="157" t="s">
        <v>1250</v>
      </c>
      <c r="F331" s="152">
        <v>7210399</v>
      </c>
      <c r="G331" s="152" t="s">
        <v>1251</v>
      </c>
      <c r="H331" s="152" t="s">
        <v>1251</v>
      </c>
      <c r="I331" s="153" t="str">
        <f t="shared" ca="1" si="23"/>
        <v>OK</v>
      </c>
      <c r="J331" s="153" t="str">
        <f t="shared" si="22"/>
        <v>OK</v>
      </c>
      <c r="L331" s="152">
        <v>1066668</v>
      </c>
      <c r="M331" s="152" t="s">
        <v>1999</v>
      </c>
      <c r="N331" s="152" t="s">
        <v>2458</v>
      </c>
      <c r="O331" s="152" t="s">
        <v>2459</v>
      </c>
      <c r="P331" s="152" t="s">
        <v>2460</v>
      </c>
      <c r="Q331" s="152" t="s">
        <v>81</v>
      </c>
      <c r="R331" s="152" t="s">
        <v>1824</v>
      </c>
      <c r="S331" s="152" t="s">
        <v>1504</v>
      </c>
      <c r="T331" s="152" t="s">
        <v>1669</v>
      </c>
      <c r="W331" s="152" t="s">
        <v>210</v>
      </c>
      <c r="X331" s="152">
        <f t="shared" si="26"/>
        <v>1</v>
      </c>
    </row>
    <row r="332" spans="1:24" ht="21.75" customHeight="1">
      <c r="B332" s="177">
        <f t="shared" si="25"/>
        <v>10</v>
      </c>
      <c r="C332" s="179" t="s">
        <v>2321</v>
      </c>
      <c r="D332" s="153">
        <f t="shared" si="24"/>
        <v>510</v>
      </c>
      <c r="E332" s="157" t="s">
        <v>1252</v>
      </c>
      <c r="F332" s="152">
        <v>7210602</v>
      </c>
      <c r="G332" s="152" t="s">
        <v>1253</v>
      </c>
      <c r="H332" s="152" t="s">
        <v>1253</v>
      </c>
      <c r="I332" s="153" t="str">
        <f t="shared" ca="1" si="23"/>
        <v>OK</v>
      </c>
      <c r="J332" s="153" t="str">
        <f t="shared" si="22"/>
        <v>OK</v>
      </c>
      <c r="L332" s="152">
        <v>1071405</v>
      </c>
      <c r="M332" s="152" t="s">
        <v>1254</v>
      </c>
      <c r="N332" s="152" t="s">
        <v>1611</v>
      </c>
      <c r="O332" s="152" t="s">
        <v>532</v>
      </c>
      <c r="P332" s="152" t="s">
        <v>1893</v>
      </c>
      <c r="R332" s="152" t="s">
        <v>1611</v>
      </c>
      <c r="S332" s="152" t="s">
        <v>532</v>
      </c>
      <c r="T332" s="152" t="s">
        <v>1893</v>
      </c>
      <c r="W332" s="152" t="s">
        <v>1825</v>
      </c>
      <c r="X332" s="152">
        <f t="shared" si="26"/>
        <v>1</v>
      </c>
    </row>
    <row r="333" spans="1:24" s="153" customFormat="1" ht="23.25" customHeight="1">
      <c r="A333" s="152"/>
      <c r="B333" s="177">
        <f t="shared" si="25"/>
        <v>11</v>
      </c>
      <c r="C333" s="180" t="s">
        <v>1826</v>
      </c>
      <c r="D333" s="153">
        <f t="shared" si="24"/>
        <v>511</v>
      </c>
      <c r="E333" s="157">
        <v>7220002</v>
      </c>
      <c r="F333" s="152">
        <v>7220002</v>
      </c>
      <c r="G333" s="152" t="s">
        <v>1354</v>
      </c>
      <c r="H333" s="152" t="s">
        <v>1354</v>
      </c>
      <c r="I333" s="153" t="str">
        <f t="shared" ca="1" si="23"/>
        <v>OK</v>
      </c>
      <c r="J333" s="153" t="str">
        <f t="shared" si="22"/>
        <v>OK</v>
      </c>
      <c r="K333" s="152"/>
      <c r="L333" s="152">
        <v>1064040</v>
      </c>
      <c r="M333" s="152" t="s">
        <v>742</v>
      </c>
      <c r="N333" s="152" t="s">
        <v>743</v>
      </c>
      <c r="O333" s="152" t="s">
        <v>744</v>
      </c>
      <c r="P333" s="152" t="s">
        <v>745</v>
      </c>
      <c r="Q333" s="152"/>
      <c r="R333" s="152" t="s">
        <v>743</v>
      </c>
      <c r="S333" s="152" t="s">
        <v>744</v>
      </c>
      <c r="T333" s="152" t="s">
        <v>745</v>
      </c>
      <c r="W333" s="153" t="s">
        <v>1826</v>
      </c>
      <c r="X333" s="152">
        <f t="shared" si="26"/>
        <v>1</v>
      </c>
    </row>
    <row r="334" spans="1:24" s="153" customFormat="1">
      <c r="A334" s="152"/>
      <c r="B334" s="177">
        <f t="shared" si="25"/>
        <v>12</v>
      </c>
      <c r="C334" s="180" t="s">
        <v>2322</v>
      </c>
      <c r="D334" s="153">
        <f t="shared" si="24"/>
        <v>512</v>
      </c>
      <c r="E334" s="157">
        <v>7220003</v>
      </c>
      <c r="F334" s="152">
        <v>7220003</v>
      </c>
      <c r="G334" s="152" t="s">
        <v>1670</v>
      </c>
      <c r="H334" s="152" t="s">
        <v>1670</v>
      </c>
      <c r="I334" s="153" t="str">
        <f t="shared" ca="1" si="23"/>
        <v>OK</v>
      </c>
      <c r="J334" s="153" t="str">
        <f t="shared" si="22"/>
        <v>OK</v>
      </c>
      <c r="K334" s="152"/>
      <c r="L334" s="152">
        <v>1076471</v>
      </c>
      <c r="M334" s="152" t="s">
        <v>1671</v>
      </c>
      <c r="N334" s="152" t="s">
        <v>1672</v>
      </c>
      <c r="O334" s="152" t="s">
        <v>401</v>
      </c>
      <c r="P334" s="152" t="s">
        <v>1673</v>
      </c>
      <c r="Q334" s="152"/>
      <c r="R334" s="152" t="s">
        <v>1672</v>
      </c>
      <c r="S334" s="152" t="s">
        <v>401</v>
      </c>
      <c r="T334" s="152" t="s">
        <v>1673</v>
      </c>
      <c r="W334" s="153" t="s">
        <v>1827</v>
      </c>
      <c r="X334" s="152">
        <f t="shared" si="26"/>
        <v>1</v>
      </c>
    </row>
    <row r="335" spans="1:24">
      <c r="B335" s="177">
        <f t="shared" si="25"/>
        <v>13</v>
      </c>
      <c r="C335" s="180" t="s">
        <v>2031</v>
      </c>
      <c r="D335" s="153">
        <f t="shared" si="24"/>
        <v>513</v>
      </c>
      <c r="E335" s="157">
        <v>7220006</v>
      </c>
      <c r="F335" s="152">
        <v>7220006</v>
      </c>
      <c r="G335" s="152" t="s">
        <v>1828</v>
      </c>
      <c r="H335" s="152" t="s">
        <v>1828</v>
      </c>
      <c r="I335" s="153" t="str">
        <f t="shared" ca="1" si="23"/>
        <v>OK</v>
      </c>
      <c r="J335" s="153" t="str">
        <f t="shared" si="22"/>
        <v>OK</v>
      </c>
      <c r="L335" s="152">
        <v>1078345</v>
      </c>
      <c r="M335" s="152" t="s">
        <v>2000</v>
      </c>
      <c r="N335" s="152" t="s">
        <v>1829</v>
      </c>
      <c r="O335" s="152" t="s">
        <v>401</v>
      </c>
      <c r="P335" s="152" t="s">
        <v>1830</v>
      </c>
      <c r="R335" s="152" t="s">
        <v>1829</v>
      </c>
      <c r="S335" s="152" t="s">
        <v>401</v>
      </c>
      <c r="T335" s="152" t="s">
        <v>1830</v>
      </c>
      <c r="U335" s="152" t="s">
        <v>2089</v>
      </c>
      <c r="W335" s="152" t="s">
        <v>2323</v>
      </c>
      <c r="X335" s="152">
        <f t="shared" si="26"/>
        <v>1</v>
      </c>
    </row>
    <row r="336" spans="1:24">
      <c r="B336" s="177">
        <f t="shared" si="25"/>
        <v>14</v>
      </c>
      <c r="C336" s="180" t="s">
        <v>2324</v>
      </c>
      <c r="D336" s="153">
        <f t="shared" si="24"/>
        <v>514</v>
      </c>
      <c r="E336" s="157">
        <v>7220007</v>
      </c>
      <c r="F336" s="152">
        <v>7220007</v>
      </c>
      <c r="G336" s="152" t="s">
        <v>2002</v>
      </c>
      <c r="H336" s="152" t="s">
        <v>2002</v>
      </c>
      <c r="I336" s="153" t="str">
        <f t="shared" ca="1" si="23"/>
        <v>OK</v>
      </c>
      <c r="J336" s="153" t="str">
        <f t="shared" si="22"/>
        <v>OK</v>
      </c>
      <c r="L336" s="152">
        <v>1080023</v>
      </c>
      <c r="M336" s="152" t="s">
        <v>2325</v>
      </c>
      <c r="N336" s="152" t="s">
        <v>2003</v>
      </c>
      <c r="O336" s="152" t="s">
        <v>401</v>
      </c>
      <c r="P336" s="152" t="s">
        <v>2004</v>
      </c>
      <c r="R336" s="152" t="s">
        <v>2003</v>
      </c>
      <c r="S336" s="152" t="s">
        <v>401</v>
      </c>
      <c r="T336" s="152" t="s">
        <v>2004</v>
      </c>
      <c r="W336" s="152" t="s">
        <v>2001</v>
      </c>
      <c r="X336" s="152">
        <f t="shared" si="26"/>
        <v>1</v>
      </c>
    </row>
    <row r="337" spans="1:24">
      <c r="B337" s="177">
        <f t="shared" si="25"/>
        <v>15</v>
      </c>
      <c r="C337" s="180" t="s">
        <v>2326</v>
      </c>
      <c r="D337" s="153">
        <f t="shared" si="24"/>
        <v>515</v>
      </c>
      <c r="E337" s="157">
        <v>7220008</v>
      </c>
      <c r="F337" s="152">
        <v>7220008</v>
      </c>
      <c r="G337" s="152" t="s">
        <v>2006</v>
      </c>
      <c r="H337" s="152" t="s">
        <v>2006</v>
      </c>
      <c r="I337" s="153" t="str">
        <f t="shared" ca="1" si="23"/>
        <v>OK</v>
      </c>
      <c r="J337" s="153" t="str">
        <f t="shared" si="22"/>
        <v>OK</v>
      </c>
      <c r="L337" s="152">
        <v>1071622</v>
      </c>
      <c r="M337" s="152" t="s">
        <v>2327</v>
      </c>
      <c r="N337" s="152" t="s">
        <v>1653</v>
      </c>
      <c r="O337" s="152" t="s">
        <v>401</v>
      </c>
      <c r="P337" s="152" t="s">
        <v>1462</v>
      </c>
      <c r="R337" s="152" t="s">
        <v>1653</v>
      </c>
      <c r="S337" s="152" t="s">
        <v>401</v>
      </c>
      <c r="T337" s="152" t="s">
        <v>1462</v>
      </c>
      <c r="W337" s="152" t="s">
        <v>2005</v>
      </c>
      <c r="X337" s="152">
        <f t="shared" si="26"/>
        <v>1</v>
      </c>
    </row>
    <row r="338" spans="1:24">
      <c r="B338" s="177">
        <f t="shared" si="25"/>
        <v>16</v>
      </c>
      <c r="C338" s="180" t="s">
        <v>2328</v>
      </c>
      <c r="D338" s="153">
        <f t="shared" si="24"/>
        <v>516</v>
      </c>
      <c r="E338" s="157">
        <v>7220009</v>
      </c>
      <c r="F338" s="152">
        <v>7220009</v>
      </c>
      <c r="G338" s="152" t="s">
        <v>2329</v>
      </c>
      <c r="H338" s="152" t="s">
        <v>2329</v>
      </c>
      <c r="I338" s="153" t="str">
        <f t="shared" ca="1" si="23"/>
        <v>OK</v>
      </c>
      <c r="J338" s="153" t="str">
        <f t="shared" si="22"/>
        <v>OK</v>
      </c>
      <c r="L338" s="152">
        <v>1080508</v>
      </c>
      <c r="M338" s="152" t="s">
        <v>2330</v>
      </c>
      <c r="N338" s="152" t="s">
        <v>2331</v>
      </c>
      <c r="O338" s="152" t="s">
        <v>532</v>
      </c>
      <c r="P338" s="152" t="s">
        <v>2332</v>
      </c>
      <c r="R338" s="152" t="s">
        <v>2331</v>
      </c>
      <c r="S338" s="152" t="s">
        <v>532</v>
      </c>
      <c r="T338" s="152" t="s">
        <v>2332</v>
      </c>
      <c r="W338" s="152" t="s">
        <v>2333</v>
      </c>
      <c r="X338" s="152">
        <f t="shared" si="26"/>
        <v>1</v>
      </c>
    </row>
    <row r="339" spans="1:24">
      <c r="B339" s="177">
        <f t="shared" si="25"/>
        <v>17</v>
      </c>
      <c r="C339" s="180" t="s">
        <v>2334</v>
      </c>
      <c r="D339" s="153">
        <f t="shared" si="24"/>
        <v>517</v>
      </c>
      <c r="E339" s="157">
        <v>7220010</v>
      </c>
      <c r="F339" s="152">
        <v>7220010</v>
      </c>
      <c r="G339" s="152" t="s">
        <v>2335</v>
      </c>
      <c r="H339" s="152" t="s">
        <v>2335</v>
      </c>
      <c r="I339" s="153" t="str">
        <f t="shared" ca="1" si="23"/>
        <v>OK</v>
      </c>
      <c r="J339" s="153" t="str">
        <f t="shared" si="22"/>
        <v>OK</v>
      </c>
      <c r="L339" s="152">
        <v>1080508</v>
      </c>
      <c r="M339" s="152" t="s">
        <v>2330</v>
      </c>
      <c r="N339" s="152" t="s">
        <v>2331</v>
      </c>
      <c r="O339" s="152" t="s">
        <v>532</v>
      </c>
      <c r="P339" s="152" t="s">
        <v>2332</v>
      </c>
      <c r="R339" s="152" t="s">
        <v>2331</v>
      </c>
      <c r="S339" s="152" t="s">
        <v>532</v>
      </c>
      <c r="T339" s="152" t="s">
        <v>2332</v>
      </c>
      <c r="W339" s="152" t="s">
        <v>2336</v>
      </c>
      <c r="X339" s="152">
        <f t="shared" si="26"/>
        <v>1</v>
      </c>
    </row>
    <row r="340" spans="1:24">
      <c r="B340" s="177">
        <f t="shared" si="25"/>
        <v>18</v>
      </c>
      <c r="C340" s="180" t="s">
        <v>2337</v>
      </c>
      <c r="D340" s="153">
        <f t="shared" si="24"/>
        <v>518</v>
      </c>
      <c r="E340" s="157">
        <v>7220011</v>
      </c>
      <c r="F340" s="152">
        <v>7220011</v>
      </c>
      <c r="G340" s="152" t="s">
        <v>2338</v>
      </c>
      <c r="H340" s="152" t="s">
        <v>2338</v>
      </c>
      <c r="I340" s="153" t="str">
        <f t="shared" ca="1" si="23"/>
        <v>OK</v>
      </c>
      <c r="J340" s="153" t="str">
        <f t="shared" si="22"/>
        <v>OK</v>
      </c>
      <c r="L340" s="152">
        <v>1080508</v>
      </c>
      <c r="M340" s="152" t="s">
        <v>2330</v>
      </c>
      <c r="N340" s="152" t="s">
        <v>2331</v>
      </c>
      <c r="O340" s="152" t="s">
        <v>532</v>
      </c>
      <c r="P340" s="152" t="s">
        <v>2332</v>
      </c>
      <c r="R340" s="152" t="s">
        <v>2331</v>
      </c>
      <c r="S340" s="152" t="s">
        <v>532</v>
      </c>
      <c r="T340" s="152" t="s">
        <v>2332</v>
      </c>
      <c r="W340" s="152" t="s">
        <v>2339</v>
      </c>
      <c r="X340" s="152">
        <f t="shared" si="26"/>
        <v>1</v>
      </c>
    </row>
    <row r="341" spans="1:24" ht="23.5">
      <c r="A341" s="158" t="s">
        <v>1467</v>
      </c>
      <c r="B341" s="162">
        <v>1</v>
      </c>
      <c r="C341" s="163" t="s">
        <v>170</v>
      </c>
      <c r="D341" s="153">
        <v>602</v>
      </c>
      <c r="E341" s="152" t="s">
        <v>1255</v>
      </c>
      <c r="F341" s="152">
        <v>5210002</v>
      </c>
      <c r="G341" s="152" t="s">
        <v>1256</v>
      </c>
      <c r="H341" s="152" t="s">
        <v>1256</v>
      </c>
      <c r="I341" s="153" t="str">
        <f t="shared" ca="1" si="23"/>
        <v>OK</v>
      </c>
      <c r="J341" s="153" t="str">
        <f t="shared" si="22"/>
        <v>OK</v>
      </c>
      <c r="L341" s="152">
        <v>1060122</v>
      </c>
      <c r="N341" s="152" t="s">
        <v>2007</v>
      </c>
      <c r="P341" s="152" t="s">
        <v>1257</v>
      </c>
      <c r="R341" s="152" t="s">
        <v>2007</v>
      </c>
      <c r="T341" s="152" t="s">
        <v>1257</v>
      </c>
      <c r="W341" s="152" t="s">
        <v>170</v>
      </c>
      <c r="X341" s="152">
        <f t="shared" si="26"/>
        <v>1</v>
      </c>
    </row>
    <row r="342" spans="1:24">
      <c r="B342" s="162">
        <v>2</v>
      </c>
      <c r="C342" s="163" t="s">
        <v>220</v>
      </c>
      <c r="D342" s="153">
        <v>605</v>
      </c>
      <c r="E342" s="152" t="s">
        <v>1259</v>
      </c>
      <c r="F342" s="152">
        <v>5210004</v>
      </c>
      <c r="G342" s="152" t="s">
        <v>1260</v>
      </c>
      <c r="H342" s="152" t="s">
        <v>1260</v>
      </c>
      <c r="I342" s="153" t="str">
        <f t="shared" ca="1" si="23"/>
        <v>OK</v>
      </c>
      <c r="J342" s="153" t="str">
        <f t="shared" ref="J342:J352" si="27">IF(EXACT(G342,H342),"OK","変更あり！")</f>
        <v>OK</v>
      </c>
      <c r="L342" s="152">
        <v>1060127</v>
      </c>
      <c r="N342" s="152" t="s">
        <v>1261</v>
      </c>
      <c r="P342" s="152" t="s">
        <v>1262</v>
      </c>
      <c r="R342" s="152" t="s">
        <v>1261</v>
      </c>
      <c r="T342" s="152" t="s">
        <v>1262</v>
      </c>
      <c r="W342" s="152" t="s">
        <v>220</v>
      </c>
      <c r="X342" s="152">
        <f t="shared" si="26"/>
        <v>1</v>
      </c>
    </row>
    <row r="343" spans="1:24" ht="13.5" customHeight="1">
      <c r="B343" s="162">
        <v>3</v>
      </c>
      <c r="C343" s="163" t="s">
        <v>207</v>
      </c>
      <c r="D343" s="153">
        <v>603</v>
      </c>
      <c r="E343" s="152">
        <v>5220002</v>
      </c>
      <c r="F343" s="152">
        <v>5220002</v>
      </c>
      <c r="G343" s="152" t="s">
        <v>2340</v>
      </c>
      <c r="H343" s="152" t="s">
        <v>2340</v>
      </c>
      <c r="I343" s="153" t="str">
        <f t="shared" ca="1" si="23"/>
        <v>OK</v>
      </c>
      <c r="J343" s="153" t="str">
        <f t="shared" si="27"/>
        <v>OK</v>
      </c>
      <c r="L343" s="152">
        <v>1081630</v>
      </c>
      <c r="M343" s="152" t="s">
        <v>2341</v>
      </c>
      <c r="N343" s="152" t="s">
        <v>1124</v>
      </c>
      <c r="P343" s="152" t="s">
        <v>2342</v>
      </c>
      <c r="R343" s="152" t="s">
        <v>1124</v>
      </c>
      <c r="T343" s="152" t="s">
        <v>2342</v>
      </c>
      <c r="W343" s="152" t="s">
        <v>207</v>
      </c>
      <c r="X343" s="152">
        <f t="shared" si="26"/>
        <v>1</v>
      </c>
    </row>
    <row r="344" spans="1:24">
      <c r="B344" s="162">
        <v>4</v>
      </c>
      <c r="C344" s="165" t="s">
        <v>198</v>
      </c>
      <c r="D344" s="153">
        <v>604</v>
      </c>
      <c r="E344" s="152" t="s">
        <v>1258</v>
      </c>
      <c r="F344" s="152">
        <v>5210524</v>
      </c>
      <c r="G344" s="152" t="s">
        <v>1355</v>
      </c>
      <c r="H344" s="152" t="s">
        <v>1355</v>
      </c>
      <c r="I344" s="153" t="str">
        <f t="shared" ca="1" si="23"/>
        <v>OK</v>
      </c>
      <c r="J344" s="153" t="str">
        <f t="shared" si="27"/>
        <v>OK</v>
      </c>
      <c r="L344" s="152">
        <v>1050669</v>
      </c>
      <c r="M344" s="152" t="s">
        <v>2008</v>
      </c>
      <c r="N344" s="152" t="s">
        <v>2009</v>
      </c>
      <c r="P344" s="152" t="s">
        <v>2343</v>
      </c>
      <c r="R344" s="152" t="s">
        <v>2009</v>
      </c>
      <c r="T344" s="152" t="s">
        <v>2343</v>
      </c>
      <c r="W344" s="152" t="s">
        <v>198</v>
      </c>
      <c r="X344" s="152">
        <f t="shared" si="26"/>
        <v>1</v>
      </c>
    </row>
    <row r="345" spans="1:24">
      <c r="B345" s="162">
        <v>5</v>
      </c>
      <c r="C345" s="165" t="s">
        <v>242</v>
      </c>
      <c r="D345" s="153">
        <v>607</v>
      </c>
      <c r="E345" s="152" t="s">
        <v>1266</v>
      </c>
      <c r="F345" s="152">
        <v>5210537</v>
      </c>
      <c r="G345" s="152" t="s">
        <v>2344</v>
      </c>
      <c r="H345" s="152" t="s">
        <v>2344</v>
      </c>
      <c r="I345" s="153" t="str">
        <f t="shared" ca="1" si="23"/>
        <v>OK</v>
      </c>
      <c r="J345" s="153" t="str">
        <f t="shared" si="27"/>
        <v>OK</v>
      </c>
      <c r="L345" s="152">
        <v>1069375</v>
      </c>
      <c r="N345" s="152" t="s">
        <v>2011</v>
      </c>
      <c r="P345" s="152" t="s">
        <v>1267</v>
      </c>
      <c r="R345" s="152" t="s">
        <v>2011</v>
      </c>
      <c r="T345" s="152" t="s">
        <v>1267</v>
      </c>
      <c r="W345" s="152" t="s">
        <v>242</v>
      </c>
      <c r="X345" s="152">
        <f t="shared" si="26"/>
        <v>1</v>
      </c>
    </row>
    <row r="346" spans="1:24">
      <c r="B346" s="162">
        <v>6</v>
      </c>
      <c r="C346" s="165" t="s">
        <v>2345</v>
      </c>
      <c r="D346" s="153">
        <v>606</v>
      </c>
      <c r="E346" s="152" t="s">
        <v>1263</v>
      </c>
      <c r="F346" s="152">
        <v>5210418</v>
      </c>
      <c r="G346" s="152" t="s">
        <v>1264</v>
      </c>
      <c r="H346" s="152" t="s">
        <v>1264</v>
      </c>
      <c r="I346" s="153" t="str">
        <f t="shared" ca="1" si="23"/>
        <v>OK</v>
      </c>
      <c r="J346" s="153" t="str">
        <f t="shared" si="27"/>
        <v>OK</v>
      </c>
      <c r="L346" s="152">
        <v>1076825</v>
      </c>
      <c r="M346" s="152" t="s">
        <v>2010</v>
      </c>
      <c r="N346" s="152" t="s">
        <v>1265</v>
      </c>
      <c r="P346" s="152" t="s">
        <v>2346</v>
      </c>
      <c r="R346" s="152" t="s">
        <v>1265</v>
      </c>
      <c r="T346" s="152" t="s">
        <v>2346</v>
      </c>
      <c r="W346" s="152" t="s">
        <v>2347</v>
      </c>
      <c r="X346" s="152">
        <f t="shared" si="26"/>
        <v>1</v>
      </c>
    </row>
    <row r="347" spans="1:24" ht="23.5">
      <c r="A347" s="158" t="s">
        <v>1468</v>
      </c>
      <c r="B347" s="162">
        <v>1</v>
      </c>
      <c r="C347" s="181" t="s">
        <v>1304</v>
      </c>
      <c r="D347" s="153">
        <v>701</v>
      </c>
      <c r="E347" s="157">
        <v>8220001</v>
      </c>
      <c r="F347" s="152">
        <f t="shared" ref="F347:F348" si="28">VALUE(E347)</f>
        <v>8220001</v>
      </c>
      <c r="G347" s="152" t="s">
        <v>1356</v>
      </c>
      <c r="H347" s="152" t="s">
        <v>1356</v>
      </c>
      <c r="I347" s="153" t="str">
        <f t="shared" ca="1" si="23"/>
        <v>OK</v>
      </c>
      <c r="J347" s="153" t="str">
        <f t="shared" si="27"/>
        <v>OK</v>
      </c>
      <c r="R347" s="152">
        <f t="shared" ref="R347:T348" si="29">N347</f>
        <v>0</v>
      </c>
      <c r="S347" s="152">
        <f t="shared" si="29"/>
        <v>0</v>
      </c>
      <c r="T347" s="152">
        <f t="shared" si="29"/>
        <v>0</v>
      </c>
      <c r="W347" s="152" t="s">
        <v>1304</v>
      </c>
      <c r="X347" s="152">
        <f t="shared" si="26"/>
        <v>1</v>
      </c>
    </row>
    <row r="348" spans="1:24">
      <c r="B348" s="162">
        <v>2</v>
      </c>
      <c r="C348" s="181" t="s">
        <v>1305</v>
      </c>
      <c r="D348" s="153">
        <v>702</v>
      </c>
      <c r="E348" s="157">
        <v>8220002</v>
      </c>
      <c r="F348" s="152">
        <f t="shared" si="28"/>
        <v>8220002</v>
      </c>
      <c r="G348" s="152" t="s">
        <v>1357</v>
      </c>
      <c r="H348" s="152" t="s">
        <v>1357</v>
      </c>
      <c r="I348" s="153" t="str">
        <f t="shared" ca="1" si="23"/>
        <v>OK</v>
      </c>
      <c r="J348" s="153" t="str">
        <f t="shared" si="27"/>
        <v>OK</v>
      </c>
      <c r="R348" s="152">
        <f t="shared" si="29"/>
        <v>0</v>
      </c>
      <c r="S348" s="152">
        <f t="shared" si="29"/>
        <v>0</v>
      </c>
      <c r="T348" s="152">
        <f t="shared" si="29"/>
        <v>0</v>
      </c>
      <c r="W348" s="152" t="s">
        <v>1305</v>
      </c>
      <c r="X348" s="152">
        <f t="shared" si="26"/>
        <v>1</v>
      </c>
    </row>
    <row r="349" spans="1:24">
      <c r="B349" s="182"/>
      <c r="C349" s="165"/>
      <c r="I349" s="153"/>
      <c r="J349" s="153"/>
    </row>
    <row r="350" spans="1:24">
      <c r="B350" s="182"/>
      <c r="C350" s="165"/>
      <c r="I350" s="153"/>
      <c r="J350" s="153"/>
    </row>
    <row r="351" spans="1:24">
      <c r="B351" s="182"/>
      <c r="C351" s="165"/>
      <c r="I351" s="153"/>
      <c r="J351" s="153"/>
    </row>
    <row r="352" spans="1:24">
      <c r="A352" s="153"/>
      <c r="B352" s="153"/>
      <c r="C352" s="152"/>
      <c r="E352" s="153" t="s">
        <v>2348</v>
      </c>
      <c r="F352" s="153"/>
      <c r="G352" s="152" t="str">
        <f t="shared" ref="G352" ca="1" si="30">CHAR(RANDBETWEEN(65,90))&amp;CHAR(RANDBETWEEN(65,90))&amp;CHAR(RANDBETWEEN(65,90))&amp;RANDBETWEEN(10000,99999)</f>
        <v>TQN14850</v>
      </c>
      <c r="H352" s="152" t="str">
        <f t="shared" ref="H352" ca="1" si="31">G352</f>
        <v>TQN14850</v>
      </c>
      <c r="I352" s="153" t="str">
        <f ca="1">IF(COUNTIF($G$5:$G$352,G352)=1,"OK","重複あり！")</f>
        <v>OK</v>
      </c>
      <c r="J352" s="153" t="str">
        <f t="shared" ca="1" si="27"/>
        <v>OK</v>
      </c>
      <c r="L352" s="153"/>
      <c r="M352" s="153"/>
      <c r="N352" s="153"/>
      <c r="O352" s="153"/>
      <c r="P352" s="153"/>
      <c r="R352" s="153"/>
      <c r="S352" s="153"/>
    </row>
    <row r="353" spans="1:19">
      <c r="A353" s="153"/>
      <c r="B353" s="153"/>
      <c r="C353" s="152"/>
      <c r="E353" s="153"/>
      <c r="F353" s="153"/>
      <c r="G353" s="153"/>
      <c r="H353" s="153"/>
      <c r="I353" s="153"/>
      <c r="J353" s="153"/>
      <c r="K353" s="153"/>
      <c r="L353" s="153"/>
      <c r="M353" s="153"/>
      <c r="N353" s="153"/>
      <c r="O353" s="153"/>
      <c r="P353" s="153"/>
      <c r="Q353" s="153"/>
      <c r="R353" s="153"/>
      <c r="S353" s="153"/>
    </row>
    <row r="354" spans="1:19">
      <c r="M354" s="153"/>
      <c r="N354" s="153"/>
      <c r="O354" s="153"/>
      <c r="P354" s="153"/>
      <c r="Q354" s="153"/>
      <c r="R354" s="153"/>
      <c r="S354" s="153"/>
    </row>
  </sheetData>
  <sheetProtection algorithmName="SHA-512" hashValue="xRiX/6BvCIdSB3Jc7EZus3OqZYRgCc/uxfJGSrIyTIzdiDsmloKCmSiu7+2/sXOD4Sw6idKdCMgwWTFR59Fy1Q==" saltValue="wWYZdK2ztY2Unx7uSTlZRA==" spinCount="100000" sheet="1" selectLockedCells="1" selectUnlockedCells="1"/>
  <phoneticPr fontId="17"/>
  <printOptions horizontalCentered="1"/>
  <pageMargins left="0" right="0" top="0.39370078740157483" bottom="0.39370078740157483" header="0.31496062992125984" footer="0.31496062992125984"/>
  <pageSetup paperSize="9" scale="6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9BD3-8C6D-4B72-8C23-0F70ED57706B}">
  <dimension ref="B1:Z10"/>
  <sheetViews>
    <sheetView tabSelected="1" zoomScale="70" zoomScaleNormal="70" zoomScaleSheetLayoutView="70" workbookViewId="0">
      <selection activeCell="F5" sqref="F5"/>
    </sheetView>
  </sheetViews>
  <sheetFormatPr defaultRowHeight="16"/>
  <cols>
    <col min="1" max="1" width="1.54296875" style="130" customWidth="1"/>
    <col min="2" max="2" width="4.81640625" style="130" customWidth="1"/>
    <col min="3" max="3" width="15.90625" style="130" customWidth="1"/>
    <col min="4" max="4" width="53.36328125" style="131" customWidth="1"/>
    <col min="5" max="5" width="14.90625" style="132" customWidth="1"/>
    <col min="6" max="6" width="12.6328125" style="130" customWidth="1"/>
    <col min="7" max="7" width="55.54296875" style="130" customWidth="1"/>
    <col min="8" max="16384" width="8.7265625" style="130"/>
  </cols>
  <sheetData>
    <row r="1" spans="2:26" ht="5.5" customHeight="1"/>
    <row r="2" spans="2:26" s="138" customFormat="1" ht="19.5">
      <c r="B2" s="133" t="s">
        <v>2420</v>
      </c>
      <c r="C2" s="134"/>
      <c r="D2" s="135"/>
      <c r="E2" s="136"/>
      <c r="F2" s="137"/>
      <c r="G2" s="137"/>
      <c r="K2" s="130"/>
      <c r="L2" s="130"/>
      <c r="M2" s="130"/>
      <c r="N2" s="130"/>
      <c r="O2" s="130"/>
      <c r="P2" s="130"/>
      <c r="Q2" s="130"/>
      <c r="R2" s="130"/>
      <c r="S2" s="130"/>
      <c r="T2" s="130"/>
      <c r="U2" s="130"/>
      <c r="V2" s="130"/>
      <c r="W2" s="130"/>
      <c r="X2" s="130"/>
      <c r="Y2" s="130"/>
      <c r="Z2" s="130"/>
    </row>
    <row r="3" spans="2:26" s="138" customFormat="1" ht="25" customHeight="1" thickBot="1">
      <c r="B3" s="133" t="s">
        <v>2421</v>
      </c>
      <c r="C3" s="134"/>
      <c r="D3" s="135"/>
      <c r="E3" s="136"/>
      <c r="F3" s="137"/>
      <c r="G3" s="137"/>
      <c r="K3" s="130"/>
      <c r="L3" s="130"/>
      <c r="M3" s="130"/>
      <c r="N3" s="130"/>
      <c r="O3" s="130"/>
      <c r="P3" s="130"/>
      <c r="Q3" s="130"/>
      <c r="R3" s="130"/>
      <c r="S3" s="130"/>
      <c r="T3" s="130"/>
      <c r="U3" s="130"/>
      <c r="V3" s="130"/>
      <c r="W3" s="130"/>
      <c r="X3" s="130"/>
      <c r="Y3" s="130"/>
      <c r="Z3" s="130"/>
    </row>
    <row r="4" spans="2:26" ht="41.5" customHeight="1">
      <c r="B4" s="139" t="s">
        <v>1421</v>
      </c>
      <c r="C4" s="139" t="s">
        <v>2406</v>
      </c>
      <c r="D4" s="139" t="s">
        <v>2407</v>
      </c>
      <c r="E4" s="140" t="s">
        <v>2408</v>
      </c>
      <c r="F4" s="141" t="s">
        <v>2409</v>
      </c>
      <c r="G4" s="142" t="s">
        <v>2410</v>
      </c>
    </row>
    <row r="5" spans="2:26" ht="40" customHeight="1">
      <c r="B5" s="143">
        <v>1</v>
      </c>
      <c r="C5" s="144" t="s">
        <v>2411</v>
      </c>
      <c r="D5" s="144" t="s">
        <v>2412</v>
      </c>
      <c r="E5" s="148" t="str">
        <f>IF(AND(①基本情報!D3&lt;&gt;"",①基本情報!D4&lt;&gt;"",①基本情報!D5&lt;&gt;"",①基本情報!M4&lt;&gt;"",①基本情報!M8&lt;&gt;"",①基本情報!P8&lt;&gt;"",①基本情報!M23&lt;&gt;"")=TRUE,"〇","×")</f>
        <v>×</v>
      </c>
      <c r="F5" s="145"/>
      <c r="G5" s="146" t="s">
        <v>2413</v>
      </c>
    </row>
    <row r="6" spans="2:26" ht="40" customHeight="1">
      <c r="B6" s="143">
        <v>2</v>
      </c>
      <c r="C6" s="144" t="s">
        <v>2411</v>
      </c>
      <c r="D6" s="144" t="s">
        <v>2414</v>
      </c>
      <c r="E6" s="148" t="e">
        <f>IF(①基本情報!M5="OK","〇","×")</f>
        <v>#N/A</v>
      </c>
      <c r="F6" s="145"/>
      <c r="G6" s="146"/>
    </row>
    <row r="7" spans="2:26" ht="40" customHeight="1">
      <c r="B7" s="143">
        <v>3</v>
      </c>
      <c r="C7" s="144" t="s">
        <v>2411</v>
      </c>
      <c r="D7" s="144" t="s">
        <v>2415</v>
      </c>
      <c r="E7" s="148" t="str">
        <f>IF(①基本情報!M23="概算払いは請求しない","該当なし",IF(①基本情報!M24&lt;&gt;"","〇","×"))</f>
        <v>×</v>
      </c>
      <c r="F7" s="145"/>
      <c r="G7" s="146" t="s">
        <v>2423</v>
      </c>
    </row>
    <row r="8" spans="2:26" ht="40" customHeight="1">
      <c r="B8" s="143">
        <v>4</v>
      </c>
      <c r="C8" s="144" t="s">
        <v>2411</v>
      </c>
      <c r="D8" s="144" t="s">
        <v>2424</v>
      </c>
      <c r="E8" s="148" t="str">
        <f>IF(①基本情報!M23="了承の上、概算払いを請求する","該当なし",IF(①基本情報!M24="","〇","×"))</f>
        <v>〇</v>
      </c>
      <c r="F8" s="145"/>
      <c r="G8" s="146" t="s">
        <v>2422</v>
      </c>
    </row>
    <row r="9" spans="2:26" ht="42" customHeight="1">
      <c r="B9" s="143">
        <v>5</v>
      </c>
      <c r="C9" s="144" t="s">
        <v>2416</v>
      </c>
      <c r="D9" s="144" t="s">
        <v>2417</v>
      </c>
      <c r="E9" s="148" t="str">
        <f>IF(AND(③職員名簿!B12&lt;&gt;"",③職員名簿!C12&lt;&gt;"",③職員名簿!F12&lt;&gt;"",③職員名簿!I12&lt;&gt;"",③職員名簿!J12&lt;&gt;"",③職員名簿!M12&lt;&gt;"")=TRUE,"〇","×")</f>
        <v>×</v>
      </c>
      <c r="F9" s="145"/>
      <c r="G9" s="146"/>
    </row>
    <row r="10" spans="2:26" ht="48" customHeight="1">
      <c r="B10" s="143">
        <v>6</v>
      </c>
      <c r="C10" s="144" t="s">
        <v>2416</v>
      </c>
      <c r="D10" s="144" t="s">
        <v>2418</v>
      </c>
      <c r="E10" s="148" t="str">
        <f>IF(COUNTIF(③職員名簿!S12:U101,"NG")&gt;0,"×","〇")</f>
        <v>〇</v>
      </c>
      <c r="F10" s="145"/>
      <c r="G10" s="147" t="s">
        <v>2419</v>
      </c>
    </row>
  </sheetData>
  <sheetProtection algorithmName="SHA-512" hashValue="HKr0lhW9sgEjr08fCJVAruE53gUs+2nr+s0/RRKPOVnHggrGrY8Ia5iEk7qPG5D7nZ31xvV2bxC/T47k5wJyUQ==" saltValue="0VnA9BeqixeRi/+u61duqQ==" spinCount="100000" sheet="1" objects="1" scenarios="1" selectLockedCells="1"/>
  <protectedRanges>
    <protectedRange sqref="F5:F10" name="範囲1"/>
  </protectedRanges>
  <phoneticPr fontId="17"/>
  <conditionalFormatting sqref="E5:E10">
    <cfRule type="containsText" dxfId="16" priority="1" operator="containsText" text="×">
      <formula>NOT(ISERROR(SEARCH("×",E5)))</formula>
    </cfRule>
  </conditionalFormatting>
  <conditionalFormatting sqref="F5:F10">
    <cfRule type="containsBlanks" dxfId="15" priority="2">
      <formula>LEN(TRIM(F5))=0</formula>
    </cfRule>
  </conditionalFormatting>
  <dataValidations count="2">
    <dataValidation type="list" allowBlank="1" showInputMessage="1" showErrorMessage="1" sqref="F5:F9" xr:uid="{6EA18435-9CF2-4AE0-A8F7-A57CE5C7A976}">
      <formula1>"✓"</formula1>
    </dataValidation>
    <dataValidation type="list" allowBlank="1" showInputMessage="1" showErrorMessage="1" sqref="F10" xr:uid="{B6B0CB03-B7AC-4BFA-8472-8A93BE5FBE15}">
      <formula1>"✓,該当なし"</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D31E-33DD-4773-A646-148EE9422929}">
  <sheetPr codeName="Sheet7">
    <tabColor rgb="FF002060"/>
  </sheetPr>
  <dimension ref="A1:AL82"/>
  <sheetViews>
    <sheetView showGridLines="0" zoomScale="72" zoomScaleNormal="72" zoomScaleSheetLayoutView="80" workbookViewId="0">
      <selection activeCell="D3" sqref="D3:J3"/>
    </sheetView>
  </sheetViews>
  <sheetFormatPr defaultColWidth="9" defaultRowHeight="15"/>
  <cols>
    <col min="1" max="1" width="1.54296875" style="61" customWidth="1"/>
    <col min="2" max="2" width="3.7265625" style="61" customWidth="1"/>
    <col min="3" max="3" width="6.08984375" style="61" customWidth="1"/>
    <col min="4" max="4" width="9" style="61" customWidth="1"/>
    <col min="5" max="5" width="10.26953125" style="61" customWidth="1"/>
    <col min="6" max="11" width="6.90625" style="61" customWidth="1"/>
    <col min="12" max="12" width="10.36328125" style="61" customWidth="1"/>
    <col min="13" max="18" width="6.90625" style="61" customWidth="1"/>
    <col min="19" max="19" width="3.7265625" style="61" customWidth="1"/>
    <col min="20" max="22" width="0" style="61" hidden="1" customWidth="1"/>
    <col min="23" max="23" width="9" style="61" hidden="1" customWidth="1"/>
    <col min="24" max="24" width="0" style="61" hidden="1" customWidth="1"/>
    <col min="25" max="16384" width="9" style="61"/>
  </cols>
  <sheetData>
    <row r="1" spans="2:38" ht="22.5" customHeight="1">
      <c r="B1" s="60" t="s">
        <v>1268</v>
      </c>
      <c r="T1" s="121"/>
      <c r="U1" s="121"/>
      <c r="V1" s="121"/>
      <c r="W1" s="121"/>
      <c r="X1" s="121"/>
      <c r="Y1" s="121"/>
      <c r="Z1" s="121"/>
      <c r="AA1" s="121"/>
      <c r="AB1" s="121"/>
      <c r="AC1" s="121"/>
      <c r="AD1" s="121"/>
      <c r="AE1" s="121"/>
      <c r="AF1" s="122"/>
      <c r="AG1" s="122"/>
      <c r="AH1" s="122"/>
      <c r="AI1" s="122"/>
      <c r="AJ1" s="127"/>
      <c r="AK1" s="128"/>
      <c r="AL1" s="128"/>
    </row>
    <row r="2" spans="2:38" ht="53.25" customHeight="1">
      <c r="T2" s="121"/>
      <c r="U2" s="121"/>
      <c r="V2" s="121"/>
      <c r="W2" s="121"/>
      <c r="X2" s="121"/>
      <c r="Y2" s="121"/>
      <c r="Z2" s="121"/>
      <c r="AA2" s="121"/>
      <c r="AB2" s="121"/>
      <c r="AC2" s="121"/>
      <c r="AD2" s="121"/>
      <c r="AE2" s="121"/>
      <c r="AF2" s="122"/>
      <c r="AG2" s="122"/>
      <c r="AH2" s="122"/>
      <c r="AI2" s="122"/>
      <c r="AJ2" s="127"/>
      <c r="AK2" s="128"/>
      <c r="AL2" s="128"/>
    </row>
    <row r="3" spans="2:38" ht="22.5" customHeight="1">
      <c r="C3" s="62" t="s">
        <v>1269</v>
      </c>
      <c r="D3" s="329"/>
      <c r="E3" s="329"/>
      <c r="F3" s="329"/>
      <c r="G3" s="329"/>
      <c r="H3" s="329"/>
      <c r="I3" s="329"/>
      <c r="J3" s="329"/>
      <c r="M3" s="330" t="s">
        <v>1303</v>
      </c>
      <c r="N3" s="331"/>
      <c r="O3" s="331"/>
      <c r="T3" s="121"/>
      <c r="U3" s="121"/>
      <c r="V3" s="121"/>
      <c r="W3" s="121"/>
      <c r="X3" s="121"/>
      <c r="Y3" s="121"/>
      <c r="Z3" s="121"/>
      <c r="AA3" s="121"/>
      <c r="AB3" s="121"/>
      <c r="AC3" s="121"/>
      <c r="AD3" s="121"/>
      <c r="AE3" s="121"/>
      <c r="AF3" s="122"/>
      <c r="AG3" s="122"/>
      <c r="AH3" s="122"/>
      <c r="AI3" s="122"/>
      <c r="AJ3" s="127"/>
      <c r="AK3" s="128"/>
      <c r="AL3" s="128"/>
    </row>
    <row r="4" spans="2:38" ht="22.5" customHeight="1">
      <c r="C4" s="62" t="s">
        <v>1270</v>
      </c>
      <c r="D4" s="329"/>
      <c r="E4" s="329"/>
      <c r="F4" s="329"/>
      <c r="G4" s="329"/>
      <c r="H4" s="329"/>
      <c r="I4" s="329"/>
      <c r="J4" s="329"/>
      <c r="M4" s="332"/>
      <c r="N4" s="333"/>
      <c r="O4" s="333"/>
      <c r="T4" s="121"/>
      <c r="U4" s="121"/>
      <c r="V4" s="121"/>
      <c r="W4" s="121"/>
      <c r="X4" s="121"/>
      <c r="Y4" s="121"/>
      <c r="Z4" s="121"/>
      <c r="AA4" s="121"/>
      <c r="AB4" s="121"/>
      <c r="AC4" s="121"/>
      <c r="AD4" s="121"/>
      <c r="AE4" s="121"/>
      <c r="AF4" s="122"/>
      <c r="AG4" s="122"/>
      <c r="AH4" s="122"/>
      <c r="AI4" s="122"/>
      <c r="AJ4" s="127"/>
      <c r="AK4" s="128"/>
      <c r="AL4" s="128"/>
    </row>
    <row r="5" spans="2:38" ht="22.5" customHeight="1">
      <c r="C5" s="62" t="s">
        <v>1271</v>
      </c>
      <c r="D5" s="329"/>
      <c r="E5" s="329"/>
      <c r="F5" s="329"/>
      <c r="G5" s="329"/>
      <c r="H5" s="329"/>
      <c r="I5" s="329"/>
      <c r="J5" s="329"/>
      <c r="M5" s="334" t="e">
        <f>IF(EXACT(VLOOKUP(D5,補助金用基本データ!C5:S296,6,FALSE),ASC(①基本情報!M4))=TRUE,"OK","パスワードが違います")</f>
        <v>#N/A</v>
      </c>
      <c r="N5" s="334"/>
      <c r="O5" s="334"/>
      <c r="Q5" s="61" t="e">
        <f>IF(M5="OK",VLOOKUP(D5,補助金用基本データ!C5:S296,2,FALSE),"")</f>
        <v>#N/A</v>
      </c>
      <c r="T5" s="121"/>
      <c r="U5" s="121"/>
      <c r="V5" s="121"/>
      <c r="W5" s="121"/>
      <c r="X5" s="121"/>
      <c r="Y5" s="121"/>
      <c r="Z5" s="121"/>
      <c r="AA5" s="121"/>
      <c r="AB5" s="121"/>
      <c r="AC5" s="121"/>
      <c r="AD5" s="121"/>
      <c r="AE5" s="121"/>
      <c r="AF5" s="122"/>
      <c r="AG5" s="122"/>
      <c r="AH5" s="122"/>
      <c r="AI5" s="122"/>
      <c r="AJ5" s="127"/>
      <c r="AK5" s="128"/>
      <c r="AL5" s="128"/>
    </row>
    <row r="6" spans="2:38" ht="19.5" customHeight="1">
      <c r="C6" s="63"/>
      <c r="D6" s="64"/>
      <c r="J6" s="65"/>
      <c r="T6" s="121"/>
      <c r="U6" s="121"/>
      <c r="V6" s="121"/>
      <c r="W6" s="121"/>
      <c r="X6" s="121"/>
      <c r="Y6" s="121"/>
      <c r="Z6" s="121"/>
      <c r="AA6" s="121"/>
      <c r="AB6" s="121"/>
      <c r="AC6" s="121"/>
      <c r="AD6" s="121"/>
      <c r="AE6" s="121"/>
      <c r="AF6" s="122"/>
      <c r="AG6" s="122"/>
      <c r="AH6" s="122"/>
      <c r="AI6" s="122"/>
      <c r="AJ6" s="127"/>
      <c r="AK6" s="128"/>
      <c r="AL6" s="128"/>
    </row>
    <row r="7" spans="2:38" ht="22.5" customHeight="1">
      <c r="M7" s="336" t="s">
        <v>1272</v>
      </c>
      <c r="N7" s="337"/>
      <c r="O7" s="338"/>
      <c r="P7" s="336" t="s">
        <v>1273</v>
      </c>
      <c r="Q7" s="337"/>
      <c r="R7" s="338"/>
      <c r="T7" s="121"/>
      <c r="U7" s="121"/>
      <c r="V7" s="121"/>
      <c r="W7" s="121"/>
      <c r="X7" s="121"/>
      <c r="Y7" s="121"/>
      <c r="Z7" s="121"/>
      <c r="AA7" s="121"/>
      <c r="AB7" s="121"/>
      <c r="AC7" s="121"/>
      <c r="AD7" s="121"/>
      <c r="AE7" s="121"/>
      <c r="AF7" s="122"/>
      <c r="AG7" s="122"/>
      <c r="AH7" s="122"/>
      <c r="AI7" s="122"/>
      <c r="AJ7" s="127"/>
      <c r="AK7" s="128"/>
      <c r="AL7" s="128"/>
    </row>
    <row r="8" spans="2:38" ht="22.5" customHeight="1">
      <c r="M8" s="333"/>
      <c r="N8" s="333"/>
      <c r="O8" s="333"/>
      <c r="P8" s="339"/>
      <c r="Q8" s="340"/>
      <c r="R8" s="340"/>
      <c r="T8" s="121"/>
      <c r="U8" s="121"/>
      <c r="V8" s="121"/>
      <c r="W8" s="121"/>
      <c r="X8" s="121"/>
      <c r="Y8" s="121"/>
      <c r="Z8" s="121"/>
      <c r="AA8" s="121"/>
      <c r="AB8" s="121"/>
      <c r="AC8" s="121"/>
      <c r="AD8" s="121"/>
      <c r="AE8" s="121"/>
      <c r="AF8" s="121"/>
      <c r="AG8" s="121"/>
      <c r="AH8" s="121"/>
      <c r="AI8" s="121"/>
      <c r="AJ8" s="128"/>
      <c r="AK8" s="128"/>
      <c r="AL8" s="128"/>
    </row>
    <row r="9" spans="2:38" ht="15" customHeight="1">
      <c r="T9" s="121"/>
      <c r="U9" s="121"/>
      <c r="V9" s="121"/>
      <c r="W9" s="121"/>
      <c r="X9" s="121"/>
      <c r="Y9" s="121"/>
      <c r="Z9" s="121"/>
      <c r="AA9" s="121"/>
      <c r="AB9" s="121"/>
      <c r="AC9" s="121"/>
      <c r="AD9" s="121"/>
      <c r="AE9" s="121"/>
      <c r="AF9" s="121"/>
      <c r="AG9" s="121"/>
      <c r="AH9" s="121"/>
      <c r="AI9" s="121"/>
      <c r="AJ9" s="128"/>
      <c r="AK9" s="128"/>
      <c r="AL9" s="128"/>
    </row>
    <row r="10" spans="2:38" ht="33" customHeight="1" thickBot="1">
      <c r="B10" s="90" t="s">
        <v>1480</v>
      </c>
      <c r="C10" s="66"/>
      <c r="D10" s="66"/>
      <c r="E10" s="66"/>
      <c r="F10" s="66"/>
      <c r="G10" s="66"/>
      <c r="H10" s="66"/>
      <c r="I10" s="66"/>
      <c r="J10" s="66"/>
      <c r="K10" s="67"/>
      <c r="L10" s="67"/>
      <c r="M10" s="67"/>
      <c r="N10" s="67"/>
      <c r="O10" s="67"/>
      <c r="P10" s="67"/>
      <c r="Q10" s="67"/>
      <c r="R10" s="68"/>
      <c r="S10" s="68"/>
      <c r="T10" s="121"/>
      <c r="U10" s="121"/>
      <c r="V10" s="121"/>
      <c r="W10" s="121"/>
      <c r="X10" s="121"/>
      <c r="Y10" s="121"/>
      <c r="Z10" s="121"/>
      <c r="AA10" s="121"/>
      <c r="AB10" s="121"/>
      <c r="AC10" s="121"/>
      <c r="AD10" s="121"/>
      <c r="AE10" s="121"/>
      <c r="AF10" s="121"/>
      <c r="AG10" s="121"/>
      <c r="AH10" s="121"/>
      <c r="AI10" s="121"/>
      <c r="AJ10" s="128"/>
      <c r="AK10" s="128"/>
      <c r="AL10" s="128"/>
    </row>
    <row r="11" spans="2:38" ht="22.5" customHeight="1" thickBot="1">
      <c r="B11" s="69"/>
      <c r="C11" s="70"/>
      <c r="D11" s="70"/>
      <c r="E11" s="70"/>
      <c r="F11" s="70"/>
      <c r="G11" s="70"/>
      <c r="H11" s="70"/>
      <c r="I11" s="70"/>
      <c r="J11" s="70"/>
      <c r="K11" s="70"/>
      <c r="L11" s="70"/>
      <c r="M11" s="70"/>
      <c r="N11" s="70"/>
      <c r="O11" s="70"/>
      <c r="P11" s="70"/>
      <c r="Q11" s="70"/>
      <c r="R11" s="71"/>
      <c r="S11" s="72"/>
      <c r="T11" s="121"/>
      <c r="U11" s="121"/>
      <c r="V11" s="121"/>
      <c r="W11" s="121"/>
      <c r="X11" s="121"/>
      <c r="Y11" s="121"/>
      <c r="Z11" s="121"/>
      <c r="AA11" s="121"/>
      <c r="AB11" s="121"/>
      <c r="AC11" s="121"/>
      <c r="AD11" s="121"/>
      <c r="AE11" s="121"/>
      <c r="AF11" s="121"/>
      <c r="AG11" s="121"/>
      <c r="AH11" s="121"/>
      <c r="AI11" s="121"/>
      <c r="AJ11" s="128"/>
      <c r="AK11" s="128"/>
      <c r="AL11" s="128"/>
    </row>
    <row r="12" spans="2:38" ht="22.5" customHeight="1">
      <c r="B12" s="73"/>
      <c r="C12" s="348" t="s">
        <v>2349</v>
      </c>
      <c r="D12" s="349"/>
      <c r="E12" s="349"/>
      <c r="F12" s="349"/>
      <c r="G12" s="349"/>
      <c r="H12" s="349"/>
      <c r="I12" s="349"/>
      <c r="J12" s="349"/>
      <c r="K12" s="349"/>
      <c r="L12" s="349"/>
      <c r="M12" s="349"/>
      <c r="N12" s="349"/>
      <c r="O12" s="349"/>
      <c r="P12" s="349"/>
      <c r="Q12" s="349"/>
      <c r="R12" s="350"/>
      <c r="S12" s="74"/>
      <c r="T12" s="121"/>
      <c r="U12" s="121"/>
      <c r="V12" s="121"/>
      <c r="W12" s="121"/>
      <c r="X12" s="121"/>
      <c r="Y12" s="121"/>
      <c r="Z12" s="121"/>
      <c r="AA12" s="121"/>
      <c r="AB12" s="121"/>
      <c r="AC12" s="121"/>
      <c r="AD12" s="121"/>
      <c r="AE12" s="121"/>
      <c r="AF12" s="121"/>
      <c r="AG12" s="121"/>
      <c r="AH12" s="121"/>
      <c r="AI12" s="121"/>
      <c r="AJ12" s="128"/>
      <c r="AK12" s="128"/>
      <c r="AL12" s="128"/>
    </row>
    <row r="13" spans="2:38" ht="22.5" customHeight="1">
      <c r="B13" s="73"/>
      <c r="C13" s="351"/>
      <c r="D13" s="352"/>
      <c r="E13" s="352"/>
      <c r="F13" s="352"/>
      <c r="G13" s="352"/>
      <c r="H13" s="352"/>
      <c r="I13" s="352"/>
      <c r="J13" s="352"/>
      <c r="K13" s="352"/>
      <c r="L13" s="352"/>
      <c r="M13" s="352"/>
      <c r="N13" s="352"/>
      <c r="O13" s="352"/>
      <c r="P13" s="352"/>
      <c r="Q13" s="352"/>
      <c r="R13" s="353"/>
      <c r="S13" s="74"/>
      <c r="T13" s="121"/>
      <c r="U13" s="121"/>
      <c r="V13" s="121"/>
      <c r="W13" s="121"/>
      <c r="X13" s="121"/>
      <c r="Y13" s="121"/>
      <c r="Z13" s="121"/>
      <c r="AA13" s="121"/>
      <c r="AB13" s="121"/>
      <c r="AC13" s="121"/>
      <c r="AD13" s="121"/>
      <c r="AE13" s="121"/>
      <c r="AF13" s="121"/>
      <c r="AG13" s="121"/>
      <c r="AH13" s="121"/>
      <c r="AI13" s="121"/>
      <c r="AJ13" s="128"/>
      <c r="AK13" s="128"/>
      <c r="AL13" s="128"/>
    </row>
    <row r="14" spans="2:38" ht="22.5" customHeight="1">
      <c r="B14" s="73"/>
      <c r="C14" s="351"/>
      <c r="D14" s="352"/>
      <c r="E14" s="352"/>
      <c r="F14" s="352"/>
      <c r="G14" s="352"/>
      <c r="H14" s="352"/>
      <c r="I14" s="352"/>
      <c r="J14" s="352"/>
      <c r="K14" s="352"/>
      <c r="L14" s="352"/>
      <c r="M14" s="352"/>
      <c r="N14" s="352"/>
      <c r="O14" s="352"/>
      <c r="P14" s="352"/>
      <c r="Q14" s="352"/>
      <c r="R14" s="353"/>
      <c r="S14" s="74"/>
      <c r="T14" s="121"/>
      <c r="U14" s="121"/>
      <c r="V14" s="121"/>
      <c r="W14" s="121"/>
      <c r="X14" s="121"/>
      <c r="Y14" s="121"/>
      <c r="Z14" s="121"/>
      <c r="AA14" s="121"/>
      <c r="AB14" s="121"/>
      <c r="AC14" s="121"/>
      <c r="AD14" s="121"/>
      <c r="AE14" s="121"/>
      <c r="AF14" s="121"/>
      <c r="AG14" s="121"/>
      <c r="AH14" s="121"/>
      <c r="AI14" s="121"/>
      <c r="AJ14" s="128"/>
      <c r="AK14" s="128"/>
      <c r="AL14" s="128"/>
    </row>
    <row r="15" spans="2:38" ht="22.5" customHeight="1">
      <c r="B15" s="73"/>
      <c r="C15" s="351"/>
      <c r="D15" s="352"/>
      <c r="E15" s="352"/>
      <c r="F15" s="352"/>
      <c r="G15" s="352"/>
      <c r="H15" s="352"/>
      <c r="I15" s="352"/>
      <c r="J15" s="352"/>
      <c r="K15" s="352"/>
      <c r="L15" s="352"/>
      <c r="M15" s="352"/>
      <c r="N15" s="352"/>
      <c r="O15" s="352"/>
      <c r="P15" s="352"/>
      <c r="Q15" s="352"/>
      <c r="R15" s="353"/>
      <c r="S15" s="74"/>
      <c r="T15" s="121"/>
      <c r="U15" s="121"/>
      <c r="V15" s="121"/>
      <c r="W15" s="121"/>
      <c r="X15" s="121"/>
      <c r="Y15" s="121"/>
      <c r="Z15" s="121"/>
      <c r="AA15" s="121"/>
      <c r="AB15" s="121"/>
      <c r="AC15" s="121"/>
      <c r="AD15" s="121"/>
      <c r="AE15" s="121"/>
      <c r="AF15" s="121"/>
      <c r="AG15" s="121"/>
      <c r="AH15" s="121"/>
      <c r="AI15" s="121"/>
      <c r="AJ15" s="128"/>
      <c r="AK15" s="128"/>
      <c r="AL15" s="128"/>
    </row>
    <row r="16" spans="2:38" ht="22.5" customHeight="1">
      <c r="B16" s="73"/>
      <c r="C16" s="351"/>
      <c r="D16" s="352"/>
      <c r="E16" s="352"/>
      <c r="F16" s="352"/>
      <c r="G16" s="352"/>
      <c r="H16" s="352"/>
      <c r="I16" s="352"/>
      <c r="J16" s="352"/>
      <c r="K16" s="352"/>
      <c r="L16" s="352"/>
      <c r="M16" s="352"/>
      <c r="N16" s="352"/>
      <c r="O16" s="352"/>
      <c r="P16" s="352"/>
      <c r="Q16" s="352"/>
      <c r="R16" s="353"/>
      <c r="S16" s="74"/>
      <c r="T16" s="121"/>
      <c r="U16" s="121"/>
      <c r="V16" s="121"/>
      <c r="W16" s="121"/>
      <c r="X16" s="123"/>
      <c r="Y16" s="121"/>
      <c r="Z16" s="121"/>
      <c r="AA16" s="121"/>
      <c r="AB16" s="121"/>
      <c r="AC16" s="121"/>
      <c r="AD16" s="121"/>
      <c r="AE16" s="121"/>
      <c r="AF16" s="121"/>
      <c r="AG16" s="121"/>
      <c r="AH16" s="121"/>
      <c r="AI16" s="121"/>
      <c r="AJ16" s="128"/>
      <c r="AK16" s="128"/>
      <c r="AL16" s="128"/>
    </row>
    <row r="17" spans="2:38" ht="22.5" customHeight="1">
      <c r="B17" s="73"/>
      <c r="C17" s="351"/>
      <c r="D17" s="352"/>
      <c r="E17" s="352"/>
      <c r="F17" s="352"/>
      <c r="G17" s="352"/>
      <c r="H17" s="352"/>
      <c r="I17" s="352"/>
      <c r="J17" s="352"/>
      <c r="K17" s="352"/>
      <c r="L17" s="352"/>
      <c r="M17" s="352"/>
      <c r="N17" s="352"/>
      <c r="O17" s="352"/>
      <c r="P17" s="352"/>
      <c r="Q17" s="352"/>
      <c r="R17" s="353"/>
      <c r="S17" s="74"/>
      <c r="T17" s="121"/>
      <c r="U17" s="121"/>
      <c r="V17" s="121"/>
      <c r="W17" s="121"/>
      <c r="X17" s="123"/>
      <c r="Y17" s="121"/>
      <c r="Z17" s="121"/>
      <c r="AA17" s="121"/>
      <c r="AB17" s="121"/>
      <c r="AC17" s="121"/>
      <c r="AD17" s="121"/>
      <c r="AE17" s="121"/>
      <c r="AF17" s="121"/>
      <c r="AG17" s="121"/>
      <c r="AH17" s="121"/>
      <c r="AI17" s="121"/>
      <c r="AJ17" s="128"/>
      <c r="AK17" s="128"/>
      <c r="AL17" s="128"/>
    </row>
    <row r="18" spans="2:38" ht="22.5" customHeight="1">
      <c r="B18" s="73"/>
      <c r="C18" s="351"/>
      <c r="D18" s="352"/>
      <c r="E18" s="352"/>
      <c r="F18" s="352"/>
      <c r="G18" s="352"/>
      <c r="H18" s="352"/>
      <c r="I18" s="352"/>
      <c r="J18" s="352"/>
      <c r="K18" s="352"/>
      <c r="L18" s="352"/>
      <c r="M18" s="352"/>
      <c r="N18" s="352"/>
      <c r="O18" s="352"/>
      <c r="P18" s="352"/>
      <c r="Q18" s="352"/>
      <c r="R18" s="353"/>
      <c r="S18" s="74"/>
      <c r="T18" s="121"/>
      <c r="U18" s="121"/>
      <c r="V18" s="121"/>
      <c r="W18" s="121"/>
      <c r="X18" s="121"/>
      <c r="Y18" s="121"/>
      <c r="Z18" s="121"/>
      <c r="AA18" s="121"/>
      <c r="AB18" s="121"/>
      <c r="AC18" s="121"/>
      <c r="AD18" s="121"/>
      <c r="AE18" s="121"/>
      <c r="AF18" s="121"/>
      <c r="AG18" s="121"/>
      <c r="AH18" s="121"/>
      <c r="AI18" s="121"/>
      <c r="AJ18" s="128"/>
      <c r="AK18" s="128"/>
      <c r="AL18" s="128"/>
    </row>
    <row r="19" spans="2:38" ht="22.5" customHeight="1">
      <c r="B19" s="73"/>
      <c r="C19" s="351"/>
      <c r="D19" s="352"/>
      <c r="E19" s="352"/>
      <c r="F19" s="352"/>
      <c r="G19" s="352"/>
      <c r="H19" s="352"/>
      <c r="I19" s="352"/>
      <c r="J19" s="352"/>
      <c r="K19" s="352"/>
      <c r="L19" s="352"/>
      <c r="M19" s="352"/>
      <c r="N19" s="352"/>
      <c r="O19" s="352"/>
      <c r="P19" s="352"/>
      <c r="Q19" s="352"/>
      <c r="R19" s="353"/>
      <c r="S19" s="74"/>
      <c r="T19" s="121"/>
      <c r="U19" s="121"/>
      <c r="V19" s="121"/>
      <c r="W19" s="121"/>
      <c r="X19" s="121"/>
      <c r="Y19" s="121"/>
      <c r="Z19" s="121"/>
      <c r="AA19" s="121"/>
      <c r="AB19" s="121"/>
      <c r="AC19" s="121"/>
      <c r="AD19" s="121"/>
      <c r="AE19" s="121"/>
      <c r="AF19" s="121"/>
      <c r="AG19" s="121"/>
      <c r="AH19" s="121"/>
      <c r="AI19" s="121"/>
      <c r="AJ19" s="128"/>
      <c r="AK19" s="128"/>
      <c r="AL19" s="128"/>
    </row>
    <row r="20" spans="2:38" ht="22.5" customHeight="1">
      <c r="B20" s="73"/>
      <c r="C20" s="351"/>
      <c r="D20" s="352"/>
      <c r="E20" s="352"/>
      <c r="F20" s="352"/>
      <c r="G20" s="352"/>
      <c r="H20" s="352"/>
      <c r="I20" s="352"/>
      <c r="J20" s="352"/>
      <c r="K20" s="352"/>
      <c r="L20" s="352"/>
      <c r="M20" s="352"/>
      <c r="N20" s="352"/>
      <c r="O20" s="352"/>
      <c r="P20" s="352"/>
      <c r="Q20" s="352"/>
      <c r="R20" s="353"/>
      <c r="S20" s="74"/>
      <c r="T20" s="121"/>
      <c r="U20" s="121"/>
      <c r="V20" s="121"/>
      <c r="W20" s="121"/>
      <c r="X20" s="121"/>
      <c r="Y20" s="121"/>
      <c r="Z20" s="121"/>
      <c r="AA20" s="121"/>
      <c r="AB20" s="121"/>
      <c r="AC20" s="121"/>
      <c r="AD20" s="121"/>
      <c r="AE20" s="121"/>
      <c r="AF20" s="121"/>
      <c r="AG20" s="121"/>
      <c r="AH20" s="121"/>
      <c r="AI20" s="121"/>
      <c r="AJ20" s="128"/>
      <c r="AK20" s="128"/>
      <c r="AL20" s="128"/>
    </row>
    <row r="21" spans="2:38" ht="50" customHeight="1">
      <c r="B21" s="73"/>
      <c r="C21" s="351"/>
      <c r="D21" s="352"/>
      <c r="E21" s="352"/>
      <c r="F21" s="352"/>
      <c r="G21" s="352"/>
      <c r="H21" s="352"/>
      <c r="I21" s="352"/>
      <c r="J21" s="352"/>
      <c r="K21" s="352"/>
      <c r="L21" s="352"/>
      <c r="M21" s="352"/>
      <c r="N21" s="352"/>
      <c r="O21" s="352"/>
      <c r="P21" s="352"/>
      <c r="Q21" s="352"/>
      <c r="R21" s="353"/>
      <c r="S21" s="74"/>
      <c r="T21" s="121"/>
      <c r="U21" s="121"/>
      <c r="V21" s="121"/>
      <c r="W21" s="121"/>
      <c r="X21" s="121"/>
      <c r="Y21" s="121"/>
      <c r="Z21" s="121"/>
      <c r="AA21" s="121"/>
      <c r="AB21" s="121"/>
      <c r="AC21" s="121"/>
      <c r="AD21" s="121"/>
      <c r="AE21" s="121"/>
      <c r="AF21" s="121"/>
      <c r="AG21" s="121"/>
      <c r="AH21" s="121"/>
      <c r="AI21" s="121"/>
      <c r="AJ21" s="128"/>
      <c r="AK21" s="128"/>
      <c r="AL21" s="128"/>
    </row>
    <row r="22" spans="2:38" ht="22.5" customHeight="1" thickBot="1">
      <c r="B22" s="73"/>
      <c r="C22" s="75"/>
      <c r="D22" s="76"/>
      <c r="E22" s="76"/>
      <c r="F22" s="76"/>
      <c r="G22" s="76"/>
      <c r="H22" s="76"/>
      <c r="I22" s="76"/>
      <c r="J22" s="76"/>
      <c r="K22" s="76"/>
      <c r="L22" s="76"/>
      <c r="M22" s="76"/>
      <c r="N22" s="76"/>
      <c r="O22" s="76"/>
      <c r="P22" s="76"/>
      <c r="Q22" s="76"/>
      <c r="R22" s="77"/>
      <c r="S22" s="74"/>
      <c r="T22" s="121"/>
      <c r="U22" s="121"/>
      <c r="V22" s="121"/>
      <c r="W22" s="121"/>
      <c r="X22" s="121"/>
      <c r="Y22" s="121"/>
      <c r="Z22" s="121"/>
      <c r="AA22" s="121"/>
      <c r="AB22" s="121"/>
      <c r="AC22" s="121"/>
      <c r="AD22" s="121"/>
      <c r="AE22" s="121"/>
      <c r="AF22" s="121"/>
      <c r="AG22" s="121"/>
      <c r="AH22" s="121"/>
      <c r="AI22" s="121"/>
      <c r="AJ22" s="128"/>
      <c r="AK22" s="128"/>
      <c r="AL22" s="128"/>
    </row>
    <row r="23" spans="2:38" s="76" customFormat="1" ht="22.5" customHeight="1" thickBot="1">
      <c r="B23" s="73"/>
      <c r="C23" s="75"/>
      <c r="D23" s="91" t="s">
        <v>2013</v>
      </c>
      <c r="E23" s="78"/>
      <c r="F23" s="78"/>
      <c r="G23" s="78"/>
      <c r="H23" s="78"/>
      <c r="I23" s="78"/>
      <c r="J23" s="78"/>
      <c r="K23" s="78"/>
      <c r="M23" s="341"/>
      <c r="N23" s="342"/>
      <c r="O23" s="342"/>
      <c r="P23" s="342"/>
      <c r="Q23" s="342"/>
      <c r="R23" s="343"/>
      <c r="S23" s="79"/>
      <c r="T23" s="123"/>
      <c r="U23" s="123"/>
      <c r="V23" s="123"/>
      <c r="W23" s="123"/>
      <c r="X23" s="121"/>
      <c r="Y23" s="123"/>
      <c r="Z23" s="123"/>
      <c r="AA23" s="123"/>
      <c r="AB23" s="123"/>
      <c r="AC23" s="123"/>
      <c r="AD23" s="123"/>
      <c r="AE23" s="123"/>
      <c r="AF23" s="123"/>
      <c r="AG23" s="123"/>
      <c r="AH23" s="123"/>
      <c r="AI23" s="123"/>
      <c r="AJ23" s="129"/>
      <c r="AK23" s="129"/>
      <c r="AL23" s="129"/>
    </row>
    <row r="24" spans="2:38" ht="22.5" customHeight="1" thickBot="1">
      <c r="B24" s="73"/>
      <c r="C24" s="80"/>
      <c r="D24" s="92" t="s">
        <v>1364</v>
      </c>
      <c r="E24" s="81"/>
      <c r="F24" s="81"/>
      <c r="G24" s="81"/>
      <c r="H24" s="81"/>
      <c r="I24" s="81"/>
      <c r="J24" s="81"/>
      <c r="K24" s="81"/>
      <c r="L24" s="82"/>
      <c r="M24" s="344"/>
      <c r="N24" s="345"/>
      <c r="O24" s="345"/>
      <c r="P24" s="345"/>
      <c r="Q24" s="345"/>
      <c r="R24" s="346"/>
      <c r="S24" s="74"/>
      <c r="T24" s="121"/>
      <c r="U24" s="121"/>
      <c r="V24" s="121"/>
      <c r="W24" s="121"/>
      <c r="X24" s="121"/>
      <c r="Y24" s="121"/>
      <c r="Z24" s="121"/>
      <c r="AA24" s="121"/>
      <c r="AB24" s="121"/>
      <c r="AC24" s="121"/>
      <c r="AD24" s="121"/>
      <c r="AE24" s="121"/>
      <c r="AF24" s="121"/>
      <c r="AG24" s="121"/>
      <c r="AH24" s="121"/>
      <c r="AI24" s="121"/>
      <c r="AJ24" s="128"/>
      <c r="AK24" s="128"/>
      <c r="AL24" s="128"/>
    </row>
    <row r="25" spans="2:38" ht="22.5" customHeight="1" thickBot="1">
      <c r="B25" s="83"/>
      <c r="C25" s="84"/>
      <c r="D25" s="84"/>
      <c r="E25" s="84"/>
      <c r="F25" s="84"/>
      <c r="G25" s="84"/>
      <c r="H25" s="84"/>
      <c r="I25" s="84"/>
      <c r="J25" s="84"/>
      <c r="K25" s="84"/>
      <c r="L25" s="84"/>
      <c r="M25" s="84"/>
      <c r="N25" s="84"/>
      <c r="O25" s="84"/>
      <c r="P25" s="84"/>
      <c r="Q25" s="84"/>
      <c r="R25" s="85"/>
      <c r="S25" s="86"/>
      <c r="T25" s="121"/>
      <c r="U25" s="121"/>
      <c r="V25" s="121"/>
      <c r="W25" s="121"/>
      <c r="X25" s="121"/>
      <c r="Y25" s="121"/>
      <c r="Z25" s="121"/>
      <c r="AA25" s="121"/>
      <c r="AB25" s="121"/>
      <c r="AC25" s="121"/>
      <c r="AD25" s="121"/>
      <c r="AE25" s="121"/>
      <c r="AF25" s="121"/>
      <c r="AG25" s="121"/>
      <c r="AH25" s="121"/>
      <c r="AI25" s="121"/>
      <c r="AJ25" s="128"/>
      <c r="AK25" s="128"/>
      <c r="AL25" s="128"/>
    </row>
    <row r="26" spans="2:38" ht="22.5" customHeight="1">
      <c r="B26" s="76"/>
      <c r="C26" s="76"/>
      <c r="D26" s="76"/>
      <c r="E26" s="76"/>
      <c r="F26" s="76"/>
      <c r="G26" s="76"/>
      <c r="H26" s="76"/>
      <c r="I26" s="76"/>
      <c r="J26" s="76"/>
      <c r="K26" s="76"/>
      <c r="L26" s="76"/>
      <c r="M26" s="76"/>
      <c r="N26" s="76"/>
      <c r="O26" s="76"/>
      <c r="P26" s="76"/>
      <c r="Q26" s="76"/>
      <c r="T26" s="121"/>
      <c r="U26" s="121"/>
      <c r="V26" s="121"/>
      <c r="W26" s="121"/>
      <c r="X26" s="121"/>
      <c r="Y26" s="121"/>
      <c r="Z26" s="121"/>
      <c r="AA26" s="121"/>
      <c r="AB26" s="121"/>
      <c r="AC26" s="121"/>
      <c r="AD26" s="121"/>
      <c r="AE26" s="121"/>
      <c r="AF26" s="121"/>
      <c r="AG26" s="121"/>
      <c r="AH26" s="121"/>
      <c r="AI26" s="121"/>
      <c r="AJ26" s="128"/>
      <c r="AK26" s="128"/>
      <c r="AL26" s="128"/>
    </row>
    <row r="27" spans="2:38" ht="22.5" customHeight="1">
      <c r="B27" s="76"/>
      <c r="C27" s="76"/>
      <c r="D27" s="76"/>
      <c r="E27" s="76"/>
      <c r="F27" s="76"/>
      <c r="G27" s="76"/>
      <c r="H27" s="76"/>
      <c r="I27" s="76"/>
      <c r="J27" s="76"/>
      <c r="K27" s="76"/>
      <c r="L27" s="76"/>
      <c r="M27" s="76"/>
      <c r="N27" s="76"/>
      <c r="O27" s="76"/>
      <c r="P27" s="76"/>
      <c r="Q27" s="76"/>
      <c r="T27" s="121"/>
      <c r="U27" s="124" t="s">
        <v>1358</v>
      </c>
      <c r="V27" s="121">
        <v>1</v>
      </c>
      <c r="W27" s="123" t="e">
        <f>VLOOKUP(M23,U27:V28,2,FALSE)</f>
        <v>#N/A</v>
      </c>
      <c r="X27" s="121"/>
      <c r="Y27" s="121"/>
      <c r="Z27" s="121"/>
      <c r="AA27" s="121"/>
      <c r="AB27" s="121"/>
      <c r="AC27" s="121"/>
      <c r="AD27" s="121"/>
      <c r="AE27" s="121"/>
      <c r="AF27" s="121"/>
      <c r="AG27" s="121"/>
      <c r="AH27" s="121"/>
      <c r="AI27" s="121"/>
      <c r="AJ27" s="128"/>
      <c r="AK27" s="128"/>
      <c r="AL27" s="128"/>
    </row>
    <row r="28" spans="2:38" ht="22.5" customHeight="1">
      <c r="T28" s="121"/>
      <c r="U28" s="124" t="s">
        <v>1359</v>
      </c>
      <c r="V28" s="121">
        <v>2</v>
      </c>
      <c r="W28" s="121"/>
      <c r="X28" s="121"/>
      <c r="Y28" s="121"/>
      <c r="Z28" s="121"/>
      <c r="AA28" s="121"/>
      <c r="AB28" s="121"/>
      <c r="AC28" s="121"/>
      <c r="AD28" s="121"/>
      <c r="AE28" s="121"/>
      <c r="AF28" s="121"/>
      <c r="AG28" s="121"/>
      <c r="AH28" s="121"/>
      <c r="AI28" s="121"/>
      <c r="AJ28" s="128"/>
      <c r="AK28" s="128"/>
      <c r="AL28" s="128"/>
    </row>
    <row r="29" spans="2:38" ht="22.5" customHeight="1">
      <c r="T29" s="121"/>
      <c r="U29" s="123" t="s">
        <v>1360</v>
      </c>
      <c r="V29" s="121">
        <v>1</v>
      </c>
      <c r="W29" s="123" t="e">
        <f>VLOOKUP(M24,$U$29:$V$39,2,FALSE)</f>
        <v>#N/A</v>
      </c>
      <c r="X29" s="121"/>
      <c r="Y29" s="121"/>
      <c r="Z29" s="121"/>
      <c r="AA29" s="121"/>
      <c r="AB29" s="121"/>
      <c r="AC29" s="121"/>
      <c r="AD29" s="121"/>
      <c r="AE29" s="121"/>
      <c r="AF29" s="121"/>
      <c r="AG29" s="121"/>
      <c r="AH29" s="121"/>
      <c r="AI29" s="121"/>
      <c r="AJ29" s="128"/>
      <c r="AK29" s="128"/>
      <c r="AL29" s="128"/>
    </row>
    <row r="30" spans="2:38" ht="22.5" customHeight="1">
      <c r="T30" s="121"/>
      <c r="U30" s="123" t="s">
        <v>1361</v>
      </c>
      <c r="V30" s="121">
        <v>2</v>
      </c>
      <c r="W30" s="121"/>
      <c r="X30" s="121"/>
      <c r="Y30" s="121"/>
      <c r="Z30" s="121"/>
      <c r="AA30" s="121"/>
      <c r="AB30" s="121"/>
      <c r="AC30" s="121"/>
      <c r="AD30" s="121"/>
      <c r="AE30" s="121"/>
      <c r="AF30" s="121"/>
      <c r="AG30" s="121"/>
      <c r="AH30" s="121"/>
      <c r="AI30" s="121"/>
      <c r="AJ30" s="128"/>
      <c r="AK30" s="128"/>
      <c r="AL30" s="128"/>
    </row>
    <row r="31" spans="2:38" ht="31.5" customHeight="1">
      <c r="E31" s="60"/>
      <c r="F31" s="60"/>
      <c r="G31" s="60"/>
      <c r="H31" s="60"/>
      <c r="I31" s="60"/>
      <c r="J31" s="60"/>
      <c r="K31" s="60"/>
      <c r="L31" s="60"/>
      <c r="T31" s="121" t="s">
        <v>1274</v>
      </c>
      <c r="U31" s="123" t="s">
        <v>1362</v>
      </c>
      <c r="V31" s="121">
        <v>3</v>
      </c>
      <c r="W31" s="121"/>
      <c r="X31" s="121"/>
      <c r="Y31" s="121"/>
      <c r="Z31" s="121"/>
      <c r="AA31" s="121"/>
      <c r="AB31" s="121"/>
      <c r="AC31" s="121"/>
      <c r="AD31" s="121"/>
      <c r="AE31" s="121"/>
      <c r="AF31" s="121"/>
      <c r="AG31" s="121"/>
      <c r="AH31" s="121"/>
      <c r="AI31" s="121"/>
      <c r="AJ31" s="128"/>
      <c r="AK31" s="128"/>
      <c r="AL31" s="128"/>
    </row>
    <row r="32" spans="2:38" ht="31.5" customHeight="1">
      <c r="E32" s="60"/>
      <c r="F32" s="60"/>
      <c r="G32" s="60"/>
      <c r="H32" s="60"/>
      <c r="I32" s="60"/>
      <c r="J32" s="60"/>
      <c r="K32" s="60"/>
      <c r="L32" s="60"/>
      <c r="T32" s="123"/>
      <c r="U32" s="123" t="s">
        <v>1363</v>
      </c>
      <c r="V32" s="121">
        <v>4</v>
      </c>
      <c r="W32" s="121"/>
      <c r="X32" s="121"/>
      <c r="Y32" s="121"/>
      <c r="Z32" s="121"/>
      <c r="AA32" s="121"/>
      <c r="AB32" s="121"/>
      <c r="AC32" s="121"/>
      <c r="AD32" s="121"/>
      <c r="AE32" s="121"/>
      <c r="AF32" s="121"/>
      <c r="AG32" s="121"/>
      <c r="AH32" s="121"/>
      <c r="AI32" s="121"/>
      <c r="AJ32" s="128"/>
      <c r="AK32" s="128"/>
      <c r="AL32" s="128"/>
    </row>
    <row r="33" spans="1:38" ht="31.5" customHeight="1">
      <c r="A33" s="121"/>
      <c r="B33" s="121"/>
      <c r="C33" s="121"/>
      <c r="D33" s="121"/>
      <c r="E33" s="125"/>
      <c r="F33" s="125"/>
      <c r="G33" s="125"/>
      <c r="H33" s="125"/>
      <c r="I33" s="125"/>
      <c r="J33" s="125"/>
      <c r="K33" s="125"/>
      <c r="L33" s="125"/>
      <c r="M33" s="121"/>
      <c r="N33" s="121"/>
      <c r="O33" s="121"/>
      <c r="P33" s="121"/>
      <c r="Q33" s="121"/>
      <c r="R33" s="121"/>
      <c r="S33" s="121"/>
      <c r="T33" s="121"/>
      <c r="U33" s="123" t="s">
        <v>1365</v>
      </c>
      <c r="V33" s="121">
        <v>5</v>
      </c>
      <c r="W33" s="121"/>
      <c r="X33" s="121"/>
      <c r="Y33" s="121"/>
      <c r="Z33" s="121"/>
      <c r="AA33" s="121"/>
      <c r="AB33" s="121"/>
      <c r="AC33" s="121"/>
      <c r="AD33" s="121"/>
      <c r="AE33" s="121"/>
      <c r="AF33" s="121"/>
      <c r="AG33" s="121"/>
      <c r="AH33" s="121"/>
      <c r="AI33" s="121"/>
      <c r="AJ33" s="128"/>
      <c r="AK33" s="128"/>
      <c r="AL33" s="128"/>
    </row>
    <row r="34" spans="1:38" ht="31.5" customHeight="1">
      <c r="A34" s="121"/>
      <c r="B34" s="121"/>
      <c r="C34" s="121"/>
      <c r="D34" s="121"/>
      <c r="E34" s="125"/>
      <c r="F34" s="125"/>
      <c r="G34" s="125"/>
      <c r="H34" s="125"/>
      <c r="I34" s="125"/>
      <c r="J34" s="125"/>
      <c r="K34" s="125"/>
      <c r="L34" s="125"/>
      <c r="M34" s="121"/>
      <c r="N34" s="121"/>
      <c r="O34" s="121"/>
      <c r="P34" s="121"/>
      <c r="Q34" s="121"/>
      <c r="R34" s="121"/>
      <c r="S34" s="121"/>
      <c r="T34" s="121"/>
      <c r="U34" s="123" t="s">
        <v>1366</v>
      </c>
      <c r="V34" s="121">
        <v>6</v>
      </c>
      <c r="W34" s="121"/>
      <c r="X34" s="121"/>
      <c r="Y34" s="121"/>
      <c r="Z34" s="121"/>
      <c r="AA34" s="121"/>
      <c r="AB34" s="121"/>
      <c r="AC34" s="121"/>
      <c r="AD34" s="121"/>
      <c r="AE34" s="121"/>
      <c r="AF34" s="121"/>
      <c r="AG34" s="121"/>
      <c r="AH34" s="121"/>
      <c r="AI34" s="121"/>
      <c r="AJ34" s="128"/>
      <c r="AK34" s="128"/>
      <c r="AL34" s="128"/>
    </row>
    <row r="35" spans="1:38" ht="33.75" customHeight="1">
      <c r="A35" s="121"/>
      <c r="B35" s="121"/>
      <c r="C35" s="121"/>
      <c r="D35" s="121"/>
      <c r="E35" s="125"/>
      <c r="F35" s="125"/>
      <c r="G35" s="125"/>
      <c r="H35" s="125"/>
      <c r="I35" s="125"/>
      <c r="J35" s="125"/>
      <c r="K35" s="125"/>
      <c r="L35" s="125"/>
      <c r="M35" s="121"/>
      <c r="N35" s="121"/>
      <c r="O35" s="121"/>
      <c r="P35" s="121"/>
      <c r="Q35" s="121"/>
      <c r="R35" s="121"/>
      <c r="S35" s="121"/>
      <c r="T35" s="121"/>
      <c r="U35" s="123" t="s">
        <v>1367</v>
      </c>
      <c r="V35" s="121">
        <v>7</v>
      </c>
      <c r="W35" s="121"/>
      <c r="X35" s="121"/>
      <c r="Y35" s="121"/>
      <c r="Z35" s="121"/>
      <c r="AA35" s="121"/>
      <c r="AB35" s="121"/>
      <c r="AC35" s="121"/>
      <c r="AD35" s="121"/>
      <c r="AE35" s="121"/>
      <c r="AF35" s="121"/>
      <c r="AG35" s="121"/>
      <c r="AH35" s="121"/>
      <c r="AI35" s="121"/>
      <c r="AJ35" s="128"/>
      <c r="AK35" s="128"/>
      <c r="AL35" s="128"/>
    </row>
    <row r="36" spans="1:38" ht="33.75" customHeight="1">
      <c r="A36" s="121"/>
      <c r="B36" s="121"/>
      <c r="C36" s="121"/>
      <c r="D36" s="121"/>
      <c r="E36" s="125"/>
      <c r="F36" s="125"/>
      <c r="G36" s="125"/>
      <c r="H36" s="125"/>
      <c r="I36" s="125"/>
      <c r="J36" s="125"/>
      <c r="K36" s="125"/>
      <c r="L36" s="125"/>
      <c r="M36" s="121"/>
      <c r="N36" s="121"/>
      <c r="O36" s="121"/>
      <c r="P36" s="121"/>
      <c r="Q36" s="121"/>
      <c r="R36" s="121"/>
      <c r="S36" s="121"/>
      <c r="T36" s="121"/>
      <c r="U36" s="123" t="s">
        <v>1368</v>
      </c>
      <c r="V36" s="121">
        <v>8</v>
      </c>
      <c r="W36" s="121"/>
      <c r="X36" s="121"/>
      <c r="Y36" s="121"/>
      <c r="Z36" s="121"/>
      <c r="AA36" s="121"/>
      <c r="AB36" s="121"/>
      <c r="AC36" s="121"/>
      <c r="AD36" s="121"/>
      <c r="AE36" s="121"/>
      <c r="AF36" s="121"/>
      <c r="AG36" s="121"/>
      <c r="AH36" s="121"/>
      <c r="AI36" s="121"/>
      <c r="AJ36" s="128"/>
      <c r="AK36" s="128"/>
      <c r="AL36" s="128"/>
    </row>
    <row r="37" spans="1:38">
      <c r="A37" s="121"/>
      <c r="B37" s="121"/>
      <c r="C37" s="121"/>
      <c r="D37" s="121"/>
      <c r="E37" s="121"/>
      <c r="F37" s="121"/>
      <c r="G37" s="121"/>
      <c r="H37" s="121"/>
      <c r="I37" s="121"/>
      <c r="J37" s="121"/>
      <c r="K37" s="121"/>
      <c r="L37" s="121"/>
      <c r="M37" s="121"/>
      <c r="N37" s="121"/>
      <c r="O37" s="121"/>
      <c r="P37" s="121"/>
      <c r="Q37" s="121"/>
      <c r="R37" s="121"/>
      <c r="S37" s="121"/>
      <c r="T37" s="121"/>
      <c r="U37" s="123" t="e">
        <f>IF(VLOOKUP(D5,補助金用基本データ!C5:U296,19,FALSE)=0,"９カ月分","")</f>
        <v>#N/A</v>
      </c>
      <c r="V37" s="121" t="e">
        <f>IF(U37="９カ月分",9,"")</f>
        <v>#N/A</v>
      </c>
      <c r="W37" s="121"/>
      <c r="X37" s="121"/>
      <c r="Y37" s="121"/>
      <c r="Z37" s="121"/>
      <c r="AA37" s="121"/>
      <c r="AB37" s="121"/>
      <c r="AC37" s="121"/>
      <c r="AD37" s="121"/>
      <c r="AE37" s="121"/>
      <c r="AF37" s="121"/>
      <c r="AG37" s="121"/>
      <c r="AH37" s="121"/>
      <c r="AI37" s="121"/>
      <c r="AJ37" s="128"/>
      <c r="AK37" s="128"/>
      <c r="AL37" s="128"/>
    </row>
    <row r="38" spans="1:38">
      <c r="A38" s="121"/>
      <c r="B38" s="121"/>
      <c r="C38" s="121"/>
      <c r="D38" s="121"/>
      <c r="E38" s="121"/>
      <c r="F38" s="121"/>
      <c r="G38" s="121"/>
      <c r="H38" s="121"/>
      <c r="I38" s="121"/>
      <c r="J38" s="121"/>
      <c r="K38" s="121"/>
      <c r="L38" s="121"/>
      <c r="M38" s="121"/>
      <c r="N38" s="121"/>
      <c r="O38" s="121"/>
      <c r="P38" s="121"/>
      <c r="Q38" s="121"/>
      <c r="R38" s="121"/>
      <c r="S38" s="121"/>
      <c r="T38" s="121"/>
      <c r="U38" s="123" t="e">
        <f>IF(VLOOKUP(D5,補助金用基本データ!C5:U296,19,FALSE)=0,"１０カ月分","")</f>
        <v>#N/A</v>
      </c>
      <c r="V38" s="121" t="e">
        <f>IF(U38="１０カ月分",10,"")</f>
        <v>#N/A</v>
      </c>
      <c r="W38" s="121"/>
      <c r="X38" s="121"/>
      <c r="Y38" s="121"/>
      <c r="Z38" s="121"/>
      <c r="AA38" s="121"/>
      <c r="AB38" s="121"/>
      <c r="AC38" s="121"/>
      <c r="AD38" s="121"/>
      <c r="AE38" s="121"/>
      <c r="AF38" s="121"/>
      <c r="AG38" s="121"/>
      <c r="AH38" s="121"/>
      <c r="AI38" s="121"/>
      <c r="AJ38" s="128"/>
      <c r="AK38" s="128"/>
      <c r="AL38" s="128"/>
    </row>
    <row r="39" spans="1:38">
      <c r="A39" s="121"/>
      <c r="B39" s="121"/>
      <c r="C39" s="121"/>
      <c r="D39" s="121"/>
      <c r="E39" s="121"/>
      <c r="F39" s="121"/>
      <c r="G39" s="121"/>
      <c r="H39" s="121"/>
      <c r="I39" s="121"/>
      <c r="J39" s="121"/>
      <c r="K39" s="121"/>
      <c r="L39" s="121"/>
      <c r="M39" s="121"/>
      <c r="N39" s="121"/>
      <c r="O39" s="121"/>
      <c r="P39" s="121"/>
      <c r="Q39" s="121"/>
      <c r="R39" s="121"/>
      <c r="S39" s="121"/>
      <c r="T39" s="121"/>
      <c r="U39" s="123" t="e">
        <f>IF(VLOOKUP(D5,補助金用基本データ!C5:U296,19,FALSE)=0,"１１カ月分（最大）","")</f>
        <v>#N/A</v>
      </c>
      <c r="V39" s="121" t="e">
        <f>IF(U39="１１カ月分（最大）",11,"")</f>
        <v>#N/A</v>
      </c>
      <c r="W39" s="121"/>
      <c r="X39" s="121"/>
      <c r="Y39" s="121"/>
      <c r="Z39" s="121"/>
      <c r="AA39" s="121"/>
      <c r="AB39" s="121"/>
      <c r="AC39" s="121"/>
      <c r="AD39" s="121"/>
      <c r="AE39" s="121"/>
      <c r="AF39" s="121"/>
      <c r="AG39" s="121"/>
      <c r="AH39" s="121"/>
      <c r="AI39" s="121"/>
      <c r="AJ39" s="128"/>
      <c r="AK39" s="128"/>
      <c r="AL39" s="128"/>
    </row>
    <row r="40" spans="1:38">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8"/>
      <c r="AK40" s="128"/>
      <c r="AL40" s="128"/>
    </row>
    <row r="41" spans="1:38">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8"/>
      <c r="AK41" s="128"/>
      <c r="AL41" s="128"/>
    </row>
    <row r="42" spans="1:38">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8"/>
      <c r="AK42" s="128"/>
      <c r="AL42" s="128"/>
    </row>
    <row r="43" spans="1:38">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8"/>
      <c r="AK43" s="128"/>
      <c r="AL43" s="128"/>
    </row>
    <row r="44" spans="1:38">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8"/>
      <c r="AK44" s="128"/>
      <c r="AL44" s="128"/>
    </row>
    <row r="45" spans="1:38">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8"/>
      <c r="AK45" s="128"/>
      <c r="AL45" s="128"/>
    </row>
    <row r="46" spans="1:38" ht="39" customHeight="1">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8"/>
      <c r="AK46" s="128"/>
      <c r="AL46" s="128"/>
    </row>
    <row r="47" spans="1:38">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8"/>
      <c r="AK47" s="128"/>
      <c r="AL47" s="128"/>
    </row>
    <row r="48" spans="1:38">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8"/>
      <c r="AK48" s="128"/>
      <c r="AL48" s="128"/>
    </row>
    <row r="49" spans="1:38">
      <c r="A49" s="347"/>
      <c r="B49" s="347"/>
      <c r="C49" s="347"/>
      <c r="D49" s="126"/>
      <c r="E49" s="126"/>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8"/>
      <c r="AK49" s="128"/>
      <c r="AL49" s="128"/>
    </row>
    <row r="50" spans="1:38" ht="16">
      <c r="B50" s="335"/>
      <c r="C50" s="335"/>
      <c r="D50" s="88"/>
      <c r="E50" s="88"/>
      <c r="F50" s="89"/>
      <c r="G50" s="89"/>
      <c r="H50" s="89"/>
      <c r="I50" s="89"/>
      <c r="J50" s="89"/>
      <c r="K50" s="89"/>
      <c r="L50" s="89"/>
      <c r="M50" s="89"/>
      <c r="N50" s="89"/>
      <c r="O50" s="89"/>
      <c r="P50" s="89"/>
      <c r="Q50" s="89"/>
      <c r="R50" s="89"/>
      <c r="U50" s="118"/>
      <c r="V50" s="118"/>
      <c r="W50" s="118"/>
    </row>
    <row r="51" spans="1:38" ht="16">
      <c r="B51" s="335"/>
      <c r="C51" s="335"/>
      <c r="D51" s="88"/>
      <c r="E51" s="88"/>
      <c r="F51" s="89"/>
      <c r="G51" s="89"/>
      <c r="H51" s="89"/>
      <c r="I51" s="89"/>
      <c r="J51" s="89"/>
      <c r="K51" s="89"/>
      <c r="L51" s="89"/>
      <c r="M51" s="89"/>
      <c r="N51" s="89"/>
      <c r="O51" s="89"/>
      <c r="P51" s="89"/>
      <c r="Q51" s="89"/>
      <c r="R51" s="89"/>
      <c r="U51" s="118"/>
      <c r="V51" s="118"/>
      <c r="W51" s="118"/>
      <c r="X51" s="118"/>
    </row>
    <row r="52" spans="1:38" ht="16">
      <c r="B52" s="335"/>
      <c r="C52" s="335"/>
      <c r="D52" s="88"/>
      <c r="E52" s="88"/>
      <c r="F52" s="89"/>
      <c r="G52" s="89"/>
      <c r="H52" s="89"/>
      <c r="I52" s="89"/>
      <c r="J52" s="89"/>
      <c r="K52" s="89"/>
      <c r="L52" s="89"/>
      <c r="M52" s="89"/>
      <c r="N52" s="89"/>
      <c r="O52" s="89"/>
      <c r="P52" s="89"/>
      <c r="Q52" s="89"/>
      <c r="R52" s="89"/>
      <c r="U52" s="119"/>
      <c r="V52" s="119"/>
      <c r="W52" s="119"/>
      <c r="X52" s="118"/>
    </row>
    <row r="53" spans="1:38" ht="16">
      <c r="B53" s="335"/>
      <c r="C53" s="335"/>
      <c r="D53" s="88"/>
      <c r="E53" s="88"/>
      <c r="F53" s="89"/>
      <c r="G53" s="89"/>
      <c r="H53" s="89"/>
      <c r="I53" s="89"/>
      <c r="J53" s="89"/>
      <c r="K53" s="89"/>
      <c r="L53" s="89"/>
      <c r="M53" s="89"/>
      <c r="N53" s="89"/>
      <c r="O53" s="89"/>
      <c r="P53" s="89"/>
      <c r="Q53" s="89"/>
      <c r="R53" s="89"/>
      <c r="T53" s="118"/>
      <c r="U53" s="118"/>
      <c r="V53" s="118"/>
      <c r="W53" s="118"/>
      <c r="X53" s="119"/>
      <c r="Y53" s="118"/>
      <c r="Z53" s="118"/>
      <c r="AA53" s="118"/>
      <c r="AB53" s="118"/>
      <c r="AC53" s="118"/>
      <c r="AD53" s="118"/>
    </row>
    <row r="54" spans="1:38" ht="16">
      <c r="B54" s="335"/>
      <c r="C54" s="335"/>
      <c r="D54" s="88"/>
      <c r="E54" s="88"/>
      <c r="F54" s="89"/>
      <c r="G54" s="89"/>
      <c r="H54" s="89"/>
      <c r="I54" s="89"/>
      <c r="J54" s="89"/>
      <c r="K54" s="89"/>
      <c r="L54" s="89"/>
      <c r="M54" s="89"/>
      <c r="N54" s="89"/>
      <c r="O54" s="89"/>
      <c r="P54" s="89"/>
      <c r="Q54" s="89"/>
      <c r="R54" s="89"/>
      <c r="T54" s="118"/>
      <c r="U54" s="119"/>
      <c r="V54" s="119"/>
      <c r="W54" s="119"/>
      <c r="X54" s="118"/>
      <c r="Y54" s="118"/>
      <c r="Z54" s="118"/>
      <c r="AA54" s="118"/>
      <c r="AB54" s="118"/>
      <c r="AC54" s="118"/>
      <c r="AD54" s="118"/>
    </row>
    <row r="55" spans="1:38" ht="19.5" customHeight="1">
      <c r="T55" s="119"/>
      <c r="U55" s="119"/>
      <c r="V55" s="119"/>
      <c r="W55" s="119"/>
      <c r="X55" s="119"/>
      <c r="Y55" s="119"/>
      <c r="Z55" s="119"/>
      <c r="AA55" s="119"/>
      <c r="AB55" s="119"/>
      <c r="AC55" s="119"/>
      <c r="AD55" s="119"/>
    </row>
    <row r="56" spans="1:38" ht="16">
      <c r="A56" s="354"/>
      <c r="B56" s="354"/>
      <c r="C56" s="354"/>
      <c r="D56" s="87"/>
      <c r="E56" s="87"/>
      <c r="T56" s="118"/>
      <c r="U56" s="119"/>
      <c r="V56" s="119"/>
      <c r="W56" s="119"/>
      <c r="X56" s="119"/>
      <c r="Y56" s="118"/>
      <c r="Z56" s="118"/>
      <c r="AA56" s="118"/>
      <c r="AB56" s="118"/>
      <c r="AC56" s="118"/>
      <c r="AD56" s="118"/>
    </row>
    <row r="57" spans="1:38" ht="16">
      <c r="B57" s="335"/>
      <c r="C57" s="335"/>
      <c r="D57" s="88"/>
      <c r="E57" s="88"/>
      <c r="F57" s="89"/>
      <c r="G57" s="89"/>
      <c r="H57" s="89"/>
      <c r="I57" s="89"/>
      <c r="J57" s="89"/>
      <c r="K57" s="89"/>
      <c r="L57" s="89"/>
      <c r="M57" s="89"/>
      <c r="N57" s="89"/>
      <c r="O57" s="89"/>
      <c r="P57" s="89"/>
      <c r="Q57" s="89"/>
      <c r="R57" s="89"/>
      <c r="T57" s="119"/>
      <c r="U57" s="119"/>
      <c r="V57" s="119"/>
      <c r="W57" s="119"/>
      <c r="X57" s="119"/>
      <c r="Y57" s="119"/>
      <c r="Z57" s="119"/>
      <c r="AA57" s="119"/>
      <c r="AB57" s="119"/>
      <c r="AC57" s="119"/>
      <c r="AD57" s="119"/>
    </row>
    <row r="58" spans="1:38" ht="16">
      <c r="B58" s="335"/>
      <c r="C58" s="335"/>
      <c r="D58" s="88"/>
      <c r="E58" s="88"/>
      <c r="F58" s="89"/>
      <c r="G58" s="89"/>
      <c r="H58" s="89"/>
      <c r="I58" s="89"/>
      <c r="J58" s="89"/>
      <c r="K58" s="89"/>
      <c r="L58" s="89"/>
      <c r="M58" s="89"/>
      <c r="N58" s="89"/>
      <c r="O58" s="89"/>
      <c r="P58" s="89"/>
      <c r="Q58" s="89"/>
      <c r="R58" s="89"/>
      <c r="T58" s="119"/>
      <c r="U58" s="119"/>
      <c r="V58" s="119"/>
      <c r="W58" s="119"/>
      <c r="X58" s="119"/>
      <c r="Y58" s="119"/>
      <c r="Z58" s="119"/>
      <c r="AA58" s="119"/>
      <c r="AB58" s="119"/>
      <c r="AC58" s="119"/>
      <c r="AD58" s="119"/>
    </row>
    <row r="59" spans="1:38" ht="16">
      <c r="B59" s="335"/>
      <c r="C59" s="335"/>
      <c r="D59" s="88"/>
      <c r="E59" s="88"/>
      <c r="F59" s="89"/>
      <c r="G59" s="89"/>
      <c r="H59" s="89"/>
      <c r="I59" s="89"/>
      <c r="J59" s="89"/>
      <c r="K59" s="89"/>
      <c r="L59" s="89"/>
      <c r="M59" s="89"/>
      <c r="N59" s="89"/>
      <c r="O59" s="89"/>
      <c r="P59" s="89"/>
      <c r="Q59" s="89"/>
      <c r="R59" s="89"/>
      <c r="T59" s="119"/>
      <c r="U59" s="119"/>
      <c r="V59" s="119"/>
      <c r="W59" s="119"/>
      <c r="X59" s="119"/>
      <c r="Y59" s="119"/>
      <c r="Z59" s="119"/>
      <c r="AA59" s="119"/>
      <c r="AB59" s="119"/>
      <c r="AC59" s="119"/>
      <c r="AD59" s="119"/>
    </row>
    <row r="60" spans="1:38" ht="16">
      <c r="B60" s="335"/>
      <c r="C60" s="335"/>
      <c r="D60" s="88"/>
      <c r="E60" s="88"/>
      <c r="F60" s="89"/>
      <c r="G60" s="89"/>
      <c r="H60" s="89"/>
      <c r="I60" s="89"/>
      <c r="J60" s="89"/>
      <c r="K60" s="89"/>
      <c r="L60" s="89"/>
      <c r="M60" s="89"/>
      <c r="N60" s="89"/>
      <c r="O60" s="89"/>
      <c r="P60" s="89"/>
      <c r="Q60" s="89"/>
      <c r="R60" s="89"/>
      <c r="T60" s="119"/>
      <c r="U60" s="120"/>
      <c r="V60" s="119"/>
      <c r="W60" s="119"/>
      <c r="X60" s="119"/>
      <c r="Y60" s="119"/>
      <c r="Z60" s="119"/>
      <c r="AA60" s="119"/>
      <c r="AB60" s="119"/>
      <c r="AC60" s="119"/>
      <c r="AD60" s="119"/>
    </row>
    <row r="61" spans="1:38" ht="39" customHeight="1">
      <c r="T61" s="119"/>
      <c r="U61" s="120"/>
      <c r="V61" s="119"/>
      <c r="W61" s="119"/>
      <c r="X61" s="119"/>
      <c r="Y61" s="119"/>
      <c r="Z61" s="119"/>
      <c r="AA61" s="119"/>
      <c r="AB61" s="119"/>
      <c r="AC61" s="119"/>
      <c r="AD61" s="119"/>
    </row>
    <row r="62" spans="1:38" ht="81" customHeight="1">
      <c r="T62" s="119"/>
      <c r="U62" s="120"/>
      <c r="V62" s="119"/>
      <c r="W62" s="119"/>
      <c r="X62" s="119"/>
      <c r="Y62" s="119"/>
      <c r="Z62" s="119"/>
      <c r="AA62" s="119"/>
      <c r="AB62" s="119"/>
      <c r="AC62" s="119"/>
      <c r="AD62" s="119"/>
    </row>
    <row r="63" spans="1:38" ht="19.5" customHeight="1">
      <c r="T63" s="120"/>
      <c r="U63" s="120"/>
      <c r="V63" s="119"/>
      <c r="W63" s="119"/>
      <c r="X63" s="119"/>
      <c r="Y63" s="119"/>
      <c r="Z63" s="119"/>
      <c r="AA63" s="119"/>
      <c r="AB63" s="119"/>
      <c r="AC63" s="119"/>
      <c r="AD63" s="119"/>
    </row>
    <row r="64" spans="1:38" ht="19.5" customHeight="1">
      <c r="T64" s="120"/>
      <c r="U64" s="120"/>
      <c r="V64" s="119"/>
      <c r="W64" s="119"/>
      <c r="X64" s="119"/>
      <c r="Y64" s="119"/>
      <c r="Z64" s="119"/>
      <c r="AA64" s="119"/>
      <c r="AB64" s="119"/>
      <c r="AC64" s="119"/>
      <c r="AD64" s="119"/>
    </row>
    <row r="65" spans="20:30" ht="19.5" customHeight="1">
      <c r="T65" s="120"/>
      <c r="U65" s="120"/>
      <c r="V65" s="119"/>
      <c r="W65" s="119"/>
      <c r="X65" s="119"/>
      <c r="Y65" s="119"/>
      <c r="Z65" s="119"/>
      <c r="AA65" s="119"/>
      <c r="AB65" s="119"/>
      <c r="AC65" s="119"/>
      <c r="AD65" s="119"/>
    </row>
    <row r="66" spans="20:30" ht="19.5" customHeight="1">
      <c r="T66" s="120"/>
      <c r="U66" s="120"/>
      <c r="V66" s="119"/>
      <c r="W66" s="119"/>
      <c r="X66" s="119"/>
      <c r="Y66" s="119"/>
      <c r="Z66" s="119"/>
      <c r="AA66" s="119"/>
      <c r="AB66" s="119"/>
      <c r="AC66" s="119"/>
      <c r="AD66" s="119"/>
    </row>
    <row r="67" spans="20:30" ht="19.5" customHeight="1">
      <c r="T67" s="120"/>
      <c r="U67" s="120"/>
      <c r="V67" s="119"/>
      <c r="W67" s="119"/>
      <c r="X67" s="119"/>
      <c r="Y67" s="119"/>
      <c r="Z67" s="119"/>
      <c r="AA67" s="119"/>
      <c r="AB67" s="119"/>
      <c r="AC67" s="119"/>
      <c r="AD67" s="119"/>
    </row>
    <row r="68" spans="20:30" ht="19.5" customHeight="1">
      <c r="T68" s="120"/>
      <c r="U68" s="120"/>
      <c r="V68" s="119"/>
      <c r="W68" s="119"/>
      <c r="X68" s="119"/>
      <c r="Y68" s="119"/>
      <c r="Z68" s="119"/>
      <c r="AA68" s="119"/>
      <c r="AB68" s="119"/>
      <c r="AC68" s="119"/>
      <c r="AD68" s="119"/>
    </row>
    <row r="69" spans="20:30" ht="19.5" customHeight="1">
      <c r="T69" s="120"/>
      <c r="U69" s="120"/>
      <c r="V69" s="119"/>
      <c r="W69" s="119"/>
      <c r="X69" s="119"/>
      <c r="Y69" s="119"/>
      <c r="Z69" s="119"/>
      <c r="AA69" s="119"/>
      <c r="AB69" s="119"/>
      <c r="AC69" s="119"/>
      <c r="AD69" s="119"/>
    </row>
    <row r="70" spans="20:30" ht="19.5" customHeight="1">
      <c r="T70" s="120"/>
      <c r="U70" s="120"/>
      <c r="V70" s="119"/>
      <c r="W70" s="119"/>
      <c r="X70" s="119"/>
      <c r="Y70" s="119"/>
      <c r="Z70" s="119"/>
      <c r="AA70" s="119"/>
      <c r="AB70" s="119"/>
      <c r="AC70" s="119"/>
      <c r="AD70" s="119"/>
    </row>
    <row r="71" spans="20:30" ht="39" customHeight="1">
      <c r="T71" s="120"/>
      <c r="U71" s="120"/>
      <c r="V71" s="119"/>
      <c r="W71" s="119"/>
      <c r="X71" s="119"/>
      <c r="Y71" s="119"/>
      <c r="Z71" s="119"/>
      <c r="AA71" s="119"/>
      <c r="AB71" s="119"/>
      <c r="AC71" s="119"/>
      <c r="AD71" s="119"/>
    </row>
    <row r="72" spans="20:30" ht="16">
      <c r="T72" s="120"/>
      <c r="U72" s="120"/>
      <c r="V72" s="119"/>
      <c r="W72" s="119"/>
      <c r="X72" s="119"/>
      <c r="Y72" s="119"/>
      <c r="Z72" s="119"/>
      <c r="AA72" s="119"/>
      <c r="AB72" s="119"/>
      <c r="AC72" s="119"/>
      <c r="AD72" s="119"/>
    </row>
    <row r="73" spans="20:30" ht="39" customHeight="1">
      <c r="T73" s="120"/>
      <c r="U73" s="120"/>
      <c r="V73" s="119"/>
      <c r="W73" s="119"/>
      <c r="X73" s="119"/>
      <c r="Y73" s="119"/>
      <c r="Z73" s="119"/>
      <c r="AA73" s="119"/>
      <c r="AB73" s="119"/>
      <c r="AC73" s="119"/>
      <c r="AD73" s="119"/>
    </row>
    <row r="74" spans="20:30" ht="16">
      <c r="T74" s="120"/>
      <c r="U74" s="120"/>
      <c r="V74" s="119"/>
      <c r="W74" s="119"/>
      <c r="X74" s="119"/>
      <c r="Y74" s="119"/>
      <c r="Z74" s="119"/>
      <c r="AA74" s="119"/>
      <c r="AB74" s="119"/>
      <c r="AC74" s="119"/>
      <c r="AD74" s="119"/>
    </row>
    <row r="75" spans="20:30" ht="16">
      <c r="T75" s="120"/>
      <c r="U75" s="120"/>
      <c r="V75" s="119"/>
      <c r="W75" s="119"/>
      <c r="X75" s="119"/>
      <c r="Y75" s="119"/>
      <c r="Z75" s="119"/>
      <c r="AA75" s="119"/>
      <c r="AB75" s="119"/>
      <c r="AC75" s="119"/>
      <c r="AD75" s="119"/>
    </row>
    <row r="76" spans="20:30" ht="16">
      <c r="T76" s="120"/>
      <c r="U76" s="120"/>
      <c r="V76" s="119"/>
      <c r="W76" s="119"/>
      <c r="X76" s="119"/>
      <c r="Y76" s="119"/>
      <c r="Z76" s="119"/>
      <c r="AA76" s="119"/>
      <c r="AB76" s="119"/>
      <c r="AC76" s="119"/>
      <c r="AD76" s="119"/>
    </row>
    <row r="77" spans="20:30" ht="16">
      <c r="T77" s="120"/>
      <c r="U77" s="120"/>
      <c r="V77" s="119"/>
      <c r="W77" s="119"/>
      <c r="X77" s="119"/>
      <c r="Y77" s="119"/>
      <c r="Z77" s="119"/>
      <c r="AA77" s="119"/>
      <c r="AB77" s="119"/>
      <c r="AC77" s="119"/>
      <c r="AD77" s="119"/>
    </row>
    <row r="78" spans="20:30" ht="16">
      <c r="T78" s="120"/>
      <c r="U78" s="120"/>
      <c r="V78" s="119"/>
      <c r="W78" s="119"/>
      <c r="X78" s="119"/>
      <c r="Y78" s="119"/>
      <c r="Z78" s="119"/>
      <c r="AA78" s="119"/>
      <c r="AB78" s="119"/>
      <c r="AC78" s="119"/>
      <c r="AD78" s="119"/>
    </row>
    <row r="79" spans="20:30" ht="39" customHeight="1">
      <c r="T79" s="120"/>
      <c r="U79" s="120"/>
      <c r="V79" s="119"/>
      <c r="W79" s="119"/>
      <c r="X79" s="119"/>
      <c r="Y79" s="119"/>
      <c r="Z79" s="119"/>
      <c r="AA79" s="119"/>
      <c r="AB79" s="119"/>
      <c r="AC79" s="119"/>
      <c r="AD79" s="119"/>
    </row>
    <row r="80" spans="20:30" ht="16">
      <c r="T80" s="120"/>
      <c r="X80" s="119"/>
      <c r="Y80" s="119"/>
      <c r="Z80" s="119"/>
      <c r="AA80" s="119"/>
      <c r="AB80" s="119"/>
      <c r="AC80" s="119"/>
      <c r="AD80" s="119"/>
    </row>
    <row r="81" spans="20:30" ht="16">
      <c r="T81" s="120"/>
      <c r="Y81" s="119"/>
      <c r="Z81" s="119"/>
      <c r="AA81" s="119"/>
      <c r="AB81" s="119"/>
      <c r="AC81" s="119"/>
      <c r="AD81" s="119"/>
    </row>
    <row r="82" spans="20:30" ht="16">
      <c r="T82" s="120"/>
      <c r="Y82" s="119"/>
      <c r="Z82" s="119"/>
      <c r="AA82" s="119"/>
      <c r="AB82" s="119"/>
      <c r="AC82" s="119"/>
      <c r="AD82" s="119"/>
    </row>
  </sheetData>
  <sheetProtection algorithmName="SHA-512" hashValue="7R8+K+1004blohQWo80OXUkopbWqlZ/zXijzMvfzppNVJJzKAhJiS0UlZJdiEHn9XNEV+01TpVA6HpBZEGEdwg==" saltValue="+x95O2x0Ie4szYFSJODmYA==" spinCount="100000" sheet="1" selectLockedCells="1"/>
  <mergeCells count="24">
    <mergeCell ref="B59:C59"/>
    <mergeCell ref="B60:C60"/>
    <mergeCell ref="B52:C52"/>
    <mergeCell ref="B53:C53"/>
    <mergeCell ref="B54:C54"/>
    <mergeCell ref="A56:C56"/>
    <mergeCell ref="B57:C57"/>
    <mergeCell ref="B58:C58"/>
    <mergeCell ref="B51:C51"/>
    <mergeCell ref="M7:O7"/>
    <mergeCell ref="P7:R7"/>
    <mergeCell ref="M8:O8"/>
    <mergeCell ref="P8:R8"/>
    <mergeCell ref="M23:R23"/>
    <mergeCell ref="M24:R24"/>
    <mergeCell ref="A49:C49"/>
    <mergeCell ref="B50:C50"/>
    <mergeCell ref="C12:R21"/>
    <mergeCell ref="D3:J3"/>
    <mergeCell ref="M3:O3"/>
    <mergeCell ref="D4:J4"/>
    <mergeCell ref="M4:O4"/>
    <mergeCell ref="D5:J5"/>
    <mergeCell ref="M5:O5"/>
  </mergeCells>
  <phoneticPr fontId="17"/>
  <conditionalFormatting sqref="D3:J5">
    <cfRule type="containsBlanks" dxfId="14" priority="12">
      <formula>LEN(TRIM(D3))=0</formula>
    </cfRule>
  </conditionalFormatting>
  <conditionalFormatting sqref="E39:G44 M40:O40 M42:O42 M44:O44">
    <cfRule type="expression" priority="6">
      <formula>B1="○"</formula>
    </cfRule>
  </conditionalFormatting>
  <conditionalFormatting sqref="E37:I42 M38:O38 M40:O40 M42:O42">
    <cfRule type="expression" priority="5">
      <formula>$J$6="○"</formula>
    </cfRule>
  </conditionalFormatting>
  <conditionalFormatting sqref="F36:G39">
    <cfRule type="expression" priority="27">
      <formula>J6=○</formula>
    </cfRule>
  </conditionalFormatting>
  <conditionalFormatting sqref="F42:G42">
    <cfRule type="expression" priority="25">
      <formula>J10=○</formula>
    </cfRule>
  </conditionalFormatting>
  <conditionalFormatting sqref="F43:G43 F45:G45">
    <cfRule type="expression" priority="37">
      <formula>J18=○</formula>
    </cfRule>
  </conditionalFormatting>
  <conditionalFormatting sqref="F44:G44">
    <cfRule type="expression" priority="24">
      <formula>#REF!=○</formula>
    </cfRule>
  </conditionalFormatting>
  <conditionalFormatting sqref="F46:G46">
    <cfRule type="expression" priority="26">
      <formula>J23=○</formula>
    </cfRule>
  </conditionalFormatting>
  <conditionalFormatting sqref="F47:G51">
    <cfRule type="expression" priority="22">
      <formula>J28=○</formula>
    </cfRule>
  </conditionalFormatting>
  <conditionalFormatting sqref="F38:J43">
    <cfRule type="expression" priority="8">
      <formula>$D$4="地方裁量型認定こども園"</formula>
    </cfRule>
  </conditionalFormatting>
  <conditionalFormatting sqref="F40:T41">
    <cfRule type="expression" priority="21">
      <formula>#REF!=○</formula>
    </cfRule>
  </conditionalFormatting>
  <conditionalFormatting sqref="H39:I44">
    <cfRule type="expression" priority="23">
      <formula>D1="○"</formula>
    </cfRule>
  </conditionalFormatting>
  <conditionalFormatting sqref="H44:P44">
    <cfRule type="expression" priority="35">
      <formula>#REF!=○</formula>
    </cfRule>
  </conditionalFormatting>
  <conditionalFormatting sqref="H46:P46">
    <cfRule type="expression" priority="18">
      <formula>K23=○</formula>
    </cfRule>
  </conditionalFormatting>
  <conditionalFormatting sqref="H47:P51">
    <cfRule type="expression" priority="7">
      <formula>K28=○</formula>
    </cfRule>
  </conditionalFormatting>
  <conditionalFormatting sqref="H36:S39">
    <cfRule type="expression" priority="19">
      <formula>K6=○</formula>
    </cfRule>
  </conditionalFormatting>
  <conditionalFormatting sqref="H42:T42">
    <cfRule type="expression" priority="14">
      <formula>K10=○</formula>
    </cfRule>
  </conditionalFormatting>
  <conditionalFormatting sqref="H43:T43 H45:P45">
    <cfRule type="expression" priority="13">
      <formula>K18=○</formula>
    </cfRule>
  </conditionalFormatting>
  <conditionalFormatting sqref="M4">
    <cfRule type="containsBlanks" dxfId="13" priority="11">
      <formula>LEN(TRIM(M4))=0</formula>
    </cfRule>
  </conditionalFormatting>
  <conditionalFormatting sqref="M8">
    <cfRule type="containsBlanks" dxfId="12" priority="3">
      <formula>LEN(TRIM(M8))=0</formula>
    </cfRule>
  </conditionalFormatting>
  <conditionalFormatting sqref="M24:R24">
    <cfRule type="expression" dxfId="11" priority="1">
      <formula>$M$23="概算払いは請求しない"</formula>
    </cfRule>
  </conditionalFormatting>
  <conditionalFormatting sqref="M73:S96">
    <cfRule type="expression" priority="4">
      <formula>$J$6="○"</formula>
    </cfRule>
  </conditionalFormatting>
  <conditionalFormatting sqref="P8">
    <cfRule type="containsBlanks" dxfId="10" priority="2">
      <formula>LEN(TRIM(P8))=0</formula>
    </cfRule>
  </conditionalFormatting>
  <conditionalFormatting sqref="Q45:Q46">
    <cfRule type="expression" priority="33">
      <formula>T31=○</formula>
    </cfRule>
  </conditionalFormatting>
  <conditionalFormatting sqref="Q47:Q49">
    <cfRule type="expression" priority="29">
      <formula>T37=○</formula>
    </cfRule>
  </conditionalFormatting>
  <conditionalFormatting sqref="Q50:Q51">
    <cfRule type="expression" priority="30">
      <formula>#REF!=○</formula>
    </cfRule>
  </conditionalFormatting>
  <conditionalFormatting sqref="Q44:R44 T44:T45 R45">
    <cfRule type="expression" priority="31">
      <formula>T27=○</formula>
    </cfRule>
  </conditionalFormatting>
  <conditionalFormatting sqref="R47:T51">
    <cfRule type="expression" priority="32">
      <formula>U34=○</formula>
    </cfRule>
  </conditionalFormatting>
  <conditionalFormatting sqref="S44:S45 R46:T46">
    <cfRule type="expression" priority="17">
      <formula>#REF!=○</formula>
    </cfRule>
  </conditionalFormatting>
  <conditionalFormatting sqref="U41:U42">
    <cfRule type="expression" priority="34">
      <formula>V27=○</formula>
    </cfRule>
  </conditionalFormatting>
  <conditionalFormatting sqref="U43">
    <cfRule type="expression" priority="16">
      <formula>#REF!=○</formula>
    </cfRule>
  </conditionalFormatting>
  <conditionalFormatting sqref="U44:U48">
    <cfRule type="expression" priority="15">
      <formula>X26=○</formula>
    </cfRule>
  </conditionalFormatting>
  <conditionalFormatting sqref="U40:W40 V42:W42">
    <cfRule type="expression" priority="36">
      <formula>X18=○</formula>
    </cfRule>
  </conditionalFormatting>
  <conditionalFormatting sqref="V41:W41">
    <cfRule type="expression" priority="38">
      <formula>#REF!=○</formula>
    </cfRule>
  </conditionalFormatting>
  <conditionalFormatting sqref="V43:W43">
    <cfRule type="expression" priority="20">
      <formula>Y23=○</formula>
    </cfRule>
  </conditionalFormatting>
  <conditionalFormatting sqref="V44:W48">
    <cfRule type="expression" priority="28">
      <formula>Y28=○</formula>
    </cfRule>
  </conditionalFormatting>
  <conditionalFormatting sqref="X36:X41 F38:J43 Y38:AA43 N39:P39 AE39:AG39 N41:P41 AE41:AG41 N43:P43 AE43:AG43">
    <cfRule type="expression" priority="10">
      <formula>$D$4="地方裁量型認定こども園・保育所型認定こども園"</formula>
    </cfRule>
  </conditionalFormatting>
  <conditionalFormatting sqref="X36:X41 Y38:AA43 N39:P39 AE39:AG39 N41:P41 AE41:AG41 N43:P43 AE43:AG43">
    <cfRule type="expression" priority="9">
      <formula>$D$4="地方裁量型認定こども園"</formula>
    </cfRule>
  </conditionalFormatting>
  <dataValidations count="6">
    <dataValidation type="list" allowBlank="1" showInputMessage="1" showErrorMessage="1" sqref="M23:R23" xr:uid="{D3BBAA34-9939-4375-8203-CFB69F299C30}">
      <formula1>$U$27:$U$28</formula1>
    </dataValidation>
    <dataValidation type="list" allowBlank="1" showInputMessage="1" showErrorMessage="1" sqref="F50:R54 F57:R60" xr:uid="{ECC36E5C-8098-4F16-8C1F-F1250A7E5E57}">
      <formula1>$T$31:$T$31</formula1>
    </dataValidation>
    <dataValidation type="list" allowBlank="1" showInputMessage="1" showErrorMessage="1" sqref="D5:J5" xr:uid="{27443871-C522-438F-8E9A-A2FEEA87FC86}">
      <formula1>INDIRECT(TEXT($D$3&amp;$D$4,"@"))</formula1>
    </dataValidation>
    <dataValidation type="list" allowBlank="1" showInputMessage="1" showErrorMessage="1" sqref="D3:J3" xr:uid="{91D45FE7-B4A2-4CBE-9504-9A9DED9AB5FD}">
      <formula1>"中央区,花見川区,稲毛区,若葉区,緑区,美浜区"</formula1>
    </dataValidation>
    <dataValidation type="list" allowBlank="1" showInputMessage="1" showErrorMessage="1" sqref="D4:J4" xr:uid="{6DD69473-1313-48A5-A412-622D688A2DE1}">
      <formula1>"幼保連携型認定こども園,幼稚園型認定こども園,保育所型認定こども園,地方裁量型認定こども園"</formula1>
    </dataValidation>
    <dataValidation type="list" allowBlank="1" showInputMessage="1" showErrorMessage="1" sqref="M24:R24" xr:uid="{F1DD8E42-8841-4CE4-9D9A-1FBECD63BB44}">
      <formula1>$U$29:$U$39</formula1>
    </dataValidation>
  </dataValidations>
  <pageMargins left="0.70866141732283472" right="0.70866141732283472" top="0.74803149606299213" bottom="0.74803149606299213" header="0.31496062992125984" footer="0.31496062992125984"/>
  <pageSetup paperSize="9" scale="78"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1B8B1-6E3E-44A5-A38D-75ADFC71E79B}">
  <sheetPr codeName="Sheet8"/>
  <dimension ref="A1:T92"/>
  <sheetViews>
    <sheetView showGridLines="0" view="pageBreakPreview" zoomScale="70" zoomScaleNormal="100" zoomScaleSheetLayoutView="70" workbookViewId="0">
      <selection sqref="A1:XFD1048576"/>
    </sheetView>
  </sheetViews>
  <sheetFormatPr defaultColWidth="8" defaultRowHeight="12"/>
  <cols>
    <col min="1" max="1" width="3.36328125" style="183" customWidth="1"/>
    <col min="2" max="2" width="11.26953125" style="183" customWidth="1"/>
    <col min="3" max="3" width="7" style="183" customWidth="1"/>
    <col min="4" max="4" width="6.7265625" style="183" customWidth="1"/>
    <col min="5" max="5" width="15.54296875" style="183" customWidth="1"/>
    <col min="6" max="6" width="7.453125" style="183" customWidth="1"/>
    <col min="7" max="7" width="5.26953125" style="184" bestFit="1" customWidth="1"/>
    <col min="8" max="8" width="5.26953125" style="183" customWidth="1"/>
    <col min="9" max="9" width="6.6328125" style="183" customWidth="1"/>
    <col min="10" max="10" width="6" style="183" customWidth="1"/>
    <col min="11" max="11" width="6.90625" style="183" customWidth="1"/>
    <col min="12" max="14" width="8.36328125" style="183" customWidth="1"/>
    <col min="15" max="15" width="8.7265625" style="183" customWidth="1"/>
    <col min="16" max="18" width="8" style="183"/>
    <col min="19" max="19" width="1.6328125" style="183" customWidth="1"/>
    <col min="20" max="36" width="8" style="183"/>
    <col min="37" max="37" width="6.1796875" style="183" customWidth="1"/>
    <col min="38" max="261" width="8" style="183"/>
    <col min="262" max="262" width="3.36328125" style="183" customWidth="1"/>
    <col min="263" max="263" width="8.36328125" style="183" customWidth="1"/>
    <col min="264" max="264" width="7" style="183" customWidth="1"/>
    <col min="265" max="265" width="5" style="183" customWidth="1"/>
    <col min="266" max="266" width="19.36328125" style="183" customWidth="1"/>
    <col min="267" max="267" width="5.26953125" style="183" bestFit="1" customWidth="1"/>
    <col min="268" max="268" width="5.26953125" style="183" customWidth="1"/>
    <col min="269" max="269" width="6.6328125" style="183" customWidth="1"/>
    <col min="270" max="270" width="6.90625" style="183" customWidth="1"/>
    <col min="271" max="272" width="9.453125" style="183" customWidth="1"/>
    <col min="273" max="273" width="8.7265625" style="183" customWidth="1"/>
    <col min="274" max="517" width="8" style="183"/>
    <col min="518" max="518" width="3.36328125" style="183" customWidth="1"/>
    <col min="519" max="519" width="8.36328125" style="183" customWidth="1"/>
    <col min="520" max="520" width="7" style="183" customWidth="1"/>
    <col min="521" max="521" width="5" style="183" customWidth="1"/>
    <col min="522" max="522" width="19.36328125" style="183" customWidth="1"/>
    <col min="523" max="523" width="5.26953125" style="183" bestFit="1" customWidth="1"/>
    <col min="524" max="524" width="5.26953125" style="183" customWidth="1"/>
    <col min="525" max="525" width="6.6328125" style="183" customWidth="1"/>
    <col min="526" max="526" width="6.90625" style="183" customWidth="1"/>
    <col min="527" max="528" width="9.453125" style="183" customWidth="1"/>
    <col min="529" max="529" width="8.7265625" style="183" customWidth="1"/>
    <col min="530" max="773" width="8" style="183"/>
    <col min="774" max="774" width="3.36328125" style="183" customWidth="1"/>
    <col min="775" max="775" width="8.36328125" style="183" customWidth="1"/>
    <col min="776" max="776" width="7" style="183" customWidth="1"/>
    <col min="777" max="777" width="5" style="183" customWidth="1"/>
    <col min="778" max="778" width="19.36328125" style="183" customWidth="1"/>
    <col min="779" max="779" width="5.26953125" style="183" bestFit="1" customWidth="1"/>
    <col min="780" max="780" width="5.26953125" style="183" customWidth="1"/>
    <col min="781" max="781" width="6.6328125" style="183" customWidth="1"/>
    <col min="782" max="782" width="6.90625" style="183" customWidth="1"/>
    <col min="783" max="784" width="9.453125" style="183" customWidth="1"/>
    <col min="785" max="785" width="8.7265625" style="183" customWidth="1"/>
    <col min="786" max="1029" width="8" style="183"/>
    <col min="1030" max="1030" width="3.36328125" style="183" customWidth="1"/>
    <col min="1031" max="1031" width="8.36328125" style="183" customWidth="1"/>
    <col min="1032" max="1032" width="7" style="183" customWidth="1"/>
    <col min="1033" max="1033" width="5" style="183" customWidth="1"/>
    <col min="1034" max="1034" width="19.36328125" style="183" customWidth="1"/>
    <col min="1035" max="1035" width="5.26953125" style="183" bestFit="1" customWidth="1"/>
    <col min="1036" max="1036" width="5.26953125" style="183" customWidth="1"/>
    <col min="1037" max="1037" width="6.6328125" style="183" customWidth="1"/>
    <col min="1038" max="1038" width="6.90625" style="183" customWidth="1"/>
    <col min="1039" max="1040" width="9.453125" style="183" customWidth="1"/>
    <col min="1041" max="1041" width="8.7265625" style="183" customWidth="1"/>
    <col min="1042" max="1285" width="8" style="183"/>
    <col min="1286" max="1286" width="3.36328125" style="183" customWidth="1"/>
    <col min="1287" max="1287" width="8.36328125" style="183" customWidth="1"/>
    <col min="1288" max="1288" width="7" style="183" customWidth="1"/>
    <col min="1289" max="1289" width="5" style="183" customWidth="1"/>
    <col min="1290" max="1290" width="19.36328125" style="183" customWidth="1"/>
    <col min="1291" max="1291" width="5.26953125" style="183" bestFit="1" customWidth="1"/>
    <col min="1292" max="1292" width="5.26953125" style="183" customWidth="1"/>
    <col min="1293" max="1293" width="6.6328125" style="183" customWidth="1"/>
    <col min="1294" max="1294" width="6.90625" style="183" customWidth="1"/>
    <col min="1295" max="1296" width="9.453125" style="183" customWidth="1"/>
    <col min="1297" max="1297" width="8.7265625" style="183" customWidth="1"/>
    <col min="1298" max="1541" width="8" style="183"/>
    <col min="1542" max="1542" width="3.36328125" style="183" customWidth="1"/>
    <col min="1543" max="1543" width="8.36328125" style="183" customWidth="1"/>
    <col min="1544" max="1544" width="7" style="183" customWidth="1"/>
    <col min="1545" max="1545" width="5" style="183" customWidth="1"/>
    <col min="1546" max="1546" width="19.36328125" style="183" customWidth="1"/>
    <col min="1547" max="1547" width="5.26953125" style="183" bestFit="1" customWidth="1"/>
    <col min="1548" max="1548" width="5.26953125" style="183" customWidth="1"/>
    <col min="1549" max="1549" width="6.6328125" style="183" customWidth="1"/>
    <col min="1550" max="1550" width="6.90625" style="183" customWidth="1"/>
    <col min="1551" max="1552" width="9.453125" style="183" customWidth="1"/>
    <col min="1553" max="1553" width="8.7265625" style="183" customWidth="1"/>
    <col min="1554" max="1797" width="8" style="183"/>
    <col min="1798" max="1798" width="3.36328125" style="183" customWidth="1"/>
    <col min="1799" max="1799" width="8.36328125" style="183" customWidth="1"/>
    <col min="1800" max="1800" width="7" style="183" customWidth="1"/>
    <col min="1801" max="1801" width="5" style="183" customWidth="1"/>
    <col min="1802" max="1802" width="19.36328125" style="183" customWidth="1"/>
    <col min="1803" max="1803" width="5.26953125" style="183" bestFit="1" customWidth="1"/>
    <col min="1804" max="1804" width="5.26953125" style="183" customWidth="1"/>
    <col min="1805" max="1805" width="6.6328125" style="183" customWidth="1"/>
    <col min="1806" max="1806" width="6.90625" style="183" customWidth="1"/>
    <col min="1807" max="1808" width="9.453125" style="183" customWidth="1"/>
    <col min="1809" max="1809" width="8.7265625" style="183" customWidth="1"/>
    <col min="1810" max="2053" width="8" style="183"/>
    <col min="2054" max="2054" width="3.36328125" style="183" customWidth="1"/>
    <col min="2055" max="2055" width="8.36328125" style="183" customWidth="1"/>
    <col min="2056" max="2056" width="7" style="183" customWidth="1"/>
    <col min="2057" max="2057" width="5" style="183" customWidth="1"/>
    <col min="2058" max="2058" width="19.36328125" style="183" customWidth="1"/>
    <col min="2059" max="2059" width="5.26953125" style="183" bestFit="1" customWidth="1"/>
    <col min="2060" max="2060" width="5.26953125" style="183" customWidth="1"/>
    <col min="2061" max="2061" width="6.6328125" style="183" customWidth="1"/>
    <col min="2062" max="2062" width="6.90625" style="183" customWidth="1"/>
    <col min="2063" max="2064" width="9.453125" style="183" customWidth="1"/>
    <col min="2065" max="2065" width="8.7265625" style="183" customWidth="1"/>
    <col min="2066" max="2309" width="8" style="183"/>
    <col min="2310" max="2310" width="3.36328125" style="183" customWidth="1"/>
    <col min="2311" max="2311" width="8.36328125" style="183" customWidth="1"/>
    <col min="2312" max="2312" width="7" style="183" customWidth="1"/>
    <col min="2313" max="2313" width="5" style="183" customWidth="1"/>
    <col min="2314" max="2314" width="19.36328125" style="183" customWidth="1"/>
    <col min="2315" max="2315" width="5.26953125" style="183" bestFit="1" customWidth="1"/>
    <col min="2316" max="2316" width="5.26953125" style="183" customWidth="1"/>
    <col min="2317" max="2317" width="6.6328125" style="183" customWidth="1"/>
    <col min="2318" max="2318" width="6.90625" style="183" customWidth="1"/>
    <col min="2319" max="2320" width="9.453125" style="183" customWidth="1"/>
    <col min="2321" max="2321" width="8.7265625" style="183" customWidth="1"/>
    <col min="2322" max="2565" width="8" style="183"/>
    <col min="2566" max="2566" width="3.36328125" style="183" customWidth="1"/>
    <col min="2567" max="2567" width="8.36328125" style="183" customWidth="1"/>
    <col min="2568" max="2568" width="7" style="183" customWidth="1"/>
    <col min="2569" max="2569" width="5" style="183" customWidth="1"/>
    <col min="2570" max="2570" width="19.36328125" style="183" customWidth="1"/>
    <col min="2571" max="2571" width="5.26953125" style="183" bestFit="1" customWidth="1"/>
    <col min="2572" max="2572" width="5.26953125" style="183" customWidth="1"/>
    <col min="2573" max="2573" width="6.6328125" style="183" customWidth="1"/>
    <col min="2574" max="2574" width="6.90625" style="183" customWidth="1"/>
    <col min="2575" max="2576" width="9.453125" style="183" customWidth="1"/>
    <col min="2577" max="2577" width="8.7265625" style="183" customWidth="1"/>
    <col min="2578" max="2821" width="8" style="183"/>
    <col min="2822" max="2822" width="3.36328125" style="183" customWidth="1"/>
    <col min="2823" max="2823" width="8.36328125" style="183" customWidth="1"/>
    <col min="2824" max="2824" width="7" style="183" customWidth="1"/>
    <col min="2825" max="2825" width="5" style="183" customWidth="1"/>
    <col min="2826" max="2826" width="19.36328125" style="183" customWidth="1"/>
    <col min="2827" max="2827" width="5.26953125" style="183" bestFit="1" customWidth="1"/>
    <col min="2828" max="2828" width="5.26953125" style="183" customWidth="1"/>
    <col min="2829" max="2829" width="6.6328125" style="183" customWidth="1"/>
    <col min="2830" max="2830" width="6.90625" style="183" customWidth="1"/>
    <col min="2831" max="2832" width="9.453125" style="183" customWidth="1"/>
    <col min="2833" max="2833" width="8.7265625" style="183" customWidth="1"/>
    <col min="2834" max="3077" width="8" style="183"/>
    <col min="3078" max="3078" width="3.36328125" style="183" customWidth="1"/>
    <col min="3079" max="3079" width="8.36328125" style="183" customWidth="1"/>
    <col min="3080" max="3080" width="7" style="183" customWidth="1"/>
    <col min="3081" max="3081" width="5" style="183" customWidth="1"/>
    <col min="3082" max="3082" width="19.36328125" style="183" customWidth="1"/>
    <col min="3083" max="3083" width="5.26953125" style="183" bestFit="1" customWidth="1"/>
    <col min="3084" max="3084" width="5.26953125" style="183" customWidth="1"/>
    <col min="3085" max="3085" width="6.6328125" style="183" customWidth="1"/>
    <col min="3086" max="3086" width="6.90625" style="183" customWidth="1"/>
    <col min="3087" max="3088" width="9.453125" style="183" customWidth="1"/>
    <col min="3089" max="3089" width="8.7265625" style="183" customWidth="1"/>
    <col min="3090" max="3333" width="8" style="183"/>
    <col min="3334" max="3334" width="3.36328125" style="183" customWidth="1"/>
    <col min="3335" max="3335" width="8.36328125" style="183" customWidth="1"/>
    <col min="3336" max="3336" width="7" style="183" customWidth="1"/>
    <col min="3337" max="3337" width="5" style="183" customWidth="1"/>
    <col min="3338" max="3338" width="19.36328125" style="183" customWidth="1"/>
    <col min="3339" max="3339" width="5.26953125" style="183" bestFit="1" customWidth="1"/>
    <col min="3340" max="3340" width="5.26953125" style="183" customWidth="1"/>
    <col min="3341" max="3341" width="6.6328125" style="183" customWidth="1"/>
    <col min="3342" max="3342" width="6.90625" style="183" customWidth="1"/>
    <col min="3343" max="3344" width="9.453125" style="183" customWidth="1"/>
    <col min="3345" max="3345" width="8.7265625" style="183" customWidth="1"/>
    <col min="3346" max="3589" width="8" style="183"/>
    <col min="3590" max="3590" width="3.36328125" style="183" customWidth="1"/>
    <col min="3591" max="3591" width="8.36328125" style="183" customWidth="1"/>
    <col min="3592" max="3592" width="7" style="183" customWidth="1"/>
    <col min="3593" max="3593" width="5" style="183" customWidth="1"/>
    <col min="3594" max="3594" width="19.36328125" style="183" customWidth="1"/>
    <col min="3595" max="3595" width="5.26953125" style="183" bestFit="1" customWidth="1"/>
    <col min="3596" max="3596" width="5.26953125" style="183" customWidth="1"/>
    <col min="3597" max="3597" width="6.6328125" style="183" customWidth="1"/>
    <col min="3598" max="3598" width="6.90625" style="183" customWidth="1"/>
    <col min="3599" max="3600" width="9.453125" style="183" customWidth="1"/>
    <col min="3601" max="3601" width="8.7265625" style="183" customWidth="1"/>
    <col min="3602" max="3845" width="8" style="183"/>
    <col min="3846" max="3846" width="3.36328125" style="183" customWidth="1"/>
    <col min="3847" max="3847" width="8.36328125" style="183" customWidth="1"/>
    <col min="3848" max="3848" width="7" style="183" customWidth="1"/>
    <col min="3849" max="3849" width="5" style="183" customWidth="1"/>
    <col min="3850" max="3850" width="19.36328125" style="183" customWidth="1"/>
    <col min="3851" max="3851" width="5.26953125" style="183" bestFit="1" customWidth="1"/>
    <col min="3852" max="3852" width="5.26953125" style="183" customWidth="1"/>
    <col min="3853" max="3853" width="6.6328125" style="183" customWidth="1"/>
    <col min="3854" max="3854" width="6.90625" style="183" customWidth="1"/>
    <col min="3855" max="3856" width="9.453125" style="183" customWidth="1"/>
    <col min="3857" max="3857" width="8.7265625" style="183" customWidth="1"/>
    <col min="3858" max="4101" width="8" style="183"/>
    <col min="4102" max="4102" width="3.36328125" style="183" customWidth="1"/>
    <col min="4103" max="4103" width="8.36328125" style="183" customWidth="1"/>
    <col min="4104" max="4104" width="7" style="183" customWidth="1"/>
    <col min="4105" max="4105" width="5" style="183" customWidth="1"/>
    <col min="4106" max="4106" width="19.36328125" style="183" customWidth="1"/>
    <col min="4107" max="4107" width="5.26953125" style="183" bestFit="1" customWidth="1"/>
    <col min="4108" max="4108" width="5.26953125" style="183" customWidth="1"/>
    <col min="4109" max="4109" width="6.6328125" style="183" customWidth="1"/>
    <col min="4110" max="4110" width="6.90625" style="183" customWidth="1"/>
    <col min="4111" max="4112" width="9.453125" style="183" customWidth="1"/>
    <col min="4113" max="4113" width="8.7265625" style="183" customWidth="1"/>
    <col min="4114" max="4357" width="8" style="183"/>
    <col min="4358" max="4358" width="3.36328125" style="183" customWidth="1"/>
    <col min="4359" max="4359" width="8.36328125" style="183" customWidth="1"/>
    <col min="4360" max="4360" width="7" style="183" customWidth="1"/>
    <col min="4361" max="4361" width="5" style="183" customWidth="1"/>
    <col min="4362" max="4362" width="19.36328125" style="183" customWidth="1"/>
    <col min="4363" max="4363" width="5.26953125" style="183" bestFit="1" customWidth="1"/>
    <col min="4364" max="4364" width="5.26953125" style="183" customWidth="1"/>
    <col min="4365" max="4365" width="6.6328125" style="183" customWidth="1"/>
    <col min="4366" max="4366" width="6.90625" style="183" customWidth="1"/>
    <col min="4367" max="4368" width="9.453125" style="183" customWidth="1"/>
    <col min="4369" max="4369" width="8.7265625" style="183" customWidth="1"/>
    <col min="4370" max="4613" width="8" style="183"/>
    <col min="4614" max="4614" width="3.36328125" style="183" customWidth="1"/>
    <col min="4615" max="4615" width="8.36328125" style="183" customWidth="1"/>
    <col min="4616" max="4616" width="7" style="183" customWidth="1"/>
    <col min="4617" max="4617" width="5" style="183" customWidth="1"/>
    <col min="4618" max="4618" width="19.36328125" style="183" customWidth="1"/>
    <col min="4619" max="4619" width="5.26953125" style="183" bestFit="1" customWidth="1"/>
    <col min="4620" max="4620" width="5.26953125" style="183" customWidth="1"/>
    <col min="4621" max="4621" width="6.6328125" style="183" customWidth="1"/>
    <col min="4622" max="4622" width="6.90625" style="183" customWidth="1"/>
    <col min="4623" max="4624" width="9.453125" style="183" customWidth="1"/>
    <col min="4625" max="4625" width="8.7265625" style="183" customWidth="1"/>
    <col min="4626" max="4869" width="8" style="183"/>
    <col min="4870" max="4870" width="3.36328125" style="183" customWidth="1"/>
    <col min="4871" max="4871" width="8.36328125" style="183" customWidth="1"/>
    <col min="4872" max="4872" width="7" style="183" customWidth="1"/>
    <col min="4873" max="4873" width="5" style="183" customWidth="1"/>
    <col min="4874" max="4874" width="19.36328125" style="183" customWidth="1"/>
    <col min="4875" max="4875" width="5.26953125" style="183" bestFit="1" customWidth="1"/>
    <col min="4876" max="4876" width="5.26953125" style="183" customWidth="1"/>
    <col min="4877" max="4877" width="6.6328125" style="183" customWidth="1"/>
    <col min="4878" max="4878" width="6.90625" style="183" customWidth="1"/>
    <col min="4879" max="4880" width="9.453125" style="183" customWidth="1"/>
    <col min="4881" max="4881" width="8.7265625" style="183" customWidth="1"/>
    <col min="4882" max="5125" width="8" style="183"/>
    <col min="5126" max="5126" width="3.36328125" style="183" customWidth="1"/>
    <col min="5127" max="5127" width="8.36328125" style="183" customWidth="1"/>
    <col min="5128" max="5128" width="7" style="183" customWidth="1"/>
    <col min="5129" max="5129" width="5" style="183" customWidth="1"/>
    <col min="5130" max="5130" width="19.36328125" style="183" customWidth="1"/>
    <col min="5131" max="5131" width="5.26953125" style="183" bestFit="1" customWidth="1"/>
    <col min="5132" max="5132" width="5.26953125" style="183" customWidth="1"/>
    <col min="5133" max="5133" width="6.6328125" style="183" customWidth="1"/>
    <col min="5134" max="5134" width="6.90625" style="183" customWidth="1"/>
    <col min="5135" max="5136" width="9.453125" style="183" customWidth="1"/>
    <col min="5137" max="5137" width="8.7265625" style="183" customWidth="1"/>
    <col min="5138" max="5381" width="8" style="183"/>
    <col min="5382" max="5382" width="3.36328125" style="183" customWidth="1"/>
    <col min="5383" max="5383" width="8.36328125" style="183" customWidth="1"/>
    <col min="5384" max="5384" width="7" style="183" customWidth="1"/>
    <col min="5385" max="5385" width="5" style="183" customWidth="1"/>
    <col min="5386" max="5386" width="19.36328125" style="183" customWidth="1"/>
    <col min="5387" max="5387" width="5.26953125" style="183" bestFit="1" customWidth="1"/>
    <col min="5388" max="5388" width="5.26953125" style="183" customWidth="1"/>
    <col min="5389" max="5389" width="6.6328125" style="183" customWidth="1"/>
    <col min="5390" max="5390" width="6.90625" style="183" customWidth="1"/>
    <col min="5391" max="5392" width="9.453125" style="183" customWidth="1"/>
    <col min="5393" max="5393" width="8.7265625" style="183" customWidth="1"/>
    <col min="5394" max="5637" width="8" style="183"/>
    <col min="5638" max="5638" width="3.36328125" style="183" customWidth="1"/>
    <col min="5639" max="5639" width="8.36328125" style="183" customWidth="1"/>
    <col min="5640" max="5640" width="7" style="183" customWidth="1"/>
    <col min="5641" max="5641" width="5" style="183" customWidth="1"/>
    <col min="5642" max="5642" width="19.36328125" style="183" customWidth="1"/>
    <col min="5643" max="5643" width="5.26953125" style="183" bestFit="1" customWidth="1"/>
    <col min="5644" max="5644" width="5.26953125" style="183" customWidth="1"/>
    <col min="5645" max="5645" width="6.6328125" style="183" customWidth="1"/>
    <col min="5646" max="5646" width="6.90625" style="183" customWidth="1"/>
    <col min="5647" max="5648" width="9.453125" style="183" customWidth="1"/>
    <col min="5649" max="5649" width="8.7265625" style="183" customWidth="1"/>
    <col min="5650" max="5893" width="8" style="183"/>
    <col min="5894" max="5894" width="3.36328125" style="183" customWidth="1"/>
    <col min="5895" max="5895" width="8.36328125" style="183" customWidth="1"/>
    <col min="5896" max="5896" width="7" style="183" customWidth="1"/>
    <col min="5897" max="5897" width="5" style="183" customWidth="1"/>
    <col min="5898" max="5898" width="19.36328125" style="183" customWidth="1"/>
    <col min="5899" max="5899" width="5.26953125" style="183" bestFit="1" customWidth="1"/>
    <col min="5900" max="5900" width="5.26953125" style="183" customWidth="1"/>
    <col min="5901" max="5901" width="6.6328125" style="183" customWidth="1"/>
    <col min="5902" max="5902" width="6.90625" style="183" customWidth="1"/>
    <col min="5903" max="5904" width="9.453125" style="183" customWidth="1"/>
    <col min="5905" max="5905" width="8.7265625" style="183" customWidth="1"/>
    <col min="5906" max="6149" width="8" style="183"/>
    <col min="6150" max="6150" width="3.36328125" style="183" customWidth="1"/>
    <col min="6151" max="6151" width="8.36328125" style="183" customWidth="1"/>
    <col min="6152" max="6152" width="7" style="183" customWidth="1"/>
    <col min="6153" max="6153" width="5" style="183" customWidth="1"/>
    <col min="6154" max="6154" width="19.36328125" style="183" customWidth="1"/>
    <col min="6155" max="6155" width="5.26953125" style="183" bestFit="1" customWidth="1"/>
    <col min="6156" max="6156" width="5.26953125" style="183" customWidth="1"/>
    <col min="6157" max="6157" width="6.6328125" style="183" customWidth="1"/>
    <col min="6158" max="6158" width="6.90625" style="183" customWidth="1"/>
    <col min="6159" max="6160" width="9.453125" style="183" customWidth="1"/>
    <col min="6161" max="6161" width="8.7265625" style="183" customWidth="1"/>
    <col min="6162" max="6405" width="8" style="183"/>
    <col min="6406" max="6406" width="3.36328125" style="183" customWidth="1"/>
    <col min="6407" max="6407" width="8.36328125" style="183" customWidth="1"/>
    <col min="6408" max="6408" width="7" style="183" customWidth="1"/>
    <col min="6409" max="6409" width="5" style="183" customWidth="1"/>
    <col min="6410" max="6410" width="19.36328125" style="183" customWidth="1"/>
    <col min="6411" max="6411" width="5.26953125" style="183" bestFit="1" customWidth="1"/>
    <col min="6412" max="6412" width="5.26953125" style="183" customWidth="1"/>
    <col min="6413" max="6413" width="6.6328125" style="183" customWidth="1"/>
    <col min="6414" max="6414" width="6.90625" style="183" customWidth="1"/>
    <col min="6415" max="6416" width="9.453125" style="183" customWidth="1"/>
    <col min="6417" max="6417" width="8.7265625" style="183" customWidth="1"/>
    <col min="6418" max="6661" width="8" style="183"/>
    <col min="6662" max="6662" width="3.36328125" style="183" customWidth="1"/>
    <col min="6663" max="6663" width="8.36328125" style="183" customWidth="1"/>
    <col min="6664" max="6664" width="7" style="183" customWidth="1"/>
    <col min="6665" max="6665" width="5" style="183" customWidth="1"/>
    <col min="6666" max="6666" width="19.36328125" style="183" customWidth="1"/>
    <col min="6667" max="6667" width="5.26953125" style="183" bestFit="1" customWidth="1"/>
    <col min="6668" max="6668" width="5.26953125" style="183" customWidth="1"/>
    <col min="6669" max="6669" width="6.6328125" style="183" customWidth="1"/>
    <col min="6670" max="6670" width="6.90625" style="183" customWidth="1"/>
    <col min="6671" max="6672" width="9.453125" style="183" customWidth="1"/>
    <col min="6673" max="6673" width="8.7265625" style="183" customWidth="1"/>
    <col min="6674" max="6917" width="8" style="183"/>
    <col min="6918" max="6918" width="3.36328125" style="183" customWidth="1"/>
    <col min="6919" max="6919" width="8.36328125" style="183" customWidth="1"/>
    <col min="6920" max="6920" width="7" style="183" customWidth="1"/>
    <col min="6921" max="6921" width="5" style="183" customWidth="1"/>
    <col min="6922" max="6922" width="19.36328125" style="183" customWidth="1"/>
    <col min="6923" max="6923" width="5.26953125" style="183" bestFit="1" customWidth="1"/>
    <col min="6924" max="6924" width="5.26953125" style="183" customWidth="1"/>
    <col min="6925" max="6925" width="6.6328125" style="183" customWidth="1"/>
    <col min="6926" max="6926" width="6.90625" style="183" customWidth="1"/>
    <col min="6927" max="6928" width="9.453125" style="183" customWidth="1"/>
    <col min="6929" max="6929" width="8.7265625" style="183" customWidth="1"/>
    <col min="6930" max="7173" width="8" style="183"/>
    <col min="7174" max="7174" width="3.36328125" style="183" customWidth="1"/>
    <col min="7175" max="7175" width="8.36328125" style="183" customWidth="1"/>
    <col min="7176" max="7176" width="7" style="183" customWidth="1"/>
    <col min="7177" max="7177" width="5" style="183" customWidth="1"/>
    <col min="7178" max="7178" width="19.36328125" style="183" customWidth="1"/>
    <col min="7179" max="7179" width="5.26953125" style="183" bestFit="1" customWidth="1"/>
    <col min="7180" max="7180" width="5.26953125" style="183" customWidth="1"/>
    <col min="7181" max="7181" width="6.6328125" style="183" customWidth="1"/>
    <col min="7182" max="7182" width="6.90625" style="183" customWidth="1"/>
    <col min="7183" max="7184" width="9.453125" style="183" customWidth="1"/>
    <col min="7185" max="7185" width="8.7265625" style="183" customWidth="1"/>
    <col min="7186" max="7429" width="8" style="183"/>
    <col min="7430" max="7430" width="3.36328125" style="183" customWidth="1"/>
    <col min="7431" max="7431" width="8.36328125" style="183" customWidth="1"/>
    <col min="7432" max="7432" width="7" style="183" customWidth="1"/>
    <col min="7433" max="7433" width="5" style="183" customWidth="1"/>
    <col min="7434" max="7434" width="19.36328125" style="183" customWidth="1"/>
    <col min="7435" max="7435" width="5.26953125" style="183" bestFit="1" customWidth="1"/>
    <col min="7436" max="7436" width="5.26953125" style="183" customWidth="1"/>
    <col min="7437" max="7437" width="6.6328125" style="183" customWidth="1"/>
    <col min="7438" max="7438" width="6.90625" style="183" customWidth="1"/>
    <col min="7439" max="7440" width="9.453125" style="183" customWidth="1"/>
    <col min="7441" max="7441" width="8.7265625" style="183" customWidth="1"/>
    <col min="7442" max="7685" width="8" style="183"/>
    <col min="7686" max="7686" width="3.36328125" style="183" customWidth="1"/>
    <col min="7687" max="7687" width="8.36328125" style="183" customWidth="1"/>
    <col min="7688" max="7688" width="7" style="183" customWidth="1"/>
    <col min="7689" max="7689" width="5" style="183" customWidth="1"/>
    <col min="7690" max="7690" width="19.36328125" style="183" customWidth="1"/>
    <col min="7691" max="7691" width="5.26953125" style="183" bestFit="1" customWidth="1"/>
    <col min="7692" max="7692" width="5.26953125" style="183" customWidth="1"/>
    <col min="7693" max="7693" width="6.6328125" style="183" customWidth="1"/>
    <col min="7694" max="7694" width="6.90625" style="183" customWidth="1"/>
    <col min="7695" max="7696" width="9.453125" style="183" customWidth="1"/>
    <col min="7697" max="7697" width="8.7265625" style="183" customWidth="1"/>
    <col min="7698" max="7941" width="8" style="183"/>
    <col min="7942" max="7942" width="3.36328125" style="183" customWidth="1"/>
    <col min="7943" max="7943" width="8.36328125" style="183" customWidth="1"/>
    <col min="7944" max="7944" width="7" style="183" customWidth="1"/>
    <col min="7945" max="7945" width="5" style="183" customWidth="1"/>
    <col min="7946" max="7946" width="19.36328125" style="183" customWidth="1"/>
    <col min="7947" max="7947" width="5.26953125" style="183" bestFit="1" customWidth="1"/>
    <col min="7948" max="7948" width="5.26953125" style="183" customWidth="1"/>
    <col min="7949" max="7949" width="6.6328125" style="183" customWidth="1"/>
    <col min="7950" max="7950" width="6.90625" style="183" customWidth="1"/>
    <col min="7951" max="7952" width="9.453125" style="183" customWidth="1"/>
    <col min="7953" max="7953" width="8.7265625" style="183" customWidth="1"/>
    <col min="7954" max="8197" width="8" style="183"/>
    <col min="8198" max="8198" width="3.36328125" style="183" customWidth="1"/>
    <col min="8199" max="8199" width="8.36328125" style="183" customWidth="1"/>
    <col min="8200" max="8200" width="7" style="183" customWidth="1"/>
    <col min="8201" max="8201" width="5" style="183" customWidth="1"/>
    <col min="8202" max="8202" width="19.36328125" style="183" customWidth="1"/>
    <col min="8203" max="8203" width="5.26953125" style="183" bestFit="1" customWidth="1"/>
    <col min="8204" max="8204" width="5.26953125" style="183" customWidth="1"/>
    <col min="8205" max="8205" width="6.6328125" style="183" customWidth="1"/>
    <col min="8206" max="8206" width="6.90625" style="183" customWidth="1"/>
    <col min="8207" max="8208" width="9.453125" style="183" customWidth="1"/>
    <col min="8209" max="8209" width="8.7265625" style="183" customWidth="1"/>
    <col min="8210" max="8453" width="8" style="183"/>
    <col min="8454" max="8454" width="3.36328125" style="183" customWidth="1"/>
    <col min="8455" max="8455" width="8.36328125" style="183" customWidth="1"/>
    <col min="8456" max="8456" width="7" style="183" customWidth="1"/>
    <col min="8457" max="8457" width="5" style="183" customWidth="1"/>
    <col min="8458" max="8458" width="19.36328125" style="183" customWidth="1"/>
    <col min="8459" max="8459" width="5.26953125" style="183" bestFit="1" customWidth="1"/>
    <col min="8460" max="8460" width="5.26953125" style="183" customWidth="1"/>
    <col min="8461" max="8461" width="6.6328125" style="183" customWidth="1"/>
    <col min="8462" max="8462" width="6.90625" style="183" customWidth="1"/>
    <col min="8463" max="8464" width="9.453125" style="183" customWidth="1"/>
    <col min="8465" max="8465" width="8.7265625" style="183" customWidth="1"/>
    <col min="8466" max="8709" width="8" style="183"/>
    <col min="8710" max="8710" width="3.36328125" style="183" customWidth="1"/>
    <col min="8711" max="8711" width="8.36328125" style="183" customWidth="1"/>
    <col min="8712" max="8712" width="7" style="183" customWidth="1"/>
    <col min="8713" max="8713" width="5" style="183" customWidth="1"/>
    <col min="8714" max="8714" width="19.36328125" style="183" customWidth="1"/>
    <col min="8715" max="8715" width="5.26953125" style="183" bestFit="1" customWidth="1"/>
    <col min="8716" max="8716" width="5.26953125" style="183" customWidth="1"/>
    <col min="8717" max="8717" width="6.6328125" style="183" customWidth="1"/>
    <col min="8718" max="8718" width="6.90625" style="183" customWidth="1"/>
    <col min="8719" max="8720" width="9.453125" style="183" customWidth="1"/>
    <col min="8721" max="8721" width="8.7265625" style="183" customWidth="1"/>
    <col min="8722" max="8965" width="8" style="183"/>
    <col min="8966" max="8966" width="3.36328125" style="183" customWidth="1"/>
    <col min="8967" max="8967" width="8.36328125" style="183" customWidth="1"/>
    <col min="8968" max="8968" width="7" style="183" customWidth="1"/>
    <col min="8969" max="8969" width="5" style="183" customWidth="1"/>
    <col min="8970" max="8970" width="19.36328125" style="183" customWidth="1"/>
    <col min="8971" max="8971" width="5.26953125" style="183" bestFit="1" customWidth="1"/>
    <col min="8972" max="8972" width="5.26953125" style="183" customWidth="1"/>
    <col min="8973" max="8973" width="6.6328125" style="183" customWidth="1"/>
    <col min="8974" max="8974" width="6.90625" style="183" customWidth="1"/>
    <col min="8975" max="8976" width="9.453125" style="183" customWidth="1"/>
    <col min="8977" max="8977" width="8.7265625" style="183" customWidth="1"/>
    <col min="8978" max="9221" width="8" style="183"/>
    <col min="9222" max="9222" width="3.36328125" style="183" customWidth="1"/>
    <col min="9223" max="9223" width="8.36328125" style="183" customWidth="1"/>
    <col min="9224" max="9224" width="7" style="183" customWidth="1"/>
    <col min="9225" max="9225" width="5" style="183" customWidth="1"/>
    <col min="9226" max="9226" width="19.36328125" style="183" customWidth="1"/>
    <col min="9227" max="9227" width="5.26953125" style="183" bestFit="1" customWidth="1"/>
    <col min="9228" max="9228" width="5.26953125" style="183" customWidth="1"/>
    <col min="9229" max="9229" width="6.6328125" style="183" customWidth="1"/>
    <col min="9230" max="9230" width="6.90625" style="183" customWidth="1"/>
    <col min="9231" max="9232" width="9.453125" style="183" customWidth="1"/>
    <col min="9233" max="9233" width="8.7265625" style="183" customWidth="1"/>
    <col min="9234" max="9477" width="8" style="183"/>
    <col min="9478" max="9478" width="3.36328125" style="183" customWidth="1"/>
    <col min="9479" max="9479" width="8.36328125" style="183" customWidth="1"/>
    <col min="9480" max="9480" width="7" style="183" customWidth="1"/>
    <col min="9481" max="9481" width="5" style="183" customWidth="1"/>
    <col min="9482" max="9482" width="19.36328125" style="183" customWidth="1"/>
    <col min="9483" max="9483" width="5.26953125" style="183" bestFit="1" customWidth="1"/>
    <col min="9484" max="9484" width="5.26953125" style="183" customWidth="1"/>
    <col min="9485" max="9485" width="6.6328125" style="183" customWidth="1"/>
    <col min="9486" max="9486" width="6.90625" style="183" customWidth="1"/>
    <col min="9487" max="9488" width="9.453125" style="183" customWidth="1"/>
    <col min="9489" max="9489" width="8.7265625" style="183" customWidth="1"/>
    <col min="9490" max="9733" width="8" style="183"/>
    <col min="9734" max="9734" width="3.36328125" style="183" customWidth="1"/>
    <col min="9735" max="9735" width="8.36328125" style="183" customWidth="1"/>
    <col min="9736" max="9736" width="7" style="183" customWidth="1"/>
    <col min="9737" max="9737" width="5" style="183" customWidth="1"/>
    <col min="9738" max="9738" width="19.36328125" style="183" customWidth="1"/>
    <col min="9739" max="9739" width="5.26953125" style="183" bestFit="1" customWidth="1"/>
    <col min="9740" max="9740" width="5.26953125" style="183" customWidth="1"/>
    <col min="9741" max="9741" width="6.6328125" style="183" customWidth="1"/>
    <col min="9742" max="9742" width="6.90625" style="183" customWidth="1"/>
    <col min="9743" max="9744" width="9.453125" style="183" customWidth="1"/>
    <col min="9745" max="9745" width="8.7265625" style="183" customWidth="1"/>
    <col min="9746" max="9989" width="8" style="183"/>
    <col min="9990" max="9990" width="3.36328125" style="183" customWidth="1"/>
    <col min="9991" max="9991" width="8.36328125" style="183" customWidth="1"/>
    <col min="9992" max="9992" width="7" style="183" customWidth="1"/>
    <col min="9993" max="9993" width="5" style="183" customWidth="1"/>
    <col min="9994" max="9994" width="19.36328125" style="183" customWidth="1"/>
    <col min="9995" max="9995" width="5.26953125" style="183" bestFit="1" customWidth="1"/>
    <col min="9996" max="9996" width="5.26953125" style="183" customWidth="1"/>
    <col min="9997" max="9997" width="6.6328125" style="183" customWidth="1"/>
    <col min="9998" max="9998" width="6.90625" style="183" customWidth="1"/>
    <col min="9999" max="10000" width="9.453125" style="183" customWidth="1"/>
    <col min="10001" max="10001" width="8.7265625" style="183" customWidth="1"/>
    <col min="10002" max="10245" width="8" style="183"/>
    <col min="10246" max="10246" width="3.36328125" style="183" customWidth="1"/>
    <col min="10247" max="10247" width="8.36328125" style="183" customWidth="1"/>
    <col min="10248" max="10248" width="7" style="183" customWidth="1"/>
    <col min="10249" max="10249" width="5" style="183" customWidth="1"/>
    <col min="10250" max="10250" width="19.36328125" style="183" customWidth="1"/>
    <col min="10251" max="10251" width="5.26953125" style="183" bestFit="1" customWidth="1"/>
    <col min="10252" max="10252" width="5.26953125" style="183" customWidth="1"/>
    <col min="10253" max="10253" width="6.6328125" style="183" customWidth="1"/>
    <col min="10254" max="10254" width="6.90625" style="183" customWidth="1"/>
    <col min="10255" max="10256" width="9.453125" style="183" customWidth="1"/>
    <col min="10257" max="10257" width="8.7265625" style="183" customWidth="1"/>
    <col min="10258" max="10501" width="8" style="183"/>
    <col min="10502" max="10502" width="3.36328125" style="183" customWidth="1"/>
    <col min="10503" max="10503" width="8.36328125" style="183" customWidth="1"/>
    <col min="10504" max="10504" width="7" style="183" customWidth="1"/>
    <col min="10505" max="10505" width="5" style="183" customWidth="1"/>
    <col min="10506" max="10506" width="19.36328125" style="183" customWidth="1"/>
    <col min="10507" max="10507" width="5.26953125" style="183" bestFit="1" customWidth="1"/>
    <col min="10508" max="10508" width="5.26953125" style="183" customWidth="1"/>
    <col min="10509" max="10509" width="6.6328125" style="183" customWidth="1"/>
    <col min="10510" max="10510" width="6.90625" style="183" customWidth="1"/>
    <col min="10511" max="10512" width="9.453125" style="183" customWidth="1"/>
    <col min="10513" max="10513" width="8.7265625" style="183" customWidth="1"/>
    <col min="10514" max="10757" width="8" style="183"/>
    <col min="10758" max="10758" width="3.36328125" style="183" customWidth="1"/>
    <col min="10759" max="10759" width="8.36328125" style="183" customWidth="1"/>
    <col min="10760" max="10760" width="7" style="183" customWidth="1"/>
    <col min="10761" max="10761" width="5" style="183" customWidth="1"/>
    <col min="10762" max="10762" width="19.36328125" style="183" customWidth="1"/>
    <col min="10763" max="10763" width="5.26953125" style="183" bestFit="1" customWidth="1"/>
    <col min="10764" max="10764" width="5.26953125" style="183" customWidth="1"/>
    <col min="10765" max="10765" width="6.6328125" style="183" customWidth="1"/>
    <col min="10766" max="10766" width="6.90625" style="183" customWidth="1"/>
    <col min="10767" max="10768" width="9.453125" style="183" customWidth="1"/>
    <col min="10769" max="10769" width="8.7265625" style="183" customWidth="1"/>
    <col min="10770" max="11013" width="8" style="183"/>
    <col min="11014" max="11014" width="3.36328125" style="183" customWidth="1"/>
    <col min="11015" max="11015" width="8.36328125" style="183" customWidth="1"/>
    <col min="11016" max="11016" width="7" style="183" customWidth="1"/>
    <col min="11017" max="11017" width="5" style="183" customWidth="1"/>
    <col min="11018" max="11018" width="19.36328125" style="183" customWidth="1"/>
    <col min="11019" max="11019" width="5.26953125" style="183" bestFit="1" customWidth="1"/>
    <col min="11020" max="11020" width="5.26953125" style="183" customWidth="1"/>
    <col min="11021" max="11021" width="6.6328125" style="183" customWidth="1"/>
    <col min="11022" max="11022" width="6.90625" style="183" customWidth="1"/>
    <col min="11023" max="11024" width="9.453125" style="183" customWidth="1"/>
    <col min="11025" max="11025" width="8.7265625" style="183" customWidth="1"/>
    <col min="11026" max="11269" width="8" style="183"/>
    <col min="11270" max="11270" width="3.36328125" style="183" customWidth="1"/>
    <col min="11271" max="11271" width="8.36328125" style="183" customWidth="1"/>
    <col min="11272" max="11272" width="7" style="183" customWidth="1"/>
    <col min="11273" max="11273" width="5" style="183" customWidth="1"/>
    <col min="11274" max="11274" width="19.36328125" style="183" customWidth="1"/>
    <col min="11275" max="11275" width="5.26953125" style="183" bestFit="1" customWidth="1"/>
    <col min="11276" max="11276" width="5.26953125" style="183" customWidth="1"/>
    <col min="11277" max="11277" width="6.6328125" style="183" customWidth="1"/>
    <col min="11278" max="11278" width="6.90625" style="183" customWidth="1"/>
    <col min="11279" max="11280" width="9.453125" style="183" customWidth="1"/>
    <col min="11281" max="11281" width="8.7265625" style="183" customWidth="1"/>
    <col min="11282" max="11525" width="8" style="183"/>
    <col min="11526" max="11526" width="3.36328125" style="183" customWidth="1"/>
    <col min="11527" max="11527" width="8.36328125" style="183" customWidth="1"/>
    <col min="11528" max="11528" width="7" style="183" customWidth="1"/>
    <col min="11529" max="11529" width="5" style="183" customWidth="1"/>
    <col min="11530" max="11530" width="19.36328125" style="183" customWidth="1"/>
    <col min="11531" max="11531" width="5.26953125" style="183" bestFit="1" customWidth="1"/>
    <col min="11532" max="11532" width="5.26953125" style="183" customWidth="1"/>
    <col min="11533" max="11533" width="6.6328125" style="183" customWidth="1"/>
    <col min="11534" max="11534" width="6.90625" style="183" customWidth="1"/>
    <col min="11535" max="11536" width="9.453125" style="183" customWidth="1"/>
    <col min="11537" max="11537" width="8.7265625" style="183" customWidth="1"/>
    <col min="11538" max="11781" width="8" style="183"/>
    <col min="11782" max="11782" width="3.36328125" style="183" customWidth="1"/>
    <col min="11783" max="11783" width="8.36328125" style="183" customWidth="1"/>
    <col min="11784" max="11784" width="7" style="183" customWidth="1"/>
    <col min="11785" max="11785" width="5" style="183" customWidth="1"/>
    <col min="11786" max="11786" width="19.36328125" style="183" customWidth="1"/>
    <col min="11787" max="11787" width="5.26953125" style="183" bestFit="1" customWidth="1"/>
    <col min="11788" max="11788" width="5.26953125" style="183" customWidth="1"/>
    <col min="11789" max="11789" width="6.6328125" style="183" customWidth="1"/>
    <col min="11790" max="11790" width="6.90625" style="183" customWidth="1"/>
    <col min="11791" max="11792" width="9.453125" style="183" customWidth="1"/>
    <col min="11793" max="11793" width="8.7265625" style="183" customWidth="1"/>
    <col min="11794" max="12037" width="8" style="183"/>
    <col min="12038" max="12038" width="3.36328125" style="183" customWidth="1"/>
    <col min="12039" max="12039" width="8.36328125" style="183" customWidth="1"/>
    <col min="12040" max="12040" width="7" style="183" customWidth="1"/>
    <col min="12041" max="12041" width="5" style="183" customWidth="1"/>
    <col min="12042" max="12042" width="19.36328125" style="183" customWidth="1"/>
    <col min="12043" max="12043" width="5.26953125" style="183" bestFit="1" customWidth="1"/>
    <col min="12044" max="12044" width="5.26953125" style="183" customWidth="1"/>
    <col min="12045" max="12045" width="6.6328125" style="183" customWidth="1"/>
    <col min="12046" max="12046" width="6.90625" style="183" customWidth="1"/>
    <col min="12047" max="12048" width="9.453125" style="183" customWidth="1"/>
    <col min="12049" max="12049" width="8.7265625" style="183" customWidth="1"/>
    <col min="12050" max="12293" width="8" style="183"/>
    <col min="12294" max="12294" width="3.36328125" style="183" customWidth="1"/>
    <col min="12295" max="12295" width="8.36328125" style="183" customWidth="1"/>
    <col min="12296" max="12296" width="7" style="183" customWidth="1"/>
    <col min="12297" max="12297" width="5" style="183" customWidth="1"/>
    <col min="12298" max="12298" width="19.36328125" style="183" customWidth="1"/>
    <col min="12299" max="12299" width="5.26953125" style="183" bestFit="1" customWidth="1"/>
    <col min="12300" max="12300" width="5.26953125" style="183" customWidth="1"/>
    <col min="12301" max="12301" width="6.6328125" style="183" customWidth="1"/>
    <col min="12302" max="12302" width="6.90625" style="183" customWidth="1"/>
    <col min="12303" max="12304" width="9.453125" style="183" customWidth="1"/>
    <col min="12305" max="12305" width="8.7265625" style="183" customWidth="1"/>
    <col min="12306" max="12549" width="8" style="183"/>
    <col min="12550" max="12550" width="3.36328125" style="183" customWidth="1"/>
    <col min="12551" max="12551" width="8.36328125" style="183" customWidth="1"/>
    <col min="12552" max="12552" width="7" style="183" customWidth="1"/>
    <col min="12553" max="12553" width="5" style="183" customWidth="1"/>
    <col min="12554" max="12554" width="19.36328125" style="183" customWidth="1"/>
    <col min="12555" max="12555" width="5.26953125" style="183" bestFit="1" customWidth="1"/>
    <col min="12556" max="12556" width="5.26953125" style="183" customWidth="1"/>
    <col min="12557" max="12557" width="6.6328125" style="183" customWidth="1"/>
    <col min="12558" max="12558" width="6.90625" style="183" customWidth="1"/>
    <col min="12559" max="12560" width="9.453125" style="183" customWidth="1"/>
    <col min="12561" max="12561" width="8.7265625" style="183" customWidth="1"/>
    <col min="12562" max="12805" width="8" style="183"/>
    <col min="12806" max="12806" width="3.36328125" style="183" customWidth="1"/>
    <col min="12807" max="12807" width="8.36328125" style="183" customWidth="1"/>
    <col min="12808" max="12808" width="7" style="183" customWidth="1"/>
    <col min="12809" max="12809" width="5" style="183" customWidth="1"/>
    <col min="12810" max="12810" width="19.36328125" style="183" customWidth="1"/>
    <col min="12811" max="12811" width="5.26953125" style="183" bestFit="1" customWidth="1"/>
    <col min="12812" max="12812" width="5.26953125" style="183" customWidth="1"/>
    <col min="12813" max="12813" width="6.6328125" style="183" customWidth="1"/>
    <col min="12814" max="12814" width="6.90625" style="183" customWidth="1"/>
    <col min="12815" max="12816" width="9.453125" style="183" customWidth="1"/>
    <col min="12817" max="12817" width="8.7265625" style="183" customWidth="1"/>
    <col min="12818" max="13061" width="8" style="183"/>
    <col min="13062" max="13062" width="3.36328125" style="183" customWidth="1"/>
    <col min="13063" max="13063" width="8.36328125" style="183" customWidth="1"/>
    <col min="13064" max="13064" width="7" style="183" customWidth="1"/>
    <col min="13065" max="13065" width="5" style="183" customWidth="1"/>
    <col min="13066" max="13066" width="19.36328125" style="183" customWidth="1"/>
    <col min="13067" max="13067" width="5.26953125" style="183" bestFit="1" customWidth="1"/>
    <col min="13068" max="13068" width="5.26953125" style="183" customWidth="1"/>
    <col min="13069" max="13069" width="6.6328125" style="183" customWidth="1"/>
    <col min="13070" max="13070" width="6.90625" style="183" customWidth="1"/>
    <col min="13071" max="13072" width="9.453125" style="183" customWidth="1"/>
    <col min="13073" max="13073" width="8.7265625" style="183" customWidth="1"/>
    <col min="13074" max="13317" width="8" style="183"/>
    <col min="13318" max="13318" width="3.36328125" style="183" customWidth="1"/>
    <col min="13319" max="13319" width="8.36328125" style="183" customWidth="1"/>
    <col min="13320" max="13320" width="7" style="183" customWidth="1"/>
    <col min="13321" max="13321" width="5" style="183" customWidth="1"/>
    <col min="13322" max="13322" width="19.36328125" style="183" customWidth="1"/>
    <col min="13323" max="13323" width="5.26953125" style="183" bestFit="1" customWidth="1"/>
    <col min="13324" max="13324" width="5.26953125" style="183" customWidth="1"/>
    <col min="13325" max="13325" width="6.6328125" style="183" customWidth="1"/>
    <col min="13326" max="13326" width="6.90625" style="183" customWidth="1"/>
    <col min="13327" max="13328" width="9.453125" style="183" customWidth="1"/>
    <col min="13329" max="13329" width="8.7265625" style="183" customWidth="1"/>
    <col min="13330" max="13573" width="8" style="183"/>
    <col min="13574" max="13574" width="3.36328125" style="183" customWidth="1"/>
    <col min="13575" max="13575" width="8.36328125" style="183" customWidth="1"/>
    <col min="13576" max="13576" width="7" style="183" customWidth="1"/>
    <col min="13577" max="13577" width="5" style="183" customWidth="1"/>
    <col min="13578" max="13578" width="19.36328125" style="183" customWidth="1"/>
    <col min="13579" max="13579" width="5.26953125" style="183" bestFit="1" customWidth="1"/>
    <col min="13580" max="13580" width="5.26953125" style="183" customWidth="1"/>
    <col min="13581" max="13581" width="6.6328125" style="183" customWidth="1"/>
    <col min="13582" max="13582" width="6.90625" style="183" customWidth="1"/>
    <col min="13583" max="13584" width="9.453125" style="183" customWidth="1"/>
    <col min="13585" max="13585" width="8.7265625" style="183" customWidth="1"/>
    <col min="13586" max="13829" width="8" style="183"/>
    <col min="13830" max="13830" width="3.36328125" style="183" customWidth="1"/>
    <col min="13831" max="13831" width="8.36328125" style="183" customWidth="1"/>
    <col min="13832" max="13832" width="7" style="183" customWidth="1"/>
    <col min="13833" max="13833" width="5" style="183" customWidth="1"/>
    <col min="13834" max="13834" width="19.36328125" style="183" customWidth="1"/>
    <col min="13835" max="13835" width="5.26953125" style="183" bestFit="1" customWidth="1"/>
    <col min="13836" max="13836" width="5.26953125" style="183" customWidth="1"/>
    <col min="13837" max="13837" width="6.6328125" style="183" customWidth="1"/>
    <col min="13838" max="13838" width="6.90625" style="183" customWidth="1"/>
    <col min="13839" max="13840" width="9.453125" style="183" customWidth="1"/>
    <col min="13841" max="13841" width="8.7265625" style="183" customWidth="1"/>
    <col min="13842" max="14085" width="8" style="183"/>
    <col min="14086" max="14086" width="3.36328125" style="183" customWidth="1"/>
    <col min="14087" max="14087" width="8.36328125" style="183" customWidth="1"/>
    <col min="14088" max="14088" width="7" style="183" customWidth="1"/>
    <col min="14089" max="14089" width="5" style="183" customWidth="1"/>
    <col min="14090" max="14090" width="19.36328125" style="183" customWidth="1"/>
    <col min="14091" max="14091" width="5.26953125" style="183" bestFit="1" customWidth="1"/>
    <col min="14092" max="14092" width="5.26953125" style="183" customWidth="1"/>
    <col min="14093" max="14093" width="6.6328125" style="183" customWidth="1"/>
    <col min="14094" max="14094" width="6.90625" style="183" customWidth="1"/>
    <col min="14095" max="14096" width="9.453125" style="183" customWidth="1"/>
    <col min="14097" max="14097" width="8.7265625" style="183" customWidth="1"/>
    <col min="14098" max="14341" width="8" style="183"/>
    <col min="14342" max="14342" width="3.36328125" style="183" customWidth="1"/>
    <col min="14343" max="14343" width="8.36328125" style="183" customWidth="1"/>
    <col min="14344" max="14344" width="7" style="183" customWidth="1"/>
    <col min="14345" max="14345" width="5" style="183" customWidth="1"/>
    <col min="14346" max="14346" width="19.36328125" style="183" customWidth="1"/>
    <col min="14347" max="14347" width="5.26953125" style="183" bestFit="1" customWidth="1"/>
    <col min="14348" max="14348" width="5.26953125" style="183" customWidth="1"/>
    <col min="14349" max="14349" width="6.6328125" style="183" customWidth="1"/>
    <col min="14350" max="14350" width="6.90625" style="183" customWidth="1"/>
    <col min="14351" max="14352" width="9.453125" style="183" customWidth="1"/>
    <col min="14353" max="14353" width="8.7265625" style="183" customWidth="1"/>
    <col min="14354" max="14597" width="8" style="183"/>
    <col min="14598" max="14598" width="3.36328125" style="183" customWidth="1"/>
    <col min="14599" max="14599" width="8.36328125" style="183" customWidth="1"/>
    <col min="14600" max="14600" width="7" style="183" customWidth="1"/>
    <col min="14601" max="14601" width="5" style="183" customWidth="1"/>
    <col min="14602" max="14602" width="19.36328125" style="183" customWidth="1"/>
    <col min="14603" max="14603" width="5.26953125" style="183" bestFit="1" customWidth="1"/>
    <col min="14604" max="14604" width="5.26953125" style="183" customWidth="1"/>
    <col min="14605" max="14605" width="6.6328125" style="183" customWidth="1"/>
    <col min="14606" max="14606" width="6.90625" style="183" customWidth="1"/>
    <col min="14607" max="14608" width="9.453125" style="183" customWidth="1"/>
    <col min="14609" max="14609" width="8.7265625" style="183" customWidth="1"/>
    <col min="14610" max="14853" width="8" style="183"/>
    <col min="14854" max="14854" width="3.36328125" style="183" customWidth="1"/>
    <col min="14855" max="14855" width="8.36328125" style="183" customWidth="1"/>
    <col min="14856" max="14856" width="7" style="183" customWidth="1"/>
    <col min="14857" max="14857" width="5" style="183" customWidth="1"/>
    <col min="14858" max="14858" width="19.36328125" style="183" customWidth="1"/>
    <col min="14859" max="14859" width="5.26953125" style="183" bestFit="1" customWidth="1"/>
    <col min="14860" max="14860" width="5.26953125" style="183" customWidth="1"/>
    <col min="14861" max="14861" width="6.6328125" style="183" customWidth="1"/>
    <col min="14862" max="14862" width="6.90625" style="183" customWidth="1"/>
    <col min="14863" max="14864" width="9.453125" style="183" customWidth="1"/>
    <col min="14865" max="14865" width="8.7265625" style="183" customWidth="1"/>
    <col min="14866" max="15109" width="8" style="183"/>
    <col min="15110" max="15110" width="3.36328125" style="183" customWidth="1"/>
    <col min="15111" max="15111" width="8.36328125" style="183" customWidth="1"/>
    <col min="15112" max="15112" width="7" style="183" customWidth="1"/>
    <col min="15113" max="15113" width="5" style="183" customWidth="1"/>
    <col min="15114" max="15114" width="19.36328125" style="183" customWidth="1"/>
    <col min="15115" max="15115" width="5.26953125" style="183" bestFit="1" customWidth="1"/>
    <col min="15116" max="15116" width="5.26953125" style="183" customWidth="1"/>
    <col min="15117" max="15117" width="6.6328125" style="183" customWidth="1"/>
    <col min="15118" max="15118" width="6.90625" style="183" customWidth="1"/>
    <col min="15119" max="15120" width="9.453125" style="183" customWidth="1"/>
    <col min="15121" max="15121" width="8.7265625" style="183" customWidth="1"/>
    <col min="15122" max="15365" width="8" style="183"/>
    <col min="15366" max="15366" width="3.36328125" style="183" customWidth="1"/>
    <col min="15367" max="15367" width="8.36328125" style="183" customWidth="1"/>
    <col min="15368" max="15368" width="7" style="183" customWidth="1"/>
    <col min="15369" max="15369" width="5" style="183" customWidth="1"/>
    <col min="15370" max="15370" width="19.36328125" style="183" customWidth="1"/>
    <col min="15371" max="15371" width="5.26953125" style="183" bestFit="1" customWidth="1"/>
    <col min="15372" max="15372" width="5.26953125" style="183" customWidth="1"/>
    <col min="15373" max="15373" width="6.6328125" style="183" customWidth="1"/>
    <col min="15374" max="15374" width="6.90625" style="183" customWidth="1"/>
    <col min="15375" max="15376" width="9.453125" style="183" customWidth="1"/>
    <col min="15377" max="15377" width="8.7265625" style="183" customWidth="1"/>
    <col min="15378" max="15621" width="8" style="183"/>
    <col min="15622" max="15622" width="3.36328125" style="183" customWidth="1"/>
    <col min="15623" max="15623" width="8.36328125" style="183" customWidth="1"/>
    <col min="15624" max="15624" width="7" style="183" customWidth="1"/>
    <col min="15625" max="15625" width="5" style="183" customWidth="1"/>
    <col min="15626" max="15626" width="19.36328125" style="183" customWidth="1"/>
    <col min="15627" max="15627" width="5.26953125" style="183" bestFit="1" customWidth="1"/>
    <col min="15628" max="15628" width="5.26953125" style="183" customWidth="1"/>
    <col min="15629" max="15629" width="6.6328125" style="183" customWidth="1"/>
    <col min="15630" max="15630" width="6.90625" style="183" customWidth="1"/>
    <col min="15631" max="15632" width="9.453125" style="183" customWidth="1"/>
    <col min="15633" max="15633" width="8.7265625" style="183" customWidth="1"/>
    <col min="15634" max="15877" width="8" style="183"/>
    <col min="15878" max="15878" width="3.36328125" style="183" customWidth="1"/>
    <col min="15879" max="15879" width="8.36328125" style="183" customWidth="1"/>
    <col min="15880" max="15880" width="7" style="183" customWidth="1"/>
    <col min="15881" max="15881" width="5" style="183" customWidth="1"/>
    <col min="15882" max="15882" width="19.36328125" style="183" customWidth="1"/>
    <col min="15883" max="15883" width="5.26953125" style="183" bestFit="1" customWidth="1"/>
    <col min="15884" max="15884" width="5.26953125" style="183" customWidth="1"/>
    <col min="15885" max="15885" width="6.6328125" style="183" customWidth="1"/>
    <col min="15886" max="15886" width="6.90625" style="183" customWidth="1"/>
    <col min="15887" max="15888" width="9.453125" style="183" customWidth="1"/>
    <col min="15889" max="15889" width="8.7265625" style="183" customWidth="1"/>
    <col min="15890" max="16133" width="8" style="183"/>
    <col min="16134" max="16134" width="3.36328125" style="183" customWidth="1"/>
    <col min="16135" max="16135" width="8.36328125" style="183" customWidth="1"/>
    <col min="16136" max="16136" width="7" style="183" customWidth="1"/>
    <col min="16137" max="16137" width="5" style="183" customWidth="1"/>
    <col min="16138" max="16138" width="19.36328125" style="183" customWidth="1"/>
    <col min="16139" max="16139" width="5.26953125" style="183" bestFit="1" customWidth="1"/>
    <col min="16140" max="16140" width="5.26953125" style="183" customWidth="1"/>
    <col min="16141" max="16141" width="6.6328125" style="183" customWidth="1"/>
    <col min="16142" max="16142" width="6.90625" style="183" customWidth="1"/>
    <col min="16143" max="16144" width="9.453125" style="183" customWidth="1"/>
    <col min="16145" max="16145" width="8.7265625" style="183" customWidth="1"/>
    <col min="16146" max="16384" width="8" style="183"/>
  </cols>
  <sheetData>
    <row r="1" spans="1:20" ht="37" customHeight="1"/>
    <row r="2" spans="1:20" s="186" customFormat="1" ht="24.75" customHeight="1">
      <c r="A2" s="373" t="s">
        <v>1281</v>
      </c>
      <c r="B2" s="373"/>
      <c r="C2" s="373"/>
      <c r="D2" s="373"/>
      <c r="E2" s="373"/>
      <c r="F2" s="373"/>
      <c r="G2" s="373"/>
      <c r="H2" s="373"/>
      <c r="I2" s="373"/>
      <c r="J2" s="373"/>
      <c r="K2" s="373"/>
      <c r="L2" s="373"/>
      <c r="M2" s="373"/>
      <c r="N2" s="373"/>
      <c r="O2" s="373"/>
      <c r="P2" s="373"/>
      <c r="Q2" s="185"/>
    </row>
    <row r="3" spans="1:20" ht="18" customHeight="1">
      <c r="A3" s="187" t="s">
        <v>1488</v>
      </c>
      <c r="B3" s="187"/>
      <c r="C3" s="187"/>
      <c r="D3" s="187"/>
      <c r="E3" s="187"/>
      <c r="J3" s="188"/>
      <c r="T3" s="189" t="s">
        <v>2395</v>
      </c>
    </row>
    <row r="4" spans="1:20" ht="18" customHeight="1">
      <c r="A4" s="187"/>
      <c r="B4" s="187"/>
      <c r="C4" s="187"/>
      <c r="D4" s="187"/>
      <c r="E4" s="187"/>
      <c r="J4" s="188"/>
      <c r="M4" s="190" t="s">
        <v>77</v>
      </c>
      <c r="N4" s="374" t="s">
        <v>1275</v>
      </c>
      <c r="O4" s="374"/>
    </row>
    <row r="5" spans="1:20" ht="19.5" customHeight="1" thickBot="1">
      <c r="A5" s="187"/>
      <c r="B5" s="191" t="s">
        <v>2372</v>
      </c>
      <c r="C5" s="191" t="s">
        <v>2373</v>
      </c>
      <c r="D5" s="191" t="s">
        <v>2374</v>
      </c>
      <c r="E5" s="191" t="s">
        <v>2375</v>
      </c>
      <c r="F5" s="191" t="s">
        <v>2376</v>
      </c>
      <c r="G5" s="191" t="s">
        <v>2377</v>
      </c>
      <c r="H5" s="191" t="s">
        <v>2378</v>
      </c>
      <c r="I5" s="191" t="s">
        <v>1408</v>
      </c>
      <c r="J5" s="191" t="s">
        <v>2379</v>
      </c>
      <c r="K5" s="191" t="s">
        <v>2380</v>
      </c>
      <c r="L5" s="191" t="s">
        <v>2381</v>
      </c>
      <c r="M5" s="191" t="s">
        <v>2382</v>
      </c>
      <c r="N5" s="191" t="s">
        <v>2383</v>
      </c>
      <c r="O5" s="191" t="s">
        <v>2384</v>
      </c>
      <c r="P5" s="191" t="s">
        <v>2385</v>
      </c>
      <c r="Q5" s="191" t="s">
        <v>2386</v>
      </c>
      <c r="R5" s="191" t="s">
        <v>2387</v>
      </c>
    </row>
    <row r="6" spans="1:20" s="193" customFormat="1" ht="18" customHeight="1">
      <c r="A6" s="375"/>
      <c r="B6" s="370" t="s">
        <v>0</v>
      </c>
      <c r="C6" s="370" t="s">
        <v>1411</v>
      </c>
      <c r="D6" s="377" t="s">
        <v>1413</v>
      </c>
      <c r="E6" s="379" t="s">
        <v>2352</v>
      </c>
      <c r="F6" s="381" t="s">
        <v>1</v>
      </c>
      <c r="G6" s="370" t="s">
        <v>2</v>
      </c>
      <c r="H6" s="370" t="s">
        <v>3</v>
      </c>
      <c r="I6" s="371" t="s">
        <v>21</v>
      </c>
      <c r="J6" s="371" t="s">
        <v>116</v>
      </c>
      <c r="K6" s="361" t="s">
        <v>4</v>
      </c>
      <c r="L6" s="364" t="s">
        <v>56</v>
      </c>
      <c r="M6" s="366" t="s">
        <v>63</v>
      </c>
      <c r="N6" s="359" t="s">
        <v>64</v>
      </c>
      <c r="O6" s="361" t="s">
        <v>5</v>
      </c>
      <c r="P6" s="362" t="s">
        <v>120</v>
      </c>
      <c r="Q6" s="364" t="s">
        <v>115</v>
      </c>
      <c r="R6" s="357" t="s">
        <v>67</v>
      </c>
      <c r="S6" s="192"/>
    </row>
    <row r="7" spans="1:20" s="193" customFormat="1" ht="13.5" customHeight="1">
      <c r="A7" s="376"/>
      <c r="B7" s="367"/>
      <c r="C7" s="367"/>
      <c r="D7" s="378"/>
      <c r="E7" s="380"/>
      <c r="F7" s="382"/>
      <c r="G7" s="367"/>
      <c r="H7" s="367"/>
      <c r="I7" s="372"/>
      <c r="J7" s="372"/>
      <c r="K7" s="360"/>
      <c r="L7" s="365"/>
      <c r="M7" s="367"/>
      <c r="N7" s="360"/>
      <c r="O7" s="360"/>
      <c r="P7" s="363"/>
      <c r="Q7" s="365"/>
      <c r="R7" s="358"/>
      <c r="S7" s="192"/>
    </row>
    <row r="8" spans="1:20" s="193" customFormat="1" ht="41.25" customHeight="1">
      <c r="A8" s="376"/>
      <c r="B8" s="367"/>
      <c r="C8" s="367"/>
      <c r="D8" s="378"/>
      <c r="E8" s="380"/>
      <c r="F8" s="382"/>
      <c r="G8" s="367"/>
      <c r="H8" s="367"/>
      <c r="I8" s="372"/>
      <c r="J8" s="372"/>
      <c r="K8" s="360"/>
      <c r="L8" s="365"/>
      <c r="M8" s="367"/>
      <c r="N8" s="360"/>
      <c r="O8" s="360"/>
      <c r="P8" s="363"/>
      <c r="Q8" s="365"/>
      <c r="R8" s="358"/>
      <c r="S8" s="192"/>
    </row>
    <row r="9" spans="1:20" s="208" customFormat="1" ht="30" customHeight="1">
      <c r="A9" s="194">
        <v>1</v>
      </c>
      <c r="B9" s="195" t="s">
        <v>6</v>
      </c>
      <c r="C9" s="196" t="s">
        <v>12</v>
      </c>
      <c r="D9" s="197" t="s">
        <v>78</v>
      </c>
      <c r="E9" s="198" t="s">
        <v>81</v>
      </c>
      <c r="F9" s="199" t="s">
        <v>79</v>
      </c>
      <c r="G9" s="200" t="s">
        <v>80</v>
      </c>
      <c r="H9" s="201">
        <v>50</v>
      </c>
      <c r="I9" s="202" t="s">
        <v>1277</v>
      </c>
      <c r="J9" s="202" t="s">
        <v>14</v>
      </c>
      <c r="K9" s="203"/>
      <c r="L9" s="204"/>
      <c r="M9" s="204">
        <v>41365</v>
      </c>
      <c r="N9" s="204"/>
      <c r="O9" s="203"/>
      <c r="P9" s="205"/>
      <c r="Q9" s="205" t="s">
        <v>2364</v>
      </c>
      <c r="R9" s="206" t="s">
        <v>81</v>
      </c>
      <c r="S9" s="207"/>
    </row>
    <row r="10" spans="1:20" s="208" customFormat="1" ht="30" customHeight="1">
      <c r="A10" s="194">
        <v>2</v>
      </c>
      <c r="B10" s="195" t="s">
        <v>22</v>
      </c>
      <c r="C10" s="196" t="s">
        <v>12</v>
      </c>
      <c r="D10" s="197" t="s">
        <v>78</v>
      </c>
      <c r="E10" s="198" t="s">
        <v>81</v>
      </c>
      <c r="F10" s="199" t="s">
        <v>83</v>
      </c>
      <c r="G10" s="200" t="s">
        <v>84</v>
      </c>
      <c r="H10" s="201">
        <v>40</v>
      </c>
      <c r="I10" s="202" t="s">
        <v>1277</v>
      </c>
      <c r="J10" s="202" t="s">
        <v>118</v>
      </c>
      <c r="K10" s="203"/>
      <c r="L10" s="204"/>
      <c r="M10" s="204">
        <v>42095</v>
      </c>
      <c r="N10" s="204"/>
      <c r="O10" s="203"/>
      <c r="P10" s="205"/>
      <c r="Q10" s="205" t="s">
        <v>2364</v>
      </c>
      <c r="R10" s="206" t="s">
        <v>81</v>
      </c>
      <c r="S10" s="207"/>
    </row>
    <row r="11" spans="1:20" s="208" customFormat="1" ht="30" customHeight="1">
      <c r="A11" s="194">
        <v>3</v>
      </c>
      <c r="B11" s="195" t="s">
        <v>22</v>
      </c>
      <c r="C11" s="196" t="s">
        <v>12</v>
      </c>
      <c r="D11" s="197" t="s">
        <v>78</v>
      </c>
      <c r="E11" s="198" t="s">
        <v>81</v>
      </c>
      <c r="F11" s="199" t="s">
        <v>85</v>
      </c>
      <c r="G11" s="200" t="s">
        <v>15</v>
      </c>
      <c r="H11" s="201">
        <v>40</v>
      </c>
      <c r="I11" s="202" t="s">
        <v>1277</v>
      </c>
      <c r="J11" s="202" t="s">
        <v>119</v>
      </c>
      <c r="K11" s="203"/>
      <c r="L11" s="204"/>
      <c r="M11" s="204">
        <v>42461</v>
      </c>
      <c r="N11" s="204"/>
      <c r="O11" s="203"/>
      <c r="P11" s="205"/>
      <c r="Q11" s="205" t="s">
        <v>2364</v>
      </c>
      <c r="R11" s="206" t="s">
        <v>81</v>
      </c>
      <c r="S11" s="207"/>
    </row>
    <row r="12" spans="1:20" s="208" customFormat="1" ht="30" customHeight="1">
      <c r="A12" s="194">
        <v>4</v>
      </c>
      <c r="B12" s="195" t="s">
        <v>117</v>
      </c>
      <c r="C12" s="196" t="s">
        <v>82</v>
      </c>
      <c r="D12" s="197" t="s">
        <v>78</v>
      </c>
      <c r="E12" s="198" t="s">
        <v>81</v>
      </c>
      <c r="F12" s="199" t="s">
        <v>86</v>
      </c>
      <c r="G12" s="200" t="s">
        <v>15</v>
      </c>
      <c r="H12" s="201">
        <v>40</v>
      </c>
      <c r="I12" s="202" t="s">
        <v>1277</v>
      </c>
      <c r="J12" s="202" t="s">
        <v>118</v>
      </c>
      <c r="K12" s="203"/>
      <c r="L12" s="204"/>
      <c r="M12" s="204">
        <v>42461</v>
      </c>
      <c r="N12" s="204"/>
      <c r="O12" s="203"/>
      <c r="P12" s="205"/>
      <c r="Q12" s="205" t="s">
        <v>2364</v>
      </c>
      <c r="R12" s="206" t="s">
        <v>81</v>
      </c>
      <c r="S12" s="207"/>
    </row>
    <row r="13" spans="1:20" s="208" customFormat="1" ht="30" customHeight="1">
      <c r="A13" s="194">
        <v>5</v>
      </c>
      <c r="B13" s="195" t="s">
        <v>117</v>
      </c>
      <c r="C13" s="196" t="s">
        <v>82</v>
      </c>
      <c r="D13" s="197" t="s">
        <v>78</v>
      </c>
      <c r="E13" s="198" t="s">
        <v>81</v>
      </c>
      <c r="F13" s="199" t="s">
        <v>87</v>
      </c>
      <c r="G13" s="200" t="s">
        <v>15</v>
      </c>
      <c r="H13" s="201">
        <v>40</v>
      </c>
      <c r="I13" s="202" t="s">
        <v>1277</v>
      </c>
      <c r="J13" s="202" t="s">
        <v>118</v>
      </c>
      <c r="K13" s="203"/>
      <c r="L13" s="204"/>
      <c r="M13" s="204">
        <v>42461</v>
      </c>
      <c r="N13" s="204"/>
      <c r="O13" s="203"/>
      <c r="P13" s="205"/>
      <c r="Q13" s="205" t="s">
        <v>2364</v>
      </c>
      <c r="R13" s="206" t="s">
        <v>81</v>
      </c>
      <c r="S13" s="207"/>
    </row>
    <row r="14" spans="1:20" s="208" customFormat="1" ht="30" customHeight="1">
      <c r="A14" s="194">
        <v>6</v>
      </c>
      <c r="B14" s="195" t="s">
        <v>117</v>
      </c>
      <c r="C14" s="196" t="s">
        <v>82</v>
      </c>
      <c r="D14" s="197" t="s">
        <v>78</v>
      </c>
      <c r="E14" s="198" t="s">
        <v>81</v>
      </c>
      <c r="F14" s="199" t="s">
        <v>88</v>
      </c>
      <c r="G14" s="200" t="s">
        <v>15</v>
      </c>
      <c r="H14" s="201">
        <v>40</v>
      </c>
      <c r="I14" s="202" t="s">
        <v>1277</v>
      </c>
      <c r="J14" s="202" t="s">
        <v>118</v>
      </c>
      <c r="K14" s="203"/>
      <c r="L14" s="204"/>
      <c r="M14" s="204">
        <v>42461</v>
      </c>
      <c r="N14" s="204"/>
      <c r="O14" s="203"/>
      <c r="P14" s="205"/>
      <c r="Q14" s="205" t="s">
        <v>2364</v>
      </c>
      <c r="R14" s="206" t="s">
        <v>81</v>
      </c>
      <c r="S14" s="207"/>
    </row>
    <row r="15" spans="1:20" s="208" customFormat="1" ht="30" customHeight="1">
      <c r="A15" s="194">
        <v>7</v>
      </c>
      <c r="B15" s="195" t="s">
        <v>117</v>
      </c>
      <c r="C15" s="196" t="s">
        <v>82</v>
      </c>
      <c r="D15" s="197" t="s">
        <v>78</v>
      </c>
      <c r="E15" s="198" t="s">
        <v>81</v>
      </c>
      <c r="F15" s="199" t="s">
        <v>89</v>
      </c>
      <c r="G15" s="200" t="s">
        <v>84</v>
      </c>
      <c r="H15" s="201">
        <v>40</v>
      </c>
      <c r="I15" s="202" t="s">
        <v>1277</v>
      </c>
      <c r="J15" s="202" t="s">
        <v>118</v>
      </c>
      <c r="K15" s="203"/>
      <c r="L15" s="204"/>
      <c r="M15" s="204">
        <v>42461</v>
      </c>
      <c r="N15" s="204">
        <v>45930</v>
      </c>
      <c r="O15" s="195" t="s">
        <v>2366</v>
      </c>
      <c r="P15" s="205"/>
      <c r="Q15" s="205"/>
      <c r="R15" s="206"/>
      <c r="S15" s="207"/>
    </row>
    <row r="16" spans="1:20" s="208" customFormat="1" ht="30" customHeight="1">
      <c r="A16" s="194">
        <v>8</v>
      </c>
      <c r="B16" s="195" t="s">
        <v>117</v>
      </c>
      <c r="C16" s="196" t="s">
        <v>82</v>
      </c>
      <c r="D16" s="197" t="s">
        <v>78</v>
      </c>
      <c r="E16" s="198" t="s">
        <v>81</v>
      </c>
      <c r="F16" s="199" t="s">
        <v>90</v>
      </c>
      <c r="G16" s="200" t="s">
        <v>13</v>
      </c>
      <c r="H16" s="201">
        <v>40</v>
      </c>
      <c r="I16" s="202" t="s">
        <v>1277</v>
      </c>
      <c r="J16" s="202" t="s">
        <v>118</v>
      </c>
      <c r="K16" s="203"/>
      <c r="L16" s="204"/>
      <c r="M16" s="204">
        <v>42461</v>
      </c>
      <c r="N16" s="204"/>
      <c r="O16" s="203"/>
      <c r="P16" s="205"/>
      <c r="Q16" s="205" t="s">
        <v>2364</v>
      </c>
      <c r="R16" s="206" t="s">
        <v>81</v>
      </c>
      <c r="S16" s="207"/>
    </row>
    <row r="17" spans="1:20" s="208" customFormat="1" ht="30" customHeight="1">
      <c r="A17" s="194">
        <v>9</v>
      </c>
      <c r="B17" s="195" t="s">
        <v>117</v>
      </c>
      <c r="C17" s="196" t="s">
        <v>82</v>
      </c>
      <c r="D17" s="197" t="s">
        <v>78</v>
      </c>
      <c r="E17" s="198" t="s">
        <v>81</v>
      </c>
      <c r="F17" s="199" t="s">
        <v>91</v>
      </c>
      <c r="G17" s="200" t="s">
        <v>15</v>
      </c>
      <c r="H17" s="201">
        <v>40</v>
      </c>
      <c r="I17" s="202" t="s">
        <v>1277</v>
      </c>
      <c r="J17" s="202" t="s">
        <v>118</v>
      </c>
      <c r="K17" s="203"/>
      <c r="L17" s="204"/>
      <c r="M17" s="204">
        <v>42461</v>
      </c>
      <c r="N17" s="204"/>
      <c r="O17" s="203"/>
      <c r="P17" s="205"/>
      <c r="Q17" s="205" t="s">
        <v>2364</v>
      </c>
      <c r="R17" s="206" t="s">
        <v>81</v>
      </c>
      <c r="S17" s="207"/>
    </row>
    <row r="18" spans="1:20" s="208" customFormat="1" ht="30" customHeight="1">
      <c r="A18" s="194">
        <v>10</v>
      </c>
      <c r="B18" s="195" t="s">
        <v>117</v>
      </c>
      <c r="C18" s="196" t="s">
        <v>2357</v>
      </c>
      <c r="D18" s="197" t="s">
        <v>78</v>
      </c>
      <c r="E18" s="198" t="s">
        <v>81</v>
      </c>
      <c r="F18" s="199" t="s">
        <v>92</v>
      </c>
      <c r="G18" s="200" t="s">
        <v>15</v>
      </c>
      <c r="H18" s="201">
        <v>40</v>
      </c>
      <c r="I18" s="202" t="s">
        <v>1277</v>
      </c>
      <c r="J18" s="202" t="s">
        <v>118</v>
      </c>
      <c r="K18" s="203"/>
      <c r="L18" s="204"/>
      <c r="M18" s="204">
        <v>42461</v>
      </c>
      <c r="N18" s="204"/>
      <c r="O18" s="203"/>
      <c r="P18" s="205"/>
      <c r="Q18" s="205" t="s">
        <v>2364</v>
      </c>
      <c r="R18" s="206" t="s">
        <v>81</v>
      </c>
      <c r="S18" s="207"/>
    </row>
    <row r="19" spans="1:20" s="208" customFormat="1" ht="30" customHeight="1">
      <c r="A19" s="194">
        <v>11</v>
      </c>
      <c r="B19" s="195" t="s">
        <v>117</v>
      </c>
      <c r="C19" s="196" t="s">
        <v>2357</v>
      </c>
      <c r="D19" s="197" t="s">
        <v>78</v>
      </c>
      <c r="E19" s="198" t="s">
        <v>81</v>
      </c>
      <c r="F19" s="199" t="s">
        <v>93</v>
      </c>
      <c r="G19" s="200" t="s">
        <v>15</v>
      </c>
      <c r="H19" s="201">
        <v>40</v>
      </c>
      <c r="I19" s="202" t="s">
        <v>1277</v>
      </c>
      <c r="J19" s="202" t="s">
        <v>118</v>
      </c>
      <c r="K19" s="203"/>
      <c r="L19" s="204"/>
      <c r="M19" s="204">
        <v>42461</v>
      </c>
      <c r="N19" s="204"/>
      <c r="O19" s="203"/>
      <c r="P19" s="205"/>
      <c r="Q19" s="205" t="s">
        <v>2364</v>
      </c>
      <c r="R19" s="206" t="s">
        <v>81</v>
      </c>
      <c r="S19" s="207"/>
    </row>
    <row r="20" spans="1:20" s="208" customFormat="1" ht="30" customHeight="1">
      <c r="A20" s="194">
        <v>12</v>
      </c>
      <c r="B20" s="195" t="s">
        <v>117</v>
      </c>
      <c r="C20" s="196" t="s">
        <v>2357</v>
      </c>
      <c r="D20" s="197" t="s">
        <v>78</v>
      </c>
      <c r="E20" s="198" t="s">
        <v>81</v>
      </c>
      <c r="F20" s="199" t="s">
        <v>94</v>
      </c>
      <c r="G20" s="200" t="s">
        <v>15</v>
      </c>
      <c r="H20" s="201">
        <v>40</v>
      </c>
      <c r="I20" s="202" t="s">
        <v>1277</v>
      </c>
      <c r="J20" s="202" t="s">
        <v>118</v>
      </c>
      <c r="K20" s="203"/>
      <c r="L20" s="204"/>
      <c r="M20" s="204">
        <v>42461</v>
      </c>
      <c r="N20" s="204"/>
      <c r="O20" s="203"/>
      <c r="P20" s="205"/>
      <c r="Q20" s="205" t="s">
        <v>2364</v>
      </c>
      <c r="R20" s="206" t="s">
        <v>81</v>
      </c>
      <c r="S20" s="207"/>
    </row>
    <row r="21" spans="1:20" s="208" customFormat="1" ht="30" customHeight="1">
      <c r="A21" s="194">
        <v>13</v>
      </c>
      <c r="B21" s="195" t="s">
        <v>44</v>
      </c>
      <c r="C21" s="196" t="s">
        <v>76</v>
      </c>
      <c r="D21" s="197" t="s">
        <v>78</v>
      </c>
      <c r="E21" s="198" t="s">
        <v>81</v>
      </c>
      <c r="F21" s="199" t="s">
        <v>95</v>
      </c>
      <c r="G21" s="200" t="s">
        <v>15</v>
      </c>
      <c r="H21" s="201">
        <v>40</v>
      </c>
      <c r="I21" s="202" t="s">
        <v>1277</v>
      </c>
      <c r="J21" s="202" t="s">
        <v>118</v>
      </c>
      <c r="K21" s="203"/>
      <c r="L21" s="204"/>
      <c r="M21" s="204">
        <v>42461</v>
      </c>
      <c r="N21" s="204"/>
      <c r="O21" s="203"/>
      <c r="P21" s="205"/>
      <c r="Q21" s="205" t="s">
        <v>2365</v>
      </c>
      <c r="R21" s="206" t="s">
        <v>81</v>
      </c>
      <c r="S21" s="207"/>
    </row>
    <row r="22" spans="1:20" s="208" customFormat="1" ht="30" customHeight="1">
      <c r="A22" s="194">
        <v>14</v>
      </c>
      <c r="B22" s="195" t="s">
        <v>44</v>
      </c>
      <c r="C22" s="196" t="s">
        <v>76</v>
      </c>
      <c r="D22" s="197" t="s">
        <v>78</v>
      </c>
      <c r="E22" s="198" t="s">
        <v>81</v>
      </c>
      <c r="F22" s="199" t="s">
        <v>97</v>
      </c>
      <c r="G22" s="200" t="s">
        <v>15</v>
      </c>
      <c r="H22" s="201">
        <v>40</v>
      </c>
      <c r="I22" s="202" t="s">
        <v>1277</v>
      </c>
      <c r="J22" s="202" t="s">
        <v>118</v>
      </c>
      <c r="K22" s="203"/>
      <c r="L22" s="204"/>
      <c r="M22" s="204">
        <v>42461</v>
      </c>
      <c r="N22" s="204"/>
      <c r="O22" s="203"/>
      <c r="P22" s="205"/>
      <c r="Q22" s="205" t="s">
        <v>2365</v>
      </c>
      <c r="R22" s="206" t="s">
        <v>81</v>
      </c>
      <c r="S22" s="207"/>
    </row>
    <row r="23" spans="1:20" s="208" customFormat="1" ht="30" customHeight="1">
      <c r="A23" s="194">
        <v>15</v>
      </c>
      <c r="B23" s="195" t="s">
        <v>44</v>
      </c>
      <c r="C23" s="196" t="s">
        <v>76</v>
      </c>
      <c r="D23" s="197" t="s">
        <v>78</v>
      </c>
      <c r="E23" s="198" t="s">
        <v>81</v>
      </c>
      <c r="F23" s="199" t="s">
        <v>98</v>
      </c>
      <c r="G23" s="200" t="s">
        <v>15</v>
      </c>
      <c r="H23" s="201">
        <v>40</v>
      </c>
      <c r="I23" s="202" t="s">
        <v>1277</v>
      </c>
      <c r="J23" s="202" t="s">
        <v>118</v>
      </c>
      <c r="K23" s="203"/>
      <c r="L23" s="204"/>
      <c r="M23" s="204">
        <v>42461</v>
      </c>
      <c r="N23" s="204"/>
      <c r="O23" s="203"/>
      <c r="P23" s="205"/>
      <c r="Q23" s="205" t="s">
        <v>2365</v>
      </c>
      <c r="R23" s="206" t="s">
        <v>81</v>
      </c>
      <c r="S23" s="207"/>
    </row>
    <row r="24" spans="1:20" s="208" customFormat="1" ht="30" customHeight="1">
      <c r="A24" s="194">
        <v>16</v>
      </c>
      <c r="B24" s="195" t="s">
        <v>44</v>
      </c>
      <c r="C24" s="196" t="s">
        <v>76</v>
      </c>
      <c r="D24" s="197" t="s">
        <v>16</v>
      </c>
      <c r="E24" s="198" t="s">
        <v>81</v>
      </c>
      <c r="F24" s="199" t="s">
        <v>1278</v>
      </c>
      <c r="G24" s="200" t="s">
        <v>15</v>
      </c>
      <c r="H24" s="201">
        <v>40</v>
      </c>
      <c r="I24" s="202" t="s">
        <v>1277</v>
      </c>
      <c r="J24" s="202" t="s">
        <v>118</v>
      </c>
      <c r="K24" s="203"/>
      <c r="L24" s="204"/>
      <c r="M24" s="204">
        <v>42826</v>
      </c>
      <c r="N24" s="204"/>
      <c r="O24" s="203"/>
      <c r="P24" s="205"/>
      <c r="Q24" s="205" t="s">
        <v>2365</v>
      </c>
      <c r="R24" s="206" t="s">
        <v>81</v>
      </c>
      <c r="S24" s="207"/>
    </row>
    <row r="25" spans="1:20" s="208" customFormat="1" ht="30" customHeight="1">
      <c r="A25" s="194">
        <v>17</v>
      </c>
      <c r="B25" s="195" t="s">
        <v>45</v>
      </c>
      <c r="C25" s="196" t="s">
        <v>76</v>
      </c>
      <c r="D25" s="197" t="s">
        <v>16</v>
      </c>
      <c r="E25" s="198" t="s">
        <v>81</v>
      </c>
      <c r="F25" s="199" t="s">
        <v>1279</v>
      </c>
      <c r="G25" s="200" t="s">
        <v>15</v>
      </c>
      <c r="H25" s="201">
        <v>40</v>
      </c>
      <c r="I25" s="202" t="s">
        <v>1277</v>
      </c>
      <c r="J25" s="202" t="s">
        <v>118</v>
      </c>
      <c r="K25" s="203"/>
      <c r="L25" s="204"/>
      <c r="M25" s="204">
        <v>42826</v>
      </c>
      <c r="N25" s="204"/>
      <c r="O25" s="203" t="s">
        <v>96</v>
      </c>
      <c r="P25" s="205"/>
      <c r="Q25" s="205" t="s">
        <v>2365</v>
      </c>
      <c r="R25" s="206" t="s">
        <v>81</v>
      </c>
      <c r="S25" s="207"/>
    </row>
    <row r="26" spans="1:20" s="208" customFormat="1" ht="30" customHeight="1">
      <c r="A26" s="194">
        <v>18</v>
      </c>
      <c r="B26" s="195" t="s">
        <v>45</v>
      </c>
      <c r="C26" s="196" t="s">
        <v>76</v>
      </c>
      <c r="D26" s="197" t="s">
        <v>78</v>
      </c>
      <c r="E26" s="198" t="s">
        <v>81</v>
      </c>
      <c r="F26" s="199" t="s">
        <v>97</v>
      </c>
      <c r="G26" s="200" t="s">
        <v>15</v>
      </c>
      <c r="H26" s="201">
        <v>40</v>
      </c>
      <c r="I26" s="202" t="s">
        <v>1277</v>
      </c>
      <c r="J26" s="202" t="s">
        <v>118</v>
      </c>
      <c r="K26" s="203"/>
      <c r="L26" s="204"/>
      <c r="M26" s="204">
        <v>42461</v>
      </c>
      <c r="N26" s="204"/>
      <c r="O26" s="203" t="s">
        <v>96</v>
      </c>
      <c r="P26" s="205"/>
      <c r="Q26" s="205" t="s">
        <v>2365</v>
      </c>
      <c r="R26" s="206" t="s">
        <v>81</v>
      </c>
      <c r="S26" s="207"/>
    </row>
    <row r="27" spans="1:20" s="208" customFormat="1" ht="30" customHeight="1">
      <c r="A27" s="194">
        <v>19</v>
      </c>
      <c r="B27" s="195" t="s">
        <v>45</v>
      </c>
      <c r="C27" s="196" t="s">
        <v>76</v>
      </c>
      <c r="D27" s="197" t="s">
        <v>78</v>
      </c>
      <c r="E27" s="198" t="s">
        <v>81</v>
      </c>
      <c r="F27" s="199" t="s">
        <v>98</v>
      </c>
      <c r="G27" s="200" t="s">
        <v>15</v>
      </c>
      <c r="H27" s="201">
        <v>40</v>
      </c>
      <c r="I27" s="202" t="s">
        <v>1277</v>
      </c>
      <c r="J27" s="202" t="s">
        <v>118</v>
      </c>
      <c r="K27" s="203"/>
      <c r="L27" s="204"/>
      <c r="M27" s="204">
        <v>42461</v>
      </c>
      <c r="N27" s="204"/>
      <c r="O27" s="203" t="s">
        <v>96</v>
      </c>
      <c r="P27" s="205"/>
      <c r="Q27" s="205" t="s">
        <v>2365</v>
      </c>
      <c r="R27" s="206" t="s">
        <v>81</v>
      </c>
      <c r="S27" s="207"/>
    </row>
    <row r="28" spans="1:20" s="208" customFormat="1" ht="30" customHeight="1">
      <c r="A28" s="194">
        <v>20</v>
      </c>
      <c r="B28" s="195" t="s">
        <v>45</v>
      </c>
      <c r="C28" s="196" t="s">
        <v>76</v>
      </c>
      <c r="D28" s="197" t="s">
        <v>17</v>
      </c>
      <c r="E28" s="198" t="s">
        <v>2353</v>
      </c>
      <c r="F28" s="199" t="s">
        <v>1278</v>
      </c>
      <c r="G28" s="200" t="s">
        <v>15</v>
      </c>
      <c r="H28" s="201">
        <v>40</v>
      </c>
      <c r="I28" s="202" t="s">
        <v>1277</v>
      </c>
      <c r="J28" s="202" t="s">
        <v>118</v>
      </c>
      <c r="K28" s="203"/>
      <c r="L28" s="204"/>
      <c r="M28" s="204">
        <v>42826</v>
      </c>
      <c r="N28" s="204"/>
      <c r="O28" s="203"/>
      <c r="P28" s="205"/>
      <c r="Q28" s="205"/>
      <c r="R28" s="206"/>
      <c r="S28" s="207"/>
      <c r="T28" s="189" t="s">
        <v>2396</v>
      </c>
    </row>
    <row r="29" spans="1:20" s="208" customFormat="1" ht="30" customHeight="1">
      <c r="A29" s="194">
        <v>21</v>
      </c>
      <c r="B29" s="195" t="s">
        <v>45</v>
      </c>
      <c r="C29" s="196" t="s">
        <v>76</v>
      </c>
      <c r="D29" s="197" t="s">
        <v>17</v>
      </c>
      <c r="E29" s="198" t="s">
        <v>2353</v>
      </c>
      <c r="F29" s="199" t="s">
        <v>1279</v>
      </c>
      <c r="G29" s="200" t="s">
        <v>15</v>
      </c>
      <c r="H29" s="201">
        <v>40</v>
      </c>
      <c r="I29" s="202" t="s">
        <v>1277</v>
      </c>
      <c r="J29" s="202" t="s">
        <v>118</v>
      </c>
      <c r="K29" s="203"/>
      <c r="L29" s="204"/>
      <c r="M29" s="204">
        <v>42826</v>
      </c>
      <c r="N29" s="204"/>
      <c r="O29" s="203"/>
      <c r="P29" s="205"/>
      <c r="Q29" s="205"/>
      <c r="R29" s="206"/>
      <c r="S29" s="207"/>
      <c r="T29" s="189"/>
    </row>
    <row r="30" spans="1:20" s="208" customFormat="1" ht="30" customHeight="1">
      <c r="A30" s="194">
        <v>22</v>
      </c>
      <c r="B30" s="195" t="s">
        <v>55</v>
      </c>
      <c r="C30" s="196" t="s">
        <v>76</v>
      </c>
      <c r="D30" s="197" t="s">
        <v>78</v>
      </c>
      <c r="E30" s="198" t="s">
        <v>81</v>
      </c>
      <c r="F30" s="199" t="s">
        <v>99</v>
      </c>
      <c r="G30" s="200" t="s">
        <v>80</v>
      </c>
      <c r="H30" s="201">
        <v>40</v>
      </c>
      <c r="I30" s="202" t="s">
        <v>1280</v>
      </c>
      <c r="J30" s="202" t="s">
        <v>18</v>
      </c>
      <c r="K30" s="203"/>
      <c r="L30" s="209">
        <v>45383</v>
      </c>
      <c r="M30" s="204">
        <v>42826</v>
      </c>
      <c r="N30" s="204"/>
      <c r="O30" s="203"/>
      <c r="P30" s="205"/>
      <c r="Q30" s="205" t="s">
        <v>2365</v>
      </c>
      <c r="R30" s="206" t="s">
        <v>81</v>
      </c>
      <c r="S30" s="207"/>
    </row>
    <row r="31" spans="1:20" s="208" customFormat="1" ht="30" customHeight="1">
      <c r="A31" s="194">
        <v>23</v>
      </c>
      <c r="B31" s="195" t="s">
        <v>8</v>
      </c>
      <c r="C31" s="196" t="s">
        <v>76</v>
      </c>
      <c r="D31" s="197" t="s">
        <v>17</v>
      </c>
      <c r="E31" s="198" t="s">
        <v>2353</v>
      </c>
      <c r="F31" s="199" t="s">
        <v>100</v>
      </c>
      <c r="G31" s="200" t="s">
        <v>84</v>
      </c>
      <c r="H31" s="201">
        <v>40</v>
      </c>
      <c r="I31" s="202" t="s">
        <v>1280</v>
      </c>
      <c r="J31" s="202" t="s">
        <v>18</v>
      </c>
      <c r="K31" s="203"/>
      <c r="L31" s="204"/>
      <c r="M31" s="204">
        <v>42826</v>
      </c>
      <c r="N31" s="204"/>
      <c r="O31" s="203"/>
      <c r="P31" s="205"/>
      <c r="Q31" s="205"/>
      <c r="R31" s="206"/>
      <c r="S31" s="207"/>
    </row>
    <row r="32" spans="1:20" s="208" customFormat="1" ht="30" customHeight="1">
      <c r="A32" s="194">
        <v>24</v>
      </c>
      <c r="B32" s="195" t="s">
        <v>7</v>
      </c>
      <c r="C32" s="196" t="s">
        <v>82</v>
      </c>
      <c r="D32" s="197" t="s">
        <v>78</v>
      </c>
      <c r="E32" s="198" t="s">
        <v>81</v>
      </c>
      <c r="F32" s="199" t="s">
        <v>99</v>
      </c>
      <c r="G32" s="200" t="s">
        <v>80</v>
      </c>
      <c r="H32" s="201">
        <v>40</v>
      </c>
      <c r="I32" s="202" t="s">
        <v>1280</v>
      </c>
      <c r="J32" s="202" t="s">
        <v>18</v>
      </c>
      <c r="K32" s="203" t="s">
        <v>7</v>
      </c>
      <c r="L32" s="204"/>
      <c r="M32" s="204">
        <v>42826</v>
      </c>
      <c r="N32" s="204"/>
      <c r="O32" s="203"/>
      <c r="P32" s="205"/>
      <c r="Q32" s="205"/>
      <c r="R32" s="206"/>
      <c r="S32" s="207"/>
    </row>
    <row r="33" spans="1:19" s="208" customFormat="1" ht="30" customHeight="1">
      <c r="A33" s="194">
        <v>25</v>
      </c>
      <c r="B33" s="195" t="s">
        <v>24</v>
      </c>
      <c r="C33" s="196" t="s">
        <v>76</v>
      </c>
      <c r="D33" s="197" t="s">
        <v>78</v>
      </c>
      <c r="E33" s="198" t="s">
        <v>2353</v>
      </c>
      <c r="F33" s="199" t="s">
        <v>100</v>
      </c>
      <c r="G33" s="200" t="s">
        <v>84</v>
      </c>
      <c r="H33" s="201">
        <v>40</v>
      </c>
      <c r="I33" s="202" t="s">
        <v>1280</v>
      </c>
      <c r="J33" s="202" t="s">
        <v>18</v>
      </c>
      <c r="K33" s="203"/>
      <c r="L33" s="204"/>
      <c r="M33" s="204">
        <v>42826</v>
      </c>
      <c r="N33" s="204"/>
      <c r="O33" s="203"/>
      <c r="P33" s="205"/>
      <c r="Q33" s="205"/>
      <c r="R33" s="206"/>
      <c r="S33" s="207"/>
    </row>
    <row r="34" spans="1:19" s="208" customFormat="1" ht="22.5" customHeight="1" thickBot="1">
      <c r="A34" s="368" t="s">
        <v>9</v>
      </c>
      <c r="B34" s="369"/>
      <c r="C34" s="210"/>
      <c r="D34" s="211"/>
      <c r="E34" s="211"/>
      <c r="F34" s="212"/>
      <c r="G34" s="212"/>
      <c r="H34" s="213"/>
      <c r="I34" s="214"/>
      <c r="J34" s="215"/>
      <c r="K34" s="216"/>
      <c r="L34" s="213"/>
      <c r="M34" s="217"/>
      <c r="N34" s="218"/>
      <c r="O34" s="219"/>
      <c r="P34" s="220"/>
      <c r="Q34" s="221"/>
    </row>
    <row r="35" spans="1:19" ht="22.5" customHeight="1">
      <c r="B35" s="222"/>
      <c r="C35" s="222"/>
      <c r="D35" s="222"/>
      <c r="E35" s="222"/>
      <c r="F35" s="222"/>
      <c r="G35" s="222"/>
      <c r="H35" s="222"/>
      <c r="I35" s="222"/>
      <c r="J35" s="223"/>
      <c r="K35" s="222"/>
      <c r="L35" s="222"/>
      <c r="M35" s="222"/>
      <c r="Q35" s="224"/>
    </row>
    <row r="36" spans="1:19">
      <c r="B36" s="225" t="s">
        <v>10</v>
      </c>
      <c r="C36" s="225"/>
      <c r="D36" s="225"/>
      <c r="E36" s="225"/>
      <c r="F36" s="355" t="s">
        <v>11</v>
      </c>
      <c r="G36" s="355"/>
      <c r="H36" s="355"/>
      <c r="I36" s="355"/>
      <c r="J36" s="355"/>
      <c r="K36" s="355"/>
      <c r="L36" s="225"/>
      <c r="N36" s="225"/>
      <c r="O36" s="225"/>
      <c r="Q36" s="224"/>
    </row>
    <row r="37" spans="1:19">
      <c r="B37" s="225"/>
      <c r="C37" s="225"/>
      <c r="D37" s="225"/>
      <c r="E37" s="225"/>
      <c r="F37" s="355" t="s">
        <v>101</v>
      </c>
      <c r="G37" s="355"/>
      <c r="H37" s="355"/>
      <c r="I37" s="355"/>
      <c r="J37" s="355"/>
      <c r="K37" s="355"/>
      <c r="L37" s="225"/>
      <c r="N37" s="225"/>
      <c r="O37" s="225"/>
      <c r="Q37" s="224"/>
    </row>
    <row r="38" spans="1:19" ht="12" customHeight="1">
      <c r="F38" s="356" t="s">
        <v>102</v>
      </c>
      <c r="G38" s="356"/>
      <c r="H38" s="356"/>
      <c r="I38" s="356"/>
      <c r="J38" s="356"/>
      <c r="K38" s="356"/>
      <c r="L38" s="356"/>
      <c r="M38" s="356"/>
      <c r="N38" s="356"/>
      <c r="O38" s="356"/>
      <c r="Q38" s="224"/>
    </row>
    <row r="39" spans="1:19" ht="12" customHeight="1">
      <c r="F39" s="356" t="s">
        <v>103</v>
      </c>
      <c r="G39" s="356"/>
      <c r="H39" s="356"/>
      <c r="I39" s="356"/>
      <c r="J39" s="356"/>
      <c r="K39" s="356"/>
      <c r="L39" s="356"/>
      <c r="M39" s="356"/>
      <c r="N39" s="356"/>
      <c r="O39" s="356"/>
      <c r="Q39" s="224"/>
    </row>
    <row r="40" spans="1:19" ht="12" customHeight="1">
      <c r="B40" s="227"/>
      <c r="C40" s="227"/>
      <c r="D40" s="227"/>
      <c r="E40" s="227"/>
      <c r="F40" s="228"/>
      <c r="G40" s="227"/>
      <c r="H40" s="227"/>
      <c r="I40" s="229"/>
      <c r="J40" s="223"/>
      <c r="K40" s="228"/>
      <c r="L40" s="228"/>
      <c r="M40" s="230"/>
      <c r="N40" s="230"/>
      <c r="O40" s="230"/>
      <c r="Q40" s="224"/>
    </row>
    <row r="41" spans="1:19" ht="12" customHeight="1">
      <c r="B41" s="227" t="s">
        <v>104</v>
      </c>
      <c r="C41" s="227"/>
      <c r="D41" s="227"/>
      <c r="E41" s="227"/>
      <c r="F41" s="228"/>
      <c r="G41" s="227"/>
      <c r="H41" s="227"/>
      <c r="I41" s="229"/>
      <c r="J41" s="231"/>
      <c r="K41" s="228"/>
      <c r="L41" s="228"/>
      <c r="M41" s="230"/>
      <c r="N41" s="230"/>
      <c r="O41" s="230"/>
      <c r="Q41" s="224"/>
    </row>
    <row r="42" spans="1:19">
      <c r="B42" s="183" t="s">
        <v>105</v>
      </c>
      <c r="G42" s="192"/>
      <c r="H42" s="192"/>
      <c r="I42" s="192"/>
      <c r="J42" s="223"/>
      <c r="K42" s="192"/>
      <c r="L42" s="192"/>
      <c r="M42" s="230"/>
      <c r="N42" s="230"/>
      <c r="O42" s="230"/>
      <c r="Q42" s="224"/>
    </row>
    <row r="43" spans="1:19">
      <c r="J43" s="223"/>
      <c r="Q43" s="224"/>
    </row>
    <row r="44" spans="1:19">
      <c r="J44" s="223"/>
      <c r="Q44" s="224"/>
    </row>
    <row r="45" spans="1:19">
      <c r="B45" s="232"/>
      <c r="C45" s="232"/>
      <c r="D45" s="232"/>
      <c r="E45" s="232"/>
      <c r="F45" s="232"/>
      <c r="G45" s="232"/>
      <c r="H45" s="232"/>
      <c r="I45" s="232"/>
      <c r="J45" s="232"/>
      <c r="K45" s="232"/>
      <c r="L45" s="232"/>
      <c r="M45" s="232"/>
      <c r="N45" s="232"/>
      <c r="O45" s="232"/>
      <c r="P45" s="232"/>
      <c r="Q45" s="224"/>
    </row>
    <row r="46" spans="1:19">
      <c r="B46" s="232"/>
      <c r="C46" s="232"/>
      <c r="D46" s="232"/>
      <c r="E46" s="232"/>
      <c r="F46" s="232"/>
      <c r="G46" s="232"/>
      <c r="H46" s="232"/>
      <c r="I46" s="232"/>
      <c r="J46" s="232"/>
      <c r="K46" s="232"/>
      <c r="L46" s="232"/>
      <c r="M46" s="232"/>
      <c r="N46" s="232"/>
      <c r="O46" s="232"/>
      <c r="P46" s="232"/>
      <c r="Q46" s="224"/>
    </row>
    <row r="47" spans="1:19">
      <c r="B47" s="232"/>
      <c r="C47" s="232"/>
      <c r="D47" s="232"/>
      <c r="E47" s="232"/>
      <c r="F47" s="232"/>
      <c r="G47" s="232"/>
      <c r="H47" s="232"/>
      <c r="I47" s="232"/>
      <c r="J47" s="232"/>
      <c r="K47" s="232"/>
      <c r="L47" s="232"/>
      <c r="M47" s="232"/>
      <c r="N47" s="232"/>
      <c r="O47" s="232"/>
      <c r="P47" s="232"/>
      <c r="Q47" s="224"/>
    </row>
    <row r="48" spans="1:19">
      <c r="B48" s="232"/>
      <c r="C48" s="232"/>
      <c r="D48" s="232"/>
      <c r="E48" s="232"/>
      <c r="F48" s="232"/>
      <c r="G48" s="232"/>
      <c r="H48" s="232"/>
      <c r="I48" s="232"/>
      <c r="J48" s="232"/>
      <c r="K48" s="232"/>
      <c r="L48" s="232"/>
      <c r="M48" s="232"/>
      <c r="N48" s="232"/>
      <c r="O48" s="232"/>
      <c r="P48" s="232"/>
      <c r="Q48" s="224"/>
    </row>
    <row r="49" spans="2:17">
      <c r="B49" s="232"/>
      <c r="C49" s="232"/>
      <c r="D49" s="232"/>
      <c r="E49" s="232"/>
      <c r="F49" s="232"/>
      <c r="G49" s="232"/>
      <c r="H49" s="232"/>
      <c r="I49" s="232"/>
      <c r="J49" s="232"/>
      <c r="K49" s="232"/>
      <c r="L49" s="232"/>
      <c r="M49" s="232"/>
      <c r="N49" s="232"/>
      <c r="O49" s="232"/>
      <c r="P49" s="232"/>
      <c r="Q49" s="224"/>
    </row>
    <row r="50" spans="2:17">
      <c r="B50" s="232"/>
      <c r="C50" s="232"/>
      <c r="D50" s="232"/>
      <c r="E50" s="232"/>
      <c r="F50" s="232"/>
      <c r="G50" s="232"/>
      <c r="H50" s="232"/>
      <c r="I50" s="232"/>
      <c r="J50" s="232"/>
      <c r="K50" s="232"/>
      <c r="L50" s="232"/>
      <c r="M50" s="232"/>
      <c r="N50" s="232"/>
      <c r="O50" s="232"/>
      <c r="P50" s="232"/>
      <c r="Q50" s="224"/>
    </row>
    <row r="51" spans="2:17">
      <c r="B51" s="232"/>
      <c r="C51" s="232"/>
      <c r="D51" s="232"/>
      <c r="E51" s="232"/>
      <c r="F51" s="232"/>
      <c r="G51" s="232"/>
      <c r="H51" s="232"/>
      <c r="I51" s="232"/>
      <c r="J51" s="232"/>
      <c r="K51" s="232"/>
      <c r="L51" s="232"/>
      <c r="M51" s="232"/>
      <c r="N51" s="232"/>
      <c r="O51" s="232"/>
      <c r="P51" s="232"/>
      <c r="Q51" s="224"/>
    </row>
    <row r="52" spans="2:17">
      <c r="B52" s="232"/>
      <c r="C52" s="232"/>
      <c r="D52" s="232"/>
      <c r="E52" s="232"/>
      <c r="F52" s="232"/>
      <c r="G52" s="232"/>
      <c r="H52" s="232"/>
      <c r="I52" s="232"/>
      <c r="J52" s="232"/>
      <c r="K52" s="232"/>
      <c r="L52" s="232"/>
      <c r="M52" s="232"/>
      <c r="N52" s="232"/>
      <c r="O52" s="232"/>
      <c r="P52" s="232"/>
      <c r="Q52" s="224"/>
    </row>
    <row r="53" spans="2:17">
      <c r="B53" s="232"/>
      <c r="C53" s="232"/>
      <c r="D53" s="232"/>
      <c r="E53" s="232"/>
      <c r="F53" s="232"/>
      <c r="G53" s="232"/>
      <c r="H53" s="232"/>
      <c r="I53" s="232"/>
      <c r="J53" s="232"/>
      <c r="K53" s="232"/>
      <c r="L53" s="232"/>
      <c r="M53" s="232"/>
      <c r="N53" s="232"/>
      <c r="O53" s="232"/>
      <c r="P53" s="232"/>
      <c r="Q53" s="224"/>
    </row>
    <row r="54" spans="2:17">
      <c r="J54" s="233"/>
      <c r="Q54" s="224"/>
    </row>
    <row r="55" spans="2:17">
      <c r="J55" s="233"/>
      <c r="Q55" s="224"/>
    </row>
    <row r="56" spans="2:17">
      <c r="J56" s="233"/>
      <c r="Q56" s="224"/>
    </row>
    <row r="57" spans="2:17">
      <c r="J57" s="234"/>
      <c r="Q57" s="224"/>
    </row>
    <row r="58" spans="2:17">
      <c r="J58" s="234"/>
      <c r="Q58" s="224"/>
    </row>
    <row r="59" spans="2:17">
      <c r="J59" s="234"/>
      <c r="Q59" s="224"/>
    </row>
    <row r="60" spans="2:17">
      <c r="J60" s="234"/>
      <c r="Q60" s="224"/>
    </row>
    <row r="61" spans="2:17">
      <c r="J61" s="234"/>
      <c r="Q61" s="224"/>
    </row>
    <row r="62" spans="2:17">
      <c r="J62" s="234"/>
      <c r="Q62" s="224"/>
    </row>
    <row r="63" spans="2:17">
      <c r="J63" s="234"/>
      <c r="Q63" s="224"/>
    </row>
    <row r="64" spans="2:17">
      <c r="J64" s="234"/>
      <c r="Q64" s="224"/>
    </row>
    <row r="65" spans="10:17">
      <c r="J65" s="234"/>
      <c r="Q65" s="224"/>
    </row>
    <row r="66" spans="10:17">
      <c r="J66" s="234"/>
      <c r="Q66" s="224"/>
    </row>
    <row r="67" spans="10:17">
      <c r="J67" s="234"/>
      <c r="Q67" s="224"/>
    </row>
    <row r="68" spans="10:17">
      <c r="J68" s="234"/>
      <c r="Q68" s="224"/>
    </row>
    <row r="69" spans="10:17">
      <c r="J69" s="234"/>
      <c r="Q69" s="224"/>
    </row>
    <row r="70" spans="10:17">
      <c r="J70" s="234"/>
      <c r="Q70" s="224"/>
    </row>
    <row r="71" spans="10:17">
      <c r="J71" s="234"/>
      <c r="Q71" s="224"/>
    </row>
    <row r="72" spans="10:17">
      <c r="J72" s="234"/>
      <c r="Q72" s="224"/>
    </row>
    <row r="73" spans="10:17">
      <c r="J73" s="234"/>
      <c r="Q73" s="224"/>
    </row>
    <row r="74" spans="10:17">
      <c r="J74" s="234"/>
      <c r="Q74" s="224"/>
    </row>
    <row r="75" spans="10:17">
      <c r="J75" s="234"/>
      <c r="Q75" s="224"/>
    </row>
    <row r="76" spans="10:17">
      <c r="J76" s="234"/>
      <c r="Q76" s="224"/>
    </row>
    <row r="77" spans="10:17">
      <c r="J77" s="234"/>
      <c r="Q77" s="224"/>
    </row>
    <row r="78" spans="10:17">
      <c r="J78" s="234"/>
      <c r="Q78" s="224"/>
    </row>
    <row r="79" spans="10:17">
      <c r="J79" s="234"/>
      <c r="Q79" s="224"/>
    </row>
    <row r="80" spans="10:17">
      <c r="J80" s="234"/>
      <c r="Q80" s="224"/>
    </row>
    <row r="81" spans="10:17">
      <c r="J81" s="234"/>
      <c r="Q81" s="224"/>
    </row>
    <row r="82" spans="10:17">
      <c r="J82" s="234"/>
      <c r="Q82" s="224"/>
    </row>
    <row r="83" spans="10:17">
      <c r="J83" s="234"/>
      <c r="Q83" s="224"/>
    </row>
    <row r="84" spans="10:17">
      <c r="J84" s="235"/>
    </row>
    <row r="85" spans="10:17">
      <c r="J85" s="222"/>
    </row>
    <row r="86" spans="10:17">
      <c r="J86" s="225"/>
    </row>
    <row r="87" spans="10:17">
      <c r="J87" s="225"/>
    </row>
    <row r="88" spans="10:17">
      <c r="J88" s="229"/>
    </row>
    <row r="89" spans="10:17">
      <c r="J89" s="229"/>
    </row>
    <row r="90" spans="10:17">
      <c r="J90" s="229"/>
    </row>
    <row r="91" spans="10:17">
      <c r="J91" s="229"/>
    </row>
    <row r="92" spans="10:17">
      <c r="J92" s="192"/>
    </row>
  </sheetData>
  <sheetProtection algorithmName="SHA-512" hashValue="8FVyXDeQqcrwbGWUs/3GKBVXf5d1qyN8Ab08FZ3MyssM0DC4eQcmmm37Pk95/9fT0TGcmQHrJd1beRXYY82NNA==" saltValue="6iqaSa1Qjo1el8OpMTyypQ==" spinCount="100000" sheet="1" selectLockedCells="1" selectUnlockedCells="1"/>
  <mergeCells count="25">
    <mergeCell ref="A2:P2"/>
    <mergeCell ref="N4:O4"/>
    <mergeCell ref="A6:A8"/>
    <mergeCell ref="B6:B8"/>
    <mergeCell ref="C6:C8"/>
    <mergeCell ref="D6:D8"/>
    <mergeCell ref="E6:E8"/>
    <mergeCell ref="F6:F8"/>
    <mergeCell ref="G6:G8"/>
    <mergeCell ref="A34:B34"/>
    <mergeCell ref="F36:K36"/>
    <mergeCell ref="H6:H8"/>
    <mergeCell ref="I6:I8"/>
    <mergeCell ref="J6:J8"/>
    <mergeCell ref="K6:K8"/>
    <mergeCell ref="F37:K37"/>
    <mergeCell ref="F38:O38"/>
    <mergeCell ref="F39:O39"/>
    <mergeCell ref="R6:R8"/>
    <mergeCell ref="N6:N8"/>
    <mergeCell ref="O6:O8"/>
    <mergeCell ref="P6:P8"/>
    <mergeCell ref="Q6:Q8"/>
    <mergeCell ref="L6:L8"/>
    <mergeCell ref="M6:M8"/>
  </mergeCells>
  <phoneticPr fontId="17"/>
  <dataValidations count="9">
    <dataValidation type="list" errorStyle="warning" allowBlank="1" showInputMessage="1" showErrorMessage="1" sqref="J983108:J983132 J34:J83 J131140:J131164 J196676:J196700 J262212:J262236 J327748:J327772 J393284:J393308 J458820:J458844 J524356:J524380 J589892:J589916 J655428:J655452 J720964:J720988 J786500:J786524 J852036:J852060 J917572:J917596 J65604:J65628" xr:uid="{DEF19132-622F-4990-92E1-383717E17B79}">
      <formula1>$I$96:$I$97</formula1>
    </dataValidation>
    <dataValidation type="list" allowBlank="1" showInputMessage="1" sqref="Q34:Q83 P9:P33" xr:uid="{64D49BA4-DDD9-4355-B0C3-03597FF4AA62}">
      <formula1>"派遣"</formula1>
    </dataValidation>
    <dataValidation type="list" allowBlank="1" showInputMessage="1" showErrorMessage="1" sqref="I9:J33" xr:uid="{D410F2E9-BFAC-4A69-9144-272CB0CDE159}">
      <formula1>"有,無"</formula1>
    </dataValidation>
    <dataValidation type="list" allowBlank="1" showInputMessage="1" showErrorMessage="1" sqref="C9:C33" xr:uid="{7AE41C68-1E52-4338-A145-32ED669630B3}">
      <formula1>"正,パート"</formula1>
    </dataValidation>
    <dataValidation type="list" allowBlank="1" showInputMessage="1" showErrorMessage="1" sqref="B9:B33" xr:uid="{AD60C48B-BFD1-43FF-881C-4C77B67CAFCE}">
      <formula1>$A$114:$A$137</formula1>
    </dataValidation>
    <dataValidation type="list" errorStyle="warning" allowBlank="1" showInputMessage="1" showErrorMessage="1" sqref="G9:G33" xr:uid="{2971BBC0-D849-4693-9C99-E9153E7A77B6}">
      <formula1>$G$109:$G$110</formula1>
    </dataValidation>
    <dataValidation type="list" allowBlank="1" showInputMessage="1" showErrorMessage="1" sqref="E9:E33" xr:uid="{4168780C-1C9F-4264-BD09-DBD4DF9B00DF}">
      <formula1>"○,×"</formula1>
    </dataValidation>
    <dataValidation imeMode="halfAlpha" allowBlank="1" showInputMessage="1" showErrorMessage="1" prompt="「R●.8.9」の形式で入力してください。_x000a__x000a_【駄目な例】_x000a_「R.●.8.9」、「R●.8.9.」、「R●0809」、「●0809」、「● 8 9」_x000a_「,」カンマ入力は駄目です。「.」ドットで入力してください。_x000a_今年度は4,5月は「H31」表記、6月以降は「R1」表記でお願いします。_x000a_「r」で入力しても「R」に変換されるのでOKです。" sqref="M9:N33 L9:L29 L31:L33" xr:uid="{18F4BC46-6A75-4786-A10C-BC5081F272A4}"/>
    <dataValidation type="list" allowBlank="1" showInputMessage="1" sqref="Q9:S33" xr:uid="{402D43B6-D594-4E0C-A745-18E31EEAE55A}">
      <formula1>"同月払,翌月払"</formula1>
    </dataValidation>
  </dataValidations>
  <pageMargins left="0.59055118110236227" right="0.31496062992125984" top="0.43307086614173229" bottom="0.35433070866141736" header="0.39370078740157483" footer="0.31496062992125984"/>
  <pageSetup paperSize="9" scale="64" orientation="portrait" cellComments="asDisplayed" r:id="rId1"/>
  <headerFooter alignWithMargins="0"/>
  <colBreaks count="1" manualBreakCount="1">
    <brk id="19" max="47"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2060"/>
  </sheetPr>
  <dimension ref="A1:BX166"/>
  <sheetViews>
    <sheetView zoomScale="70" zoomScaleNormal="70" zoomScaleSheetLayoutView="76" workbookViewId="0">
      <selection activeCell="B12" sqref="B12"/>
    </sheetView>
  </sheetViews>
  <sheetFormatPr defaultColWidth="8" defaultRowHeight="13"/>
  <cols>
    <col min="1" max="1" width="3.36328125" style="183" customWidth="1"/>
    <col min="2" max="2" width="12.1796875" style="183" customWidth="1"/>
    <col min="3" max="3" width="6.6328125" style="183" customWidth="1"/>
    <col min="4" max="4" width="5.7265625" style="183" customWidth="1"/>
    <col min="5" max="5" width="14.54296875" style="183" customWidth="1"/>
    <col min="6" max="6" width="14.90625" style="183" customWidth="1"/>
    <col min="7" max="7" width="5" style="184" customWidth="1"/>
    <col min="8" max="8" width="5.26953125" style="183" customWidth="1"/>
    <col min="9" max="9" width="6.36328125" style="183" customWidth="1"/>
    <col min="10" max="10" width="6" style="183" customWidth="1"/>
    <col min="11" max="11" width="6.453125" style="183" customWidth="1"/>
    <col min="12" max="12" width="7.08984375" style="183" customWidth="1"/>
    <col min="13" max="14" width="8.6328125" style="183" customWidth="1"/>
    <col min="15" max="15" width="8.81640625" style="183" customWidth="1"/>
    <col min="16" max="16" width="5.6328125" style="236" customWidth="1"/>
    <col min="17" max="17" width="6.6328125" style="236" customWidth="1"/>
    <col min="18" max="18" width="5.6328125" style="236" customWidth="1"/>
    <col min="19" max="21" width="7.6328125" style="236" customWidth="1"/>
    <col min="22" max="22" width="6.08984375" style="183" hidden="1" customWidth="1"/>
    <col min="23" max="23" width="8.90625" style="183" hidden="1" customWidth="1"/>
    <col min="24" max="24" width="3.54296875" style="183" hidden="1" customWidth="1"/>
    <col min="25" max="25" width="6.1796875" style="183" customWidth="1"/>
    <col min="26" max="26" width="6.453125" style="183" customWidth="1"/>
    <col min="27" max="27" width="9.36328125" style="183" customWidth="1"/>
    <col min="28" max="28" width="6.453125" style="183" customWidth="1"/>
    <col min="29" max="39" width="6.7265625" style="183" hidden="1" customWidth="1"/>
    <col min="40" max="40" width="8" style="183" hidden="1" customWidth="1"/>
    <col min="41" max="41" width="6.08984375" style="236" hidden="1" customWidth="1"/>
    <col min="42" max="42" width="6.90625" style="236" hidden="1" customWidth="1"/>
    <col min="43" max="55" width="0" style="236" hidden="1" customWidth="1"/>
    <col min="56" max="56" width="9.36328125" style="236" hidden="1" customWidth="1"/>
    <col min="57" max="57" width="8.36328125" style="236" hidden="1" customWidth="1"/>
    <col min="58" max="58" width="7.453125" style="183" hidden="1" customWidth="1"/>
    <col min="59" max="285" width="8" style="183"/>
    <col min="286" max="286" width="3.36328125" style="183" customWidth="1"/>
    <col min="287" max="287" width="12.08984375" style="183" customWidth="1"/>
    <col min="288" max="288" width="7" style="183" customWidth="1"/>
    <col min="289" max="289" width="5" style="183" customWidth="1"/>
    <col min="290" max="290" width="19.36328125" style="183" customWidth="1"/>
    <col min="291" max="291" width="5.26953125" style="183" bestFit="1" customWidth="1"/>
    <col min="292" max="292" width="5.26953125" style="183" customWidth="1"/>
    <col min="293" max="294" width="6.6328125" style="183" customWidth="1"/>
    <col min="295" max="295" width="6.90625" style="183" customWidth="1"/>
    <col min="296" max="297" width="9.453125" style="183" customWidth="1"/>
    <col min="298" max="298" width="11.6328125" style="183" customWidth="1"/>
    <col min="299" max="541" width="8" style="183"/>
    <col min="542" max="542" width="3.36328125" style="183" customWidth="1"/>
    <col min="543" max="543" width="12.08984375" style="183" customWidth="1"/>
    <col min="544" max="544" width="7" style="183" customWidth="1"/>
    <col min="545" max="545" width="5" style="183" customWidth="1"/>
    <col min="546" max="546" width="19.36328125" style="183" customWidth="1"/>
    <col min="547" max="547" width="5.26953125" style="183" bestFit="1" customWidth="1"/>
    <col min="548" max="548" width="5.26953125" style="183" customWidth="1"/>
    <col min="549" max="550" width="6.6328125" style="183" customWidth="1"/>
    <col min="551" max="551" width="6.90625" style="183" customWidth="1"/>
    <col min="552" max="553" width="9.453125" style="183" customWidth="1"/>
    <col min="554" max="554" width="11.6328125" style="183" customWidth="1"/>
    <col min="555" max="797" width="8" style="183"/>
    <col min="798" max="798" width="3.36328125" style="183" customWidth="1"/>
    <col min="799" max="799" width="12.08984375" style="183" customWidth="1"/>
    <col min="800" max="800" width="7" style="183" customWidth="1"/>
    <col min="801" max="801" width="5" style="183" customWidth="1"/>
    <col min="802" max="802" width="19.36328125" style="183" customWidth="1"/>
    <col min="803" max="803" width="5.26953125" style="183" bestFit="1" customWidth="1"/>
    <col min="804" max="804" width="5.26953125" style="183" customWidth="1"/>
    <col min="805" max="806" width="6.6328125" style="183" customWidth="1"/>
    <col min="807" max="807" width="6.90625" style="183" customWidth="1"/>
    <col min="808" max="809" width="9.453125" style="183" customWidth="1"/>
    <col min="810" max="810" width="11.6328125" style="183" customWidth="1"/>
    <col min="811" max="1053" width="8" style="183"/>
    <col min="1054" max="1054" width="3.36328125" style="183" customWidth="1"/>
    <col min="1055" max="1055" width="12.08984375" style="183" customWidth="1"/>
    <col min="1056" max="1056" width="7" style="183" customWidth="1"/>
    <col min="1057" max="1057" width="5" style="183" customWidth="1"/>
    <col min="1058" max="1058" width="19.36328125" style="183" customWidth="1"/>
    <col min="1059" max="1059" width="5.26953125" style="183" bestFit="1" customWidth="1"/>
    <col min="1060" max="1060" width="5.26953125" style="183" customWidth="1"/>
    <col min="1061" max="1062" width="6.6328125" style="183" customWidth="1"/>
    <col min="1063" max="1063" width="6.90625" style="183" customWidth="1"/>
    <col min="1064" max="1065" width="9.453125" style="183" customWidth="1"/>
    <col min="1066" max="1066" width="11.6328125" style="183" customWidth="1"/>
    <col min="1067" max="1309" width="8" style="183"/>
    <col min="1310" max="1310" width="3.36328125" style="183" customWidth="1"/>
    <col min="1311" max="1311" width="12.08984375" style="183" customWidth="1"/>
    <col min="1312" max="1312" width="7" style="183" customWidth="1"/>
    <col min="1313" max="1313" width="5" style="183" customWidth="1"/>
    <col min="1314" max="1314" width="19.36328125" style="183" customWidth="1"/>
    <col min="1315" max="1315" width="5.26953125" style="183" bestFit="1" customWidth="1"/>
    <col min="1316" max="1316" width="5.26953125" style="183" customWidth="1"/>
    <col min="1317" max="1318" width="6.6328125" style="183" customWidth="1"/>
    <col min="1319" max="1319" width="6.90625" style="183" customWidth="1"/>
    <col min="1320" max="1321" width="9.453125" style="183" customWidth="1"/>
    <col min="1322" max="1322" width="11.6328125" style="183" customWidth="1"/>
    <col min="1323" max="1565" width="8" style="183"/>
    <col min="1566" max="1566" width="3.36328125" style="183" customWidth="1"/>
    <col min="1567" max="1567" width="12.08984375" style="183" customWidth="1"/>
    <col min="1568" max="1568" width="7" style="183" customWidth="1"/>
    <col min="1569" max="1569" width="5" style="183" customWidth="1"/>
    <col min="1570" max="1570" width="19.36328125" style="183" customWidth="1"/>
    <col min="1571" max="1571" width="5.26953125" style="183" bestFit="1" customWidth="1"/>
    <col min="1572" max="1572" width="5.26953125" style="183" customWidth="1"/>
    <col min="1573" max="1574" width="6.6328125" style="183" customWidth="1"/>
    <col min="1575" max="1575" width="6.90625" style="183" customWidth="1"/>
    <col min="1576" max="1577" width="9.453125" style="183" customWidth="1"/>
    <col min="1578" max="1578" width="11.6328125" style="183" customWidth="1"/>
    <col min="1579" max="1821" width="8" style="183"/>
    <col min="1822" max="1822" width="3.36328125" style="183" customWidth="1"/>
    <col min="1823" max="1823" width="12.08984375" style="183" customWidth="1"/>
    <col min="1824" max="1824" width="7" style="183" customWidth="1"/>
    <col min="1825" max="1825" width="5" style="183" customWidth="1"/>
    <col min="1826" max="1826" width="19.36328125" style="183" customWidth="1"/>
    <col min="1827" max="1827" width="5.26953125" style="183" bestFit="1" customWidth="1"/>
    <col min="1828" max="1828" width="5.26953125" style="183" customWidth="1"/>
    <col min="1829" max="1830" width="6.6328125" style="183" customWidth="1"/>
    <col min="1831" max="1831" width="6.90625" style="183" customWidth="1"/>
    <col min="1832" max="1833" width="9.453125" style="183" customWidth="1"/>
    <col min="1834" max="1834" width="11.6328125" style="183" customWidth="1"/>
    <col min="1835" max="2077" width="8" style="183"/>
    <col min="2078" max="2078" width="3.36328125" style="183" customWidth="1"/>
    <col min="2079" max="2079" width="12.08984375" style="183" customWidth="1"/>
    <col min="2080" max="2080" width="7" style="183" customWidth="1"/>
    <col min="2081" max="2081" width="5" style="183" customWidth="1"/>
    <col min="2082" max="2082" width="19.36328125" style="183" customWidth="1"/>
    <col min="2083" max="2083" width="5.26953125" style="183" bestFit="1" customWidth="1"/>
    <col min="2084" max="2084" width="5.26953125" style="183" customWidth="1"/>
    <col min="2085" max="2086" width="6.6328125" style="183" customWidth="1"/>
    <col min="2087" max="2087" width="6.90625" style="183" customWidth="1"/>
    <col min="2088" max="2089" width="9.453125" style="183" customWidth="1"/>
    <col min="2090" max="2090" width="11.6328125" style="183" customWidth="1"/>
    <col min="2091" max="2333" width="8" style="183"/>
    <col min="2334" max="2334" width="3.36328125" style="183" customWidth="1"/>
    <col min="2335" max="2335" width="12.08984375" style="183" customWidth="1"/>
    <col min="2336" max="2336" width="7" style="183" customWidth="1"/>
    <col min="2337" max="2337" width="5" style="183" customWidth="1"/>
    <col min="2338" max="2338" width="19.36328125" style="183" customWidth="1"/>
    <col min="2339" max="2339" width="5.26953125" style="183" bestFit="1" customWidth="1"/>
    <col min="2340" max="2340" width="5.26953125" style="183" customWidth="1"/>
    <col min="2341" max="2342" width="6.6328125" style="183" customWidth="1"/>
    <col min="2343" max="2343" width="6.90625" style="183" customWidth="1"/>
    <col min="2344" max="2345" width="9.453125" style="183" customWidth="1"/>
    <col min="2346" max="2346" width="11.6328125" style="183" customWidth="1"/>
    <col min="2347" max="2589" width="8" style="183"/>
    <col min="2590" max="2590" width="3.36328125" style="183" customWidth="1"/>
    <col min="2591" max="2591" width="12.08984375" style="183" customWidth="1"/>
    <col min="2592" max="2592" width="7" style="183" customWidth="1"/>
    <col min="2593" max="2593" width="5" style="183" customWidth="1"/>
    <col min="2594" max="2594" width="19.36328125" style="183" customWidth="1"/>
    <col min="2595" max="2595" width="5.26953125" style="183" bestFit="1" customWidth="1"/>
    <col min="2596" max="2596" width="5.26953125" style="183" customWidth="1"/>
    <col min="2597" max="2598" width="6.6328125" style="183" customWidth="1"/>
    <col min="2599" max="2599" width="6.90625" style="183" customWidth="1"/>
    <col min="2600" max="2601" width="9.453125" style="183" customWidth="1"/>
    <col min="2602" max="2602" width="11.6328125" style="183" customWidth="1"/>
    <col min="2603" max="2845" width="8" style="183"/>
    <col min="2846" max="2846" width="3.36328125" style="183" customWidth="1"/>
    <col min="2847" max="2847" width="12.08984375" style="183" customWidth="1"/>
    <col min="2848" max="2848" width="7" style="183" customWidth="1"/>
    <col min="2849" max="2849" width="5" style="183" customWidth="1"/>
    <col min="2850" max="2850" width="19.36328125" style="183" customWidth="1"/>
    <col min="2851" max="2851" width="5.26953125" style="183" bestFit="1" customWidth="1"/>
    <col min="2852" max="2852" width="5.26953125" style="183" customWidth="1"/>
    <col min="2853" max="2854" width="6.6328125" style="183" customWidth="1"/>
    <col min="2855" max="2855" width="6.90625" style="183" customWidth="1"/>
    <col min="2856" max="2857" width="9.453125" style="183" customWidth="1"/>
    <col min="2858" max="2858" width="11.6328125" style="183" customWidth="1"/>
    <col min="2859" max="3101" width="8" style="183"/>
    <col min="3102" max="3102" width="3.36328125" style="183" customWidth="1"/>
    <col min="3103" max="3103" width="12.08984375" style="183" customWidth="1"/>
    <col min="3104" max="3104" width="7" style="183" customWidth="1"/>
    <col min="3105" max="3105" width="5" style="183" customWidth="1"/>
    <col min="3106" max="3106" width="19.36328125" style="183" customWidth="1"/>
    <col min="3107" max="3107" width="5.26953125" style="183" bestFit="1" customWidth="1"/>
    <col min="3108" max="3108" width="5.26953125" style="183" customWidth="1"/>
    <col min="3109" max="3110" width="6.6328125" style="183" customWidth="1"/>
    <col min="3111" max="3111" width="6.90625" style="183" customWidth="1"/>
    <col min="3112" max="3113" width="9.453125" style="183" customWidth="1"/>
    <col min="3114" max="3114" width="11.6328125" style="183" customWidth="1"/>
    <col min="3115" max="3357" width="8" style="183"/>
    <col min="3358" max="3358" width="3.36328125" style="183" customWidth="1"/>
    <col min="3359" max="3359" width="12.08984375" style="183" customWidth="1"/>
    <col min="3360" max="3360" width="7" style="183" customWidth="1"/>
    <col min="3361" max="3361" width="5" style="183" customWidth="1"/>
    <col min="3362" max="3362" width="19.36328125" style="183" customWidth="1"/>
    <col min="3363" max="3363" width="5.26953125" style="183" bestFit="1" customWidth="1"/>
    <col min="3364" max="3364" width="5.26953125" style="183" customWidth="1"/>
    <col min="3365" max="3366" width="6.6328125" style="183" customWidth="1"/>
    <col min="3367" max="3367" width="6.90625" style="183" customWidth="1"/>
    <col min="3368" max="3369" width="9.453125" style="183" customWidth="1"/>
    <col min="3370" max="3370" width="11.6328125" style="183" customWidth="1"/>
    <col min="3371" max="3613" width="8" style="183"/>
    <col min="3614" max="3614" width="3.36328125" style="183" customWidth="1"/>
    <col min="3615" max="3615" width="12.08984375" style="183" customWidth="1"/>
    <col min="3616" max="3616" width="7" style="183" customWidth="1"/>
    <col min="3617" max="3617" width="5" style="183" customWidth="1"/>
    <col min="3618" max="3618" width="19.36328125" style="183" customWidth="1"/>
    <col min="3619" max="3619" width="5.26953125" style="183" bestFit="1" customWidth="1"/>
    <col min="3620" max="3620" width="5.26953125" style="183" customWidth="1"/>
    <col min="3621" max="3622" width="6.6328125" style="183" customWidth="1"/>
    <col min="3623" max="3623" width="6.90625" style="183" customWidth="1"/>
    <col min="3624" max="3625" width="9.453125" style="183" customWidth="1"/>
    <col min="3626" max="3626" width="11.6328125" style="183" customWidth="1"/>
    <col min="3627" max="3869" width="8" style="183"/>
    <col min="3870" max="3870" width="3.36328125" style="183" customWidth="1"/>
    <col min="3871" max="3871" width="12.08984375" style="183" customWidth="1"/>
    <col min="3872" max="3872" width="7" style="183" customWidth="1"/>
    <col min="3873" max="3873" width="5" style="183" customWidth="1"/>
    <col min="3874" max="3874" width="19.36328125" style="183" customWidth="1"/>
    <col min="3875" max="3875" width="5.26953125" style="183" bestFit="1" customWidth="1"/>
    <col min="3876" max="3876" width="5.26953125" style="183" customWidth="1"/>
    <col min="3877" max="3878" width="6.6328125" style="183" customWidth="1"/>
    <col min="3879" max="3879" width="6.90625" style="183" customWidth="1"/>
    <col min="3880" max="3881" width="9.453125" style="183" customWidth="1"/>
    <col min="3882" max="3882" width="11.6328125" style="183" customWidth="1"/>
    <col min="3883" max="4125" width="8" style="183"/>
    <col min="4126" max="4126" width="3.36328125" style="183" customWidth="1"/>
    <col min="4127" max="4127" width="12.08984375" style="183" customWidth="1"/>
    <col min="4128" max="4128" width="7" style="183" customWidth="1"/>
    <col min="4129" max="4129" width="5" style="183" customWidth="1"/>
    <col min="4130" max="4130" width="19.36328125" style="183" customWidth="1"/>
    <col min="4131" max="4131" width="5.26953125" style="183" bestFit="1" customWidth="1"/>
    <col min="4132" max="4132" width="5.26953125" style="183" customWidth="1"/>
    <col min="4133" max="4134" width="6.6328125" style="183" customWidth="1"/>
    <col min="4135" max="4135" width="6.90625" style="183" customWidth="1"/>
    <col min="4136" max="4137" width="9.453125" style="183" customWidth="1"/>
    <col min="4138" max="4138" width="11.6328125" style="183" customWidth="1"/>
    <col min="4139" max="4381" width="8" style="183"/>
    <col min="4382" max="4382" width="3.36328125" style="183" customWidth="1"/>
    <col min="4383" max="4383" width="12.08984375" style="183" customWidth="1"/>
    <col min="4384" max="4384" width="7" style="183" customWidth="1"/>
    <col min="4385" max="4385" width="5" style="183" customWidth="1"/>
    <col min="4386" max="4386" width="19.36328125" style="183" customWidth="1"/>
    <col min="4387" max="4387" width="5.26953125" style="183" bestFit="1" customWidth="1"/>
    <col min="4388" max="4388" width="5.26953125" style="183" customWidth="1"/>
    <col min="4389" max="4390" width="6.6328125" style="183" customWidth="1"/>
    <col min="4391" max="4391" width="6.90625" style="183" customWidth="1"/>
    <col min="4392" max="4393" width="9.453125" style="183" customWidth="1"/>
    <col min="4394" max="4394" width="11.6328125" style="183" customWidth="1"/>
    <col min="4395" max="4637" width="8" style="183"/>
    <col min="4638" max="4638" width="3.36328125" style="183" customWidth="1"/>
    <col min="4639" max="4639" width="12.08984375" style="183" customWidth="1"/>
    <col min="4640" max="4640" width="7" style="183" customWidth="1"/>
    <col min="4641" max="4641" width="5" style="183" customWidth="1"/>
    <col min="4642" max="4642" width="19.36328125" style="183" customWidth="1"/>
    <col min="4643" max="4643" width="5.26953125" style="183" bestFit="1" customWidth="1"/>
    <col min="4644" max="4644" width="5.26953125" style="183" customWidth="1"/>
    <col min="4645" max="4646" width="6.6328125" style="183" customWidth="1"/>
    <col min="4647" max="4647" width="6.90625" style="183" customWidth="1"/>
    <col min="4648" max="4649" width="9.453125" style="183" customWidth="1"/>
    <col min="4650" max="4650" width="11.6328125" style="183" customWidth="1"/>
    <col min="4651" max="4893" width="8" style="183"/>
    <col min="4894" max="4894" width="3.36328125" style="183" customWidth="1"/>
    <col min="4895" max="4895" width="12.08984375" style="183" customWidth="1"/>
    <col min="4896" max="4896" width="7" style="183" customWidth="1"/>
    <col min="4897" max="4897" width="5" style="183" customWidth="1"/>
    <col min="4898" max="4898" width="19.36328125" style="183" customWidth="1"/>
    <col min="4899" max="4899" width="5.26953125" style="183" bestFit="1" customWidth="1"/>
    <col min="4900" max="4900" width="5.26953125" style="183" customWidth="1"/>
    <col min="4901" max="4902" width="6.6328125" style="183" customWidth="1"/>
    <col min="4903" max="4903" width="6.90625" style="183" customWidth="1"/>
    <col min="4904" max="4905" width="9.453125" style="183" customWidth="1"/>
    <col min="4906" max="4906" width="11.6328125" style="183" customWidth="1"/>
    <col min="4907" max="5149" width="8" style="183"/>
    <col min="5150" max="5150" width="3.36328125" style="183" customWidth="1"/>
    <col min="5151" max="5151" width="12.08984375" style="183" customWidth="1"/>
    <col min="5152" max="5152" width="7" style="183" customWidth="1"/>
    <col min="5153" max="5153" width="5" style="183" customWidth="1"/>
    <col min="5154" max="5154" width="19.36328125" style="183" customWidth="1"/>
    <col min="5155" max="5155" width="5.26953125" style="183" bestFit="1" customWidth="1"/>
    <col min="5156" max="5156" width="5.26953125" style="183" customWidth="1"/>
    <col min="5157" max="5158" width="6.6328125" style="183" customWidth="1"/>
    <col min="5159" max="5159" width="6.90625" style="183" customWidth="1"/>
    <col min="5160" max="5161" width="9.453125" style="183" customWidth="1"/>
    <col min="5162" max="5162" width="11.6328125" style="183" customWidth="1"/>
    <col min="5163" max="5405" width="8" style="183"/>
    <col min="5406" max="5406" width="3.36328125" style="183" customWidth="1"/>
    <col min="5407" max="5407" width="12.08984375" style="183" customWidth="1"/>
    <col min="5408" max="5408" width="7" style="183" customWidth="1"/>
    <col min="5409" max="5409" width="5" style="183" customWidth="1"/>
    <col min="5410" max="5410" width="19.36328125" style="183" customWidth="1"/>
    <col min="5411" max="5411" width="5.26953125" style="183" bestFit="1" customWidth="1"/>
    <col min="5412" max="5412" width="5.26953125" style="183" customWidth="1"/>
    <col min="5413" max="5414" width="6.6328125" style="183" customWidth="1"/>
    <col min="5415" max="5415" width="6.90625" style="183" customWidth="1"/>
    <col min="5416" max="5417" width="9.453125" style="183" customWidth="1"/>
    <col min="5418" max="5418" width="11.6328125" style="183" customWidth="1"/>
    <col min="5419" max="5661" width="8" style="183"/>
    <col min="5662" max="5662" width="3.36328125" style="183" customWidth="1"/>
    <col min="5663" max="5663" width="12.08984375" style="183" customWidth="1"/>
    <col min="5664" max="5664" width="7" style="183" customWidth="1"/>
    <col min="5665" max="5665" width="5" style="183" customWidth="1"/>
    <col min="5666" max="5666" width="19.36328125" style="183" customWidth="1"/>
    <col min="5667" max="5667" width="5.26953125" style="183" bestFit="1" customWidth="1"/>
    <col min="5668" max="5668" width="5.26953125" style="183" customWidth="1"/>
    <col min="5669" max="5670" width="6.6328125" style="183" customWidth="1"/>
    <col min="5671" max="5671" width="6.90625" style="183" customWidth="1"/>
    <col min="5672" max="5673" width="9.453125" style="183" customWidth="1"/>
    <col min="5674" max="5674" width="11.6328125" style="183" customWidth="1"/>
    <col min="5675" max="5917" width="8" style="183"/>
    <col min="5918" max="5918" width="3.36328125" style="183" customWidth="1"/>
    <col min="5919" max="5919" width="12.08984375" style="183" customWidth="1"/>
    <col min="5920" max="5920" width="7" style="183" customWidth="1"/>
    <col min="5921" max="5921" width="5" style="183" customWidth="1"/>
    <col min="5922" max="5922" width="19.36328125" style="183" customWidth="1"/>
    <col min="5923" max="5923" width="5.26953125" style="183" bestFit="1" customWidth="1"/>
    <col min="5924" max="5924" width="5.26953125" style="183" customWidth="1"/>
    <col min="5925" max="5926" width="6.6328125" style="183" customWidth="1"/>
    <col min="5927" max="5927" width="6.90625" style="183" customWidth="1"/>
    <col min="5928" max="5929" width="9.453125" style="183" customWidth="1"/>
    <col min="5930" max="5930" width="11.6328125" style="183" customWidth="1"/>
    <col min="5931" max="6173" width="8" style="183"/>
    <col min="6174" max="6174" width="3.36328125" style="183" customWidth="1"/>
    <col min="6175" max="6175" width="12.08984375" style="183" customWidth="1"/>
    <col min="6176" max="6176" width="7" style="183" customWidth="1"/>
    <col min="6177" max="6177" width="5" style="183" customWidth="1"/>
    <col min="6178" max="6178" width="19.36328125" style="183" customWidth="1"/>
    <col min="6179" max="6179" width="5.26953125" style="183" bestFit="1" customWidth="1"/>
    <col min="6180" max="6180" width="5.26953125" style="183" customWidth="1"/>
    <col min="6181" max="6182" width="6.6328125" style="183" customWidth="1"/>
    <col min="6183" max="6183" width="6.90625" style="183" customWidth="1"/>
    <col min="6184" max="6185" width="9.453125" style="183" customWidth="1"/>
    <col min="6186" max="6186" width="11.6328125" style="183" customWidth="1"/>
    <col min="6187" max="6429" width="8" style="183"/>
    <col min="6430" max="6430" width="3.36328125" style="183" customWidth="1"/>
    <col min="6431" max="6431" width="12.08984375" style="183" customWidth="1"/>
    <col min="6432" max="6432" width="7" style="183" customWidth="1"/>
    <col min="6433" max="6433" width="5" style="183" customWidth="1"/>
    <col min="6434" max="6434" width="19.36328125" style="183" customWidth="1"/>
    <col min="6435" max="6435" width="5.26953125" style="183" bestFit="1" customWidth="1"/>
    <col min="6436" max="6436" width="5.26953125" style="183" customWidth="1"/>
    <col min="6437" max="6438" width="6.6328125" style="183" customWidth="1"/>
    <col min="6439" max="6439" width="6.90625" style="183" customWidth="1"/>
    <col min="6440" max="6441" width="9.453125" style="183" customWidth="1"/>
    <col min="6442" max="6442" width="11.6328125" style="183" customWidth="1"/>
    <col min="6443" max="6685" width="8" style="183"/>
    <col min="6686" max="6686" width="3.36328125" style="183" customWidth="1"/>
    <col min="6687" max="6687" width="12.08984375" style="183" customWidth="1"/>
    <col min="6688" max="6688" width="7" style="183" customWidth="1"/>
    <col min="6689" max="6689" width="5" style="183" customWidth="1"/>
    <col min="6690" max="6690" width="19.36328125" style="183" customWidth="1"/>
    <col min="6691" max="6691" width="5.26953125" style="183" bestFit="1" customWidth="1"/>
    <col min="6692" max="6692" width="5.26953125" style="183" customWidth="1"/>
    <col min="6693" max="6694" width="6.6328125" style="183" customWidth="1"/>
    <col min="6695" max="6695" width="6.90625" style="183" customWidth="1"/>
    <col min="6696" max="6697" width="9.453125" style="183" customWidth="1"/>
    <col min="6698" max="6698" width="11.6328125" style="183" customWidth="1"/>
    <col min="6699" max="6941" width="8" style="183"/>
    <col min="6942" max="6942" width="3.36328125" style="183" customWidth="1"/>
    <col min="6943" max="6943" width="12.08984375" style="183" customWidth="1"/>
    <col min="6944" max="6944" width="7" style="183" customWidth="1"/>
    <col min="6945" max="6945" width="5" style="183" customWidth="1"/>
    <col min="6946" max="6946" width="19.36328125" style="183" customWidth="1"/>
    <col min="6947" max="6947" width="5.26953125" style="183" bestFit="1" customWidth="1"/>
    <col min="6948" max="6948" width="5.26953125" style="183" customWidth="1"/>
    <col min="6949" max="6950" width="6.6328125" style="183" customWidth="1"/>
    <col min="6951" max="6951" width="6.90625" style="183" customWidth="1"/>
    <col min="6952" max="6953" width="9.453125" style="183" customWidth="1"/>
    <col min="6954" max="6954" width="11.6328125" style="183" customWidth="1"/>
    <col min="6955" max="7197" width="8" style="183"/>
    <col min="7198" max="7198" width="3.36328125" style="183" customWidth="1"/>
    <col min="7199" max="7199" width="12.08984375" style="183" customWidth="1"/>
    <col min="7200" max="7200" width="7" style="183" customWidth="1"/>
    <col min="7201" max="7201" width="5" style="183" customWidth="1"/>
    <col min="7202" max="7202" width="19.36328125" style="183" customWidth="1"/>
    <col min="7203" max="7203" width="5.26953125" style="183" bestFit="1" customWidth="1"/>
    <col min="7204" max="7204" width="5.26953125" style="183" customWidth="1"/>
    <col min="7205" max="7206" width="6.6328125" style="183" customWidth="1"/>
    <col min="7207" max="7207" width="6.90625" style="183" customWidth="1"/>
    <col min="7208" max="7209" width="9.453125" style="183" customWidth="1"/>
    <col min="7210" max="7210" width="11.6328125" style="183" customWidth="1"/>
    <col min="7211" max="7453" width="8" style="183"/>
    <col min="7454" max="7454" width="3.36328125" style="183" customWidth="1"/>
    <col min="7455" max="7455" width="12.08984375" style="183" customWidth="1"/>
    <col min="7456" max="7456" width="7" style="183" customWidth="1"/>
    <col min="7457" max="7457" width="5" style="183" customWidth="1"/>
    <col min="7458" max="7458" width="19.36328125" style="183" customWidth="1"/>
    <col min="7459" max="7459" width="5.26953125" style="183" bestFit="1" customWidth="1"/>
    <col min="7460" max="7460" width="5.26953125" style="183" customWidth="1"/>
    <col min="7461" max="7462" width="6.6328125" style="183" customWidth="1"/>
    <col min="7463" max="7463" width="6.90625" style="183" customWidth="1"/>
    <col min="7464" max="7465" width="9.453125" style="183" customWidth="1"/>
    <col min="7466" max="7466" width="11.6328125" style="183" customWidth="1"/>
    <col min="7467" max="7709" width="8" style="183"/>
    <col min="7710" max="7710" width="3.36328125" style="183" customWidth="1"/>
    <col min="7711" max="7711" width="12.08984375" style="183" customWidth="1"/>
    <col min="7712" max="7712" width="7" style="183" customWidth="1"/>
    <col min="7713" max="7713" width="5" style="183" customWidth="1"/>
    <col min="7714" max="7714" width="19.36328125" style="183" customWidth="1"/>
    <col min="7715" max="7715" width="5.26953125" style="183" bestFit="1" customWidth="1"/>
    <col min="7716" max="7716" width="5.26953125" style="183" customWidth="1"/>
    <col min="7717" max="7718" width="6.6328125" style="183" customWidth="1"/>
    <col min="7719" max="7719" width="6.90625" style="183" customWidth="1"/>
    <col min="7720" max="7721" width="9.453125" style="183" customWidth="1"/>
    <col min="7722" max="7722" width="11.6328125" style="183" customWidth="1"/>
    <col min="7723" max="7965" width="8" style="183"/>
    <col min="7966" max="7966" width="3.36328125" style="183" customWidth="1"/>
    <col min="7967" max="7967" width="12.08984375" style="183" customWidth="1"/>
    <col min="7968" max="7968" width="7" style="183" customWidth="1"/>
    <col min="7969" max="7969" width="5" style="183" customWidth="1"/>
    <col min="7970" max="7970" width="19.36328125" style="183" customWidth="1"/>
    <col min="7971" max="7971" width="5.26953125" style="183" bestFit="1" customWidth="1"/>
    <col min="7972" max="7972" width="5.26953125" style="183" customWidth="1"/>
    <col min="7973" max="7974" width="6.6328125" style="183" customWidth="1"/>
    <col min="7975" max="7975" width="6.90625" style="183" customWidth="1"/>
    <col min="7976" max="7977" width="9.453125" style="183" customWidth="1"/>
    <col min="7978" max="7978" width="11.6328125" style="183" customWidth="1"/>
    <col min="7979" max="8221" width="8" style="183"/>
    <col min="8222" max="8222" width="3.36328125" style="183" customWidth="1"/>
    <col min="8223" max="8223" width="12.08984375" style="183" customWidth="1"/>
    <col min="8224" max="8224" width="7" style="183" customWidth="1"/>
    <col min="8225" max="8225" width="5" style="183" customWidth="1"/>
    <col min="8226" max="8226" width="19.36328125" style="183" customWidth="1"/>
    <col min="8227" max="8227" width="5.26953125" style="183" bestFit="1" customWidth="1"/>
    <col min="8228" max="8228" width="5.26953125" style="183" customWidth="1"/>
    <col min="8229" max="8230" width="6.6328125" style="183" customWidth="1"/>
    <col min="8231" max="8231" width="6.90625" style="183" customWidth="1"/>
    <col min="8232" max="8233" width="9.453125" style="183" customWidth="1"/>
    <col min="8234" max="8234" width="11.6328125" style="183" customWidth="1"/>
    <col min="8235" max="8477" width="8" style="183"/>
    <col min="8478" max="8478" width="3.36328125" style="183" customWidth="1"/>
    <col min="8479" max="8479" width="12.08984375" style="183" customWidth="1"/>
    <col min="8480" max="8480" width="7" style="183" customWidth="1"/>
    <col min="8481" max="8481" width="5" style="183" customWidth="1"/>
    <col min="8482" max="8482" width="19.36328125" style="183" customWidth="1"/>
    <col min="8483" max="8483" width="5.26953125" style="183" bestFit="1" customWidth="1"/>
    <col min="8484" max="8484" width="5.26953125" style="183" customWidth="1"/>
    <col min="8485" max="8486" width="6.6328125" style="183" customWidth="1"/>
    <col min="8487" max="8487" width="6.90625" style="183" customWidth="1"/>
    <col min="8488" max="8489" width="9.453125" style="183" customWidth="1"/>
    <col min="8490" max="8490" width="11.6328125" style="183" customWidth="1"/>
    <col min="8491" max="8733" width="8" style="183"/>
    <col min="8734" max="8734" width="3.36328125" style="183" customWidth="1"/>
    <col min="8735" max="8735" width="12.08984375" style="183" customWidth="1"/>
    <col min="8736" max="8736" width="7" style="183" customWidth="1"/>
    <col min="8737" max="8737" width="5" style="183" customWidth="1"/>
    <col min="8738" max="8738" width="19.36328125" style="183" customWidth="1"/>
    <col min="8739" max="8739" width="5.26953125" style="183" bestFit="1" customWidth="1"/>
    <col min="8740" max="8740" width="5.26953125" style="183" customWidth="1"/>
    <col min="8741" max="8742" width="6.6328125" style="183" customWidth="1"/>
    <col min="8743" max="8743" width="6.90625" style="183" customWidth="1"/>
    <col min="8744" max="8745" width="9.453125" style="183" customWidth="1"/>
    <col min="8746" max="8746" width="11.6328125" style="183" customWidth="1"/>
    <col min="8747" max="8989" width="8" style="183"/>
    <col min="8990" max="8990" width="3.36328125" style="183" customWidth="1"/>
    <col min="8991" max="8991" width="12.08984375" style="183" customWidth="1"/>
    <col min="8992" max="8992" width="7" style="183" customWidth="1"/>
    <col min="8993" max="8993" width="5" style="183" customWidth="1"/>
    <col min="8994" max="8994" width="19.36328125" style="183" customWidth="1"/>
    <col min="8995" max="8995" width="5.26953125" style="183" bestFit="1" customWidth="1"/>
    <col min="8996" max="8996" width="5.26953125" style="183" customWidth="1"/>
    <col min="8997" max="8998" width="6.6328125" style="183" customWidth="1"/>
    <col min="8999" max="8999" width="6.90625" style="183" customWidth="1"/>
    <col min="9000" max="9001" width="9.453125" style="183" customWidth="1"/>
    <col min="9002" max="9002" width="11.6328125" style="183" customWidth="1"/>
    <col min="9003" max="9245" width="8" style="183"/>
    <col min="9246" max="9246" width="3.36328125" style="183" customWidth="1"/>
    <col min="9247" max="9247" width="12.08984375" style="183" customWidth="1"/>
    <col min="9248" max="9248" width="7" style="183" customWidth="1"/>
    <col min="9249" max="9249" width="5" style="183" customWidth="1"/>
    <col min="9250" max="9250" width="19.36328125" style="183" customWidth="1"/>
    <col min="9251" max="9251" width="5.26953125" style="183" bestFit="1" customWidth="1"/>
    <col min="9252" max="9252" width="5.26953125" style="183" customWidth="1"/>
    <col min="9253" max="9254" width="6.6328125" style="183" customWidth="1"/>
    <col min="9255" max="9255" width="6.90625" style="183" customWidth="1"/>
    <col min="9256" max="9257" width="9.453125" style="183" customWidth="1"/>
    <col min="9258" max="9258" width="11.6328125" style="183" customWidth="1"/>
    <col min="9259" max="9501" width="8" style="183"/>
    <col min="9502" max="9502" width="3.36328125" style="183" customWidth="1"/>
    <col min="9503" max="9503" width="12.08984375" style="183" customWidth="1"/>
    <col min="9504" max="9504" width="7" style="183" customWidth="1"/>
    <col min="9505" max="9505" width="5" style="183" customWidth="1"/>
    <col min="9506" max="9506" width="19.36328125" style="183" customWidth="1"/>
    <col min="9507" max="9507" width="5.26953125" style="183" bestFit="1" customWidth="1"/>
    <col min="9508" max="9508" width="5.26953125" style="183" customWidth="1"/>
    <col min="9509" max="9510" width="6.6328125" style="183" customWidth="1"/>
    <col min="9511" max="9511" width="6.90625" style="183" customWidth="1"/>
    <col min="9512" max="9513" width="9.453125" style="183" customWidth="1"/>
    <col min="9514" max="9514" width="11.6328125" style="183" customWidth="1"/>
    <col min="9515" max="9757" width="8" style="183"/>
    <col min="9758" max="9758" width="3.36328125" style="183" customWidth="1"/>
    <col min="9759" max="9759" width="12.08984375" style="183" customWidth="1"/>
    <col min="9760" max="9760" width="7" style="183" customWidth="1"/>
    <col min="9761" max="9761" width="5" style="183" customWidth="1"/>
    <col min="9762" max="9762" width="19.36328125" style="183" customWidth="1"/>
    <col min="9763" max="9763" width="5.26953125" style="183" bestFit="1" customWidth="1"/>
    <col min="9764" max="9764" width="5.26953125" style="183" customWidth="1"/>
    <col min="9765" max="9766" width="6.6328125" style="183" customWidth="1"/>
    <col min="9767" max="9767" width="6.90625" style="183" customWidth="1"/>
    <col min="9768" max="9769" width="9.453125" style="183" customWidth="1"/>
    <col min="9770" max="9770" width="11.6328125" style="183" customWidth="1"/>
    <col min="9771" max="10013" width="8" style="183"/>
    <col min="10014" max="10014" width="3.36328125" style="183" customWidth="1"/>
    <col min="10015" max="10015" width="12.08984375" style="183" customWidth="1"/>
    <col min="10016" max="10016" width="7" style="183" customWidth="1"/>
    <col min="10017" max="10017" width="5" style="183" customWidth="1"/>
    <col min="10018" max="10018" width="19.36328125" style="183" customWidth="1"/>
    <col min="10019" max="10019" width="5.26953125" style="183" bestFit="1" customWidth="1"/>
    <col min="10020" max="10020" width="5.26953125" style="183" customWidth="1"/>
    <col min="10021" max="10022" width="6.6328125" style="183" customWidth="1"/>
    <col min="10023" max="10023" width="6.90625" style="183" customWidth="1"/>
    <col min="10024" max="10025" width="9.453125" style="183" customWidth="1"/>
    <col min="10026" max="10026" width="11.6328125" style="183" customWidth="1"/>
    <col min="10027" max="10269" width="8" style="183"/>
    <col min="10270" max="10270" width="3.36328125" style="183" customWidth="1"/>
    <col min="10271" max="10271" width="12.08984375" style="183" customWidth="1"/>
    <col min="10272" max="10272" width="7" style="183" customWidth="1"/>
    <col min="10273" max="10273" width="5" style="183" customWidth="1"/>
    <col min="10274" max="10274" width="19.36328125" style="183" customWidth="1"/>
    <col min="10275" max="10275" width="5.26953125" style="183" bestFit="1" customWidth="1"/>
    <col min="10276" max="10276" width="5.26953125" style="183" customWidth="1"/>
    <col min="10277" max="10278" width="6.6328125" style="183" customWidth="1"/>
    <col min="10279" max="10279" width="6.90625" style="183" customWidth="1"/>
    <col min="10280" max="10281" width="9.453125" style="183" customWidth="1"/>
    <col min="10282" max="10282" width="11.6328125" style="183" customWidth="1"/>
    <col min="10283" max="10525" width="8" style="183"/>
    <col min="10526" max="10526" width="3.36328125" style="183" customWidth="1"/>
    <col min="10527" max="10527" width="12.08984375" style="183" customWidth="1"/>
    <col min="10528" max="10528" width="7" style="183" customWidth="1"/>
    <col min="10529" max="10529" width="5" style="183" customWidth="1"/>
    <col min="10530" max="10530" width="19.36328125" style="183" customWidth="1"/>
    <col min="10531" max="10531" width="5.26953125" style="183" bestFit="1" customWidth="1"/>
    <col min="10532" max="10532" width="5.26953125" style="183" customWidth="1"/>
    <col min="10533" max="10534" width="6.6328125" style="183" customWidth="1"/>
    <col min="10535" max="10535" width="6.90625" style="183" customWidth="1"/>
    <col min="10536" max="10537" width="9.453125" style="183" customWidth="1"/>
    <col min="10538" max="10538" width="11.6328125" style="183" customWidth="1"/>
    <col min="10539" max="10781" width="8" style="183"/>
    <col min="10782" max="10782" width="3.36328125" style="183" customWidth="1"/>
    <col min="10783" max="10783" width="12.08984375" style="183" customWidth="1"/>
    <col min="10784" max="10784" width="7" style="183" customWidth="1"/>
    <col min="10785" max="10785" width="5" style="183" customWidth="1"/>
    <col min="10786" max="10786" width="19.36328125" style="183" customWidth="1"/>
    <col min="10787" max="10787" width="5.26953125" style="183" bestFit="1" customWidth="1"/>
    <col min="10788" max="10788" width="5.26953125" style="183" customWidth="1"/>
    <col min="10789" max="10790" width="6.6328125" style="183" customWidth="1"/>
    <col min="10791" max="10791" width="6.90625" style="183" customWidth="1"/>
    <col min="10792" max="10793" width="9.453125" style="183" customWidth="1"/>
    <col min="10794" max="10794" width="11.6328125" style="183" customWidth="1"/>
    <col min="10795" max="11037" width="8" style="183"/>
    <col min="11038" max="11038" width="3.36328125" style="183" customWidth="1"/>
    <col min="11039" max="11039" width="12.08984375" style="183" customWidth="1"/>
    <col min="11040" max="11040" width="7" style="183" customWidth="1"/>
    <col min="11041" max="11041" width="5" style="183" customWidth="1"/>
    <col min="11042" max="11042" width="19.36328125" style="183" customWidth="1"/>
    <col min="11043" max="11043" width="5.26953125" style="183" bestFit="1" customWidth="1"/>
    <col min="11044" max="11044" width="5.26953125" style="183" customWidth="1"/>
    <col min="11045" max="11046" width="6.6328125" style="183" customWidth="1"/>
    <col min="11047" max="11047" width="6.90625" style="183" customWidth="1"/>
    <col min="11048" max="11049" width="9.453125" style="183" customWidth="1"/>
    <col min="11050" max="11050" width="11.6328125" style="183" customWidth="1"/>
    <col min="11051" max="11293" width="8" style="183"/>
    <col min="11294" max="11294" width="3.36328125" style="183" customWidth="1"/>
    <col min="11295" max="11295" width="12.08984375" style="183" customWidth="1"/>
    <col min="11296" max="11296" width="7" style="183" customWidth="1"/>
    <col min="11297" max="11297" width="5" style="183" customWidth="1"/>
    <col min="11298" max="11298" width="19.36328125" style="183" customWidth="1"/>
    <col min="11299" max="11299" width="5.26953125" style="183" bestFit="1" customWidth="1"/>
    <col min="11300" max="11300" width="5.26953125" style="183" customWidth="1"/>
    <col min="11301" max="11302" width="6.6328125" style="183" customWidth="1"/>
    <col min="11303" max="11303" width="6.90625" style="183" customWidth="1"/>
    <col min="11304" max="11305" width="9.453125" style="183" customWidth="1"/>
    <col min="11306" max="11306" width="11.6328125" style="183" customWidth="1"/>
    <col min="11307" max="11549" width="8" style="183"/>
    <col min="11550" max="11550" width="3.36328125" style="183" customWidth="1"/>
    <col min="11551" max="11551" width="12.08984375" style="183" customWidth="1"/>
    <col min="11552" max="11552" width="7" style="183" customWidth="1"/>
    <col min="11553" max="11553" width="5" style="183" customWidth="1"/>
    <col min="11554" max="11554" width="19.36328125" style="183" customWidth="1"/>
    <col min="11555" max="11555" width="5.26953125" style="183" bestFit="1" customWidth="1"/>
    <col min="11556" max="11556" width="5.26953125" style="183" customWidth="1"/>
    <col min="11557" max="11558" width="6.6328125" style="183" customWidth="1"/>
    <col min="11559" max="11559" width="6.90625" style="183" customWidth="1"/>
    <col min="11560" max="11561" width="9.453125" style="183" customWidth="1"/>
    <col min="11562" max="11562" width="11.6328125" style="183" customWidth="1"/>
    <col min="11563" max="11805" width="8" style="183"/>
    <col min="11806" max="11806" width="3.36328125" style="183" customWidth="1"/>
    <col min="11807" max="11807" width="12.08984375" style="183" customWidth="1"/>
    <col min="11808" max="11808" width="7" style="183" customWidth="1"/>
    <col min="11809" max="11809" width="5" style="183" customWidth="1"/>
    <col min="11810" max="11810" width="19.36328125" style="183" customWidth="1"/>
    <col min="11811" max="11811" width="5.26953125" style="183" bestFit="1" customWidth="1"/>
    <col min="11812" max="11812" width="5.26953125" style="183" customWidth="1"/>
    <col min="11813" max="11814" width="6.6328125" style="183" customWidth="1"/>
    <col min="11815" max="11815" width="6.90625" style="183" customWidth="1"/>
    <col min="11816" max="11817" width="9.453125" style="183" customWidth="1"/>
    <col min="11818" max="11818" width="11.6328125" style="183" customWidth="1"/>
    <col min="11819" max="12061" width="8" style="183"/>
    <col min="12062" max="12062" width="3.36328125" style="183" customWidth="1"/>
    <col min="12063" max="12063" width="12.08984375" style="183" customWidth="1"/>
    <col min="12064" max="12064" width="7" style="183" customWidth="1"/>
    <col min="12065" max="12065" width="5" style="183" customWidth="1"/>
    <col min="12066" max="12066" width="19.36328125" style="183" customWidth="1"/>
    <col min="12067" max="12067" width="5.26953125" style="183" bestFit="1" customWidth="1"/>
    <col min="12068" max="12068" width="5.26953125" style="183" customWidth="1"/>
    <col min="12069" max="12070" width="6.6328125" style="183" customWidth="1"/>
    <col min="12071" max="12071" width="6.90625" style="183" customWidth="1"/>
    <col min="12072" max="12073" width="9.453125" style="183" customWidth="1"/>
    <col min="12074" max="12074" width="11.6328125" style="183" customWidth="1"/>
    <col min="12075" max="12317" width="8" style="183"/>
    <col min="12318" max="12318" width="3.36328125" style="183" customWidth="1"/>
    <col min="12319" max="12319" width="12.08984375" style="183" customWidth="1"/>
    <col min="12320" max="12320" width="7" style="183" customWidth="1"/>
    <col min="12321" max="12321" width="5" style="183" customWidth="1"/>
    <col min="12322" max="12322" width="19.36328125" style="183" customWidth="1"/>
    <col min="12323" max="12323" width="5.26953125" style="183" bestFit="1" customWidth="1"/>
    <col min="12324" max="12324" width="5.26953125" style="183" customWidth="1"/>
    <col min="12325" max="12326" width="6.6328125" style="183" customWidth="1"/>
    <col min="12327" max="12327" width="6.90625" style="183" customWidth="1"/>
    <col min="12328" max="12329" width="9.453125" style="183" customWidth="1"/>
    <col min="12330" max="12330" width="11.6328125" style="183" customWidth="1"/>
    <col min="12331" max="12573" width="8" style="183"/>
    <col min="12574" max="12574" width="3.36328125" style="183" customWidth="1"/>
    <col min="12575" max="12575" width="12.08984375" style="183" customWidth="1"/>
    <col min="12576" max="12576" width="7" style="183" customWidth="1"/>
    <col min="12577" max="12577" width="5" style="183" customWidth="1"/>
    <col min="12578" max="12578" width="19.36328125" style="183" customWidth="1"/>
    <col min="12579" max="12579" width="5.26953125" style="183" bestFit="1" customWidth="1"/>
    <col min="12580" max="12580" width="5.26953125" style="183" customWidth="1"/>
    <col min="12581" max="12582" width="6.6328125" style="183" customWidth="1"/>
    <col min="12583" max="12583" width="6.90625" style="183" customWidth="1"/>
    <col min="12584" max="12585" width="9.453125" style="183" customWidth="1"/>
    <col min="12586" max="12586" width="11.6328125" style="183" customWidth="1"/>
    <col min="12587" max="12829" width="8" style="183"/>
    <col min="12830" max="12830" width="3.36328125" style="183" customWidth="1"/>
    <col min="12831" max="12831" width="12.08984375" style="183" customWidth="1"/>
    <col min="12832" max="12832" width="7" style="183" customWidth="1"/>
    <col min="12833" max="12833" width="5" style="183" customWidth="1"/>
    <col min="12834" max="12834" width="19.36328125" style="183" customWidth="1"/>
    <col min="12835" max="12835" width="5.26953125" style="183" bestFit="1" customWidth="1"/>
    <col min="12836" max="12836" width="5.26953125" style="183" customWidth="1"/>
    <col min="12837" max="12838" width="6.6328125" style="183" customWidth="1"/>
    <col min="12839" max="12839" width="6.90625" style="183" customWidth="1"/>
    <col min="12840" max="12841" width="9.453125" style="183" customWidth="1"/>
    <col min="12842" max="12842" width="11.6328125" style="183" customWidth="1"/>
    <col min="12843" max="13085" width="8" style="183"/>
    <col min="13086" max="13086" width="3.36328125" style="183" customWidth="1"/>
    <col min="13087" max="13087" width="12.08984375" style="183" customWidth="1"/>
    <col min="13088" max="13088" width="7" style="183" customWidth="1"/>
    <col min="13089" max="13089" width="5" style="183" customWidth="1"/>
    <col min="13090" max="13090" width="19.36328125" style="183" customWidth="1"/>
    <col min="13091" max="13091" width="5.26953125" style="183" bestFit="1" customWidth="1"/>
    <col min="13092" max="13092" width="5.26953125" style="183" customWidth="1"/>
    <col min="13093" max="13094" width="6.6328125" style="183" customWidth="1"/>
    <col min="13095" max="13095" width="6.90625" style="183" customWidth="1"/>
    <col min="13096" max="13097" width="9.453125" style="183" customWidth="1"/>
    <col min="13098" max="13098" width="11.6328125" style="183" customWidth="1"/>
    <col min="13099" max="13341" width="8" style="183"/>
    <col min="13342" max="13342" width="3.36328125" style="183" customWidth="1"/>
    <col min="13343" max="13343" width="12.08984375" style="183" customWidth="1"/>
    <col min="13344" max="13344" width="7" style="183" customWidth="1"/>
    <col min="13345" max="13345" width="5" style="183" customWidth="1"/>
    <col min="13346" max="13346" width="19.36328125" style="183" customWidth="1"/>
    <col min="13347" max="13347" width="5.26953125" style="183" bestFit="1" customWidth="1"/>
    <col min="13348" max="13348" width="5.26953125" style="183" customWidth="1"/>
    <col min="13349" max="13350" width="6.6328125" style="183" customWidth="1"/>
    <col min="13351" max="13351" width="6.90625" style="183" customWidth="1"/>
    <col min="13352" max="13353" width="9.453125" style="183" customWidth="1"/>
    <col min="13354" max="13354" width="11.6328125" style="183" customWidth="1"/>
    <col min="13355" max="13597" width="8" style="183"/>
    <col min="13598" max="13598" width="3.36328125" style="183" customWidth="1"/>
    <col min="13599" max="13599" width="12.08984375" style="183" customWidth="1"/>
    <col min="13600" max="13600" width="7" style="183" customWidth="1"/>
    <col min="13601" max="13601" width="5" style="183" customWidth="1"/>
    <col min="13602" max="13602" width="19.36328125" style="183" customWidth="1"/>
    <col min="13603" max="13603" width="5.26953125" style="183" bestFit="1" customWidth="1"/>
    <col min="13604" max="13604" width="5.26953125" style="183" customWidth="1"/>
    <col min="13605" max="13606" width="6.6328125" style="183" customWidth="1"/>
    <col min="13607" max="13607" width="6.90625" style="183" customWidth="1"/>
    <col min="13608" max="13609" width="9.453125" style="183" customWidth="1"/>
    <col min="13610" max="13610" width="11.6328125" style="183" customWidth="1"/>
    <col min="13611" max="13853" width="8" style="183"/>
    <col min="13854" max="13854" width="3.36328125" style="183" customWidth="1"/>
    <col min="13855" max="13855" width="12.08984375" style="183" customWidth="1"/>
    <col min="13856" max="13856" width="7" style="183" customWidth="1"/>
    <col min="13857" max="13857" width="5" style="183" customWidth="1"/>
    <col min="13858" max="13858" width="19.36328125" style="183" customWidth="1"/>
    <col min="13859" max="13859" width="5.26953125" style="183" bestFit="1" customWidth="1"/>
    <col min="13860" max="13860" width="5.26953125" style="183" customWidth="1"/>
    <col min="13861" max="13862" width="6.6328125" style="183" customWidth="1"/>
    <col min="13863" max="13863" width="6.90625" style="183" customWidth="1"/>
    <col min="13864" max="13865" width="9.453125" style="183" customWidth="1"/>
    <col min="13866" max="13866" width="11.6328125" style="183" customWidth="1"/>
    <col min="13867" max="14109" width="8" style="183"/>
    <col min="14110" max="14110" width="3.36328125" style="183" customWidth="1"/>
    <col min="14111" max="14111" width="12.08984375" style="183" customWidth="1"/>
    <col min="14112" max="14112" width="7" style="183" customWidth="1"/>
    <col min="14113" max="14113" width="5" style="183" customWidth="1"/>
    <col min="14114" max="14114" width="19.36328125" style="183" customWidth="1"/>
    <col min="14115" max="14115" width="5.26953125" style="183" bestFit="1" customWidth="1"/>
    <col min="14116" max="14116" width="5.26953125" style="183" customWidth="1"/>
    <col min="14117" max="14118" width="6.6328125" style="183" customWidth="1"/>
    <col min="14119" max="14119" width="6.90625" style="183" customWidth="1"/>
    <col min="14120" max="14121" width="9.453125" style="183" customWidth="1"/>
    <col min="14122" max="14122" width="11.6328125" style="183" customWidth="1"/>
    <col min="14123" max="14365" width="8" style="183"/>
    <col min="14366" max="14366" width="3.36328125" style="183" customWidth="1"/>
    <col min="14367" max="14367" width="12.08984375" style="183" customWidth="1"/>
    <col min="14368" max="14368" width="7" style="183" customWidth="1"/>
    <col min="14369" max="14369" width="5" style="183" customWidth="1"/>
    <col min="14370" max="14370" width="19.36328125" style="183" customWidth="1"/>
    <col min="14371" max="14371" width="5.26953125" style="183" bestFit="1" customWidth="1"/>
    <col min="14372" max="14372" width="5.26953125" style="183" customWidth="1"/>
    <col min="14373" max="14374" width="6.6328125" style="183" customWidth="1"/>
    <col min="14375" max="14375" width="6.90625" style="183" customWidth="1"/>
    <col min="14376" max="14377" width="9.453125" style="183" customWidth="1"/>
    <col min="14378" max="14378" width="11.6328125" style="183" customWidth="1"/>
    <col min="14379" max="14621" width="8" style="183"/>
    <col min="14622" max="14622" width="3.36328125" style="183" customWidth="1"/>
    <col min="14623" max="14623" width="12.08984375" style="183" customWidth="1"/>
    <col min="14624" max="14624" width="7" style="183" customWidth="1"/>
    <col min="14625" max="14625" width="5" style="183" customWidth="1"/>
    <col min="14626" max="14626" width="19.36328125" style="183" customWidth="1"/>
    <col min="14627" max="14627" width="5.26953125" style="183" bestFit="1" customWidth="1"/>
    <col min="14628" max="14628" width="5.26953125" style="183" customWidth="1"/>
    <col min="14629" max="14630" width="6.6328125" style="183" customWidth="1"/>
    <col min="14631" max="14631" width="6.90625" style="183" customWidth="1"/>
    <col min="14632" max="14633" width="9.453125" style="183" customWidth="1"/>
    <col min="14634" max="14634" width="11.6328125" style="183" customWidth="1"/>
    <col min="14635" max="14877" width="8" style="183"/>
    <col min="14878" max="14878" width="3.36328125" style="183" customWidth="1"/>
    <col min="14879" max="14879" width="12.08984375" style="183" customWidth="1"/>
    <col min="14880" max="14880" width="7" style="183" customWidth="1"/>
    <col min="14881" max="14881" width="5" style="183" customWidth="1"/>
    <col min="14882" max="14882" width="19.36328125" style="183" customWidth="1"/>
    <col min="14883" max="14883" width="5.26953125" style="183" bestFit="1" customWidth="1"/>
    <col min="14884" max="14884" width="5.26953125" style="183" customWidth="1"/>
    <col min="14885" max="14886" width="6.6328125" style="183" customWidth="1"/>
    <col min="14887" max="14887" width="6.90625" style="183" customWidth="1"/>
    <col min="14888" max="14889" width="9.453125" style="183" customWidth="1"/>
    <col min="14890" max="14890" width="11.6328125" style="183" customWidth="1"/>
    <col min="14891" max="15133" width="8" style="183"/>
    <col min="15134" max="15134" width="3.36328125" style="183" customWidth="1"/>
    <col min="15135" max="15135" width="12.08984375" style="183" customWidth="1"/>
    <col min="15136" max="15136" width="7" style="183" customWidth="1"/>
    <col min="15137" max="15137" width="5" style="183" customWidth="1"/>
    <col min="15138" max="15138" width="19.36328125" style="183" customWidth="1"/>
    <col min="15139" max="15139" width="5.26953125" style="183" bestFit="1" customWidth="1"/>
    <col min="15140" max="15140" width="5.26953125" style="183" customWidth="1"/>
    <col min="15141" max="15142" width="6.6328125" style="183" customWidth="1"/>
    <col min="15143" max="15143" width="6.90625" style="183" customWidth="1"/>
    <col min="15144" max="15145" width="9.453125" style="183" customWidth="1"/>
    <col min="15146" max="15146" width="11.6328125" style="183" customWidth="1"/>
    <col min="15147" max="15389" width="8" style="183"/>
    <col min="15390" max="15390" width="3.36328125" style="183" customWidth="1"/>
    <col min="15391" max="15391" width="12.08984375" style="183" customWidth="1"/>
    <col min="15392" max="15392" width="7" style="183" customWidth="1"/>
    <col min="15393" max="15393" width="5" style="183" customWidth="1"/>
    <col min="15394" max="15394" width="19.36328125" style="183" customWidth="1"/>
    <col min="15395" max="15395" width="5.26953125" style="183" bestFit="1" customWidth="1"/>
    <col min="15396" max="15396" width="5.26953125" style="183" customWidth="1"/>
    <col min="15397" max="15398" width="6.6328125" style="183" customWidth="1"/>
    <col min="15399" max="15399" width="6.90625" style="183" customWidth="1"/>
    <col min="15400" max="15401" width="9.453125" style="183" customWidth="1"/>
    <col min="15402" max="15402" width="11.6328125" style="183" customWidth="1"/>
    <col min="15403" max="15645" width="8" style="183"/>
    <col min="15646" max="15646" width="3.36328125" style="183" customWidth="1"/>
    <col min="15647" max="15647" width="12.08984375" style="183" customWidth="1"/>
    <col min="15648" max="15648" width="7" style="183" customWidth="1"/>
    <col min="15649" max="15649" width="5" style="183" customWidth="1"/>
    <col min="15650" max="15650" width="19.36328125" style="183" customWidth="1"/>
    <col min="15651" max="15651" width="5.26953125" style="183" bestFit="1" customWidth="1"/>
    <col min="15652" max="15652" width="5.26953125" style="183" customWidth="1"/>
    <col min="15653" max="15654" width="6.6328125" style="183" customWidth="1"/>
    <col min="15655" max="15655" width="6.90625" style="183" customWidth="1"/>
    <col min="15656" max="15657" width="9.453125" style="183" customWidth="1"/>
    <col min="15658" max="15658" width="11.6328125" style="183" customWidth="1"/>
    <col min="15659" max="15901" width="8" style="183"/>
    <col min="15902" max="15902" width="3.36328125" style="183" customWidth="1"/>
    <col min="15903" max="15903" width="12.08984375" style="183" customWidth="1"/>
    <col min="15904" max="15904" width="7" style="183" customWidth="1"/>
    <col min="15905" max="15905" width="5" style="183" customWidth="1"/>
    <col min="15906" max="15906" width="19.36328125" style="183" customWidth="1"/>
    <col min="15907" max="15907" width="5.26953125" style="183" bestFit="1" customWidth="1"/>
    <col min="15908" max="15908" width="5.26953125" style="183" customWidth="1"/>
    <col min="15909" max="15910" width="6.6328125" style="183" customWidth="1"/>
    <col min="15911" max="15911" width="6.90625" style="183" customWidth="1"/>
    <col min="15912" max="15913" width="9.453125" style="183" customWidth="1"/>
    <col min="15914" max="15914" width="11.6328125" style="183" customWidth="1"/>
    <col min="15915" max="16157" width="8" style="183"/>
    <col min="16158" max="16158" width="3.36328125" style="183" customWidth="1"/>
    <col min="16159" max="16159" width="12.08984375" style="183" customWidth="1"/>
    <col min="16160" max="16160" width="7" style="183" customWidth="1"/>
    <col min="16161" max="16161" width="5" style="183" customWidth="1"/>
    <col min="16162" max="16162" width="19.36328125" style="183" customWidth="1"/>
    <col min="16163" max="16163" width="5.26953125" style="183" bestFit="1" customWidth="1"/>
    <col min="16164" max="16164" width="5.26953125" style="183" customWidth="1"/>
    <col min="16165" max="16166" width="6.6328125" style="183" customWidth="1"/>
    <col min="16167" max="16167" width="6.90625" style="183" customWidth="1"/>
    <col min="16168" max="16169" width="9.453125" style="183" customWidth="1"/>
    <col min="16170" max="16170" width="11.6328125" style="183" customWidth="1"/>
    <col min="16171" max="16384" width="8" style="183"/>
  </cols>
  <sheetData>
    <row r="1" spans="1:76" ht="1" customHeight="1"/>
    <row r="2" spans="1:76" ht="20" customHeight="1">
      <c r="K2" s="237"/>
      <c r="L2" s="237"/>
      <c r="M2" s="238" t="s">
        <v>2354</v>
      </c>
      <c r="S2" s="397" t="str">
        <f>IF(COUNTIF(S12:U101,"NG")&gt;0,"入力エラーあり
NGとなった項目を修正してください
↓↓↓↓↓","入力エラーなし
↓↓↓")</f>
        <v>入力エラーなし
↓↓↓</v>
      </c>
      <c r="T2" s="397"/>
      <c r="U2" s="397"/>
      <c r="AC2" s="183" t="s">
        <v>2405</v>
      </c>
      <c r="AD2" s="183" t="s">
        <v>2405</v>
      </c>
      <c r="AE2" s="183" t="s">
        <v>2405</v>
      </c>
      <c r="AF2" s="183" t="s">
        <v>2405</v>
      </c>
      <c r="AG2" s="183" t="s">
        <v>2405</v>
      </c>
      <c r="AH2" s="183" t="s">
        <v>2405</v>
      </c>
      <c r="AI2" s="183" t="s">
        <v>2405</v>
      </c>
      <c r="AJ2" s="183" t="s">
        <v>2405</v>
      </c>
      <c r="AK2" s="183" t="s">
        <v>2405</v>
      </c>
      <c r="AL2" s="183" t="s">
        <v>2405</v>
      </c>
      <c r="AM2" s="183" t="s">
        <v>2405</v>
      </c>
      <c r="AN2" s="183" t="s">
        <v>2405</v>
      </c>
      <c r="AO2" s="183" t="s">
        <v>2405</v>
      </c>
      <c r="AP2" s="183" t="s">
        <v>2405</v>
      </c>
      <c r="AQ2" s="183" t="s">
        <v>2405</v>
      </c>
      <c r="AR2" s="183" t="s">
        <v>2405</v>
      </c>
      <c r="AS2" s="183" t="s">
        <v>2405</v>
      </c>
      <c r="AT2" s="183" t="s">
        <v>2405</v>
      </c>
      <c r="AU2" s="183" t="s">
        <v>2405</v>
      </c>
      <c r="AV2" s="183" t="s">
        <v>2405</v>
      </c>
      <c r="AW2" s="183" t="s">
        <v>2405</v>
      </c>
      <c r="AX2" s="183" t="s">
        <v>2405</v>
      </c>
      <c r="AY2" s="183" t="s">
        <v>2405</v>
      </c>
      <c r="AZ2" s="183" t="s">
        <v>2405</v>
      </c>
      <c r="BA2" s="183" t="s">
        <v>2405</v>
      </c>
      <c r="BB2" s="183" t="s">
        <v>2405</v>
      </c>
      <c r="BC2" s="183" t="s">
        <v>2405</v>
      </c>
      <c r="BD2" s="183" t="s">
        <v>2405</v>
      </c>
      <c r="BE2" s="183" t="s">
        <v>2405</v>
      </c>
      <c r="BF2" s="183" t="s">
        <v>2405</v>
      </c>
      <c r="BG2" s="239"/>
      <c r="BH2" s="239"/>
      <c r="BI2" s="239"/>
      <c r="BJ2" s="239"/>
      <c r="BK2" s="239"/>
      <c r="BL2" s="239"/>
      <c r="BM2" s="239"/>
      <c r="BN2" s="239"/>
      <c r="BO2" s="239"/>
      <c r="BP2" s="239"/>
      <c r="BQ2" s="239"/>
      <c r="BR2" s="239"/>
      <c r="BS2" s="239"/>
      <c r="BT2" s="239"/>
      <c r="BU2" s="239"/>
      <c r="BV2" s="239"/>
      <c r="BW2" s="239"/>
      <c r="BX2" s="239"/>
    </row>
    <row r="3" spans="1:76" s="186" customFormat="1" ht="18.75" customHeight="1" thickBot="1">
      <c r="F3" s="186" t="s">
        <v>66</v>
      </c>
      <c r="K3" s="240"/>
      <c r="L3" s="240"/>
      <c r="M3" s="232" t="s">
        <v>2355</v>
      </c>
      <c r="P3" s="185"/>
      <c r="Q3" s="185"/>
      <c r="S3" s="397"/>
      <c r="T3" s="397"/>
      <c r="U3" s="397"/>
      <c r="V3" s="241"/>
      <c r="W3" s="241"/>
      <c r="X3" s="241"/>
      <c r="Y3" s="241"/>
      <c r="Z3" s="241"/>
      <c r="AA3" s="241"/>
      <c r="AB3" s="241"/>
      <c r="AC3" s="241"/>
      <c r="AD3" s="241"/>
      <c r="AE3" s="241"/>
      <c r="AF3" s="241"/>
      <c r="AG3" s="241"/>
      <c r="AH3" s="241"/>
      <c r="AI3" s="241"/>
      <c r="AJ3" s="241"/>
      <c r="AK3" s="241"/>
      <c r="AL3" s="241"/>
      <c r="AM3" s="241"/>
      <c r="AO3" s="242"/>
      <c r="AP3" s="242"/>
      <c r="BG3" s="243"/>
      <c r="BH3" s="243"/>
      <c r="BI3" s="243"/>
      <c r="BJ3" s="243"/>
      <c r="BK3" s="243"/>
      <c r="BL3" s="243"/>
      <c r="BM3" s="243"/>
      <c r="BN3" s="243"/>
      <c r="BO3" s="243"/>
      <c r="BP3" s="243"/>
      <c r="BQ3" s="243"/>
      <c r="BR3" s="243"/>
      <c r="BS3" s="243"/>
      <c r="BT3" s="243"/>
      <c r="BU3" s="243"/>
      <c r="BV3" s="243"/>
      <c r="BW3" s="243"/>
      <c r="BX3" s="243"/>
    </row>
    <row r="4" spans="1:76" s="186" customFormat="1" ht="18.75" customHeight="1">
      <c r="K4" s="244"/>
      <c r="L4" s="245"/>
      <c r="M4" s="232" t="s">
        <v>2356</v>
      </c>
      <c r="P4" s="185"/>
      <c r="Q4" s="185"/>
      <c r="S4" s="397"/>
      <c r="T4" s="397"/>
      <c r="U4" s="397"/>
      <c r="V4" s="241"/>
      <c r="W4" s="241"/>
      <c r="X4" s="246"/>
      <c r="Z4" s="395" t="s">
        <v>123</v>
      </c>
      <c r="AA4" s="396"/>
      <c r="AB4" s="248" t="s">
        <v>29</v>
      </c>
      <c r="AC4" s="248" t="s">
        <v>30</v>
      </c>
      <c r="AD4" s="248" t="s">
        <v>31</v>
      </c>
      <c r="AE4" s="248" t="s">
        <v>32</v>
      </c>
      <c r="AF4" s="248" t="s">
        <v>33</v>
      </c>
      <c r="AG4" s="248" t="s">
        <v>34</v>
      </c>
      <c r="AH4" s="248" t="s">
        <v>35</v>
      </c>
      <c r="AI4" s="248" t="s">
        <v>36</v>
      </c>
      <c r="AJ4" s="248" t="s">
        <v>37</v>
      </c>
      <c r="AK4" s="248" t="s">
        <v>38</v>
      </c>
      <c r="AL4" s="248" t="s">
        <v>39</v>
      </c>
      <c r="AM4" s="249" t="s">
        <v>40</v>
      </c>
      <c r="AO4" s="242"/>
      <c r="AP4" s="242"/>
      <c r="BG4" s="243"/>
      <c r="BH4" s="243"/>
      <c r="BI4" s="243"/>
      <c r="BJ4" s="243"/>
      <c r="BK4" s="243"/>
      <c r="BL4" s="243"/>
      <c r="BM4" s="243"/>
      <c r="BN4" s="243"/>
      <c r="BO4" s="243"/>
      <c r="BP4" s="243"/>
      <c r="BQ4" s="243"/>
      <c r="BR4" s="243"/>
      <c r="BS4" s="243"/>
      <c r="BT4" s="243"/>
      <c r="BU4" s="243"/>
      <c r="BV4" s="243"/>
      <c r="BW4" s="243"/>
      <c r="BX4" s="243"/>
    </row>
    <row r="5" spans="1:76" ht="18.75" customHeight="1">
      <c r="A5" s="403" t="s">
        <v>2350</v>
      </c>
      <c r="B5" s="403"/>
      <c r="C5" s="403"/>
      <c r="D5" s="403"/>
      <c r="E5" s="250"/>
      <c r="F5" s="383"/>
      <c r="G5" s="383"/>
      <c r="H5" s="383"/>
      <c r="I5" s="251"/>
      <c r="P5" s="183"/>
      <c r="Q5" s="183"/>
      <c r="R5" s="183"/>
      <c r="S5" s="397"/>
      <c r="T5" s="397"/>
      <c r="U5" s="397"/>
      <c r="W5" s="252"/>
      <c r="Y5" s="246">
        <v>1</v>
      </c>
      <c r="Z5" s="388" t="s">
        <v>73</v>
      </c>
      <c r="AA5" s="389"/>
      <c r="AB5" s="253">
        <f t="shared" ref="AB5:AM5" si="0">COUNTIF(AB$12:AB$101,$Y$5)</f>
        <v>0</v>
      </c>
      <c r="AC5" s="253">
        <f t="shared" si="0"/>
        <v>0</v>
      </c>
      <c r="AD5" s="253">
        <f t="shared" si="0"/>
        <v>0</v>
      </c>
      <c r="AE5" s="253">
        <f t="shared" si="0"/>
        <v>0</v>
      </c>
      <c r="AF5" s="253">
        <f t="shared" si="0"/>
        <v>0</v>
      </c>
      <c r="AG5" s="253">
        <f t="shared" si="0"/>
        <v>0</v>
      </c>
      <c r="AH5" s="253">
        <f t="shared" si="0"/>
        <v>0</v>
      </c>
      <c r="AI5" s="253">
        <f t="shared" si="0"/>
        <v>0</v>
      </c>
      <c r="AJ5" s="253">
        <f t="shared" si="0"/>
        <v>0</v>
      </c>
      <c r="AK5" s="253">
        <f t="shared" si="0"/>
        <v>0</v>
      </c>
      <c r="AL5" s="253">
        <f t="shared" si="0"/>
        <v>0</v>
      </c>
      <c r="AM5" s="254">
        <f t="shared" si="0"/>
        <v>0</v>
      </c>
      <c r="AO5" s="255"/>
      <c r="BG5" s="239"/>
      <c r="BH5" s="239"/>
      <c r="BI5" s="239"/>
      <c r="BJ5" s="239"/>
      <c r="BK5" s="239"/>
      <c r="BL5" s="239"/>
      <c r="BM5" s="239"/>
      <c r="BN5" s="239"/>
      <c r="BO5" s="239"/>
      <c r="BP5" s="239"/>
      <c r="BQ5" s="239"/>
      <c r="BR5" s="239"/>
      <c r="BS5" s="239"/>
      <c r="BT5" s="239"/>
      <c r="BU5" s="239"/>
      <c r="BV5" s="239"/>
      <c r="BW5" s="239"/>
      <c r="BX5" s="239"/>
    </row>
    <row r="6" spans="1:76" ht="18.75" customHeight="1">
      <c r="A6" s="187"/>
      <c r="B6" s="256"/>
      <c r="C6" s="187"/>
      <c r="D6" s="187"/>
      <c r="E6" s="187"/>
      <c r="F6" s="257"/>
      <c r="G6" s="257"/>
      <c r="I6" s="188"/>
      <c r="J6" s="188"/>
      <c r="K6" s="258"/>
      <c r="L6" s="258"/>
      <c r="M6" s="259" t="s">
        <v>65</v>
      </c>
      <c r="N6" s="392">
        <f>①基本情報!D5</f>
        <v>0</v>
      </c>
      <c r="O6" s="392"/>
      <c r="P6" s="392"/>
      <c r="Q6" s="392"/>
      <c r="R6" s="258"/>
      <c r="S6" s="397"/>
      <c r="T6" s="397"/>
      <c r="U6" s="397"/>
      <c r="V6" s="261"/>
      <c r="W6" s="258"/>
      <c r="Y6" s="246">
        <v>2</v>
      </c>
      <c r="Z6" s="388" t="s">
        <v>74</v>
      </c>
      <c r="AA6" s="389"/>
      <c r="AB6" s="253">
        <f t="shared" ref="AB6:AM6" si="1">COUNTIF(AB$12:AB$101,$Y$6)</f>
        <v>0</v>
      </c>
      <c r="AC6" s="253">
        <f t="shared" si="1"/>
        <v>0</v>
      </c>
      <c r="AD6" s="253">
        <f t="shared" si="1"/>
        <v>0</v>
      </c>
      <c r="AE6" s="253">
        <f t="shared" si="1"/>
        <v>0</v>
      </c>
      <c r="AF6" s="253">
        <f t="shared" si="1"/>
        <v>0</v>
      </c>
      <c r="AG6" s="253">
        <f t="shared" si="1"/>
        <v>0</v>
      </c>
      <c r="AH6" s="253">
        <f t="shared" si="1"/>
        <v>0</v>
      </c>
      <c r="AI6" s="253">
        <f t="shared" si="1"/>
        <v>0</v>
      </c>
      <c r="AJ6" s="253">
        <f t="shared" si="1"/>
        <v>0</v>
      </c>
      <c r="AK6" s="253">
        <f t="shared" si="1"/>
        <v>0</v>
      </c>
      <c r="AL6" s="253">
        <f t="shared" si="1"/>
        <v>0</v>
      </c>
      <c r="AM6" s="254">
        <f t="shared" si="1"/>
        <v>0</v>
      </c>
      <c r="BG6" s="239"/>
      <c r="BH6" s="239"/>
      <c r="BI6" s="239"/>
      <c r="BJ6" s="239"/>
      <c r="BK6" s="239"/>
      <c r="BL6" s="239"/>
      <c r="BM6" s="239"/>
      <c r="BN6" s="239"/>
      <c r="BO6" s="239"/>
      <c r="BP6" s="239"/>
      <c r="BQ6" s="239"/>
      <c r="BR6" s="239"/>
      <c r="BS6" s="239"/>
      <c r="BT6" s="239"/>
      <c r="BU6" s="239"/>
      <c r="BV6" s="239"/>
      <c r="BW6" s="239"/>
      <c r="BX6" s="239"/>
    </row>
    <row r="7" spans="1:76" ht="18.75" customHeight="1">
      <c r="A7" s="187"/>
      <c r="B7" s="256"/>
      <c r="C7" s="187"/>
      <c r="D7" s="187"/>
      <c r="E7" s="187"/>
      <c r="F7" s="257"/>
      <c r="G7" s="257"/>
      <c r="I7" s="188"/>
      <c r="J7" s="188"/>
      <c r="K7" s="258"/>
      <c r="L7" s="258"/>
      <c r="M7" s="262"/>
      <c r="N7" s="260"/>
      <c r="O7" s="261"/>
      <c r="P7" s="183"/>
      <c r="Q7" s="260"/>
      <c r="R7" s="261"/>
      <c r="S7" s="397"/>
      <c r="T7" s="397"/>
      <c r="U7" s="397"/>
      <c r="V7" s="261"/>
      <c r="W7" s="258"/>
      <c r="Y7" s="246">
        <v>3</v>
      </c>
      <c r="Z7" s="388" t="s">
        <v>75</v>
      </c>
      <c r="AA7" s="389"/>
      <c r="AB7" s="253">
        <f t="shared" ref="AB7:AM7" si="2">COUNTIF(AB$12:AB$101,$Y$7)</f>
        <v>0</v>
      </c>
      <c r="AC7" s="253">
        <f t="shared" si="2"/>
        <v>0</v>
      </c>
      <c r="AD7" s="253">
        <f t="shared" si="2"/>
        <v>0</v>
      </c>
      <c r="AE7" s="253">
        <f t="shared" si="2"/>
        <v>0</v>
      </c>
      <c r="AF7" s="253">
        <f t="shared" si="2"/>
        <v>0</v>
      </c>
      <c r="AG7" s="253">
        <f t="shared" si="2"/>
        <v>0</v>
      </c>
      <c r="AH7" s="253">
        <f t="shared" si="2"/>
        <v>0</v>
      </c>
      <c r="AI7" s="253">
        <f t="shared" si="2"/>
        <v>0</v>
      </c>
      <c r="AJ7" s="253">
        <f t="shared" si="2"/>
        <v>0</v>
      </c>
      <c r="AK7" s="253">
        <f t="shared" si="2"/>
        <v>0</v>
      </c>
      <c r="AL7" s="253">
        <f t="shared" si="2"/>
        <v>0</v>
      </c>
      <c r="AM7" s="254">
        <f t="shared" si="2"/>
        <v>0</v>
      </c>
      <c r="BG7" s="239"/>
      <c r="BH7" s="239"/>
      <c r="BI7" s="239"/>
      <c r="BJ7" s="239"/>
      <c r="BK7" s="239"/>
      <c r="BL7" s="239"/>
      <c r="BM7" s="239"/>
      <c r="BN7" s="239"/>
      <c r="BO7" s="239"/>
      <c r="BP7" s="239"/>
      <c r="BQ7" s="239"/>
      <c r="BR7" s="239"/>
      <c r="BS7" s="239"/>
      <c r="BT7" s="239"/>
      <c r="BU7" s="239"/>
      <c r="BV7" s="239"/>
      <c r="BW7" s="239"/>
      <c r="BX7" s="239"/>
    </row>
    <row r="8" spans="1:76" ht="18.75" customHeight="1" thickBot="1">
      <c r="A8" s="263" t="s">
        <v>2351</v>
      </c>
      <c r="B8" s="264"/>
      <c r="C8" s="187"/>
      <c r="D8" s="187"/>
      <c r="E8" s="187"/>
      <c r="I8" s="265"/>
      <c r="J8" s="266"/>
      <c r="K8" s="267"/>
      <c r="L8" s="267"/>
      <c r="M8" s="268"/>
      <c r="N8" s="267"/>
      <c r="O8" s="267"/>
      <c r="P8" s="268"/>
      <c r="Q8" s="183"/>
      <c r="R8" s="268"/>
      <c r="S8" s="397"/>
      <c r="T8" s="397"/>
      <c r="U8" s="397"/>
      <c r="W8" s="252"/>
      <c r="Y8" s="246">
        <v>4</v>
      </c>
      <c r="Z8" s="388" t="s">
        <v>121</v>
      </c>
      <c r="AA8" s="389"/>
      <c r="AB8" s="253">
        <f t="shared" ref="AB8:AM8" si="3">COUNTIF(AB$12:AB$101,$Y$8)</f>
        <v>0</v>
      </c>
      <c r="AC8" s="253">
        <f t="shared" si="3"/>
        <v>0</v>
      </c>
      <c r="AD8" s="253">
        <f t="shared" si="3"/>
        <v>0</v>
      </c>
      <c r="AE8" s="253">
        <f t="shared" si="3"/>
        <v>0</v>
      </c>
      <c r="AF8" s="253">
        <f t="shared" si="3"/>
        <v>0</v>
      </c>
      <c r="AG8" s="253">
        <f t="shared" si="3"/>
        <v>0</v>
      </c>
      <c r="AH8" s="253">
        <f t="shared" si="3"/>
        <v>0</v>
      </c>
      <c r="AI8" s="253">
        <f t="shared" si="3"/>
        <v>0</v>
      </c>
      <c r="AJ8" s="253">
        <f t="shared" si="3"/>
        <v>0</v>
      </c>
      <c r="AK8" s="253">
        <f t="shared" si="3"/>
        <v>0</v>
      </c>
      <c r="AL8" s="253">
        <f t="shared" si="3"/>
        <v>0</v>
      </c>
      <c r="AM8" s="254">
        <f t="shared" si="3"/>
        <v>0</v>
      </c>
      <c r="AQ8" s="193"/>
      <c r="AR8" s="193"/>
      <c r="AS8" s="193"/>
      <c r="AT8" s="193"/>
      <c r="AU8" s="193"/>
      <c r="AV8" s="193"/>
      <c r="AW8" s="193"/>
      <c r="AX8" s="193"/>
      <c r="AY8" s="193"/>
      <c r="AZ8" s="193"/>
      <c r="BA8" s="193"/>
      <c r="BB8" s="193"/>
      <c r="BC8" s="193"/>
      <c r="BD8" s="193"/>
      <c r="BE8" s="193"/>
      <c r="BG8" s="239"/>
      <c r="BH8" s="239"/>
      <c r="BI8" s="239"/>
      <c r="BJ8" s="239"/>
      <c r="BK8" s="239"/>
      <c r="BL8" s="239"/>
      <c r="BM8" s="239"/>
      <c r="BN8" s="239"/>
      <c r="BO8" s="239"/>
      <c r="BP8" s="239"/>
      <c r="BQ8" s="239"/>
      <c r="BR8" s="239"/>
      <c r="BS8" s="239"/>
      <c r="BT8" s="239"/>
      <c r="BU8" s="239"/>
      <c r="BV8" s="239"/>
      <c r="BW8" s="239"/>
      <c r="BX8" s="239"/>
    </row>
    <row r="9" spans="1:76" s="193" customFormat="1" ht="18" customHeight="1" thickBot="1">
      <c r="A9" s="375"/>
      <c r="B9" s="370" t="s">
        <v>0</v>
      </c>
      <c r="C9" s="370" t="s">
        <v>1411</v>
      </c>
      <c r="D9" s="377" t="s">
        <v>1413</v>
      </c>
      <c r="E9" s="379" t="s">
        <v>2352</v>
      </c>
      <c r="F9" s="381" t="s">
        <v>1</v>
      </c>
      <c r="G9" s="370" t="s">
        <v>2</v>
      </c>
      <c r="H9" s="370" t="s">
        <v>3</v>
      </c>
      <c r="I9" s="371" t="s">
        <v>21</v>
      </c>
      <c r="J9" s="371" t="s">
        <v>116</v>
      </c>
      <c r="K9" s="384" t="s">
        <v>4</v>
      </c>
      <c r="L9" s="386" t="s">
        <v>56</v>
      </c>
      <c r="M9" s="393" t="s">
        <v>2400</v>
      </c>
      <c r="N9" s="384" t="s">
        <v>2401</v>
      </c>
      <c r="O9" s="384" t="s">
        <v>5</v>
      </c>
      <c r="P9" s="386" t="s">
        <v>1276</v>
      </c>
      <c r="Q9" s="404" t="s">
        <v>2402</v>
      </c>
      <c r="R9" s="401" t="s">
        <v>67</v>
      </c>
      <c r="S9" s="397"/>
      <c r="T9" s="397"/>
      <c r="U9" s="397"/>
      <c r="V9" s="269"/>
      <c r="W9" s="258"/>
      <c r="Y9" s="246">
        <v>5</v>
      </c>
      <c r="Z9" s="390" t="s">
        <v>122</v>
      </c>
      <c r="AA9" s="391"/>
      <c r="AB9" s="270">
        <f t="shared" ref="AB9:AM9" si="4">COUNTIF(AB$12:AB$101,$Y$9)</f>
        <v>0</v>
      </c>
      <c r="AC9" s="270">
        <f t="shared" si="4"/>
        <v>0</v>
      </c>
      <c r="AD9" s="270">
        <f t="shared" si="4"/>
        <v>0</v>
      </c>
      <c r="AE9" s="270">
        <f t="shared" si="4"/>
        <v>0</v>
      </c>
      <c r="AF9" s="270">
        <f t="shared" si="4"/>
        <v>0</v>
      </c>
      <c r="AG9" s="270">
        <f t="shared" si="4"/>
        <v>0</v>
      </c>
      <c r="AH9" s="270">
        <f t="shared" si="4"/>
        <v>0</v>
      </c>
      <c r="AI9" s="270">
        <f t="shared" si="4"/>
        <v>0</v>
      </c>
      <c r="AJ9" s="270">
        <f t="shared" si="4"/>
        <v>0</v>
      </c>
      <c r="AK9" s="270">
        <f t="shared" si="4"/>
        <v>0</v>
      </c>
      <c r="AL9" s="270">
        <f t="shared" si="4"/>
        <v>0</v>
      </c>
      <c r="AM9" s="271">
        <f t="shared" si="4"/>
        <v>0</v>
      </c>
      <c r="BE9" s="272"/>
      <c r="BG9" s="273"/>
      <c r="BH9" s="273"/>
      <c r="BI9" s="273"/>
      <c r="BJ9" s="273"/>
      <c r="BK9" s="273"/>
      <c r="BL9" s="273"/>
      <c r="BM9" s="273"/>
      <c r="BN9" s="273"/>
      <c r="BO9" s="273"/>
      <c r="BP9" s="273"/>
      <c r="BQ9" s="273"/>
      <c r="BR9" s="273"/>
      <c r="BS9" s="273"/>
      <c r="BT9" s="273"/>
      <c r="BU9" s="273"/>
      <c r="BV9" s="273"/>
      <c r="BW9" s="273"/>
      <c r="BX9" s="273"/>
    </row>
    <row r="10" spans="1:76" s="193" customFormat="1" ht="16.5" customHeight="1">
      <c r="A10" s="376"/>
      <c r="B10" s="367"/>
      <c r="C10" s="367"/>
      <c r="D10" s="378"/>
      <c r="E10" s="380"/>
      <c r="F10" s="382"/>
      <c r="G10" s="367"/>
      <c r="H10" s="367"/>
      <c r="I10" s="372"/>
      <c r="J10" s="372"/>
      <c r="K10" s="385"/>
      <c r="L10" s="387"/>
      <c r="M10" s="394"/>
      <c r="N10" s="385"/>
      <c r="O10" s="385"/>
      <c r="P10" s="387"/>
      <c r="Q10" s="405"/>
      <c r="R10" s="402"/>
      <c r="S10" s="397"/>
      <c r="T10" s="397"/>
      <c r="U10" s="397"/>
      <c r="V10" s="269"/>
      <c r="W10" s="269"/>
      <c r="X10" s="269"/>
      <c r="Y10" s="269"/>
      <c r="Z10" s="269"/>
      <c r="AA10" s="269"/>
      <c r="AB10" s="274">
        <v>46113</v>
      </c>
      <c r="AC10" s="275">
        <f>EDATE(AB10,1)</f>
        <v>46143</v>
      </c>
      <c r="AD10" s="275">
        <f t="shared" ref="AD10:AM10" si="5">EDATE(AC10,1)</f>
        <v>46174</v>
      </c>
      <c r="AE10" s="275">
        <f t="shared" si="5"/>
        <v>46204</v>
      </c>
      <c r="AF10" s="275">
        <f t="shared" si="5"/>
        <v>46235</v>
      </c>
      <c r="AG10" s="275">
        <f t="shared" si="5"/>
        <v>46266</v>
      </c>
      <c r="AH10" s="275">
        <f t="shared" si="5"/>
        <v>46296</v>
      </c>
      <c r="AI10" s="275">
        <f t="shared" si="5"/>
        <v>46327</v>
      </c>
      <c r="AJ10" s="275">
        <f t="shared" si="5"/>
        <v>46357</v>
      </c>
      <c r="AK10" s="275">
        <f t="shared" si="5"/>
        <v>46388</v>
      </c>
      <c r="AL10" s="275">
        <f t="shared" si="5"/>
        <v>46419</v>
      </c>
      <c r="AM10" s="275">
        <f t="shared" si="5"/>
        <v>46447</v>
      </c>
      <c r="AO10" s="276" t="s">
        <v>125</v>
      </c>
      <c r="AP10" s="274"/>
      <c r="AQ10" s="208" t="str">
        <f>IF(Q10="","",I10)</f>
        <v/>
      </c>
      <c r="BE10" s="208"/>
      <c r="BG10" s="273"/>
      <c r="BH10" s="273"/>
      <c r="BI10" s="273"/>
      <c r="BJ10" s="273"/>
      <c r="BK10" s="273"/>
      <c r="BL10" s="273"/>
      <c r="BM10" s="273"/>
      <c r="BN10" s="273"/>
      <c r="BO10" s="273"/>
      <c r="BP10" s="273"/>
      <c r="BQ10" s="273"/>
      <c r="BR10" s="273"/>
      <c r="BS10" s="273"/>
      <c r="BT10" s="273"/>
      <c r="BU10" s="273"/>
      <c r="BV10" s="273"/>
      <c r="BW10" s="273"/>
      <c r="BX10" s="273"/>
    </row>
    <row r="11" spans="1:76" s="193" customFormat="1" ht="28" customHeight="1">
      <c r="A11" s="376"/>
      <c r="B11" s="367"/>
      <c r="C11" s="367"/>
      <c r="D11" s="378"/>
      <c r="E11" s="380"/>
      <c r="F11" s="382"/>
      <c r="G11" s="367"/>
      <c r="H11" s="367"/>
      <c r="I11" s="372"/>
      <c r="J11" s="372"/>
      <c r="K11" s="385"/>
      <c r="L11" s="387"/>
      <c r="M11" s="394"/>
      <c r="N11" s="385"/>
      <c r="O11" s="385"/>
      <c r="P11" s="387"/>
      <c r="Q11" s="405"/>
      <c r="R11" s="402"/>
      <c r="S11" s="277" t="s">
        <v>2397</v>
      </c>
      <c r="T11" s="277" t="s">
        <v>2398</v>
      </c>
      <c r="U11" s="277" t="s">
        <v>2399</v>
      </c>
      <c r="V11" s="223" t="s">
        <v>49</v>
      </c>
      <c r="W11" s="223" t="s">
        <v>50</v>
      </c>
      <c r="X11" s="223" t="s">
        <v>51</v>
      </c>
      <c r="Y11" s="223"/>
      <c r="Z11" s="223"/>
      <c r="AA11" s="223"/>
      <c r="AB11" s="278">
        <v>4</v>
      </c>
      <c r="AC11" s="278">
        <v>5</v>
      </c>
      <c r="AD11" s="278">
        <v>6</v>
      </c>
      <c r="AE11" s="278">
        <v>7</v>
      </c>
      <c r="AF11" s="278">
        <v>8</v>
      </c>
      <c r="AG11" s="278">
        <v>9</v>
      </c>
      <c r="AH11" s="278">
        <v>10</v>
      </c>
      <c r="AI11" s="278">
        <v>11</v>
      </c>
      <c r="AJ11" s="278">
        <v>12</v>
      </c>
      <c r="AK11" s="278">
        <v>1</v>
      </c>
      <c r="AL11" s="278">
        <v>2</v>
      </c>
      <c r="AM11" s="278">
        <v>3</v>
      </c>
      <c r="AN11" s="279" t="s">
        <v>1371</v>
      </c>
      <c r="AO11" s="280" t="s">
        <v>124</v>
      </c>
      <c r="AP11" s="278" t="s">
        <v>126</v>
      </c>
      <c r="AQ11" s="208" t="str">
        <f>IF(Q11="","",I11)</f>
        <v/>
      </c>
      <c r="AR11" s="193">
        <v>4</v>
      </c>
      <c r="AS11" s="193">
        <v>5</v>
      </c>
      <c r="AT11" s="193">
        <v>6</v>
      </c>
      <c r="AU11" s="193">
        <v>7</v>
      </c>
      <c r="AV11" s="193">
        <v>8</v>
      </c>
      <c r="AW11" s="193">
        <v>9</v>
      </c>
      <c r="AX11" s="193">
        <v>10</v>
      </c>
      <c r="AY11" s="193">
        <v>11</v>
      </c>
      <c r="AZ11" s="193">
        <v>12</v>
      </c>
      <c r="BA11" s="193">
        <v>1</v>
      </c>
      <c r="BB11" s="193">
        <v>2</v>
      </c>
      <c r="BC11" s="193">
        <v>3</v>
      </c>
      <c r="BD11" s="281" t="s">
        <v>127</v>
      </c>
      <c r="BE11" s="272" t="s">
        <v>2403</v>
      </c>
      <c r="BF11" s="272" t="s">
        <v>2404</v>
      </c>
      <c r="BG11" s="273"/>
      <c r="BH11" s="273"/>
      <c r="BI11" s="273"/>
      <c r="BJ11" s="273"/>
      <c r="BK11" s="273"/>
      <c r="BL11" s="273"/>
      <c r="BM11" s="273"/>
      <c r="BN11" s="273"/>
      <c r="BO11" s="273"/>
      <c r="BP11" s="273"/>
      <c r="BQ11" s="273"/>
      <c r="BR11" s="273"/>
      <c r="BS11" s="273"/>
      <c r="BT11" s="273"/>
      <c r="BU11" s="273"/>
      <c r="BV11" s="273"/>
      <c r="BW11" s="273"/>
      <c r="BX11" s="273"/>
    </row>
    <row r="12" spans="1:76" s="208" customFormat="1" ht="23.15" customHeight="1">
      <c r="A12" s="194">
        <v>1</v>
      </c>
      <c r="B12" s="93"/>
      <c r="C12" s="100"/>
      <c r="D12" s="197" t="str">
        <f t="shared" ref="D12:D13" si="6">IF(E12="○","常",IF(B12="","","非"))</f>
        <v/>
      </c>
      <c r="E12" s="102"/>
      <c r="F12" s="94"/>
      <c r="G12" s="95"/>
      <c r="H12" s="96"/>
      <c r="I12" s="101"/>
      <c r="J12" s="101"/>
      <c r="K12" s="97"/>
      <c r="L12" s="98"/>
      <c r="M12" s="98"/>
      <c r="N12" s="98"/>
      <c r="O12" s="97"/>
      <c r="P12" s="99"/>
      <c r="Q12" s="99"/>
      <c r="R12" s="206" t="str">
        <f t="shared" ref="R12:R43" si="7">IF(AB12="","","○")</f>
        <v/>
      </c>
      <c r="S12" s="282" t="str">
        <f>IF(B12="","",
   IF(R12="",
      IF(OR(
            C12="",E12="",F12="",I12="",J12="",M12="",
            AND(B12="要件緩和対象",L12=""),
            AND(ISNUMBER(SEARCH("みなし保育教諭",B12)),K12="")
         ),
         "NG","OK"
      ),
      IF(OR(
            C12="",E12="",F12="",I12="",J12="",M12="",Q12="",
            AND(B12="要件緩和対象",L12=""),
            AND(ISNUMBER(SEARCH("みなし保育教諭",B12)),K12="")
         ),
         "NG","OK"
      )
   )
)</f>
        <v/>
      </c>
      <c r="T12" s="282" t="str">
        <f>IF(B12="","",
IF(B12="保育教諭等",
    IF(AND(C12="正",E12="○",OR(I12="有",J12="有")),"OK","NG"),
IF(ISNUMBER(SEARCH("常勤的非常勤",B12)),
    IF(AND(C12="パート",E12="○",OR(I12="有",J12="有")),"OK","NG"),
IF(ISNUMBER(SEARCH("短時間",B12)),
    IF(AND(C12="パート",OR(I12="有",J12="有")),"OK","NG"),
IF(OR(B12="要件緩和対象",ISNUMBER(SEARCH("みなし保育教諭",B12))),
    IF(AND(I12="無",J12="無"),"OK","NG"),
"OK")))))</f>
        <v/>
      </c>
      <c r="U12" s="277" t="str">
        <f>IF(B12="","",
 IF(AND(
  ISNUMBER(M12),M12&gt;DATE(1900,1,1),M12&lt;DATE(2100,12,31),
  OR(N12="",AND(ISNUMBER(N12),N12&gt;DATE(1900,1,1),N12&lt;DATE(2100,12,31)))
 ),"OK","NG"))</f>
        <v/>
      </c>
      <c r="V12" s="208" t="str">
        <f>IF(OR(I12="有",J12="有"),IF(OR(B12="保育教諭等"),1,IF(OR(,B12="副園長",B12="教頭",B12="主幹保育教諭等",B12="指導保育教諭等",B12="園長",B12="施設長",B12="保育教諭等
（常勤的非常勤）",B12="保育教諭等
（短時間）"),2,0)),IF(AND(I12="無",J12="無"),IF(OR(B12="要件緩和対象",B12="保健師
（みなし保育教諭）",B12="看護師
（みなし保育教諭）",B12="准看護師
（みなし保育教諭）"),3,""),""))</f>
        <v/>
      </c>
      <c r="W12" s="223" t="str">
        <f t="shared" ref="W12:W13" si="8">IF(AND(C12="正",D12="常"),1,IF(AND(C12="パート",D12="常"),2,""))</f>
        <v/>
      </c>
      <c r="X12" s="283" t="str">
        <f>IF(AND(V12=1,W12=1),1,IF(AND(V12=2,W12=2),2,IF(AND(V12=3,W12=1),3,IF(AND(V12=2,W12=1),1,IF(AND(V12=3,W12=2),3,"")))))</f>
        <v/>
      </c>
      <c r="Y12" s="223" t="str">
        <f>IF(AND(I12="無",J12="有")*OR(①基本情報!D4="幼稚園型認定こども園",①基本情報!D4="保育所型認定こども園",①基本情報!D4="地方裁量型認定こども園"),"",X12)</f>
        <v/>
      </c>
      <c r="Z12" s="223" t="str">
        <f t="shared" ref="Z12:Z13" si="9">IF(AND(W12=2,P12="派遣",OR(B12="保育教諭等
（常勤的非常勤）",B12="保育教諭等
（短時間）",B12="要件緩和対象",B12="要件緩和対象",B12="保健師
（みなし保育教諭）",B12="看護師
（みなし保育教諭）",B12="准看護師
（みなし保育教諭）")),4,"")</f>
        <v/>
      </c>
      <c r="AA12" s="223" t="str">
        <f>IF(Z12=4,Z12,Y12)</f>
        <v/>
      </c>
      <c r="AB12" s="10" t="str">
        <f t="shared" ref="AB12:AM25" si="10">IF($AA12="","",IF($M12="","",IF(AB$10&gt;=$M12,IF($N12="",$AA12,IF(AB$10&gt;$N12,"",$AA12)),"")))</f>
        <v/>
      </c>
      <c r="AC12" s="284" t="str">
        <f t="shared" si="10"/>
        <v/>
      </c>
      <c r="AD12" s="284" t="str">
        <f t="shared" si="10"/>
        <v/>
      </c>
      <c r="AE12" s="284" t="str">
        <f t="shared" si="10"/>
        <v/>
      </c>
      <c r="AF12" s="284" t="str">
        <f t="shared" si="10"/>
        <v/>
      </c>
      <c r="AG12" s="284" t="str">
        <f t="shared" si="10"/>
        <v/>
      </c>
      <c r="AH12" s="284" t="str">
        <f t="shared" si="10"/>
        <v/>
      </c>
      <c r="AI12" s="284" t="str">
        <f t="shared" si="10"/>
        <v/>
      </c>
      <c r="AJ12" s="284" t="str">
        <f t="shared" si="10"/>
        <v/>
      </c>
      <c r="AK12" s="284" t="str">
        <f t="shared" si="10"/>
        <v/>
      </c>
      <c r="AL12" s="284" t="str">
        <f t="shared" si="10"/>
        <v/>
      </c>
      <c r="AM12" s="284" t="str">
        <f t="shared" si="10"/>
        <v/>
      </c>
      <c r="AN12" s="208" t="str">
        <f t="shared" ref="AN12:AN13" si="11">IF(AND(I12="無",J12="有"),"○","")</f>
        <v/>
      </c>
      <c r="AO12" s="285">
        <f>COUNT(AB12:AM12)</f>
        <v>0</v>
      </c>
      <c r="AP12" s="286">
        <f t="shared" ref="AP12:AP13" si="12">IF(AND(I12="有",P12=""),COUNT(AB12:AM12),0)</f>
        <v>0</v>
      </c>
      <c r="AR12" s="208" t="str">
        <f>IF(AB12="","","○")</f>
        <v/>
      </c>
      <c r="AS12" s="208" t="str">
        <f t="shared" ref="AS12:BB12" si="13">IF(AC12="","","○")</f>
        <v/>
      </c>
      <c r="AT12" s="208" t="str">
        <f t="shared" si="13"/>
        <v/>
      </c>
      <c r="AU12" s="208" t="str">
        <f t="shared" si="13"/>
        <v/>
      </c>
      <c r="AV12" s="208" t="str">
        <f t="shared" si="13"/>
        <v/>
      </c>
      <c r="AW12" s="208" t="str">
        <f t="shared" si="13"/>
        <v/>
      </c>
      <c r="AX12" s="208" t="str">
        <f t="shared" si="13"/>
        <v/>
      </c>
      <c r="AY12" s="208" t="str">
        <f t="shared" si="13"/>
        <v/>
      </c>
      <c r="AZ12" s="208" t="str">
        <f t="shared" si="13"/>
        <v/>
      </c>
      <c r="BA12" s="208" t="str">
        <f t="shared" si="13"/>
        <v/>
      </c>
      <c r="BB12" s="208" t="str">
        <f t="shared" si="13"/>
        <v/>
      </c>
      <c r="BC12" s="208" t="str">
        <f t="shared" ref="BC12" si="14">IF(AM12="","","○")</f>
        <v/>
      </c>
      <c r="BD12" s="208">
        <f>COUNTIF(AR12:BC12,"○")</f>
        <v>0</v>
      </c>
      <c r="BE12" s="287">
        <f>COUNTIF($AB12:$AM12,"1")+COUNTIF($AB12:$AM12,"2")</f>
        <v>0</v>
      </c>
      <c r="BF12" s="287">
        <f>COUNTIF($AB12:$AM12,"3")+COUNTIF($AB12:$AM12,"4")+COUNTIF($AB12:$AM12,"5")</f>
        <v>0</v>
      </c>
      <c r="BG12" s="288"/>
      <c r="BH12" s="288"/>
      <c r="BI12" s="288"/>
      <c r="BJ12" s="288"/>
      <c r="BK12" s="288"/>
      <c r="BL12" s="288"/>
      <c r="BM12" s="288"/>
      <c r="BN12" s="288"/>
      <c r="BO12" s="288"/>
      <c r="BP12" s="288"/>
      <c r="BQ12" s="288"/>
      <c r="BR12" s="288"/>
      <c r="BS12" s="288"/>
      <c r="BT12" s="288"/>
      <c r="BU12" s="288"/>
      <c r="BV12" s="288"/>
      <c r="BW12" s="288"/>
      <c r="BX12" s="288"/>
    </row>
    <row r="13" spans="1:76" s="208" customFormat="1" ht="23.15" customHeight="1">
      <c r="A13" s="194">
        <v>2</v>
      </c>
      <c r="B13" s="93"/>
      <c r="C13" s="100"/>
      <c r="D13" s="197" t="str">
        <f t="shared" si="6"/>
        <v/>
      </c>
      <c r="E13" s="102"/>
      <c r="F13" s="94"/>
      <c r="G13" s="95"/>
      <c r="H13" s="96"/>
      <c r="I13" s="101"/>
      <c r="J13" s="101"/>
      <c r="K13" s="97"/>
      <c r="L13" s="98"/>
      <c r="M13" s="98"/>
      <c r="N13" s="98"/>
      <c r="O13" s="97"/>
      <c r="P13" s="99"/>
      <c r="Q13" s="99"/>
      <c r="R13" s="206" t="str">
        <f t="shared" si="7"/>
        <v/>
      </c>
      <c r="S13" s="282" t="str">
        <f t="shared" ref="S13" si="15">IF(B13="","",
   IF(R13="",
      IF(OR(
            C13="",E13="",F13="",I13="",J13="",M13="",
            AND(B13="要件緩和対象",L13=""),
            AND(ISNUMBER(SEARCH("みなし保育教諭",B13)),K13="")
         ),
         "NG","OK"
      ),
      IF(OR(
            C13="",E13="",F13="",I13="",J13="",M13="",Q13="",
            AND(B13="要件緩和対象",L13=""),
            AND(ISNUMBER(SEARCH("みなし保育教諭",B13)),K13="")
         ),
         "NG","OK"
      )
   )
)</f>
        <v/>
      </c>
      <c r="T13" s="282" t="str">
        <f t="shared" ref="T13" si="16">IF(B13="","",
IF(B13="保育教諭等",
    IF(AND(C13="正",E13="○",OR(I13="有",J13="有")),"OK","NG"),
IF(ISNUMBER(SEARCH("常勤的非常勤",B13)),
    IF(AND(C13="パート",E13="○",OR(I13="有",J13="有")),"OK","NG"),
IF(ISNUMBER(SEARCH("短時間",B13)),
    IF(AND(C13="パート",OR(I13="有",J13="有")),"OK","NG"),
IF(OR(B13="要件緩和対象",ISNUMBER(SEARCH("みなし保育教諭",B13))),
    IF(AND(I13="無",J13="無"),"OK","NG"),
"OK")))))</f>
        <v/>
      </c>
      <c r="U13" s="277" t="str">
        <f t="shared" ref="U13" si="17">IF(B13="","",
 IF(AND(
  ISNUMBER(M13),M13&gt;DATE(1900,1,1),M13&lt;DATE(2100,12,31),
  OR(N13="",AND(ISNUMBER(N13),N13&gt;DATE(1900,1,1),N13&lt;DATE(2100,12,31)))
 ),"OK","NG"))</f>
        <v/>
      </c>
      <c r="V13" s="208" t="str">
        <f t="shared" ref="V13" si="18">IF(OR(I13="有",J13="有"),IF(OR(B13="園長",B13="施設長",B13="保育教諭等",B13="副園長",B13="教頭",B13="主幹保育教諭等",B13="指導保育教諭等"),1,IF(OR(B13="保育教諭等
（常勤的非常勤）",B13="保育教諭等
（短時間）"),2,0)),IF(AND(I13="無",J13="無"),IF(OR(B13="要件緩和対象",B13="保健師
（みなし保育教諭）",B13="看護師
（みなし保育教諭）",B13="准看護師
（みなし保育教諭）"),3,""),""))</f>
        <v/>
      </c>
      <c r="W13" s="283" t="str">
        <f t="shared" si="8"/>
        <v/>
      </c>
      <c r="X13" s="283" t="str">
        <f>IF(AND(V13=1,W13=1),1,IF(AND(V13=2,W13=2),2,IF(AND(V13=3,W13=1),3,IF(AND(V13=3,W13=2),3,IF(AND(V13=1,W13=2),1,"")))))</f>
        <v/>
      </c>
      <c r="Y13" s="223" t="str">
        <f>IF(X13="","",IF(AND(I13="無",J13="有")*OR(①基本情報!$D$4="幼稚園型認定こども園",①基本情報!$D$4="保育所型認定こども園",①基本情報!$D$4="地方裁量型認定こども園"),IF(Z13=4,4,5),X13))</f>
        <v/>
      </c>
      <c r="Z13" s="223" t="str">
        <f t="shared" si="9"/>
        <v/>
      </c>
      <c r="AA13" s="223" t="str">
        <f t="shared" ref="AA13" si="19">IF(Z13=4,Z13,Y13)</f>
        <v/>
      </c>
      <c r="AB13" s="10" t="str">
        <f t="shared" si="10"/>
        <v/>
      </c>
      <c r="AC13" s="284" t="str">
        <f t="shared" si="10"/>
        <v/>
      </c>
      <c r="AD13" s="284" t="str">
        <f t="shared" si="10"/>
        <v/>
      </c>
      <c r="AE13" s="284" t="str">
        <f t="shared" si="10"/>
        <v/>
      </c>
      <c r="AF13" s="284" t="str">
        <f t="shared" si="10"/>
        <v/>
      </c>
      <c r="AG13" s="284" t="str">
        <f t="shared" si="10"/>
        <v/>
      </c>
      <c r="AH13" s="284" t="str">
        <f t="shared" si="10"/>
        <v/>
      </c>
      <c r="AI13" s="284" t="str">
        <f t="shared" si="10"/>
        <v/>
      </c>
      <c r="AJ13" s="284" t="str">
        <f t="shared" si="10"/>
        <v/>
      </c>
      <c r="AK13" s="284" t="str">
        <f t="shared" si="10"/>
        <v/>
      </c>
      <c r="AL13" s="284" t="str">
        <f t="shared" si="10"/>
        <v/>
      </c>
      <c r="AM13" s="284" t="str">
        <f t="shared" si="10"/>
        <v/>
      </c>
      <c r="AN13" s="208" t="str">
        <f t="shared" si="11"/>
        <v/>
      </c>
      <c r="AO13" s="285">
        <f t="shared" ref="AO13" si="20">COUNT(AB13:AM13)</f>
        <v>0</v>
      </c>
      <c r="AP13" s="286">
        <f t="shared" si="12"/>
        <v>0</v>
      </c>
      <c r="AR13" s="208" t="str">
        <f t="shared" ref="AR13" si="21">IF(AB13="","","○")</f>
        <v/>
      </c>
      <c r="AS13" s="208" t="str">
        <f t="shared" ref="AS13" si="22">IF(AC13="","","○")</f>
        <v/>
      </c>
      <c r="AT13" s="208" t="str">
        <f t="shared" ref="AT13" si="23">IF(AD13="","","○")</f>
        <v/>
      </c>
      <c r="AU13" s="208" t="str">
        <f t="shared" ref="AU13" si="24">IF(AE13="","","○")</f>
        <v/>
      </c>
      <c r="AV13" s="208" t="str">
        <f t="shared" ref="AV13" si="25">IF(AF13="","","○")</f>
        <v/>
      </c>
      <c r="AW13" s="208" t="str">
        <f t="shared" ref="AW13" si="26">IF(AG13="","","○")</f>
        <v/>
      </c>
      <c r="AX13" s="208" t="str">
        <f t="shared" ref="AX13" si="27">IF(AH13="","","○")</f>
        <v/>
      </c>
      <c r="AY13" s="208" t="str">
        <f t="shared" ref="AY13" si="28">IF(AI13="","","○")</f>
        <v/>
      </c>
      <c r="AZ13" s="208" t="str">
        <f t="shared" ref="AZ13" si="29">IF(AJ13="","","○")</f>
        <v/>
      </c>
      <c r="BA13" s="208" t="str">
        <f t="shared" ref="BA13" si="30">IF(AK13="","","○")</f>
        <v/>
      </c>
      <c r="BB13" s="208" t="str">
        <f t="shared" ref="BB13" si="31">IF(AL13="","","○")</f>
        <v/>
      </c>
      <c r="BC13" s="208" t="str">
        <f t="shared" ref="BC13" si="32">IF(AM13="","","○")</f>
        <v/>
      </c>
      <c r="BD13" s="208">
        <f t="shared" ref="BD13" si="33">COUNTIF(AR13:BC13,"○")</f>
        <v>0</v>
      </c>
      <c r="BE13" s="287">
        <f>COUNTIF($AB13:$AM13,"1")+COUNTIF($AB13:$AM13,"2")</f>
        <v>0</v>
      </c>
      <c r="BF13" s="287">
        <f>COUNTIF($AB13:$AM13,"3")+COUNTIF($AB13:$AM13,"4")+COUNTIF($AB13:$AM13,"5")</f>
        <v>0</v>
      </c>
      <c r="BG13" s="288"/>
      <c r="BH13" s="288"/>
      <c r="BI13" s="288"/>
      <c r="BJ13" s="288"/>
      <c r="BK13" s="288"/>
      <c r="BL13" s="288"/>
      <c r="BM13" s="288"/>
      <c r="BN13" s="288"/>
      <c r="BO13" s="288"/>
      <c r="BP13" s="288"/>
      <c r="BQ13" s="288"/>
      <c r="BR13" s="288"/>
      <c r="BS13" s="288"/>
      <c r="BT13" s="288"/>
      <c r="BU13" s="288"/>
      <c r="BV13" s="288"/>
      <c r="BW13" s="288"/>
      <c r="BX13" s="288"/>
    </row>
    <row r="14" spans="1:76" s="208" customFormat="1" ht="23.15" customHeight="1">
      <c r="A14" s="194">
        <v>3</v>
      </c>
      <c r="B14" s="93"/>
      <c r="C14" s="100"/>
      <c r="D14" s="197" t="str">
        <f t="shared" ref="D14:D77" si="34">IF(E14="○","常",IF(B14="","","非"))</f>
        <v/>
      </c>
      <c r="E14" s="102"/>
      <c r="F14" s="94"/>
      <c r="G14" s="95"/>
      <c r="H14" s="96"/>
      <c r="I14" s="101"/>
      <c r="J14" s="101"/>
      <c r="K14" s="97"/>
      <c r="L14" s="98"/>
      <c r="M14" s="98"/>
      <c r="N14" s="98"/>
      <c r="O14" s="97"/>
      <c r="P14" s="99"/>
      <c r="Q14" s="99"/>
      <c r="R14" s="206" t="str">
        <f t="shared" si="7"/>
        <v/>
      </c>
      <c r="S14" s="282" t="str">
        <f t="shared" ref="S14:S77" si="35">IF(B14="","",
   IF(R14="",
      IF(OR(
            C14="",E14="",F14="",I14="",J14="",M14="",
            AND(B14="要件緩和対象",L14=""),
            AND(ISNUMBER(SEARCH("みなし保育教諭",B14)),K14="")
         ),
         "NG","OK"
      ),
      IF(OR(
            C14="",E14="",F14="",I14="",J14="",M14="",Q14="",
            AND(B14="要件緩和対象",L14=""),
            AND(ISNUMBER(SEARCH("みなし保育教諭",B14)),K14="")
         ),
         "NG","OK"
      )
   )
)</f>
        <v/>
      </c>
      <c r="T14" s="282" t="str">
        <f t="shared" ref="T14:T77" si="36">IF(B14="","",
IF(B14="保育教諭等",
    IF(AND(C14="正",E14="○",OR(I14="有",J14="有")),"OK","NG"),
IF(ISNUMBER(SEARCH("常勤的非常勤",B14)),
    IF(AND(C14="パート",E14="○",OR(I14="有",J14="有")),"OK","NG"),
IF(ISNUMBER(SEARCH("短時間",B14)),
    IF(AND(C14="パート",OR(I14="有",J14="有")),"OK","NG"),
IF(OR(B14="要件緩和対象",ISNUMBER(SEARCH("みなし保育教諭",B14))),
    IF(AND(I14="無",J14="無"),"OK","NG"),
"OK")))))</f>
        <v/>
      </c>
      <c r="U14" s="277" t="str">
        <f t="shared" ref="U14:U77" si="37">IF(B14="","",
 IF(AND(
  ISNUMBER(M14),M14&gt;DATE(1900,1,1),M14&lt;DATE(2100,12,31),
  OR(N14="",AND(ISNUMBER(N14),N14&gt;DATE(1900,1,1),N14&lt;DATE(2100,12,31)))
 ),"OK","NG"))</f>
        <v/>
      </c>
      <c r="V14" s="208" t="str">
        <f t="shared" ref="V14:V77" si="38">IF(OR(I14="有",J14="有"),IF(OR(B14="園長",B14="施設長",B14="保育教諭等",B14="副園長",B14="教頭",B14="主幹保育教諭等",B14="指導保育教諭等"),1,IF(OR(B14="保育教諭等
（常勤的非常勤）",B14="保育教諭等
（短時間）"),2,0)),IF(AND(I14="無",J14="無"),IF(OR(B14="要件緩和対象",B14="保健師
（みなし保育教諭）",B14="看護師
（みなし保育教諭）",B14="准看護師
（みなし保育教諭）"),3,""),""))</f>
        <v/>
      </c>
      <c r="W14" s="283" t="str">
        <f t="shared" ref="W14:W77" si="39">IF(AND(C14="正",D14="常"),1,IF(AND(C14="パート",D14="常"),2,""))</f>
        <v/>
      </c>
      <c r="X14" s="283" t="str">
        <f t="shared" ref="X14:X77" si="40">IF(AND(V14=1,W14=1),1,IF(AND(V14=2,W14=2),2,IF(AND(V14=3,W14=1),3,IF(AND(V14=3,W14=2),3,IF(AND(V14=1,W14=2),1,"")))))</f>
        <v/>
      </c>
      <c r="Y14" s="223" t="str">
        <f>IF(X14="","",IF(AND(I14="無",J14="有")*OR(①基本情報!$D$4="幼稚園型認定こども園",①基本情報!$D$4="保育所型認定こども園",①基本情報!$D$4="地方裁量型認定こども園"),IF(Z14=4,4,5),X14))</f>
        <v/>
      </c>
      <c r="Z14" s="223" t="str">
        <f t="shared" ref="Z14:Z77" si="41">IF(AND(W14=2,P14="派遣",OR(B14="保育教諭等
（常勤的非常勤）",B14="保育教諭等
（短時間）",B14="要件緩和対象",B14="要件緩和対象",B14="保健師
（みなし保育教諭）",B14="看護師
（みなし保育教諭）",B14="准看護師
（みなし保育教諭）")),4,"")</f>
        <v/>
      </c>
      <c r="AA14" s="223" t="str">
        <f t="shared" ref="AA14:AA77" si="42">IF(Z14=4,Z14,Y14)</f>
        <v/>
      </c>
      <c r="AB14" s="10" t="str">
        <f t="shared" si="10"/>
        <v/>
      </c>
      <c r="AC14" s="284" t="str">
        <f t="shared" si="10"/>
        <v/>
      </c>
      <c r="AD14" s="284" t="str">
        <f t="shared" si="10"/>
        <v/>
      </c>
      <c r="AE14" s="284" t="str">
        <f t="shared" si="10"/>
        <v/>
      </c>
      <c r="AF14" s="284" t="str">
        <f t="shared" si="10"/>
        <v/>
      </c>
      <c r="AG14" s="284" t="str">
        <f t="shared" si="10"/>
        <v/>
      </c>
      <c r="AH14" s="284" t="str">
        <f t="shared" si="10"/>
        <v/>
      </c>
      <c r="AI14" s="284" t="str">
        <f t="shared" si="10"/>
        <v/>
      </c>
      <c r="AJ14" s="284" t="str">
        <f t="shared" si="10"/>
        <v/>
      </c>
      <c r="AK14" s="284" t="str">
        <f t="shared" si="10"/>
        <v/>
      </c>
      <c r="AL14" s="284" t="str">
        <f t="shared" si="10"/>
        <v/>
      </c>
      <c r="AM14" s="284" t="str">
        <f t="shared" si="10"/>
        <v/>
      </c>
      <c r="AN14" s="208" t="str">
        <f t="shared" ref="AN14:AN77" si="43">IF(AND(I14="無",J14="有"),"○","")</f>
        <v/>
      </c>
      <c r="AO14" s="285">
        <f t="shared" ref="AO14:AO77" si="44">COUNT(AB14:AM14)</f>
        <v>0</v>
      </c>
      <c r="AP14" s="286">
        <f t="shared" ref="AP14:AP77" si="45">IF(AND(I14="有",P14=""),COUNT(AB14:AM14),0)</f>
        <v>0</v>
      </c>
      <c r="AR14" s="208" t="str">
        <f t="shared" ref="AR14:AR77" si="46">IF(AB14="","","○")</f>
        <v/>
      </c>
      <c r="AS14" s="208" t="str">
        <f t="shared" ref="AS14:AS77" si="47">IF(AC14="","","○")</f>
        <v/>
      </c>
      <c r="AT14" s="208" t="str">
        <f t="shared" ref="AT14:AT77" si="48">IF(AD14="","","○")</f>
        <v/>
      </c>
      <c r="AU14" s="208" t="str">
        <f t="shared" ref="AU14:AU77" si="49">IF(AE14="","","○")</f>
        <v/>
      </c>
      <c r="AV14" s="208" t="str">
        <f t="shared" ref="AV14:AV77" si="50">IF(AF14="","","○")</f>
        <v/>
      </c>
      <c r="AW14" s="208" t="str">
        <f t="shared" ref="AW14:AW77" si="51">IF(AG14="","","○")</f>
        <v/>
      </c>
      <c r="AX14" s="208" t="str">
        <f t="shared" ref="AX14:AX77" si="52">IF(AH14="","","○")</f>
        <v/>
      </c>
      <c r="AY14" s="208" t="str">
        <f t="shared" ref="AY14:AY77" si="53">IF(AI14="","","○")</f>
        <v/>
      </c>
      <c r="AZ14" s="208" t="str">
        <f t="shared" ref="AZ14:AZ77" si="54">IF(AJ14="","","○")</f>
        <v/>
      </c>
      <c r="BA14" s="208" t="str">
        <f t="shared" ref="BA14:BA77" si="55">IF(AK14="","","○")</f>
        <v/>
      </c>
      <c r="BB14" s="208" t="str">
        <f t="shared" ref="BB14:BB77" si="56">IF(AL14="","","○")</f>
        <v/>
      </c>
      <c r="BC14" s="208" t="str">
        <f t="shared" ref="BC14:BC77" si="57">IF(AM14="","","○")</f>
        <v/>
      </c>
      <c r="BD14" s="208">
        <f t="shared" ref="BD14:BD77" si="58">COUNTIF(AR14:BC14,"○")</f>
        <v>0</v>
      </c>
      <c r="BE14" s="287">
        <f t="shared" ref="BE14:BE77" si="59">COUNTIF($AB14:$AM14,"1")+COUNTIF($AB14:$AM14,"2")</f>
        <v>0</v>
      </c>
      <c r="BF14" s="287">
        <f t="shared" ref="BF14:BF77" si="60">COUNTIF($AB14:$AM14,"3")+COUNTIF($AB14:$AM14,"4")+COUNTIF($AB14:$AM14,"5")</f>
        <v>0</v>
      </c>
      <c r="BG14" s="288"/>
      <c r="BH14" s="288"/>
      <c r="BI14" s="288"/>
      <c r="BJ14" s="288"/>
      <c r="BK14" s="288"/>
      <c r="BL14" s="288"/>
      <c r="BM14" s="288"/>
      <c r="BN14" s="288"/>
      <c r="BO14" s="288"/>
      <c r="BP14" s="288"/>
      <c r="BQ14" s="288"/>
      <c r="BR14" s="288"/>
      <c r="BS14" s="288"/>
      <c r="BT14" s="288"/>
      <c r="BU14" s="288"/>
      <c r="BV14" s="288"/>
      <c r="BW14" s="288"/>
      <c r="BX14" s="288"/>
    </row>
    <row r="15" spans="1:76" s="208" customFormat="1" ht="23.15" customHeight="1">
      <c r="A15" s="194">
        <v>4</v>
      </c>
      <c r="B15" s="93"/>
      <c r="C15" s="100"/>
      <c r="D15" s="197" t="str">
        <f t="shared" si="34"/>
        <v/>
      </c>
      <c r="E15" s="102"/>
      <c r="F15" s="94"/>
      <c r="G15" s="95"/>
      <c r="H15" s="96"/>
      <c r="I15" s="101"/>
      <c r="J15" s="101"/>
      <c r="K15" s="97"/>
      <c r="L15" s="98"/>
      <c r="M15" s="98"/>
      <c r="N15" s="98"/>
      <c r="O15" s="97"/>
      <c r="P15" s="99"/>
      <c r="Q15" s="99"/>
      <c r="R15" s="206" t="str">
        <f t="shared" si="7"/>
        <v/>
      </c>
      <c r="S15" s="282" t="str">
        <f t="shared" si="35"/>
        <v/>
      </c>
      <c r="T15" s="282" t="str">
        <f t="shared" si="36"/>
        <v/>
      </c>
      <c r="U15" s="277" t="str">
        <f t="shared" si="37"/>
        <v/>
      </c>
      <c r="V15" s="208" t="str">
        <f t="shared" si="38"/>
        <v/>
      </c>
      <c r="W15" s="283" t="str">
        <f t="shared" si="39"/>
        <v/>
      </c>
      <c r="X15" s="283" t="str">
        <f t="shared" si="40"/>
        <v/>
      </c>
      <c r="Y15" s="223" t="str">
        <f>IF(X15="","",IF(AND(I15="無",J15="有")*OR(①基本情報!$D$4="幼稚園型認定こども園",①基本情報!$D$4="保育所型認定こども園",①基本情報!$D$4="地方裁量型認定こども園"),IF(Z15=4,4,5),X15))</f>
        <v/>
      </c>
      <c r="Z15" s="223" t="str">
        <f t="shared" si="41"/>
        <v/>
      </c>
      <c r="AA15" s="223" t="str">
        <f t="shared" si="42"/>
        <v/>
      </c>
      <c r="AB15" s="10" t="str">
        <f t="shared" si="10"/>
        <v/>
      </c>
      <c r="AC15" s="284" t="str">
        <f t="shared" si="10"/>
        <v/>
      </c>
      <c r="AD15" s="284" t="str">
        <f t="shared" si="10"/>
        <v/>
      </c>
      <c r="AE15" s="284" t="str">
        <f t="shared" si="10"/>
        <v/>
      </c>
      <c r="AF15" s="284" t="str">
        <f t="shared" si="10"/>
        <v/>
      </c>
      <c r="AG15" s="284" t="str">
        <f t="shared" si="10"/>
        <v/>
      </c>
      <c r="AH15" s="284" t="str">
        <f t="shared" si="10"/>
        <v/>
      </c>
      <c r="AI15" s="284" t="str">
        <f t="shared" si="10"/>
        <v/>
      </c>
      <c r="AJ15" s="284" t="str">
        <f t="shared" si="10"/>
        <v/>
      </c>
      <c r="AK15" s="284" t="str">
        <f t="shared" si="10"/>
        <v/>
      </c>
      <c r="AL15" s="284" t="str">
        <f t="shared" si="10"/>
        <v/>
      </c>
      <c r="AM15" s="284" t="str">
        <f t="shared" si="10"/>
        <v/>
      </c>
      <c r="AN15" s="208" t="str">
        <f t="shared" si="43"/>
        <v/>
      </c>
      <c r="AO15" s="285">
        <f t="shared" si="44"/>
        <v>0</v>
      </c>
      <c r="AP15" s="286">
        <f t="shared" si="45"/>
        <v>0</v>
      </c>
      <c r="AR15" s="208" t="str">
        <f t="shared" si="46"/>
        <v/>
      </c>
      <c r="AS15" s="208" t="str">
        <f t="shared" si="47"/>
        <v/>
      </c>
      <c r="AT15" s="208" t="str">
        <f t="shared" si="48"/>
        <v/>
      </c>
      <c r="AU15" s="208" t="str">
        <f t="shared" si="49"/>
        <v/>
      </c>
      <c r="AV15" s="208" t="str">
        <f t="shared" si="50"/>
        <v/>
      </c>
      <c r="AW15" s="208" t="str">
        <f t="shared" si="51"/>
        <v/>
      </c>
      <c r="AX15" s="208" t="str">
        <f t="shared" si="52"/>
        <v/>
      </c>
      <c r="AY15" s="208" t="str">
        <f t="shared" si="53"/>
        <v/>
      </c>
      <c r="AZ15" s="208" t="str">
        <f t="shared" si="54"/>
        <v/>
      </c>
      <c r="BA15" s="208" t="str">
        <f t="shared" si="55"/>
        <v/>
      </c>
      <c r="BB15" s="208" t="str">
        <f t="shared" si="56"/>
        <v/>
      </c>
      <c r="BC15" s="208" t="str">
        <f t="shared" si="57"/>
        <v/>
      </c>
      <c r="BD15" s="208">
        <f t="shared" si="58"/>
        <v>0</v>
      </c>
      <c r="BE15" s="287">
        <f t="shared" si="59"/>
        <v>0</v>
      </c>
      <c r="BF15" s="287">
        <f t="shared" si="60"/>
        <v>0</v>
      </c>
      <c r="BG15" s="288"/>
      <c r="BH15" s="288"/>
      <c r="BI15" s="288"/>
      <c r="BJ15" s="288"/>
      <c r="BK15" s="288"/>
      <c r="BL15" s="288"/>
      <c r="BM15" s="288"/>
      <c r="BN15" s="288"/>
      <c r="BO15" s="288"/>
      <c r="BP15" s="288"/>
      <c r="BQ15" s="288"/>
      <c r="BR15" s="288"/>
      <c r="BS15" s="288"/>
      <c r="BT15" s="288"/>
      <c r="BU15" s="288"/>
      <c r="BV15" s="288"/>
      <c r="BW15" s="288"/>
      <c r="BX15" s="288"/>
    </row>
    <row r="16" spans="1:76" s="208" customFormat="1" ht="23" customHeight="1">
      <c r="A16" s="194">
        <v>5</v>
      </c>
      <c r="B16" s="93"/>
      <c r="C16" s="100"/>
      <c r="D16" s="197" t="str">
        <f t="shared" si="34"/>
        <v/>
      </c>
      <c r="E16" s="102"/>
      <c r="F16" s="94"/>
      <c r="G16" s="95"/>
      <c r="H16" s="96"/>
      <c r="I16" s="101"/>
      <c r="J16" s="101"/>
      <c r="K16" s="97"/>
      <c r="L16" s="98"/>
      <c r="M16" s="98"/>
      <c r="N16" s="98"/>
      <c r="O16" s="97"/>
      <c r="P16" s="99"/>
      <c r="Q16" s="99"/>
      <c r="R16" s="206" t="str">
        <f t="shared" si="7"/>
        <v/>
      </c>
      <c r="S16" s="282" t="str">
        <f t="shared" si="35"/>
        <v/>
      </c>
      <c r="T16" s="282" t="str">
        <f t="shared" si="36"/>
        <v/>
      </c>
      <c r="U16" s="277" t="str">
        <f t="shared" si="37"/>
        <v/>
      </c>
      <c r="V16" s="208" t="str">
        <f t="shared" si="38"/>
        <v/>
      </c>
      <c r="W16" s="283" t="str">
        <f t="shared" si="39"/>
        <v/>
      </c>
      <c r="X16" s="283" t="str">
        <f t="shared" si="40"/>
        <v/>
      </c>
      <c r="Y16" s="223" t="str">
        <f>IF(X16="","",IF(AND(I16="無",J16="有")*OR(①基本情報!$D$4="幼稚園型認定こども園",①基本情報!$D$4="保育所型認定こども園",①基本情報!$D$4="地方裁量型認定こども園"),IF(Z16=4,4,5),X16))</f>
        <v/>
      </c>
      <c r="Z16" s="223" t="str">
        <f t="shared" si="41"/>
        <v/>
      </c>
      <c r="AA16" s="223" t="str">
        <f t="shared" si="42"/>
        <v/>
      </c>
      <c r="AB16" s="10" t="str">
        <f t="shared" si="10"/>
        <v/>
      </c>
      <c r="AC16" s="284" t="str">
        <f t="shared" si="10"/>
        <v/>
      </c>
      <c r="AD16" s="284" t="str">
        <f t="shared" si="10"/>
        <v/>
      </c>
      <c r="AE16" s="284" t="str">
        <f t="shared" si="10"/>
        <v/>
      </c>
      <c r="AF16" s="284" t="str">
        <f t="shared" si="10"/>
        <v/>
      </c>
      <c r="AG16" s="284" t="str">
        <f t="shared" si="10"/>
        <v/>
      </c>
      <c r="AH16" s="284" t="str">
        <f t="shared" si="10"/>
        <v/>
      </c>
      <c r="AI16" s="284" t="str">
        <f t="shared" si="10"/>
        <v/>
      </c>
      <c r="AJ16" s="284" t="str">
        <f t="shared" si="10"/>
        <v/>
      </c>
      <c r="AK16" s="284" t="str">
        <f t="shared" si="10"/>
        <v/>
      </c>
      <c r="AL16" s="284" t="str">
        <f t="shared" si="10"/>
        <v/>
      </c>
      <c r="AM16" s="284" t="str">
        <f t="shared" si="10"/>
        <v/>
      </c>
      <c r="AN16" s="208" t="str">
        <f t="shared" si="43"/>
        <v/>
      </c>
      <c r="AO16" s="285">
        <f t="shared" si="44"/>
        <v>0</v>
      </c>
      <c r="AP16" s="286">
        <f t="shared" si="45"/>
        <v>0</v>
      </c>
      <c r="AR16" s="208" t="str">
        <f t="shared" si="46"/>
        <v/>
      </c>
      <c r="AS16" s="208" t="str">
        <f t="shared" si="47"/>
        <v/>
      </c>
      <c r="AT16" s="208" t="str">
        <f t="shared" si="48"/>
        <v/>
      </c>
      <c r="AU16" s="208" t="str">
        <f t="shared" si="49"/>
        <v/>
      </c>
      <c r="AV16" s="208" t="str">
        <f t="shared" si="50"/>
        <v/>
      </c>
      <c r="AW16" s="208" t="str">
        <f t="shared" si="51"/>
        <v/>
      </c>
      <c r="AX16" s="208" t="str">
        <f t="shared" si="52"/>
        <v/>
      </c>
      <c r="AY16" s="208" t="str">
        <f t="shared" si="53"/>
        <v/>
      </c>
      <c r="AZ16" s="208" t="str">
        <f t="shared" si="54"/>
        <v/>
      </c>
      <c r="BA16" s="208" t="str">
        <f t="shared" si="55"/>
        <v/>
      </c>
      <c r="BB16" s="208" t="str">
        <f t="shared" si="56"/>
        <v/>
      </c>
      <c r="BC16" s="208" t="str">
        <f t="shared" si="57"/>
        <v/>
      </c>
      <c r="BD16" s="208">
        <f t="shared" si="58"/>
        <v>0</v>
      </c>
      <c r="BE16" s="287">
        <f t="shared" si="59"/>
        <v>0</v>
      </c>
      <c r="BF16" s="287">
        <f t="shared" si="60"/>
        <v>0</v>
      </c>
      <c r="BG16" s="288"/>
      <c r="BH16" s="288"/>
      <c r="BI16" s="288"/>
      <c r="BJ16" s="288"/>
      <c r="BK16" s="288"/>
      <c r="BL16" s="288"/>
      <c r="BM16" s="288"/>
      <c r="BN16" s="288"/>
      <c r="BO16" s="288"/>
      <c r="BP16" s="288"/>
      <c r="BQ16" s="288"/>
      <c r="BR16" s="288"/>
      <c r="BS16" s="288"/>
      <c r="BT16" s="288"/>
      <c r="BU16" s="288"/>
      <c r="BV16" s="288"/>
      <c r="BW16" s="288"/>
      <c r="BX16" s="288"/>
    </row>
    <row r="17" spans="1:76" s="208" customFormat="1" ht="23.15" customHeight="1">
      <c r="A17" s="194">
        <v>6</v>
      </c>
      <c r="B17" s="93"/>
      <c r="C17" s="100"/>
      <c r="D17" s="197" t="str">
        <f t="shared" si="34"/>
        <v/>
      </c>
      <c r="E17" s="102"/>
      <c r="F17" s="94"/>
      <c r="G17" s="95"/>
      <c r="H17" s="96"/>
      <c r="I17" s="101"/>
      <c r="J17" s="101"/>
      <c r="K17" s="97"/>
      <c r="L17" s="98"/>
      <c r="M17" s="98"/>
      <c r="N17" s="98"/>
      <c r="O17" s="97"/>
      <c r="P17" s="99"/>
      <c r="Q17" s="99"/>
      <c r="R17" s="206" t="str">
        <f t="shared" si="7"/>
        <v/>
      </c>
      <c r="S17" s="282" t="str">
        <f t="shared" si="35"/>
        <v/>
      </c>
      <c r="T17" s="282" t="str">
        <f t="shared" si="36"/>
        <v/>
      </c>
      <c r="U17" s="277" t="str">
        <f t="shared" si="37"/>
        <v/>
      </c>
      <c r="V17" s="208" t="str">
        <f t="shared" si="38"/>
        <v/>
      </c>
      <c r="W17" s="283" t="str">
        <f t="shared" si="39"/>
        <v/>
      </c>
      <c r="X17" s="283" t="str">
        <f t="shared" si="40"/>
        <v/>
      </c>
      <c r="Y17" s="223" t="str">
        <f>IF(X17="","",IF(AND(I17="無",J17="有")*OR(①基本情報!$D$4="幼稚園型認定こども園",①基本情報!$D$4="保育所型認定こども園",①基本情報!$D$4="地方裁量型認定こども園"),IF(Z17=4,4,5),X17))</f>
        <v/>
      </c>
      <c r="Z17" s="223" t="str">
        <f t="shared" si="41"/>
        <v/>
      </c>
      <c r="AA17" s="223" t="str">
        <f t="shared" si="42"/>
        <v/>
      </c>
      <c r="AB17" s="10" t="str">
        <f t="shared" si="10"/>
        <v/>
      </c>
      <c r="AC17" s="284" t="str">
        <f t="shared" si="10"/>
        <v/>
      </c>
      <c r="AD17" s="284" t="str">
        <f t="shared" si="10"/>
        <v/>
      </c>
      <c r="AE17" s="284" t="str">
        <f t="shared" si="10"/>
        <v/>
      </c>
      <c r="AF17" s="284" t="str">
        <f t="shared" si="10"/>
        <v/>
      </c>
      <c r="AG17" s="284" t="str">
        <f t="shared" si="10"/>
        <v/>
      </c>
      <c r="AH17" s="284" t="str">
        <f t="shared" si="10"/>
        <v/>
      </c>
      <c r="AI17" s="284" t="str">
        <f t="shared" si="10"/>
        <v/>
      </c>
      <c r="AJ17" s="284" t="str">
        <f t="shared" si="10"/>
        <v/>
      </c>
      <c r="AK17" s="284" t="str">
        <f t="shared" si="10"/>
        <v/>
      </c>
      <c r="AL17" s="284" t="str">
        <f t="shared" si="10"/>
        <v/>
      </c>
      <c r="AM17" s="284" t="str">
        <f t="shared" si="10"/>
        <v/>
      </c>
      <c r="AN17" s="208" t="str">
        <f t="shared" si="43"/>
        <v/>
      </c>
      <c r="AO17" s="285">
        <f t="shared" si="44"/>
        <v>0</v>
      </c>
      <c r="AP17" s="286">
        <f t="shared" si="45"/>
        <v>0</v>
      </c>
      <c r="AR17" s="208" t="str">
        <f t="shared" si="46"/>
        <v/>
      </c>
      <c r="AS17" s="208" t="str">
        <f t="shared" si="47"/>
        <v/>
      </c>
      <c r="AT17" s="208" t="str">
        <f t="shared" si="48"/>
        <v/>
      </c>
      <c r="AU17" s="208" t="str">
        <f t="shared" si="49"/>
        <v/>
      </c>
      <c r="AV17" s="208" t="str">
        <f t="shared" si="50"/>
        <v/>
      </c>
      <c r="AW17" s="208" t="str">
        <f t="shared" si="51"/>
        <v/>
      </c>
      <c r="AX17" s="208" t="str">
        <f t="shared" si="52"/>
        <v/>
      </c>
      <c r="AY17" s="208" t="str">
        <f t="shared" si="53"/>
        <v/>
      </c>
      <c r="AZ17" s="208" t="str">
        <f t="shared" si="54"/>
        <v/>
      </c>
      <c r="BA17" s="208" t="str">
        <f t="shared" si="55"/>
        <v/>
      </c>
      <c r="BB17" s="208" t="str">
        <f t="shared" si="56"/>
        <v/>
      </c>
      <c r="BC17" s="208" t="str">
        <f t="shared" si="57"/>
        <v/>
      </c>
      <c r="BD17" s="208">
        <f t="shared" si="58"/>
        <v>0</v>
      </c>
      <c r="BE17" s="287">
        <f t="shared" si="59"/>
        <v>0</v>
      </c>
      <c r="BF17" s="287">
        <f t="shared" si="60"/>
        <v>0</v>
      </c>
      <c r="BG17" s="288"/>
      <c r="BH17" s="288"/>
      <c r="BI17" s="288"/>
      <c r="BJ17" s="288"/>
      <c r="BK17" s="288"/>
      <c r="BL17" s="288"/>
      <c r="BM17" s="288"/>
      <c r="BN17" s="288"/>
      <c r="BO17" s="288"/>
      <c r="BP17" s="288"/>
      <c r="BQ17" s="288"/>
      <c r="BR17" s="288"/>
      <c r="BS17" s="288"/>
      <c r="BT17" s="288"/>
      <c r="BU17" s="288"/>
      <c r="BV17" s="288"/>
      <c r="BW17" s="288"/>
      <c r="BX17" s="288"/>
    </row>
    <row r="18" spans="1:76" s="208" customFormat="1" ht="23.15" customHeight="1">
      <c r="A18" s="194">
        <v>7</v>
      </c>
      <c r="B18" s="93"/>
      <c r="C18" s="100"/>
      <c r="D18" s="197" t="str">
        <f t="shared" si="34"/>
        <v/>
      </c>
      <c r="E18" s="102"/>
      <c r="F18" s="94"/>
      <c r="G18" s="95"/>
      <c r="H18" s="96"/>
      <c r="I18" s="101"/>
      <c r="J18" s="101"/>
      <c r="K18" s="97"/>
      <c r="L18" s="98"/>
      <c r="M18" s="98"/>
      <c r="N18" s="98"/>
      <c r="O18" s="97"/>
      <c r="P18" s="99"/>
      <c r="Q18" s="99"/>
      <c r="R18" s="206" t="str">
        <f t="shared" si="7"/>
        <v/>
      </c>
      <c r="S18" s="282" t="str">
        <f t="shared" si="35"/>
        <v/>
      </c>
      <c r="T18" s="282" t="str">
        <f t="shared" si="36"/>
        <v/>
      </c>
      <c r="U18" s="277" t="str">
        <f t="shared" si="37"/>
        <v/>
      </c>
      <c r="V18" s="208" t="str">
        <f t="shared" si="38"/>
        <v/>
      </c>
      <c r="W18" s="283" t="str">
        <f t="shared" si="39"/>
        <v/>
      </c>
      <c r="X18" s="283" t="str">
        <f t="shared" si="40"/>
        <v/>
      </c>
      <c r="Y18" s="223" t="str">
        <f>IF(X18="","",IF(AND(I18="無",J18="有")*OR(①基本情報!$D$4="幼稚園型認定こども園",①基本情報!$D$4="保育所型認定こども園",①基本情報!$D$4="地方裁量型認定こども園"),IF(Z18=4,4,5),X18))</f>
        <v/>
      </c>
      <c r="Z18" s="223" t="str">
        <f t="shared" si="41"/>
        <v/>
      </c>
      <c r="AA18" s="223" t="str">
        <f t="shared" si="42"/>
        <v/>
      </c>
      <c r="AB18" s="10" t="str">
        <f t="shared" si="10"/>
        <v/>
      </c>
      <c r="AC18" s="284" t="str">
        <f t="shared" si="10"/>
        <v/>
      </c>
      <c r="AD18" s="284" t="str">
        <f t="shared" si="10"/>
        <v/>
      </c>
      <c r="AE18" s="284" t="str">
        <f t="shared" si="10"/>
        <v/>
      </c>
      <c r="AF18" s="284" t="str">
        <f t="shared" si="10"/>
        <v/>
      </c>
      <c r="AG18" s="284" t="str">
        <f t="shared" si="10"/>
        <v/>
      </c>
      <c r="AH18" s="284" t="str">
        <f t="shared" si="10"/>
        <v/>
      </c>
      <c r="AI18" s="284" t="str">
        <f t="shared" si="10"/>
        <v/>
      </c>
      <c r="AJ18" s="284" t="str">
        <f t="shared" si="10"/>
        <v/>
      </c>
      <c r="AK18" s="284" t="str">
        <f t="shared" si="10"/>
        <v/>
      </c>
      <c r="AL18" s="284" t="str">
        <f t="shared" si="10"/>
        <v/>
      </c>
      <c r="AM18" s="284" t="str">
        <f t="shared" si="10"/>
        <v/>
      </c>
      <c r="AN18" s="208" t="str">
        <f t="shared" si="43"/>
        <v/>
      </c>
      <c r="AO18" s="285">
        <f t="shared" si="44"/>
        <v>0</v>
      </c>
      <c r="AP18" s="286">
        <f t="shared" si="45"/>
        <v>0</v>
      </c>
      <c r="AR18" s="208" t="str">
        <f t="shared" si="46"/>
        <v/>
      </c>
      <c r="AS18" s="208" t="str">
        <f t="shared" si="47"/>
        <v/>
      </c>
      <c r="AT18" s="208" t="str">
        <f t="shared" si="48"/>
        <v/>
      </c>
      <c r="AU18" s="208" t="str">
        <f t="shared" si="49"/>
        <v/>
      </c>
      <c r="AV18" s="208" t="str">
        <f t="shared" si="50"/>
        <v/>
      </c>
      <c r="AW18" s="208" t="str">
        <f t="shared" si="51"/>
        <v/>
      </c>
      <c r="AX18" s="208" t="str">
        <f t="shared" si="52"/>
        <v/>
      </c>
      <c r="AY18" s="208" t="str">
        <f t="shared" si="53"/>
        <v/>
      </c>
      <c r="AZ18" s="208" t="str">
        <f t="shared" si="54"/>
        <v/>
      </c>
      <c r="BA18" s="208" t="str">
        <f t="shared" si="55"/>
        <v/>
      </c>
      <c r="BB18" s="208" t="str">
        <f t="shared" si="56"/>
        <v/>
      </c>
      <c r="BC18" s="208" t="str">
        <f t="shared" si="57"/>
        <v/>
      </c>
      <c r="BD18" s="208">
        <f t="shared" si="58"/>
        <v>0</v>
      </c>
      <c r="BE18" s="287">
        <f t="shared" si="59"/>
        <v>0</v>
      </c>
      <c r="BF18" s="287">
        <f t="shared" si="60"/>
        <v>0</v>
      </c>
      <c r="BG18" s="288"/>
      <c r="BH18" s="288"/>
      <c r="BI18" s="288"/>
      <c r="BJ18" s="288"/>
      <c r="BK18" s="288"/>
      <c r="BL18" s="288"/>
      <c r="BM18" s="288"/>
      <c r="BN18" s="288"/>
      <c r="BO18" s="288"/>
      <c r="BP18" s="288"/>
      <c r="BQ18" s="288"/>
      <c r="BR18" s="288"/>
      <c r="BS18" s="288"/>
      <c r="BT18" s="288"/>
      <c r="BU18" s="288"/>
      <c r="BV18" s="288"/>
      <c r="BW18" s="288"/>
      <c r="BX18" s="288"/>
    </row>
    <row r="19" spans="1:76" s="208" customFormat="1" ht="23.15" customHeight="1">
      <c r="A19" s="194">
        <v>8</v>
      </c>
      <c r="B19" s="93"/>
      <c r="C19" s="100"/>
      <c r="D19" s="197" t="str">
        <f t="shared" si="34"/>
        <v/>
      </c>
      <c r="E19" s="102"/>
      <c r="F19" s="94"/>
      <c r="G19" s="95"/>
      <c r="H19" s="96"/>
      <c r="I19" s="101"/>
      <c r="J19" s="101"/>
      <c r="K19" s="97"/>
      <c r="L19" s="98"/>
      <c r="M19" s="98"/>
      <c r="N19" s="98"/>
      <c r="O19" s="97"/>
      <c r="P19" s="99"/>
      <c r="Q19" s="99"/>
      <c r="R19" s="206" t="str">
        <f t="shared" si="7"/>
        <v/>
      </c>
      <c r="S19" s="282" t="str">
        <f t="shared" si="35"/>
        <v/>
      </c>
      <c r="T19" s="282" t="str">
        <f t="shared" si="36"/>
        <v/>
      </c>
      <c r="U19" s="277" t="str">
        <f t="shared" si="37"/>
        <v/>
      </c>
      <c r="V19" s="208" t="str">
        <f t="shared" si="38"/>
        <v/>
      </c>
      <c r="W19" s="283" t="str">
        <f t="shared" si="39"/>
        <v/>
      </c>
      <c r="X19" s="283" t="str">
        <f t="shared" si="40"/>
        <v/>
      </c>
      <c r="Y19" s="223" t="str">
        <f>IF(X19="","",IF(AND(I19="無",J19="有")*OR(①基本情報!$D$4="幼稚園型認定こども園",①基本情報!$D$4="保育所型認定こども園",①基本情報!$D$4="地方裁量型認定こども園"),IF(Z19=4,4,5),X19))</f>
        <v/>
      </c>
      <c r="Z19" s="223" t="str">
        <f t="shared" si="41"/>
        <v/>
      </c>
      <c r="AA19" s="223" t="str">
        <f t="shared" si="42"/>
        <v/>
      </c>
      <c r="AB19" s="10" t="str">
        <f t="shared" si="10"/>
        <v/>
      </c>
      <c r="AC19" s="284" t="str">
        <f t="shared" si="10"/>
        <v/>
      </c>
      <c r="AD19" s="284" t="str">
        <f t="shared" si="10"/>
        <v/>
      </c>
      <c r="AE19" s="284" t="str">
        <f t="shared" si="10"/>
        <v/>
      </c>
      <c r="AF19" s="284" t="str">
        <f t="shared" si="10"/>
        <v/>
      </c>
      <c r="AG19" s="284" t="str">
        <f t="shared" si="10"/>
        <v/>
      </c>
      <c r="AH19" s="284" t="str">
        <f t="shared" si="10"/>
        <v/>
      </c>
      <c r="AI19" s="284" t="str">
        <f t="shared" si="10"/>
        <v/>
      </c>
      <c r="AJ19" s="284" t="str">
        <f t="shared" si="10"/>
        <v/>
      </c>
      <c r="AK19" s="284" t="str">
        <f t="shared" si="10"/>
        <v/>
      </c>
      <c r="AL19" s="284" t="str">
        <f t="shared" si="10"/>
        <v/>
      </c>
      <c r="AM19" s="284" t="str">
        <f t="shared" si="10"/>
        <v/>
      </c>
      <c r="AN19" s="208" t="str">
        <f t="shared" si="43"/>
        <v/>
      </c>
      <c r="AO19" s="285">
        <f t="shared" si="44"/>
        <v>0</v>
      </c>
      <c r="AP19" s="286">
        <f t="shared" si="45"/>
        <v>0</v>
      </c>
      <c r="AR19" s="208" t="str">
        <f t="shared" si="46"/>
        <v/>
      </c>
      <c r="AS19" s="208" t="str">
        <f t="shared" si="47"/>
        <v/>
      </c>
      <c r="AT19" s="208" t="str">
        <f t="shared" si="48"/>
        <v/>
      </c>
      <c r="AU19" s="208" t="str">
        <f t="shared" si="49"/>
        <v/>
      </c>
      <c r="AV19" s="208" t="str">
        <f t="shared" si="50"/>
        <v/>
      </c>
      <c r="AW19" s="208" t="str">
        <f t="shared" si="51"/>
        <v/>
      </c>
      <c r="AX19" s="208" t="str">
        <f t="shared" si="52"/>
        <v/>
      </c>
      <c r="AY19" s="208" t="str">
        <f t="shared" si="53"/>
        <v/>
      </c>
      <c r="AZ19" s="208" t="str">
        <f t="shared" si="54"/>
        <v/>
      </c>
      <c r="BA19" s="208" t="str">
        <f t="shared" si="55"/>
        <v/>
      </c>
      <c r="BB19" s="208" t="str">
        <f t="shared" si="56"/>
        <v/>
      </c>
      <c r="BC19" s="208" t="str">
        <f t="shared" si="57"/>
        <v/>
      </c>
      <c r="BD19" s="208">
        <f t="shared" si="58"/>
        <v>0</v>
      </c>
      <c r="BE19" s="287">
        <f t="shared" si="59"/>
        <v>0</v>
      </c>
      <c r="BF19" s="287">
        <f t="shared" si="60"/>
        <v>0</v>
      </c>
      <c r="BG19" s="288"/>
      <c r="BH19" s="288"/>
      <c r="BI19" s="288"/>
      <c r="BJ19" s="288"/>
      <c r="BK19" s="288"/>
      <c r="BL19" s="288"/>
      <c r="BM19" s="288"/>
      <c r="BN19" s="288"/>
      <c r="BO19" s="288"/>
      <c r="BP19" s="288"/>
      <c r="BQ19" s="288"/>
      <c r="BR19" s="288"/>
      <c r="BS19" s="288"/>
      <c r="BT19" s="288"/>
      <c r="BU19" s="288"/>
      <c r="BV19" s="288"/>
      <c r="BW19" s="288"/>
      <c r="BX19" s="288"/>
    </row>
    <row r="20" spans="1:76" s="208" customFormat="1" ht="23.15" customHeight="1">
      <c r="A20" s="194">
        <v>9</v>
      </c>
      <c r="B20" s="93"/>
      <c r="C20" s="100"/>
      <c r="D20" s="197" t="str">
        <f t="shared" si="34"/>
        <v/>
      </c>
      <c r="E20" s="102"/>
      <c r="F20" s="94"/>
      <c r="G20" s="95"/>
      <c r="H20" s="96"/>
      <c r="I20" s="101"/>
      <c r="J20" s="101"/>
      <c r="K20" s="97"/>
      <c r="L20" s="98"/>
      <c r="M20" s="98"/>
      <c r="N20" s="98"/>
      <c r="O20" s="97"/>
      <c r="P20" s="99"/>
      <c r="Q20" s="99"/>
      <c r="R20" s="206" t="str">
        <f t="shared" si="7"/>
        <v/>
      </c>
      <c r="S20" s="282" t="str">
        <f t="shared" si="35"/>
        <v/>
      </c>
      <c r="T20" s="282" t="str">
        <f t="shared" si="36"/>
        <v/>
      </c>
      <c r="U20" s="277" t="str">
        <f t="shared" si="37"/>
        <v/>
      </c>
      <c r="V20" s="208" t="str">
        <f t="shared" si="38"/>
        <v/>
      </c>
      <c r="W20" s="283" t="str">
        <f t="shared" si="39"/>
        <v/>
      </c>
      <c r="X20" s="283" t="str">
        <f t="shared" si="40"/>
        <v/>
      </c>
      <c r="Y20" s="223" t="str">
        <f>IF(X20="","",IF(AND(I20="無",J20="有")*OR(①基本情報!$D$4="幼稚園型認定こども園",①基本情報!$D$4="保育所型認定こども園",①基本情報!$D$4="地方裁量型認定こども園"),IF(Z20=4,4,5),X20))</f>
        <v/>
      </c>
      <c r="Z20" s="223" t="str">
        <f t="shared" si="41"/>
        <v/>
      </c>
      <c r="AA20" s="223" t="str">
        <f t="shared" si="42"/>
        <v/>
      </c>
      <c r="AB20" s="10" t="str">
        <f t="shared" si="10"/>
        <v/>
      </c>
      <c r="AC20" s="284" t="str">
        <f t="shared" si="10"/>
        <v/>
      </c>
      <c r="AD20" s="284" t="str">
        <f t="shared" si="10"/>
        <v/>
      </c>
      <c r="AE20" s="284" t="str">
        <f t="shared" si="10"/>
        <v/>
      </c>
      <c r="AF20" s="284" t="str">
        <f t="shared" si="10"/>
        <v/>
      </c>
      <c r="AG20" s="284" t="str">
        <f t="shared" si="10"/>
        <v/>
      </c>
      <c r="AH20" s="284" t="str">
        <f t="shared" si="10"/>
        <v/>
      </c>
      <c r="AI20" s="284" t="str">
        <f t="shared" si="10"/>
        <v/>
      </c>
      <c r="AJ20" s="284" t="str">
        <f t="shared" si="10"/>
        <v/>
      </c>
      <c r="AK20" s="284" t="str">
        <f t="shared" si="10"/>
        <v/>
      </c>
      <c r="AL20" s="284" t="str">
        <f t="shared" si="10"/>
        <v/>
      </c>
      <c r="AM20" s="284" t="str">
        <f t="shared" si="10"/>
        <v/>
      </c>
      <c r="AN20" s="208" t="str">
        <f t="shared" si="43"/>
        <v/>
      </c>
      <c r="AO20" s="285">
        <f t="shared" si="44"/>
        <v>0</v>
      </c>
      <c r="AP20" s="286">
        <f t="shared" si="45"/>
        <v>0</v>
      </c>
      <c r="AR20" s="208" t="str">
        <f t="shared" si="46"/>
        <v/>
      </c>
      <c r="AS20" s="208" t="str">
        <f t="shared" si="47"/>
        <v/>
      </c>
      <c r="AT20" s="208" t="str">
        <f t="shared" si="48"/>
        <v/>
      </c>
      <c r="AU20" s="208" t="str">
        <f t="shared" si="49"/>
        <v/>
      </c>
      <c r="AV20" s="208" t="str">
        <f t="shared" si="50"/>
        <v/>
      </c>
      <c r="AW20" s="208" t="str">
        <f t="shared" si="51"/>
        <v/>
      </c>
      <c r="AX20" s="208" t="str">
        <f t="shared" si="52"/>
        <v/>
      </c>
      <c r="AY20" s="208" t="str">
        <f t="shared" si="53"/>
        <v/>
      </c>
      <c r="AZ20" s="208" t="str">
        <f t="shared" si="54"/>
        <v/>
      </c>
      <c r="BA20" s="208" t="str">
        <f t="shared" si="55"/>
        <v/>
      </c>
      <c r="BB20" s="208" t="str">
        <f t="shared" si="56"/>
        <v/>
      </c>
      <c r="BC20" s="208" t="str">
        <f t="shared" si="57"/>
        <v/>
      </c>
      <c r="BD20" s="208">
        <f t="shared" si="58"/>
        <v>0</v>
      </c>
      <c r="BE20" s="287">
        <f t="shared" si="59"/>
        <v>0</v>
      </c>
      <c r="BF20" s="287">
        <f t="shared" si="60"/>
        <v>0</v>
      </c>
      <c r="BG20" s="288"/>
      <c r="BH20" s="288"/>
      <c r="BI20" s="288"/>
      <c r="BJ20" s="288"/>
      <c r="BK20" s="288"/>
      <c r="BL20" s="288"/>
      <c r="BM20" s="288"/>
      <c r="BN20" s="288"/>
      <c r="BO20" s="288"/>
      <c r="BP20" s="288"/>
      <c r="BQ20" s="288"/>
      <c r="BR20" s="288"/>
      <c r="BS20" s="288"/>
      <c r="BT20" s="288"/>
      <c r="BU20" s="288"/>
      <c r="BV20" s="288"/>
      <c r="BW20" s="288"/>
      <c r="BX20" s="288"/>
    </row>
    <row r="21" spans="1:76" s="208" customFormat="1" ht="23.15" customHeight="1">
      <c r="A21" s="194">
        <v>10</v>
      </c>
      <c r="B21" s="93"/>
      <c r="C21" s="100"/>
      <c r="D21" s="197" t="str">
        <f t="shared" si="34"/>
        <v/>
      </c>
      <c r="E21" s="102"/>
      <c r="F21" s="94"/>
      <c r="G21" s="95"/>
      <c r="H21" s="96"/>
      <c r="I21" s="101"/>
      <c r="J21" s="101"/>
      <c r="K21" s="97"/>
      <c r="L21" s="98"/>
      <c r="M21" s="98"/>
      <c r="N21" s="98"/>
      <c r="O21" s="97"/>
      <c r="P21" s="99"/>
      <c r="Q21" s="99"/>
      <c r="R21" s="206" t="str">
        <f t="shared" si="7"/>
        <v/>
      </c>
      <c r="S21" s="282" t="str">
        <f t="shared" si="35"/>
        <v/>
      </c>
      <c r="T21" s="282" t="str">
        <f t="shared" si="36"/>
        <v/>
      </c>
      <c r="U21" s="277" t="str">
        <f t="shared" si="37"/>
        <v/>
      </c>
      <c r="V21" s="208" t="str">
        <f t="shared" si="38"/>
        <v/>
      </c>
      <c r="W21" s="283" t="str">
        <f t="shared" si="39"/>
        <v/>
      </c>
      <c r="X21" s="283" t="str">
        <f t="shared" si="40"/>
        <v/>
      </c>
      <c r="Y21" s="223" t="str">
        <f>IF(X21="","",IF(AND(I21="無",J21="有")*OR(①基本情報!$D$4="幼稚園型認定こども園",①基本情報!$D$4="保育所型認定こども園",①基本情報!$D$4="地方裁量型認定こども園"),IF(Z21=4,4,5),X21))</f>
        <v/>
      </c>
      <c r="Z21" s="223" t="str">
        <f t="shared" si="41"/>
        <v/>
      </c>
      <c r="AA21" s="223" t="str">
        <f t="shared" si="42"/>
        <v/>
      </c>
      <c r="AB21" s="10" t="str">
        <f t="shared" si="10"/>
        <v/>
      </c>
      <c r="AC21" s="284" t="str">
        <f t="shared" si="10"/>
        <v/>
      </c>
      <c r="AD21" s="284" t="str">
        <f t="shared" si="10"/>
        <v/>
      </c>
      <c r="AE21" s="284" t="str">
        <f t="shared" si="10"/>
        <v/>
      </c>
      <c r="AF21" s="284" t="str">
        <f t="shared" si="10"/>
        <v/>
      </c>
      <c r="AG21" s="284" t="str">
        <f t="shared" si="10"/>
        <v/>
      </c>
      <c r="AH21" s="284" t="str">
        <f t="shared" si="10"/>
        <v/>
      </c>
      <c r="AI21" s="284" t="str">
        <f t="shared" si="10"/>
        <v/>
      </c>
      <c r="AJ21" s="284" t="str">
        <f t="shared" si="10"/>
        <v/>
      </c>
      <c r="AK21" s="284" t="str">
        <f t="shared" si="10"/>
        <v/>
      </c>
      <c r="AL21" s="284" t="str">
        <f t="shared" si="10"/>
        <v/>
      </c>
      <c r="AM21" s="284" t="str">
        <f t="shared" si="10"/>
        <v/>
      </c>
      <c r="AN21" s="208" t="str">
        <f t="shared" si="43"/>
        <v/>
      </c>
      <c r="AO21" s="285">
        <f t="shared" si="44"/>
        <v>0</v>
      </c>
      <c r="AP21" s="286">
        <f t="shared" si="45"/>
        <v>0</v>
      </c>
      <c r="AR21" s="208" t="str">
        <f t="shared" si="46"/>
        <v/>
      </c>
      <c r="AS21" s="208" t="str">
        <f t="shared" si="47"/>
        <v/>
      </c>
      <c r="AT21" s="208" t="str">
        <f t="shared" si="48"/>
        <v/>
      </c>
      <c r="AU21" s="208" t="str">
        <f t="shared" si="49"/>
        <v/>
      </c>
      <c r="AV21" s="208" t="str">
        <f t="shared" si="50"/>
        <v/>
      </c>
      <c r="AW21" s="208" t="str">
        <f t="shared" si="51"/>
        <v/>
      </c>
      <c r="AX21" s="208" t="str">
        <f t="shared" si="52"/>
        <v/>
      </c>
      <c r="AY21" s="208" t="str">
        <f t="shared" si="53"/>
        <v/>
      </c>
      <c r="AZ21" s="208" t="str">
        <f t="shared" si="54"/>
        <v/>
      </c>
      <c r="BA21" s="208" t="str">
        <f t="shared" si="55"/>
        <v/>
      </c>
      <c r="BB21" s="208" t="str">
        <f t="shared" si="56"/>
        <v/>
      </c>
      <c r="BC21" s="208" t="str">
        <f t="shared" si="57"/>
        <v/>
      </c>
      <c r="BD21" s="208">
        <f t="shared" si="58"/>
        <v>0</v>
      </c>
      <c r="BE21" s="287">
        <f t="shared" si="59"/>
        <v>0</v>
      </c>
      <c r="BF21" s="287">
        <f t="shared" si="60"/>
        <v>0</v>
      </c>
      <c r="BG21" s="288"/>
      <c r="BH21" s="288"/>
      <c r="BI21" s="288"/>
      <c r="BJ21" s="288"/>
      <c r="BK21" s="288"/>
      <c r="BL21" s="288"/>
      <c r="BM21" s="288"/>
      <c r="BN21" s="288"/>
      <c r="BO21" s="288"/>
      <c r="BP21" s="288"/>
      <c r="BQ21" s="288"/>
      <c r="BR21" s="288"/>
      <c r="BS21" s="288"/>
      <c r="BT21" s="288"/>
      <c r="BU21" s="288"/>
      <c r="BV21" s="288"/>
      <c r="BW21" s="288"/>
      <c r="BX21" s="288"/>
    </row>
    <row r="22" spans="1:76" s="208" customFormat="1" ht="21.5" customHeight="1">
      <c r="A22" s="194">
        <v>11</v>
      </c>
      <c r="B22" s="93"/>
      <c r="C22" s="100"/>
      <c r="D22" s="197" t="str">
        <f t="shared" si="34"/>
        <v/>
      </c>
      <c r="E22" s="102"/>
      <c r="F22" s="94"/>
      <c r="G22" s="95"/>
      <c r="H22" s="96"/>
      <c r="I22" s="101"/>
      <c r="J22" s="101"/>
      <c r="K22" s="97"/>
      <c r="L22" s="98"/>
      <c r="M22" s="98"/>
      <c r="N22" s="98"/>
      <c r="O22" s="97"/>
      <c r="P22" s="99"/>
      <c r="Q22" s="99"/>
      <c r="R22" s="206" t="str">
        <f t="shared" si="7"/>
        <v/>
      </c>
      <c r="S22" s="282" t="str">
        <f t="shared" si="35"/>
        <v/>
      </c>
      <c r="T22" s="282" t="str">
        <f t="shared" si="36"/>
        <v/>
      </c>
      <c r="U22" s="277" t="str">
        <f t="shared" si="37"/>
        <v/>
      </c>
      <c r="V22" s="208" t="str">
        <f t="shared" si="38"/>
        <v/>
      </c>
      <c r="W22" s="283" t="str">
        <f t="shared" si="39"/>
        <v/>
      </c>
      <c r="X22" s="283" t="str">
        <f t="shared" si="40"/>
        <v/>
      </c>
      <c r="Y22" s="223" t="str">
        <f>IF(X22="","",IF(AND(I22="無",J22="有")*OR(①基本情報!$D$4="幼稚園型認定こども園",①基本情報!$D$4="保育所型認定こども園",①基本情報!$D$4="地方裁量型認定こども園"),IF(Z22=4,4,5),X22))</f>
        <v/>
      </c>
      <c r="Z22" s="223" t="str">
        <f t="shared" si="41"/>
        <v/>
      </c>
      <c r="AA22" s="223" t="str">
        <f t="shared" si="42"/>
        <v/>
      </c>
      <c r="AB22" s="10" t="str">
        <f t="shared" si="10"/>
        <v/>
      </c>
      <c r="AC22" s="284" t="str">
        <f t="shared" si="10"/>
        <v/>
      </c>
      <c r="AD22" s="284" t="str">
        <f t="shared" si="10"/>
        <v/>
      </c>
      <c r="AE22" s="284" t="str">
        <f t="shared" si="10"/>
        <v/>
      </c>
      <c r="AF22" s="284" t="str">
        <f t="shared" si="10"/>
        <v/>
      </c>
      <c r="AG22" s="284" t="str">
        <f t="shared" si="10"/>
        <v/>
      </c>
      <c r="AH22" s="284" t="str">
        <f t="shared" si="10"/>
        <v/>
      </c>
      <c r="AI22" s="284" t="str">
        <f t="shared" si="10"/>
        <v/>
      </c>
      <c r="AJ22" s="284" t="str">
        <f t="shared" si="10"/>
        <v/>
      </c>
      <c r="AK22" s="284" t="str">
        <f t="shared" si="10"/>
        <v/>
      </c>
      <c r="AL22" s="284" t="str">
        <f t="shared" si="10"/>
        <v/>
      </c>
      <c r="AM22" s="284" t="str">
        <f t="shared" si="10"/>
        <v/>
      </c>
      <c r="AN22" s="208" t="str">
        <f t="shared" si="43"/>
        <v/>
      </c>
      <c r="AO22" s="285">
        <f t="shared" si="44"/>
        <v>0</v>
      </c>
      <c r="AP22" s="286">
        <f t="shared" si="45"/>
        <v>0</v>
      </c>
      <c r="AR22" s="208" t="str">
        <f t="shared" si="46"/>
        <v/>
      </c>
      <c r="AS22" s="208" t="str">
        <f t="shared" si="47"/>
        <v/>
      </c>
      <c r="AT22" s="208" t="str">
        <f t="shared" si="48"/>
        <v/>
      </c>
      <c r="AU22" s="208" t="str">
        <f t="shared" si="49"/>
        <v/>
      </c>
      <c r="AV22" s="208" t="str">
        <f t="shared" si="50"/>
        <v/>
      </c>
      <c r="AW22" s="208" t="str">
        <f t="shared" si="51"/>
        <v/>
      </c>
      <c r="AX22" s="208" t="str">
        <f t="shared" si="52"/>
        <v/>
      </c>
      <c r="AY22" s="208" t="str">
        <f t="shared" si="53"/>
        <v/>
      </c>
      <c r="AZ22" s="208" t="str">
        <f t="shared" si="54"/>
        <v/>
      </c>
      <c r="BA22" s="208" t="str">
        <f t="shared" si="55"/>
        <v/>
      </c>
      <c r="BB22" s="208" t="str">
        <f t="shared" si="56"/>
        <v/>
      </c>
      <c r="BC22" s="208" t="str">
        <f t="shared" si="57"/>
        <v/>
      </c>
      <c r="BD22" s="208">
        <f t="shared" si="58"/>
        <v>0</v>
      </c>
      <c r="BE22" s="287">
        <f t="shared" si="59"/>
        <v>0</v>
      </c>
      <c r="BF22" s="287">
        <f t="shared" si="60"/>
        <v>0</v>
      </c>
      <c r="BG22" s="288"/>
      <c r="BH22" s="288"/>
      <c r="BI22" s="288"/>
      <c r="BJ22" s="288"/>
      <c r="BK22" s="288"/>
      <c r="BL22" s="288"/>
      <c r="BM22" s="288"/>
      <c r="BN22" s="288"/>
      <c r="BO22" s="288"/>
      <c r="BP22" s="288"/>
      <c r="BQ22" s="288"/>
      <c r="BR22" s="288"/>
      <c r="BS22" s="288"/>
      <c r="BT22" s="288"/>
      <c r="BU22" s="288"/>
      <c r="BV22" s="288"/>
      <c r="BW22" s="288"/>
      <c r="BX22" s="288"/>
    </row>
    <row r="23" spans="1:76" s="208" customFormat="1" ht="23.15" customHeight="1">
      <c r="A23" s="194">
        <v>12</v>
      </c>
      <c r="B23" s="93"/>
      <c r="C23" s="100"/>
      <c r="D23" s="197" t="str">
        <f t="shared" si="34"/>
        <v/>
      </c>
      <c r="E23" s="102"/>
      <c r="F23" s="94"/>
      <c r="G23" s="95"/>
      <c r="H23" s="96"/>
      <c r="I23" s="101"/>
      <c r="J23" s="101"/>
      <c r="K23" s="97"/>
      <c r="L23" s="98"/>
      <c r="M23" s="98"/>
      <c r="N23" s="98"/>
      <c r="O23" s="97"/>
      <c r="P23" s="99"/>
      <c r="Q23" s="99"/>
      <c r="R23" s="206" t="str">
        <f t="shared" si="7"/>
        <v/>
      </c>
      <c r="S23" s="282" t="str">
        <f t="shared" si="35"/>
        <v/>
      </c>
      <c r="T23" s="282" t="str">
        <f t="shared" si="36"/>
        <v/>
      </c>
      <c r="U23" s="277" t="str">
        <f t="shared" si="37"/>
        <v/>
      </c>
      <c r="V23" s="208" t="str">
        <f t="shared" si="38"/>
        <v/>
      </c>
      <c r="W23" s="283" t="str">
        <f t="shared" si="39"/>
        <v/>
      </c>
      <c r="X23" s="283" t="str">
        <f t="shared" si="40"/>
        <v/>
      </c>
      <c r="Y23" s="223" t="str">
        <f>IF(X23="","",IF(AND(I23="無",J23="有")*OR(①基本情報!$D$4="幼稚園型認定こども園",①基本情報!$D$4="保育所型認定こども園",①基本情報!$D$4="地方裁量型認定こども園"),IF(Z23=4,4,5),X23))</f>
        <v/>
      </c>
      <c r="Z23" s="223" t="str">
        <f t="shared" si="41"/>
        <v/>
      </c>
      <c r="AA23" s="223" t="str">
        <f t="shared" si="42"/>
        <v/>
      </c>
      <c r="AB23" s="10" t="str">
        <f t="shared" si="10"/>
        <v/>
      </c>
      <c r="AC23" s="284" t="str">
        <f t="shared" si="10"/>
        <v/>
      </c>
      <c r="AD23" s="284" t="str">
        <f t="shared" si="10"/>
        <v/>
      </c>
      <c r="AE23" s="284" t="str">
        <f t="shared" si="10"/>
        <v/>
      </c>
      <c r="AF23" s="284" t="str">
        <f t="shared" si="10"/>
        <v/>
      </c>
      <c r="AG23" s="284" t="str">
        <f t="shared" si="10"/>
        <v/>
      </c>
      <c r="AH23" s="284" t="str">
        <f t="shared" si="10"/>
        <v/>
      </c>
      <c r="AI23" s="284" t="str">
        <f t="shared" si="10"/>
        <v/>
      </c>
      <c r="AJ23" s="284" t="str">
        <f t="shared" si="10"/>
        <v/>
      </c>
      <c r="AK23" s="284" t="str">
        <f t="shared" si="10"/>
        <v/>
      </c>
      <c r="AL23" s="284" t="str">
        <f t="shared" si="10"/>
        <v/>
      </c>
      <c r="AM23" s="284" t="str">
        <f t="shared" si="10"/>
        <v/>
      </c>
      <c r="AN23" s="208" t="str">
        <f t="shared" si="43"/>
        <v/>
      </c>
      <c r="AO23" s="285">
        <f t="shared" si="44"/>
        <v>0</v>
      </c>
      <c r="AP23" s="286">
        <f t="shared" si="45"/>
        <v>0</v>
      </c>
      <c r="AR23" s="208" t="str">
        <f t="shared" si="46"/>
        <v/>
      </c>
      <c r="AS23" s="208" t="str">
        <f t="shared" si="47"/>
        <v/>
      </c>
      <c r="AT23" s="208" t="str">
        <f t="shared" si="48"/>
        <v/>
      </c>
      <c r="AU23" s="208" t="str">
        <f t="shared" si="49"/>
        <v/>
      </c>
      <c r="AV23" s="208" t="str">
        <f t="shared" si="50"/>
        <v/>
      </c>
      <c r="AW23" s="208" t="str">
        <f t="shared" si="51"/>
        <v/>
      </c>
      <c r="AX23" s="208" t="str">
        <f t="shared" si="52"/>
        <v/>
      </c>
      <c r="AY23" s="208" t="str">
        <f t="shared" si="53"/>
        <v/>
      </c>
      <c r="AZ23" s="208" t="str">
        <f t="shared" si="54"/>
        <v/>
      </c>
      <c r="BA23" s="208" t="str">
        <f t="shared" si="55"/>
        <v/>
      </c>
      <c r="BB23" s="208" t="str">
        <f t="shared" si="56"/>
        <v/>
      </c>
      <c r="BC23" s="208" t="str">
        <f t="shared" si="57"/>
        <v/>
      </c>
      <c r="BD23" s="208">
        <f t="shared" si="58"/>
        <v>0</v>
      </c>
      <c r="BE23" s="287">
        <f t="shared" si="59"/>
        <v>0</v>
      </c>
      <c r="BF23" s="287">
        <f t="shared" si="60"/>
        <v>0</v>
      </c>
      <c r="BG23" s="288"/>
      <c r="BH23" s="288"/>
      <c r="BI23" s="288"/>
      <c r="BJ23" s="288"/>
      <c r="BK23" s="288"/>
      <c r="BL23" s="288"/>
      <c r="BM23" s="288"/>
      <c r="BN23" s="288"/>
      <c r="BO23" s="288"/>
      <c r="BP23" s="288"/>
      <c r="BQ23" s="288"/>
      <c r="BR23" s="288"/>
      <c r="BS23" s="288"/>
      <c r="BT23" s="288"/>
      <c r="BU23" s="288"/>
      <c r="BV23" s="288"/>
      <c r="BW23" s="288"/>
      <c r="BX23" s="288"/>
    </row>
    <row r="24" spans="1:76" s="208" customFormat="1" ht="23" customHeight="1">
      <c r="A24" s="194">
        <v>13</v>
      </c>
      <c r="B24" s="93"/>
      <c r="C24" s="100"/>
      <c r="D24" s="197" t="str">
        <f t="shared" si="34"/>
        <v/>
      </c>
      <c r="E24" s="102"/>
      <c r="F24" s="94"/>
      <c r="G24" s="95"/>
      <c r="H24" s="96"/>
      <c r="I24" s="101"/>
      <c r="J24" s="101"/>
      <c r="K24" s="97"/>
      <c r="L24" s="98"/>
      <c r="M24" s="98"/>
      <c r="N24" s="98"/>
      <c r="O24" s="97"/>
      <c r="P24" s="99"/>
      <c r="Q24" s="99"/>
      <c r="R24" s="206" t="str">
        <f t="shared" si="7"/>
        <v/>
      </c>
      <c r="S24" s="282" t="str">
        <f t="shared" si="35"/>
        <v/>
      </c>
      <c r="T24" s="282" t="str">
        <f t="shared" si="36"/>
        <v/>
      </c>
      <c r="U24" s="277" t="str">
        <f t="shared" si="37"/>
        <v/>
      </c>
      <c r="V24" s="208" t="str">
        <f t="shared" si="38"/>
        <v/>
      </c>
      <c r="W24" s="283" t="str">
        <f t="shared" si="39"/>
        <v/>
      </c>
      <c r="X24" s="283" t="str">
        <f t="shared" si="40"/>
        <v/>
      </c>
      <c r="Y24" s="223" t="str">
        <f>IF(X24="","",IF(AND(I24="無",J24="有")*OR(①基本情報!$D$4="幼稚園型認定こども園",①基本情報!$D$4="保育所型認定こども園",①基本情報!$D$4="地方裁量型認定こども園"),IF(Z24=4,4,5),X24))</f>
        <v/>
      </c>
      <c r="Z24" s="223" t="str">
        <f t="shared" si="41"/>
        <v/>
      </c>
      <c r="AA24" s="223" t="str">
        <f t="shared" si="42"/>
        <v/>
      </c>
      <c r="AB24" s="10" t="str">
        <f t="shared" si="10"/>
        <v/>
      </c>
      <c r="AC24" s="284" t="str">
        <f t="shared" si="10"/>
        <v/>
      </c>
      <c r="AD24" s="284" t="str">
        <f t="shared" si="10"/>
        <v/>
      </c>
      <c r="AE24" s="284" t="str">
        <f t="shared" si="10"/>
        <v/>
      </c>
      <c r="AF24" s="284" t="str">
        <f t="shared" si="10"/>
        <v/>
      </c>
      <c r="AG24" s="284" t="str">
        <f t="shared" si="10"/>
        <v/>
      </c>
      <c r="AH24" s="284" t="str">
        <f t="shared" si="10"/>
        <v/>
      </c>
      <c r="AI24" s="284" t="str">
        <f t="shared" si="10"/>
        <v/>
      </c>
      <c r="AJ24" s="284" t="str">
        <f t="shared" si="10"/>
        <v/>
      </c>
      <c r="AK24" s="284" t="str">
        <f t="shared" si="10"/>
        <v/>
      </c>
      <c r="AL24" s="284" t="str">
        <f t="shared" si="10"/>
        <v/>
      </c>
      <c r="AM24" s="284" t="str">
        <f t="shared" si="10"/>
        <v/>
      </c>
      <c r="AN24" s="208" t="str">
        <f t="shared" si="43"/>
        <v/>
      </c>
      <c r="AO24" s="285">
        <f t="shared" si="44"/>
        <v>0</v>
      </c>
      <c r="AP24" s="286">
        <f t="shared" si="45"/>
        <v>0</v>
      </c>
      <c r="AR24" s="208" t="str">
        <f t="shared" si="46"/>
        <v/>
      </c>
      <c r="AS24" s="208" t="str">
        <f t="shared" si="47"/>
        <v/>
      </c>
      <c r="AT24" s="208" t="str">
        <f t="shared" si="48"/>
        <v/>
      </c>
      <c r="AU24" s="208" t="str">
        <f t="shared" si="49"/>
        <v/>
      </c>
      <c r="AV24" s="208" t="str">
        <f t="shared" si="50"/>
        <v/>
      </c>
      <c r="AW24" s="208" t="str">
        <f t="shared" si="51"/>
        <v/>
      </c>
      <c r="AX24" s="208" t="str">
        <f t="shared" si="52"/>
        <v/>
      </c>
      <c r="AY24" s="208" t="str">
        <f t="shared" si="53"/>
        <v/>
      </c>
      <c r="AZ24" s="208" t="str">
        <f t="shared" si="54"/>
        <v/>
      </c>
      <c r="BA24" s="208" t="str">
        <f t="shared" si="55"/>
        <v/>
      </c>
      <c r="BB24" s="208" t="str">
        <f t="shared" si="56"/>
        <v/>
      </c>
      <c r="BC24" s="208" t="str">
        <f t="shared" si="57"/>
        <v/>
      </c>
      <c r="BD24" s="208">
        <f t="shared" si="58"/>
        <v>0</v>
      </c>
      <c r="BE24" s="287">
        <f t="shared" si="59"/>
        <v>0</v>
      </c>
      <c r="BF24" s="287">
        <f t="shared" si="60"/>
        <v>0</v>
      </c>
      <c r="BG24" s="288"/>
      <c r="BH24" s="288"/>
      <c r="BI24" s="288"/>
      <c r="BJ24" s="288"/>
      <c r="BK24" s="288"/>
      <c r="BL24" s="288"/>
      <c r="BM24" s="288"/>
      <c r="BN24" s="288"/>
      <c r="BO24" s="288"/>
      <c r="BP24" s="288"/>
      <c r="BQ24" s="288"/>
      <c r="BR24" s="288"/>
      <c r="BS24" s="288"/>
      <c r="BT24" s="288"/>
      <c r="BU24" s="288"/>
      <c r="BV24" s="288"/>
      <c r="BW24" s="288"/>
      <c r="BX24" s="288"/>
    </row>
    <row r="25" spans="1:76" s="208" customFormat="1" ht="23.15" customHeight="1">
      <c r="A25" s="194">
        <v>14</v>
      </c>
      <c r="B25" s="93"/>
      <c r="C25" s="100"/>
      <c r="D25" s="197" t="str">
        <f t="shared" si="34"/>
        <v/>
      </c>
      <c r="E25" s="102"/>
      <c r="F25" s="94"/>
      <c r="G25" s="95"/>
      <c r="H25" s="96"/>
      <c r="I25" s="101"/>
      <c r="J25" s="101"/>
      <c r="K25" s="97"/>
      <c r="L25" s="98"/>
      <c r="M25" s="98"/>
      <c r="N25" s="98"/>
      <c r="O25" s="97"/>
      <c r="P25" s="99"/>
      <c r="Q25" s="99"/>
      <c r="R25" s="206" t="str">
        <f t="shared" si="7"/>
        <v/>
      </c>
      <c r="S25" s="282" t="str">
        <f t="shared" si="35"/>
        <v/>
      </c>
      <c r="T25" s="282" t="str">
        <f t="shared" si="36"/>
        <v/>
      </c>
      <c r="U25" s="277" t="str">
        <f t="shared" si="37"/>
        <v/>
      </c>
      <c r="V25" s="208" t="str">
        <f t="shared" si="38"/>
        <v/>
      </c>
      <c r="W25" s="283" t="str">
        <f t="shared" si="39"/>
        <v/>
      </c>
      <c r="X25" s="283" t="str">
        <f t="shared" si="40"/>
        <v/>
      </c>
      <c r="Y25" s="223" t="str">
        <f>IF(X25="","",IF(AND(I25="無",J25="有")*OR(①基本情報!$D$4="幼稚園型認定こども園",①基本情報!$D$4="保育所型認定こども園",①基本情報!$D$4="地方裁量型認定こども園"),IF(Z25=4,4,5),X25))</f>
        <v/>
      </c>
      <c r="Z25" s="223" t="str">
        <f t="shared" si="41"/>
        <v/>
      </c>
      <c r="AA25" s="223" t="str">
        <f t="shared" si="42"/>
        <v/>
      </c>
      <c r="AB25" s="10" t="str">
        <f t="shared" si="10"/>
        <v/>
      </c>
      <c r="AC25" s="284" t="str">
        <f t="shared" si="10"/>
        <v/>
      </c>
      <c r="AD25" s="284" t="str">
        <f t="shared" si="10"/>
        <v/>
      </c>
      <c r="AE25" s="284" t="str">
        <f t="shared" ref="AB25:AM46" si="61">IF($AA25="","",IF($M25="","",IF(AE$10&gt;=$M25,IF($N25="",$AA25,IF(AE$10&gt;$N25,"",$AA25)),"")))</f>
        <v/>
      </c>
      <c r="AF25" s="284" t="str">
        <f t="shared" si="61"/>
        <v/>
      </c>
      <c r="AG25" s="284" t="str">
        <f t="shared" si="61"/>
        <v/>
      </c>
      <c r="AH25" s="284" t="str">
        <f t="shared" si="61"/>
        <v/>
      </c>
      <c r="AI25" s="284" t="str">
        <f t="shared" si="61"/>
        <v/>
      </c>
      <c r="AJ25" s="284" t="str">
        <f t="shared" si="61"/>
        <v/>
      </c>
      <c r="AK25" s="284" t="str">
        <f t="shared" si="61"/>
        <v/>
      </c>
      <c r="AL25" s="284" t="str">
        <f t="shared" si="61"/>
        <v/>
      </c>
      <c r="AM25" s="284" t="str">
        <f t="shared" si="61"/>
        <v/>
      </c>
      <c r="AN25" s="208" t="str">
        <f t="shared" si="43"/>
        <v/>
      </c>
      <c r="AO25" s="285">
        <f t="shared" si="44"/>
        <v>0</v>
      </c>
      <c r="AP25" s="286">
        <f t="shared" si="45"/>
        <v>0</v>
      </c>
      <c r="AR25" s="208" t="str">
        <f t="shared" si="46"/>
        <v/>
      </c>
      <c r="AS25" s="208" t="str">
        <f t="shared" si="47"/>
        <v/>
      </c>
      <c r="AT25" s="208" t="str">
        <f t="shared" si="48"/>
        <v/>
      </c>
      <c r="AU25" s="208" t="str">
        <f t="shared" si="49"/>
        <v/>
      </c>
      <c r="AV25" s="208" t="str">
        <f t="shared" si="50"/>
        <v/>
      </c>
      <c r="AW25" s="208" t="str">
        <f t="shared" si="51"/>
        <v/>
      </c>
      <c r="AX25" s="208" t="str">
        <f t="shared" si="52"/>
        <v/>
      </c>
      <c r="AY25" s="208" t="str">
        <f t="shared" si="53"/>
        <v/>
      </c>
      <c r="AZ25" s="208" t="str">
        <f t="shared" si="54"/>
        <v/>
      </c>
      <c r="BA25" s="208" t="str">
        <f t="shared" si="55"/>
        <v/>
      </c>
      <c r="BB25" s="208" t="str">
        <f t="shared" si="56"/>
        <v/>
      </c>
      <c r="BC25" s="208" t="str">
        <f t="shared" si="57"/>
        <v/>
      </c>
      <c r="BD25" s="208">
        <f t="shared" si="58"/>
        <v>0</v>
      </c>
      <c r="BE25" s="287">
        <f t="shared" si="59"/>
        <v>0</v>
      </c>
      <c r="BF25" s="287">
        <f t="shared" si="60"/>
        <v>0</v>
      </c>
      <c r="BG25" s="288"/>
      <c r="BH25" s="288"/>
      <c r="BI25" s="288"/>
      <c r="BJ25" s="288"/>
      <c r="BK25" s="288"/>
      <c r="BL25" s="288"/>
      <c r="BM25" s="288"/>
      <c r="BN25" s="288"/>
      <c r="BO25" s="288"/>
      <c r="BP25" s="288"/>
      <c r="BQ25" s="288"/>
      <c r="BR25" s="288"/>
      <c r="BS25" s="288"/>
      <c r="BT25" s="288"/>
      <c r="BU25" s="288"/>
      <c r="BV25" s="288"/>
      <c r="BW25" s="288"/>
      <c r="BX25" s="288"/>
    </row>
    <row r="26" spans="1:76" s="208" customFormat="1" ht="23.15" customHeight="1">
      <c r="A26" s="194">
        <v>15</v>
      </c>
      <c r="B26" s="93"/>
      <c r="C26" s="100"/>
      <c r="D26" s="197" t="str">
        <f t="shared" si="34"/>
        <v/>
      </c>
      <c r="E26" s="102"/>
      <c r="F26" s="94"/>
      <c r="G26" s="95"/>
      <c r="H26" s="96"/>
      <c r="I26" s="101"/>
      <c r="J26" s="101"/>
      <c r="K26" s="97"/>
      <c r="L26" s="98"/>
      <c r="M26" s="98"/>
      <c r="N26" s="98"/>
      <c r="O26" s="97"/>
      <c r="P26" s="99"/>
      <c r="Q26" s="99"/>
      <c r="R26" s="206" t="str">
        <f t="shared" si="7"/>
        <v/>
      </c>
      <c r="S26" s="282" t="str">
        <f t="shared" si="35"/>
        <v/>
      </c>
      <c r="T26" s="282" t="str">
        <f t="shared" si="36"/>
        <v/>
      </c>
      <c r="U26" s="277" t="str">
        <f t="shared" si="37"/>
        <v/>
      </c>
      <c r="V26" s="208" t="str">
        <f t="shared" si="38"/>
        <v/>
      </c>
      <c r="W26" s="283" t="str">
        <f t="shared" si="39"/>
        <v/>
      </c>
      <c r="X26" s="283" t="str">
        <f t="shared" si="40"/>
        <v/>
      </c>
      <c r="Y26" s="223" t="str">
        <f>IF(X26="","",IF(AND(I26="無",J26="有")*OR(①基本情報!$D$4="幼稚園型認定こども園",①基本情報!$D$4="保育所型認定こども園",①基本情報!$D$4="地方裁量型認定こども園"),IF(Z26=4,4,5),X26))</f>
        <v/>
      </c>
      <c r="Z26" s="223" t="str">
        <f t="shared" si="41"/>
        <v/>
      </c>
      <c r="AA26" s="223" t="str">
        <f t="shared" si="42"/>
        <v/>
      </c>
      <c r="AB26" s="10" t="str">
        <f t="shared" si="61"/>
        <v/>
      </c>
      <c r="AC26" s="284" t="str">
        <f t="shared" si="61"/>
        <v/>
      </c>
      <c r="AD26" s="284" t="str">
        <f t="shared" si="61"/>
        <v/>
      </c>
      <c r="AE26" s="284" t="str">
        <f t="shared" si="61"/>
        <v/>
      </c>
      <c r="AF26" s="284" t="str">
        <f t="shared" si="61"/>
        <v/>
      </c>
      <c r="AG26" s="284" t="str">
        <f t="shared" si="61"/>
        <v/>
      </c>
      <c r="AH26" s="284" t="str">
        <f t="shared" si="61"/>
        <v/>
      </c>
      <c r="AI26" s="284" t="str">
        <f t="shared" si="61"/>
        <v/>
      </c>
      <c r="AJ26" s="284" t="str">
        <f t="shared" si="61"/>
        <v/>
      </c>
      <c r="AK26" s="284" t="str">
        <f t="shared" si="61"/>
        <v/>
      </c>
      <c r="AL26" s="284" t="str">
        <f t="shared" si="61"/>
        <v/>
      </c>
      <c r="AM26" s="284" t="str">
        <f t="shared" si="61"/>
        <v/>
      </c>
      <c r="AN26" s="208" t="str">
        <f t="shared" si="43"/>
        <v/>
      </c>
      <c r="AO26" s="285">
        <f t="shared" si="44"/>
        <v>0</v>
      </c>
      <c r="AP26" s="286">
        <f t="shared" si="45"/>
        <v>0</v>
      </c>
      <c r="AR26" s="208" t="str">
        <f t="shared" si="46"/>
        <v/>
      </c>
      <c r="AS26" s="208" t="str">
        <f t="shared" si="47"/>
        <v/>
      </c>
      <c r="AT26" s="208" t="str">
        <f t="shared" si="48"/>
        <v/>
      </c>
      <c r="AU26" s="208" t="str">
        <f t="shared" si="49"/>
        <v/>
      </c>
      <c r="AV26" s="208" t="str">
        <f t="shared" si="50"/>
        <v/>
      </c>
      <c r="AW26" s="208" t="str">
        <f t="shared" si="51"/>
        <v/>
      </c>
      <c r="AX26" s="208" t="str">
        <f t="shared" si="52"/>
        <v/>
      </c>
      <c r="AY26" s="208" t="str">
        <f t="shared" si="53"/>
        <v/>
      </c>
      <c r="AZ26" s="208" t="str">
        <f t="shared" si="54"/>
        <v/>
      </c>
      <c r="BA26" s="208" t="str">
        <f t="shared" si="55"/>
        <v/>
      </c>
      <c r="BB26" s="208" t="str">
        <f t="shared" si="56"/>
        <v/>
      </c>
      <c r="BC26" s="208" t="str">
        <f t="shared" si="57"/>
        <v/>
      </c>
      <c r="BD26" s="208">
        <f t="shared" si="58"/>
        <v>0</v>
      </c>
      <c r="BE26" s="287">
        <f t="shared" si="59"/>
        <v>0</v>
      </c>
      <c r="BF26" s="287">
        <f t="shared" si="60"/>
        <v>0</v>
      </c>
      <c r="BG26" s="288"/>
      <c r="BH26" s="288"/>
      <c r="BI26" s="288"/>
      <c r="BJ26" s="288"/>
      <c r="BK26" s="288"/>
      <c r="BL26" s="288"/>
      <c r="BM26" s="288"/>
      <c r="BN26" s="288"/>
      <c r="BO26" s="288"/>
      <c r="BP26" s="288"/>
      <c r="BQ26" s="288"/>
      <c r="BR26" s="288"/>
      <c r="BS26" s="288"/>
      <c r="BT26" s="288"/>
      <c r="BU26" s="288"/>
      <c r="BV26" s="288"/>
      <c r="BW26" s="288"/>
      <c r="BX26" s="288"/>
    </row>
    <row r="27" spans="1:76" s="208" customFormat="1" ht="23.15" customHeight="1">
      <c r="A27" s="194">
        <v>16</v>
      </c>
      <c r="B27" s="93"/>
      <c r="C27" s="100"/>
      <c r="D27" s="197" t="str">
        <f t="shared" si="34"/>
        <v/>
      </c>
      <c r="E27" s="102"/>
      <c r="F27" s="94"/>
      <c r="G27" s="95"/>
      <c r="H27" s="96"/>
      <c r="I27" s="101"/>
      <c r="J27" s="101"/>
      <c r="K27" s="97"/>
      <c r="L27" s="98"/>
      <c r="M27" s="98"/>
      <c r="N27" s="98"/>
      <c r="O27" s="97"/>
      <c r="P27" s="99"/>
      <c r="Q27" s="99"/>
      <c r="R27" s="206" t="str">
        <f t="shared" si="7"/>
        <v/>
      </c>
      <c r="S27" s="282" t="str">
        <f t="shared" si="35"/>
        <v/>
      </c>
      <c r="T27" s="282" t="str">
        <f t="shared" si="36"/>
        <v/>
      </c>
      <c r="U27" s="277" t="str">
        <f t="shared" si="37"/>
        <v/>
      </c>
      <c r="V27" s="208" t="str">
        <f t="shared" si="38"/>
        <v/>
      </c>
      <c r="W27" s="283" t="str">
        <f t="shared" si="39"/>
        <v/>
      </c>
      <c r="X27" s="283" t="str">
        <f t="shared" si="40"/>
        <v/>
      </c>
      <c r="Y27" s="223" t="str">
        <f>IF(X27="","",IF(AND(I27="無",J27="有")*OR(①基本情報!$D$4="幼稚園型認定こども園",①基本情報!$D$4="保育所型認定こども園",①基本情報!$D$4="地方裁量型認定こども園"),IF(Z27=4,4,5),X27))</f>
        <v/>
      </c>
      <c r="Z27" s="223" t="str">
        <f t="shared" si="41"/>
        <v/>
      </c>
      <c r="AA27" s="223" t="str">
        <f t="shared" si="42"/>
        <v/>
      </c>
      <c r="AB27" s="10" t="str">
        <f t="shared" si="61"/>
        <v/>
      </c>
      <c r="AC27" s="284" t="str">
        <f t="shared" si="61"/>
        <v/>
      </c>
      <c r="AD27" s="284" t="str">
        <f t="shared" si="61"/>
        <v/>
      </c>
      <c r="AE27" s="284" t="str">
        <f t="shared" si="61"/>
        <v/>
      </c>
      <c r="AF27" s="284" t="str">
        <f t="shared" si="61"/>
        <v/>
      </c>
      <c r="AG27" s="284" t="str">
        <f t="shared" si="61"/>
        <v/>
      </c>
      <c r="AH27" s="284" t="str">
        <f t="shared" si="61"/>
        <v/>
      </c>
      <c r="AI27" s="284" t="str">
        <f t="shared" si="61"/>
        <v/>
      </c>
      <c r="AJ27" s="284" t="str">
        <f t="shared" si="61"/>
        <v/>
      </c>
      <c r="AK27" s="284" t="str">
        <f t="shared" si="61"/>
        <v/>
      </c>
      <c r="AL27" s="284" t="str">
        <f t="shared" si="61"/>
        <v/>
      </c>
      <c r="AM27" s="284" t="str">
        <f t="shared" si="61"/>
        <v/>
      </c>
      <c r="AN27" s="208" t="str">
        <f t="shared" si="43"/>
        <v/>
      </c>
      <c r="AO27" s="285">
        <f t="shared" si="44"/>
        <v>0</v>
      </c>
      <c r="AP27" s="286">
        <f t="shared" si="45"/>
        <v>0</v>
      </c>
      <c r="AR27" s="208" t="str">
        <f t="shared" si="46"/>
        <v/>
      </c>
      <c r="AS27" s="208" t="str">
        <f t="shared" si="47"/>
        <v/>
      </c>
      <c r="AT27" s="208" t="str">
        <f t="shared" si="48"/>
        <v/>
      </c>
      <c r="AU27" s="208" t="str">
        <f t="shared" si="49"/>
        <v/>
      </c>
      <c r="AV27" s="208" t="str">
        <f t="shared" si="50"/>
        <v/>
      </c>
      <c r="AW27" s="208" t="str">
        <f t="shared" si="51"/>
        <v/>
      </c>
      <c r="AX27" s="208" t="str">
        <f t="shared" si="52"/>
        <v/>
      </c>
      <c r="AY27" s="208" t="str">
        <f t="shared" si="53"/>
        <v/>
      </c>
      <c r="AZ27" s="208" t="str">
        <f t="shared" si="54"/>
        <v/>
      </c>
      <c r="BA27" s="208" t="str">
        <f t="shared" si="55"/>
        <v/>
      </c>
      <c r="BB27" s="208" t="str">
        <f t="shared" si="56"/>
        <v/>
      </c>
      <c r="BC27" s="208" t="str">
        <f t="shared" si="57"/>
        <v/>
      </c>
      <c r="BD27" s="208">
        <f t="shared" si="58"/>
        <v>0</v>
      </c>
      <c r="BE27" s="287">
        <f t="shared" si="59"/>
        <v>0</v>
      </c>
      <c r="BF27" s="287">
        <f t="shared" si="60"/>
        <v>0</v>
      </c>
      <c r="BG27" s="288"/>
      <c r="BH27" s="288"/>
      <c r="BI27" s="288"/>
      <c r="BJ27" s="288"/>
      <c r="BK27" s="288"/>
      <c r="BL27" s="288"/>
      <c r="BM27" s="288"/>
      <c r="BN27" s="288"/>
      <c r="BO27" s="288"/>
      <c r="BP27" s="288"/>
      <c r="BQ27" s="288"/>
      <c r="BR27" s="288"/>
      <c r="BS27" s="288"/>
      <c r="BT27" s="288"/>
      <c r="BU27" s="288"/>
      <c r="BV27" s="288"/>
      <c r="BW27" s="288"/>
      <c r="BX27" s="288"/>
    </row>
    <row r="28" spans="1:76" s="208" customFormat="1" ht="23.15" customHeight="1">
      <c r="A28" s="194">
        <v>17</v>
      </c>
      <c r="B28" s="93"/>
      <c r="C28" s="100"/>
      <c r="D28" s="197" t="str">
        <f t="shared" si="34"/>
        <v/>
      </c>
      <c r="E28" s="102"/>
      <c r="F28" s="94"/>
      <c r="G28" s="95"/>
      <c r="H28" s="96"/>
      <c r="I28" s="101"/>
      <c r="J28" s="101"/>
      <c r="K28" s="97"/>
      <c r="L28" s="98"/>
      <c r="M28" s="98"/>
      <c r="N28" s="98"/>
      <c r="O28" s="97"/>
      <c r="P28" s="99"/>
      <c r="Q28" s="99"/>
      <c r="R28" s="206" t="str">
        <f t="shared" si="7"/>
        <v/>
      </c>
      <c r="S28" s="282" t="str">
        <f t="shared" si="35"/>
        <v/>
      </c>
      <c r="T28" s="282" t="str">
        <f t="shared" si="36"/>
        <v/>
      </c>
      <c r="U28" s="277" t="str">
        <f t="shared" si="37"/>
        <v/>
      </c>
      <c r="V28" s="208" t="str">
        <f t="shared" si="38"/>
        <v/>
      </c>
      <c r="W28" s="283" t="str">
        <f t="shared" si="39"/>
        <v/>
      </c>
      <c r="X28" s="283" t="str">
        <f t="shared" si="40"/>
        <v/>
      </c>
      <c r="Y28" s="223" t="str">
        <f>IF(X28="","",IF(AND(I28="無",J28="有")*OR(①基本情報!$D$4="幼稚園型認定こども園",①基本情報!$D$4="保育所型認定こども園",①基本情報!$D$4="地方裁量型認定こども園"),IF(Z28=4,4,5),X28))</f>
        <v/>
      </c>
      <c r="Z28" s="223" t="str">
        <f t="shared" si="41"/>
        <v/>
      </c>
      <c r="AA28" s="223" t="str">
        <f t="shared" si="42"/>
        <v/>
      </c>
      <c r="AB28" s="10" t="str">
        <f t="shared" si="61"/>
        <v/>
      </c>
      <c r="AC28" s="284" t="str">
        <f t="shared" si="61"/>
        <v/>
      </c>
      <c r="AD28" s="284" t="str">
        <f t="shared" si="61"/>
        <v/>
      </c>
      <c r="AE28" s="284" t="str">
        <f t="shared" si="61"/>
        <v/>
      </c>
      <c r="AF28" s="284" t="str">
        <f t="shared" si="61"/>
        <v/>
      </c>
      <c r="AG28" s="284" t="str">
        <f t="shared" si="61"/>
        <v/>
      </c>
      <c r="AH28" s="284" t="str">
        <f t="shared" si="61"/>
        <v/>
      </c>
      <c r="AI28" s="284" t="str">
        <f t="shared" si="61"/>
        <v/>
      </c>
      <c r="AJ28" s="284" t="str">
        <f t="shared" si="61"/>
        <v/>
      </c>
      <c r="AK28" s="284" t="str">
        <f t="shared" si="61"/>
        <v/>
      </c>
      <c r="AL28" s="284" t="str">
        <f t="shared" si="61"/>
        <v/>
      </c>
      <c r="AM28" s="284" t="str">
        <f t="shared" si="61"/>
        <v/>
      </c>
      <c r="AN28" s="208" t="str">
        <f t="shared" si="43"/>
        <v/>
      </c>
      <c r="AO28" s="285">
        <f t="shared" si="44"/>
        <v>0</v>
      </c>
      <c r="AP28" s="286">
        <f t="shared" si="45"/>
        <v>0</v>
      </c>
      <c r="AR28" s="208" t="str">
        <f t="shared" si="46"/>
        <v/>
      </c>
      <c r="AS28" s="208" t="str">
        <f t="shared" si="47"/>
        <v/>
      </c>
      <c r="AT28" s="208" t="str">
        <f t="shared" si="48"/>
        <v/>
      </c>
      <c r="AU28" s="208" t="str">
        <f t="shared" si="49"/>
        <v/>
      </c>
      <c r="AV28" s="208" t="str">
        <f t="shared" si="50"/>
        <v/>
      </c>
      <c r="AW28" s="208" t="str">
        <f t="shared" si="51"/>
        <v/>
      </c>
      <c r="AX28" s="208" t="str">
        <f t="shared" si="52"/>
        <v/>
      </c>
      <c r="AY28" s="208" t="str">
        <f t="shared" si="53"/>
        <v/>
      </c>
      <c r="AZ28" s="208" t="str">
        <f t="shared" si="54"/>
        <v/>
      </c>
      <c r="BA28" s="208" t="str">
        <f t="shared" si="55"/>
        <v/>
      </c>
      <c r="BB28" s="208" t="str">
        <f t="shared" si="56"/>
        <v/>
      </c>
      <c r="BC28" s="208" t="str">
        <f t="shared" si="57"/>
        <v/>
      </c>
      <c r="BD28" s="208">
        <f t="shared" si="58"/>
        <v>0</v>
      </c>
      <c r="BE28" s="287">
        <f t="shared" si="59"/>
        <v>0</v>
      </c>
      <c r="BF28" s="287">
        <f t="shared" si="60"/>
        <v>0</v>
      </c>
      <c r="BG28" s="288"/>
      <c r="BH28" s="288"/>
      <c r="BI28" s="288"/>
      <c r="BJ28" s="288"/>
      <c r="BK28" s="288"/>
      <c r="BL28" s="288"/>
      <c r="BM28" s="288"/>
      <c r="BN28" s="288"/>
      <c r="BO28" s="288"/>
      <c r="BP28" s="288"/>
      <c r="BQ28" s="288"/>
      <c r="BR28" s="288"/>
      <c r="BS28" s="288"/>
      <c r="BT28" s="288"/>
      <c r="BU28" s="288"/>
      <c r="BV28" s="288"/>
      <c r="BW28" s="288"/>
      <c r="BX28" s="288"/>
    </row>
    <row r="29" spans="1:76" s="208" customFormat="1" ht="23.15" customHeight="1">
      <c r="A29" s="194">
        <v>18</v>
      </c>
      <c r="B29" s="93"/>
      <c r="C29" s="100"/>
      <c r="D29" s="197" t="str">
        <f t="shared" si="34"/>
        <v/>
      </c>
      <c r="E29" s="102"/>
      <c r="F29" s="94"/>
      <c r="G29" s="95"/>
      <c r="H29" s="96"/>
      <c r="I29" s="101"/>
      <c r="J29" s="101"/>
      <c r="K29" s="97"/>
      <c r="L29" s="98"/>
      <c r="M29" s="98"/>
      <c r="N29" s="98"/>
      <c r="O29" s="97"/>
      <c r="P29" s="99"/>
      <c r="Q29" s="99"/>
      <c r="R29" s="206" t="str">
        <f t="shared" si="7"/>
        <v/>
      </c>
      <c r="S29" s="282" t="str">
        <f t="shared" si="35"/>
        <v/>
      </c>
      <c r="T29" s="282" t="str">
        <f t="shared" si="36"/>
        <v/>
      </c>
      <c r="U29" s="277" t="str">
        <f t="shared" si="37"/>
        <v/>
      </c>
      <c r="V29" s="208" t="str">
        <f t="shared" si="38"/>
        <v/>
      </c>
      <c r="W29" s="283" t="str">
        <f t="shared" si="39"/>
        <v/>
      </c>
      <c r="X29" s="283" t="str">
        <f t="shared" si="40"/>
        <v/>
      </c>
      <c r="Y29" s="223" t="str">
        <f>IF(X29="","",IF(AND(I29="無",J29="有")*OR(①基本情報!$D$4="幼稚園型認定こども園",①基本情報!$D$4="保育所型認定こども園",①基本情報!$D$4="地方裁量型認定こども園"),IF(Z29=4,4,5),X29))</f>
        <v/>
      </c>
      <c r="Z29" s="223" t="str">
        <f t="shared" si="41"/>
        <v/>
      </c>
      <c r="AA29" s="223" t="str">
        <f t="shared" si="42"/>
        <v/>
      </c>
      <c r="AB29" s="10" t="str">
        <f t="shared" si="61"/>
        <v/>
      </c>
      <c r="AC29" s="284" t="str">
        <f t="shared" si="61"/>
        <v/>
      </c>
      <c r="AD29" s="284" t="str">
        <f t="shared" si="61"/>
        <v/>
      </c>
      <c r="AE29" s="284" t="str">
        <f t="shared" si="61"/>
        <v/>
      </c>
      <c r="AF29" s="284" t="str">
        <f t="shared" si="61"/>
        <v/>
      </c>
      <c r="AG29" s="284" t="str">
        <f t="shared" si="61"/>
        <v/>
      </c>
      <c r="AH29" s="284" t="str">
        <f t="shared" si="61"/>
        <v/>
      </c>
      <c r="AI29" s="284" t="str">
        <f t="shared" si="61"/>
        <v/>
      </c>
      <c r="AJ29" s="284" t="str">
        <f t="shared" si="61"/>
        <v/>
      </c>
      <c r="AK29" s="284" t="str">
        <f t="shared" si="61"/>
        <v/>
      </c>
      <c r="AL29" s="284" t="str">
        <f t="shared" si="61"/>
        <v/>
      </c>
      <c r="AM29" s="284" t="str">
        <f t="shared" si="61"/>
        <v/>
      </c>
      <c r="AN29" s="208" t="str">
        <f t="shared" si="43"/>
        <v/>
      </c>
      <c r="AO29" s="285">
        <f t="shared" si="44"/>
        <v>0</v>
      </c>
      <c r="AP29" s="286">
        <f t="shared" si="45"/>
        <v>0</v>
      </c>
      <c r="AR29" s="208" t="str">
        <f t="shared" si="46"/>
        <v/>
      </c>
      <c r="AS29" s="208" t="str">
        <f t="shared" si="47"/>
        <v/>
      </c>
      <c r="AT29" s="208" t="str">
        <f t="shared" si="48"/>
        <v/>
      </c>
      <c r="AU29" s="208" t="str">
        <f t="shared" si="49"/>
        <v/>
      </c>
      <c r="AV29" s="208" t="str">
        <f t="shared" si="50"/>
        <v/>
      </c>
      <c r="AW29" s="208" t="str">
        <f t="shared" si="51"/>
        <v/>
      </c>
      <c r="AX29" s="208" t="str">
        <f t="shared" si="52"/>
        <v/>
      </c>
      <c r="AY29" s="208" t="str">
        <f t="shared" si="53"/>
        <v/>
      </c>
      <c r="AZ29" s="208" t="str">
        <f t="shared" si="54"/>
        <v/>
      </c>
      <c r="BA29" s="208" t="str">
        <f t="shared" si="55"/>
        <v/>
      </c>
      <c r="BB29" s="208" t="str">
        <f t="shared" si="56"/>
        <v/>
      </c>
      <c r="BC29" s="208" t="str">
        <f t="shared" si="57"/>
        <v/>
      </c>
      <c r="BD29" s="208">
        <f t="shared" si="58"/>
        <v>0</v>
      </c>
      <c r="BE29" s="287">
        <f t="shared" si="59"/>
        <v>0</v>
      </c>
      <c r="BF29" s="287">
        <f t="shared" si="60"/>
        <v>0</v>
      </c>
      <c r="BG29" s="288"/>
      <c r="BH29" s="288"/>
      <c r="BI29" s="288"/>
      <c r="BJ29" s="288"/>
      <c r="BK29" s="288"/>
      <c r="BL29" s="288"/>
      <c r="BM29" s="288"/>
      <c r="BN29" s="288"/>
      <c r="BO29" s="288"/>
      <c r="BP29" s="288"/>
      <c r="BQ29" s="288"/>
      <c r="BR29" s="288"/>
      <c r="BS29" s="288"/>
      <c r="BT29" s="288"/>
      <c r="BU29" s="288"/>
      <c r="BV29" s="288"/>
      <c r="BW29" s="288"/>
      <c r="BX29" s="288"/>
    </row>
    <row r="30" spans="1:76" s="208" customFormat="1" ht="23.15" customHeight="1">
      <c r="A30" s="194">
        <v>19</v>
      </c>
      <c r="B30" s="93"/>
      <c r="C30" s="100"/>
      <c r="D30" s="197" t="str">
        <f t="shared" si="34"/>
        <v/>
      </c>
      <c r="E30" s="102"/>
      <c r="F30" s="94"/>
      <c r="G30" s="95"/>
      <c r="H30" s="96"/>
      <c r="I30" s="101"/>
      <c r="J30" s="101"/>
      <c r="K30" s="97"/>
      <c r="L30" s="98"/>
      <c r="M30" s="98"/>
      <c r="N30" s="98"/>
      <c r="O30" s="97"/>
      <c r="P30" s="99"/>
      <c r="Q30" s="99"/>
      <c r="R30" s="206" t="str">
        <f t="shared" si="7"/>
        <v/>
      </c>
      <c r="S30" s="282" t="str">
        <f t="shared" si="35"/>
        <v/>
      </c>
      <c r="T30" s="282" t="str">
        <f t="shared" si="36"/>
        <v/>
      </c>
      <c r="U30" s="277" t="str">
        <f t="shared" si="37"/>
        <v/>
      </c>
      <c r="V30" s="208" t="str">
        <f t="shared" si="38"/>
        <v/>
      </c>
      <c r="W30" s="283" t="str">
        <f t="shared" si="39"/>
        <v/>
      </c>
      <c r="X30" s="283" t="str">
        <f t="shared" si="40"/>
        <v/>
      </c>
      <c r="Y30" s="223" t="str">
        <f>IF(X30="","",IF(AND(I30="無",J30="有")*OR(①基本情報!$D$4="幼稚園型認定こども園",①基本情報!$D$4="保育所型認定こども園",①基本情報!$D$4="地方裁量型認定こども園"),IF(Z30=4,4,5),X30))</f>
        <v/>
      </c>
      <c r="Z30" s="223" t="str">
        <f t="shared" si="41"/>
        <v/>
      </c>
      <c r="AA30" s="223" t="str">
        <f t="shared" si="42"/>
        <v/>
      </c>
      <c r="AB30" s="10" t="str">
        <f t="shared" si="61"/>
        <v/>
      </c>
      <c r="AC30" s="284" t="str">
        <f t="shared" si="61"/>
        <v/>
      </c>
      <c r="AD30" s="284" t="str">
        <f t="shared" si="61"/>
        <v/>
      </c>
      <c r="AE30" s="284" t="str">
        <f t="shared" si="61"/>
        <v/>
      </c>
      <c r="AF30" s="284" t="str">
        <f t="shared" si="61"/>
        <v/>
      </c>
      <c r="AG30" s="284" t="str">
        <f t="shared" si="61"/>
        <v/>
      </c>
      <c r="AH30" s="284" t="str">
        <f t="shared" si="61"/>
        <v/>
      </c>
      <c r="AI30" s="284" t="str">
        <f t="shared" si="61"/>
        <v/>
      </c>
      <c r="AJ30" s="284" t="str">
        <f t="shared" si="61"/>
        <v/>
      </c>
      <c r="AK30" s="284" t="str">
        <f t="shared" si="61"/>
        <v/>
      </c>
      <c r="AL30" s="284" t="str">
        <f t="shared" si="61"/>
        <v/>
      </c>
      <c r="AM30" s="284" t="str">
        <f t="shared" si="61"/>
        <v/>
      </c>
      <c r="AN30" s="208" t="str">
        <f t="shared" si="43"/>
        <v/>
      </c>
      <c r="AO30" s="285">
        <f t="shared" si="44"/>
        <v>0</v>
      </c>
      <c r="AP30" s="286">
        <f t="shared" si="45"/>
        <v>0</v>
      </c>
      <c r="AR30" s="208" t="str">
        <f t="shared" si="46"/>
        <v/>
      </c>
      <c r="AS30" s="208" t="str">
        <f t="shared" si="47"/>
        <v/>
      </c>
      <c r="AT30" s="208" t="str">
        <f t="shared" si="48"/>
        <v/>
      </c>
      <c r="AU30" s="208" t="str">
        <f t="shared" si="49"/>
        <v/>
      </c>
      <c r="AV30" s="208" t="str">
        <f t="shared" si="50"/>
        <v/>
      </c>
      <c r="AW30" s="208" t="str">
        <f t="shared" si="51"/>
        <v/>
      </c>
      <c r="AX30" s="208" t="str">
        <f t="shared" si="52"/>
        <v/>
      </c>
      <c r="AY30" s="208" t="str">
        <f t="shared" si="53"/>
        <v/>
      </c>
      <c r="AZ30" s="208" t="str">
        <f t="shared" si="54"/>
        <v/>
      </c>
      <c r="BA30" s="208" t="str">
        <f t="shared" si="55"/>
        <v/>
      </c>
      <c r="BB30" s="208" t="str">
        <f t="shared" si="56"/>
        <v/>
      </c>
      <c r="BC30" s="208" t="str">
        <f t="shared" si="57"/>
        <v/>
      </c>
      <c r="BD30" s="208">
        <f t="shared" si="58"/>
        <v>0</v>
      </c>
      <c r="BE30" s="287">
        <f t="shared" si="59"/>
        <v>0</v>
      </c>
      <c r="BF30" s="287">
        <f t="shared" si="60"/>
        <v>0</v>
      </c>
      <c r="BG30" s="288"/>
      <c r="BH30" s="288"/>
      <c r="BI30" s="288"/>
      <c r="BJ30" s="288"/>
      <c r="BK30" s="288"/>
      <c r="BL30" s="288"/>
      <c r="BM30" s="288"/>
      <c r="BN30" s="288"/>
      <c r="BO30" s="288"/>
      <c r="BP30" s="288"/>
      <c r="BQ30" s="288"/>
      <c r="BR30" s="288"/>
      <c r="BS30" s="288"/>
      <c r="BT30" s="288"/>
      <c r="BU30" s="288"/>
      <c r="BV30" s="288"/>
      <c r="BW30" s="288"/>
      <c r="BX30" s="288"/>
    </row>
    <row r="31" spans="1:76" s="208" customFormat="1" ht="23.15" customHeight="1">
      <c r="A31" s="194">
        <v>20</v>
      </c>
      <c r="B31" s="93"/>
      <c r="C31" s="100"/>
      <c r="D31" s="197" t="str">
        <f t="shared" si="34"/>
        <v/>
      </c>
      <c r="E31" s="102"/>
      <c r="F31" s="94"/>
      <c r="G31" s="95"/>
      <c r="H31" s="96"/>
      <c r="I31" s="101"/>
      <c r="J31" s="101"/>
      <c r="K31" s="97"/>
      <c r="L31" s="98"/>
      <c r="M31" s="98"/>
      <c r="N31" s="98"/>
      <c r="O31" s="97"/>
      <c r="P31" s="99"/>
      <c r="Q31" s="99"/>
      <c r="R31" s="206" t="str">
        <f t="shared" si="7"/>
        <v/>
      </c>
      <c r="S31" s="282" t="str">
        <f t="shared" si="35"/>
        <v/>
      </c>
      <c r="T31" s="282" t="str">
        <f t="shared" si="36"/>
        <v/>
      </c>
      <c r="U31" s="277" t="str">
        <f t="shared" si="37"/>
        <v/>
      </c>
      <c r="V31" s="208" t="str">
        <f t="shared" si="38"/>
        <v/>
      </c>
      <c r="W31" s="283" t="str">
        <f t="shared" si="39"/>
        <v/>
      </c>
      <c r="X31" s="283" t="str">
        <f t="shared" si="40"/>
        <v/>
      </c>
      <c r="Y31" s="223" t="str">
        <f>IF(X31="","",IF(AND(I31="無",J31="有")*OR(①基本情報!$D$4="幼稚園型認定こども園",①基本情報!$D$4="保育所型認定こども園",①基本情報!$D$4="地方裁量型認定こども園"),IF(Z31=4,4,5),X31))</f>
        <v/>
      </c>
      <c r="Z31" s="223" t="str">
        <f t="shared" si="41"/>
        <v/>
      </c>
      <c r="AA31" s="223" t="str">
        <f t="shared" si="42"/>
        <v/>
      </c>
      <c r="AB31" s="10" t="str">
        <f t="shared" si="61"/>
        <v/>
      </c>
      <c r="AC31" s="284" t="str">
        <f t="shared" si="61"/>
        <v/>
      </c>
      <c r="AD31" s="284" t="str">
        <f t="shared" si="61"/>
        <v/>
      </c>
      <c r="AE31" s="284" t="str">
        <f t="shared" si="61"/>
        <v/>
      </c>
      <c r="AF31" s="284" t="str">
        <f t="shared" si="61"/>
        <v/>
      </c>
      <c r="AG31" s="284" t="str">
        <f t="shared" si="61"/>
        <v/>
      </c>
      <c r="AH31" s="284" t="str">
        <f t="shared" si="61"/>
        <v/>
      </c>
      <c r="AI31" s="284" t="str">
        <f t="shared" si="61"/>
        <v/>
      </c>
      <c r="AJ31" s="284" t="str">
        <f t="shared" si="61"/>
        <v/>
      </c>
      <c r="AK31" s="284" t="str">
        <f t="shared" si="61"/>
        <v/>
      </c>
      <c r="AL31" s="284" t="str">
        <f t="shared" si="61"/>
        <v/>
      </c>
      <c r="AM31" s="284" t="str">
        <f t="shared" si="61"/>
        <v/>
      </c>
      <c r="AN31" s="208" t="str">
        <f t="shared" si="43"/>
        <v/>
      </c>
      <c r="AO31" s="285">
        <f t="shared" si="44"/>
        <v>0</v>
      </c>
      <c r="AP31" s="286">
        <f t="shared" si="45"/>
        <v>0</v>
      </c>
      <c r="AR31" s="208" t="str">
        <f t="shared" si="46"/>
        <v/>
      </c>
      <c r="AS31" s="208" t="str">
        <f t="shared" si="47"/>
        <v/>
      </c>
      <c r="AT31" s="208" t="str">
        <f t="shared" si="48"/>
        <v/>
      </c>
      <c r="AU31" s="208" t="str">
        <f t="shared" si="49"/>
        <v/>
      </c>
      <c r="AV31" s="208" t="str">
        <f t="shared" si="50"/>
        <v/>
      </c>
      <c r="AW31" s="208" t="str">
        <f t="shared" si="51"/>
        <v/>
      </c>
      <c r="AX31" s="208" t="str">
        <f t="shared" si="52"/>
        <v/>
      </c>
      <c r="AY31" s="208" t="str">
        <f t="shared" si="53"/>
        <v/>
      </c>
      <c r="AZ31" s="208" t="str">
        <f t="shared" si="54"/>
        <v/>
      </c>
      <c r="BA31" s="208" t="str">
        <f t="shared" si="55"/>
        <v/>
      </c>
      <c r="BB31" s="208" t="str">
        <f t="shared" si="56"/>
        <v/>
      </c>
      <c r="BC31" s="208" t="str">
        <f t="shared" si="57"/>
        <v/>
      </c>
      <c r="BD31" s="208">
        <f t="shared" si="58"/>
        <v>0</v>
      </c>
      <c r="BE31" s="287">
        <f t="shared" si="59"/>
        <v>0</v>
      </c>
      <c r="BF31" s="287">
        <f t="shared" si="60"/>
        <v>0</v>
      </c>
      <c r="BG31" s="288"/>
      <c r="BH31" s="288"/>
      <c r="BI31" s="288"/>
      <c r="BJ31" s="288"/>
      <c r="BK31" s="288"/>
      <c r="BL31" s="288"/>
      <c r="BM31" s="288"/>
      <c r="BN31" s="288"/>
      <c r="BO31" s="288"/>
      <c r="BP31" s="288"/>
      <c r="BQ31" s="288"/>
      <c r="BR31" s="288"/>
      <c r="BS31" s="288"/>
      <c r="BT31" s="288"/>
      <c r="BU31" s="288"/>
      <c r="BV31" s="288"/>
      <c r="BW31" s="288"/>
      <c r="BX31" s="288"/>
    </row>
    <row r="32" spans="1:76" s="208" customFormat="1" ht="23.15" customHeight="1">
      <c r="A32" s="194">
        <v>21</v>
      </c>
      <c r="B32" s="93"/>
      <c r="C32" s="100"/>
      <c r="D32" s="197" t="str">
        <f t="shared" si="34"/>
        <v/>
      </c>
      <c r="E32" s="102"/>
      <c r="F32" s="94"/>
      <c r="G32" s="95"/>
      <c r="H32" s="96"/>
      <c r="I32" s="101"/>
      <c r="J32" s="101"/>
      <c r="K32" s="97"/>
      <c r="L32" s="98"/>
      <c r="M32" s="98"/>
      <c r="N32" s="98"/>
      <c r="O32" s="97"/>
      <c r="P32" s="99"/>
      <c r="Q32" s="99"/>
      <c r="R32" s="206" t="str">
        <f t="shared" si="7"/>
        <v/>
      </c>
      <c r="S32" s="282" t="str">
        <f t="shared" si="35"/>
        <v/>
      </c>
      <c r="T32" s="282" t="str">
        <f t="shared" si="36"/>
        <v/>
      </c>
      <c r="U32" s="277" t="str">
        <f t="shared" si="37"/>
        <v/>
      </c>
      <c r="V32" s="208" t="str">
        <f t="shared" si="38"/>
        <v/>
      </c>
      <c r="W32" s="283" t="str">
        <f t="shared" si="39"/>
        <v/>
      </c>
      <c r="X32" s="283" t="str">
        <f t="shared" si="40"/>
        <v/>
      </c>
      <c r="Y32" s="223" t="str">
        <f>IF(X32="","",IF(AND(I32="無",J32="有")*OR(①基本情報!$D$4="幼稚園型認定こども園",①基本情報!$D$4="保育所型認定こども園",①基本情報!$D$4="地方裁量型認定こども園"),IF(Z32=4,4,5),X32))</f>
        <v/>
      </c>
      <c r="Z32" s="223" t="str">
        <f t="shared" si="41"/>
        <v/>
      </c>
      <c r="AA32" s="223" t="str">
        <f t="shared" si="42"/>
        <v/>
      </c>
      <c r="AB32" s="10" t="str">
        <f t="shared" si="61"/>
        <v/>
      </c>
      <c r="AC32" s="284" t="str">
        <f t="shared" si="61"/>
        <v/>
      </c>
      <c r="AD32" s="284" t="str">
        <f t="shared" si="61"/>
        <v/>
      </c>
      <c r="AE32" s="284" t="str">
        <f t="shared" si="61"/>
        <v/>
      </c>
      <c r="AF32" s="284" t="str">
        <f t="shared" si="61"/>
        <v/>
      </c>
      <c r="AG32" s="284" t="str">
        <f t="shared" si="61"/>
        <v/>
      </c>
      <c r="AH32" s="284" t="str">
        <f t="shared" si="61"/>
        <v/>
      </c>
      <c r="AI32" s="284" t="str">
        <f t="shared" si="61"/>
        <v/>
      </c>
      <c r="AJ32" s="284" t="str">
        <f t="shared" si="61"/>
        <v/>
      </c>
      <c r="AK32" s="284" t="str">
        <f t="shared" si="61"/>
        <v/>
      </c>
      <c r="AL32" s="284" t="str">
        <f t="shared" si="61"/>
        <v/>
      </c>
      <c r="AM32" s="284" t="str">
        <f t="shared" si="61"/>
        <v/>
      </c>
      <c r="AN32" s="208" t="str">
        <f t="shared" si="43"/>
        <v/>
      </c>
      <c r="AO32" s="285">
        <f t="shared" si="44"/>
        <v>0</v>
      </c>
      <c r="AP32" s="286">
        <f t="shared" si="45"/>
        <v>0</v>
      </c>
      <c r="AR32" s="208" t="str">
        <f t="shared" si="46"/>
        <v/>
      </c>
      <c r="AS32" s="208" t="str">
        <f t="shared" si="47"/>
        <v/>
      </c>
      <c r="AT32" s="208" t="str">
        <f t="shared" si="48"/>
        <v/>
      </c>
      <c r="AU32" s="208" t="str">
        <f t="shared" si="49"/>
        <v/>
      </c>
      <c r="AV32" s="208" t="str">
        <f t="shared" si="50"/>
        <v/>
      </c>
      <c r="AW32" s="208" t="str">
        <f t="shared" si="51"/>
        <v/>
      </c>
      <c r="AX32" s="208" t="str">
        <f t="shared" si="52"/>
        <v/>
      </c>
      <c r="AY32" s="208" t="str">
        <f t="shared" si="53"/>
        <v/>
      </c>
      <c r="AZ32" s="208" t="str">
        <f t="shared" si="54"/>
        <v/>
      </c>
      <c r="BA32" s="208" t="str">
        <f t="shared" si="55"/>
        <v/>
      </c>
      <c r="BB32" s="208" t="str">
        <f t="shared" si="56"/>
        <v/>
      </c>
      <c r="BC32" s="208" t="str">
        <f t="shared" si="57"/>
        <v/>
      </c>
      <c r="BD32" s="208">
        <f t="shared" si="58"/>
        <v>0</v>
      </c>
      <c r="BE32" s="287">
        <f t="shared" si="59"/>
        <v>0</v>
      </c>
      <c r="BF32" s="287">
        <f t="shared" si="60"/>
        <v>0</v>
      </c>
      <c r="BG32" s="288"/>
      <c r="BH32" s="288"/>
      <c r="BI32" s="288"/>
      <c r="BJ32" s="288"/>
      <c r="BK32" s="288"/>
      <c r="BL32" s="288"/>
      <c r="BM32" s="288"/>
      <c r="BN32" s="288"/>
      <c r="BO32" s="288"/>
      <c r="BP32" s="288"/>
      <c r="BQ32" s="288"/>
      <c r="BR32" s="288"/>
      <c r="BS32" s="288"/>
      <c r="BT32" s="288"/>
      <c r="BU32" s="288"/>
      <c r="BV32" s="288"/>
      <c r="BW32" s="288"/>
      <c r="BX32" s="288"/>
    </row>
    <row r="33" spans="1:76" s="208" customFormat="1" ht="23.15" customHeight="1">
      <c r="A33" s="194">
        <v>22</v>
      </c>
      <c r="B33" s="93"/>
      <c r="C33" s="100"/>
      <c r="D33" s="197" t="str">
        <f t="shared" si="34"/>
        <v/>
      </c>
      <c r="E33" s="102"/>
      <c r="F33" s="94"/>
      <c r="G33" s="95"/>
      <c r="H33" s="96"/>
      <c r="I33" s="101"/>
      <c r="J33" s="101"/>
      <c r="K33" s="97"/>
      <c r="L33" s="98"/>
      <c r="M33" s="98"/>
      <c r="N33" s="98"/>
      <c r="O33" s="97"/>
      <c r="P33" s="99"/>
      <c r="Q33" s="99"/>
      <c r="R33" s="206" t="str">
        <f t="shared" si="7"/>
        <v/>
      </c>
      <c r="S33" s="282" t="str">
        <f t="shared" si="35"/>
        <v/>
      </c>
      <c r="T33" s="282" t="str">
        <f t="shared" si="36"/>
        <v/>
      </c>
      <c r="U33" s="277" t="str">
        <f t="shared" si="37"/>
        <v/>
      </c>
      <c r="V33" s="208" t="str">
        <f t="shared" si="38"/>
        <v/>
      </c>
      <c r="W33" s="283" t="str">
        <f t="shared" si="39"/>
        <v/>
      </c>
      <c r="X33" s="283" t="str">
        <f t="shared" si="40"/>
        <v/>
      </c>
      <c r="Y33" s="223" t="str">
        <f>IF(X33="","",IF(AND(I33="無",J33="有")*OR(①基本情報!$D$4="幼稚園型認定こども園",①基本情報!$D$4="保育所型認定こども園",①基本情報!$D$4="地方裁量型認定こども園"),IF(Z33=4,4,5),X33))</f>
        <v/>
      </c>
      <c r="Z33" s="223" t="str">
        <f t="shared" si="41"/>
        <v/>
      </c>
      <c r="AA33" s="223" t="str">
        <f t="shared" si="42"/>
        <v/>
      </c>
      <c r="AB33" s="10" t="str">
        <f t="shared" si="61"/>
        <v/>
      </c>
      <c r="AC33" s="284" t="str">
        <f t="shared" si="61"/>
        <v/>
      </c>
      <c r="AD33" s="284" t="str">
        <f t="shared" si="61"/>
        <v/>
      </c>
      <c r="AE33" s="284" t="str">
        <f t="shared" si="61"/>
        <v/>
      </c>
      <c r="AF33" s="284" t="str">
        <f t="shared" si="61"/>
        <v/>
      </c>
      <c r="AG33" s="284" t="str">
        <f t="shared" si="61"/>
        <v/>
      </c>
      <c r="AH33" s="284" t="str">
        <f t="shared" si="61"/>
        <v/>
      </c>
      <c r="AI33" s="284" t="str">
        <f t="shared" si="61"/>
        <v/>
      </c>
      <c r="AJ33" s="284" t="str">
        <f t="shared" si="61"/>
        <v/>
      </c>
      <c r="AK33" s="284" t="str">
        <f t="shared" si="61"/>
        <v/>
      </c>
      <c r="AL33" s="284" t="str">
        <f t="shared" si="61"/>
        <v/>
      </c>
      <c r="AM33" s="284" t="str">
        <f t="shared" si="61"/>
        <v/>
      </c>
      <c r="AN33" s="208" t="str">
        <f t="shared" si="43"/>
        <v/>
      </c>
      <c r="AO33" s="285">
        <f t="shared" si="44"/>
        <v>0</v>
      </c>
      <c r="AP33" s="286">
        <f t="shared" si="45"/>
        <v>0</v>
      </c>
      <c r="AR33" s="208" t="str">
        <f t="shared" si="46"/>
        <v/>
      </c>
      <c r="AS33" s="208" t="str">
        <f t="shared" si="47"/>
        <v/>
      </c>
      <c r="AT33" s="208" t="str">
        <f t="shared" si="48"/>
        <v/>
      </c>
      <c r="AU33" s="208" t="str">
        <f t="shared" si="49"/>
        <v/>
      </c>
      <c r="AV33" s="208" t="str">
        <f t="shared" si="50"/>
        <v/>
      </c>
      <c r="AW33" s="208" t="str">
        <f t="shared" si="51"/>
        <v/>
      </c>
      <c r="AX33" s="208" t="str">
        <f t="shared" si="52"/>
        <v/>
      </c>
      <c r="AY33" s="208" t="str">
        <f t="shared" si="53"/>
        <v/>
      </c>
      <c r="AZ33" s="208" t="str">
        <f t="shared" si="54"/>
        <v/>
      </c>
      <c r="BA33" s="208" t="str">
        <f t="shared" si="55"/>
        <v/>
      </c>
      <c r="BB33" s="208" t="str">
        <f t="shared" si="56"/>
        <v/>
      </c>
      <c r="BC33" s="208" t="str">
        <f t="shared" si="57"/>
        <v/>
      </c>
      <c r="BD33" s="208">
        <f t="shared" si="58"/>
        <v>0</v>
      </c>
      <c r="BE33" s="287">
        <f t="shared" si="59"/>
        <v>0</v>
      </c>
      <c r="BF33" s="287">
        <f t="shared" si="60"/>
        <v>0</v>
      </c>
      <c r="BG33" s="288"/>
      <c r="BH33" s="288"/>
      <c r="BI33" s="288"/>
      <c r="BJ33" s="288"/>
      <c r="BK33" s="288"/>
      <c r="BL33" s="288"/>
      <c r="BM33" s="288"/>
      <c r="BN33" s="288"/>
      <c r="BO33" s="288"/>
      <c r="BP33" s="288"/>
      <c r="BQ33" s="288"/>
      <c r="BR33" s="288"/>
      <c r="BS33" s="288"/>
      <c r="BT33" s="288"/>
      <c r="BU33" s="288"/>
      <c r="BV33" s="288"/>
      <c r="BW33" s="288"/>
      <c r="BX33" s="288"/>
    </row>
    <row r="34" spans="1:76" s="208" customFormat="1" ht="23.15" customHeight="1">
      <c r="A34" s="194">
        <v>23</v>
      </c>
      <c r="B34" s="93"/>
      <c r="C34" s="100"/>
      <c r="D34" s="197" t="str">
        <f t="shared" si="34"/>
        <v/>
      </c>
      <c r="E34" s="102"/>
      <c r="F34" s="94"/>
      <c r="G34" s="95"/>
      <c r="H34" s="96"/>
      <c r="I34" s="101"/>
      <c r="J34" s="101"/>
      <c r="K34" s="97"/>
      <c r="L34" s="98"/>
      <c r="M34" s="98"/>
      <c r="N34" s="98"/>
      <c r="O34" s="97"/>
      <c r="P34" s="99"/>
      <c r="Q34" s="99"/>
      <c r="R34" s="206" t="str">
        <f t="shared" si="7"/>
        <v/>
      </c>
      <c r="S34" s="282" t="str">
        <f t="shared" si="35"/>
        <v/>
      </c>
      <c r="T34" s="282" t="str">
        <f t="shared" si="36"/>
        <v/>
      </c>
      <c r="U34" s="277" t="str">
        <f t="shared" si="37"/>
        <v/>
      </c>
      <c r="V34" s="208" t="str">
        <f t="shared" si="38"/>
        <v/>
      </c>
      <c r="W34" s="283" t="str">
        <f t="shared" si="39"/>
        <v/>
      </c>
      <c r="X34" s="283" t="str">
        <f t="shared" si="40"/>
        <v/>
      </c>
      <c r="Y34" s="223" t="str">
        <f>IF(X34="","",IF(AND(I34="無",J34="有")*OR(①基本情報!$D$4="幼稚園型認定こども園",①基本情報!$D$4="保育所型認定こども園",①基本情報!$D$4="地方裁量型認定こども園"),IF(Z34=4,4,5),X34))</f>
        <v/>
      </c>
      <c r="Z34" s="223" t="str">
        <f t="shared" si="41"/>
        <v/>
      </c>
      <c r="AA34" s="223" t="str">
        <f t="shared" si="42"/>
        <v/>
      </c>
      <c r="AB34" s="10" t="str">
        <f t="shared" si="61"/>
        <v/>
      </c>
      <c r="AC34" s="284" t="str">
        <f t="shared" si="61"/>
        <v/>
      </c>
      <c r="AD34" s="284" t="str">
        <f t="shared" si="61"/>
        <v/>
      </c>
      <c r="AE34" s="284" t="str">
        <f t="shared" si="61"/>
        <v/>
      </c>
      <c r="AF34" s="284" t="str">
        <f t="shared" si="61"/>
        <v/>
      </c>
      <c r="AG34" s="284" t="str">
        <f t="shared" si="61"/>
        <v/>
      </c>
      <c r="AH34" s="284" t="str">
        <f t="shared" si="61"/>
        <v/>
      </c>
      <c r="AI34" s="284" t="str">
        <f t="shared" si="61"/>
        <v/>
      </c>
      <c r="AJ34" s="284" t="str">
        <f t="shared" si="61"/>
        <v/>
      </c>
      <c r="AK34" s="284" t="str">
        <f t="shared" si="61"/>
        <v/>
      </c>
      <c r="AL34" s="284" t="str">
        <f t="shared" si="61"/>
        <v/>
      </c>
      <c r="AM34" s="284" t="str">
        <f t="shared" si="61"/>
        <v/>
      </c>
      <c r="AN34" s="208" t="str">
        <f t="shared" si="43"/>
        <v/>
      </c>
      <c r="AO34" s="285">
        <f t="shared" si="44"/>
        <v>0</v>
      </c>
      <c r="AP34" s="286">
        <f t="shared" si="45"/>
        <v>0</v>
      </c>
      <c r="AR34" s="208" t="str">
        <f t="shared" si="46"/>
        <v/>
      </c>
      <c r="AS34" s="208" t="str">
        <f t="shared" si="47"/>
        <v/>
      </c>
      <c r="AT34" s="208" t="str">
        <f t="shared" si="48"/>
        <v/>
      </c>
      <c r="AU34" s="208" t="str">
        <f t="shared" si="49"/>
        <v/>
      </c>
      <c r="AV34" s="208" t="str">
        <f t="shared" si="50"/>
        <v/>
      </c>
      <c r="AW34" s="208" t="str">
        <f t="shared" si="51"/>
        <v/>
      </c>
      <c r="AX34" s="208" t="str">
        <f t="shared" si="52"/>
        <v/>
      </c>
      <c r="AY34" s="208" t="str">
        <f t="shared" si="53"/>
        <v/>
      </c>
      <c r="AZ34" s="208" t="str">
        <f t="shared" si="54"/>
        <v/>
      </c>
      <c r="BA34" s="208" t="str">
        <f t="shared" si="55"/>
        <v/>
      </c>
      <c r="BB34" s="208" t="str">
        <f t="shared" si="56"/>
        <v/>
      </c>
      <c r="BC34" s="208" t="str">
        <f t="shared" si="57"/>
        <v/>
      </c>
      <c r="BD34" s="208">
        <f t="shared" si="58"/>
        <v>0</v>
      </c>
      <c r="BE34" s="287">
        <f t="shared" si="59"/>
        <v>0</v>
      </c>
      <c r="BF34" s="287">
        <f t="shared" si="60"/>
        <v>0</v>
      </c>
      <c r="BG34" s="288"/>
      <c r="BH34" s="288"/>
      <c r="BI34" s="288"/>
      <c r="BJ34" s="288"/>
      <c r="BK34" s="288"/>
      <c r="BL34" s="288"/>
      <c r="BM34" s="288"/>
      <c r="BN34" s="288"/>
      <c r="BO34" s="288"/>
      <c r="BP34" s="288"/>
      <c r="BQ34" s="288"/>
      <c r="BR34" s="288"/>
      <c r="BS34" s="288"/>
      <c r="BT34" s="288"/>
      <c r="BU34" s="288"/>
      <c r="BV34" s="288"/>
      <c r="BW34" s="288"/>
      <c r="BX34" s="288"/>
    </row>
    <row r="35" spans="1:76" s="208" customFormat="1" ht="23.15" customHeight="1">
      <c r="A35" s="194">
        <v>24</v>
      </c>
      <c r="B35" s="93"/>
      <c r="C35" s="100"/>
      <c r="D35" s="197" t="str">
        <f t="shared" si="34"/>
        <v/>
      </c>
      <c r="E35" s="102"/>
      <c r="F35" s="94"/>
      <c r="G35" s="95"/>
      <c r="H35" s="96"/>
      <c r="I35" s="101"/>
      <c r="J35" s="101"/>
      <c r="K35" s="97"/>
      <c r="L35" s="98"/>
      <c r="M35" s="98"/>
      <c r="N35" s="98"/>
      <c r="O35" s="97"/>
      <c r="P35" s="99"/>
      <c r="Q35" s="99"/>
      <c r="R35" s="206" t="str">
        <f t="shared" si="7"/>
        <v/>
      </c>
      <c r="S35" s="282" t="str">
        <f t="shared" si="35"/>
        <v/>
      </c>
      <c r="T35" s="282" t="str">
        <f t="shared" si="36"/>
        <v/>
      </c>
      <c r="U35" s="277" t="str">
        <f t="shared" si="37"/>
        <v/>
      </c>
      <c r="V35" s="208" t="str">
        <f t="shared" si="38"/>
        <v/>
      </c>
      <c r="W35" s="283" t="str">
        <f t="shared" si="39"/>
        <v/>
      </c>
      <c r="X35" s="283" t="str">
        <f t="shared" si="40"/>
        <v/>
      </c>
      <c r="Y35" s="223" t="str">
        <f>IF(X35="","",IF(AND(I35="無",J35="有")*OR(①基本情報!$D$4="幼稚園型認定こども園",①基本情報!$D$4="保育所型認定こども園",①基本情報!$D$4="地方裁量型認定こども園"),IF(Z35=4,4,5),X35))</f>
        <v/>
      </c>
      <c r="Z35" s="223" t="str">
        <f t="shared" si="41"/>
        <v/>
      </c>
      <c r="AA35" s="223" t="str">
        <f t="shared" si="42"/>
        <v/>
      </c>
      <c r="AB35" s="10" t="str">
        <f t="shared" si="61"/>
        <v/>
      </c>
      <c r="AC35" s="284" t="str">
        <f t="shared" si="61"/>
        <v/>
      </c>
      <c r="AD35" s="284" t="str">
        <f t="shared" si="61"/>
        <v/>
      </c>
      <c r="AE35" s="284" t="str">
        <f t="shared" si="61"/>
        <v/>
      </c>
      <c r="AF35" s="284" t="str">
        <f t="shared" si="61"/>
        <v/>
      </c>
      <c r="AG35" s="284" t="str">
        <f t="shared" si="61"/>
        <v/>
      </c>
      <c r="AH35" s="284" t="str">
        <f t="shared" si="61"/>
        <v/>
      </c>
      <c r="AI35" s="284" t="str">
        <f t="shared" si="61"/>
        <v/>
      </c>
      <c r="AJ35" s="284" t="str">
        <f t="shared" si="61"/>
        <v/>
      </c>
      <c r="AK35" s="284" t="str">
        <f t="shared" si="61"/>
        <v/>
      </c>
      <c r="AL35" s="284" t="str">
        <f t="shared" si="61"/>
        <v/>
      </c>
      <c r="AM35" s="284" t="str">
        <f t="shared" si="61"/>
        <v/>
      </c>
      <c r="AN35" s="208" t="str">
        <f t="shared" si="43"/>
        <v/>
      </c>
      <c r="AO35" s="285">
        <f t="shared" si="44"/>
        <v>0</v>
      </c>
      <c r="AP35" s="286">
        <f t="shared" si="45"/>
        <v>0</v>
      </c>
      <c r="AR35" s="208" t="str">
        <f t="shared" si="46"/>
        <v/>
      </c>
      <c r="AS35" s="208" t="str">
        <f t="shared" si="47"/>
        <v/>
      </c>
      <c r="AT35" s="208" t="str">
        <f t="shared" si="48"/>
        <v/>
      </c>
      <c r="AU35" s="208" t="str">
        <f t="shared" si="49"/>
        <v/>
      </c>
      <c r="AV35" s="208" t="str">
        <f t="shared" si="50"/>
        <v/>
      </c>
      <c r="AW35" s="208" t="str">
        <f t="shared" si="51"/>
        <v/>
      </c>
      <c r="AX35" s="208" t="str">
        <f t="shared" si="52"/>
        <v/>
      </c>
      <c r="AY35" s="208" t="str">
        <f t="shared" si="53"/>
        <v/>
      </c>
      <c r="AZ35" s="208" t="str">
        <f t="shared" si="54"/>
        <v/>
      </c>
      <c r="BA35" s="208" t="str">
        <f t="shared" si="55"/>
        <v/>
      </c>
      <c r="BB35" s="208" t="str">
        <f t="shared" si="56"/>
        <v/>
      </c>
      <c r="BC35" s="208" t="str">
        <f t="shared" si="57"/>
        <v/>
      </c>
      <c r="BD35" s="208">
        <f t="shared" si="58"/>
        <v>0</v>
      </c>
      <c r="BE35" s="287">
        <f t="shared" si="59"/>
        <v>0</v>
      </c>
      <c r="BF35" s="287">
        <f t="shared" si="60"/>
        <v>0</v>
      </c>
      <c r="BG35" s="288"/>
      <c r="BH35" s="288"/>
      <c r="BI35" s="288"/>
      <c r="BJ35" s="288"/>
      <c r="BK35" s="288"/>
      <c r="BL35" s="288"/>
      <c r="BM35" s="288"/>
      <c r="BN35" s="288"/>
      <c r="BO35" s="288"/>
      <c r="BP35" s="288"/>
      <c r="BQ35" s="288"/>
      <c r="BR35" s="288"/>
      <c r="BS35" s="288"/>
      <c r="BT35" s="288"/>
      <c r="BU35" s="288"/>
      <c r="BV35" s="288"/>
      <c r="BW35" s="288"/>
      <c r="BX35" s="288"/>
    </row>
    <row r="36" spans="1:76" s="208" customFormat="1" ht="23.15" customHeight="1">
      <c r="A36" s="194">
        <v>25</v>
      </c>
      <c r="B36" s="93"/>
      <c r="C36" s="100"/>
      <c r="D36" s="197" t="str">
        <f t="shared" si="34"/>
        <v/>
      </c>
      <c r="E36" s="102"/>
      <c r="F36" s="94"/>
      <c r="G36" s="95"/>
      <c r="H36" s="96"/>
      <c r="I36" s="101"/>
      <c r="J36" s="101"/>
      <c r="K36" s="97"/>
      <c r="L36" s="98"/>
      <c r="M36" s="98"/>
      <c r="N36" s="98"/>
      <c r="O36" s="97"/>
      <c r="P36" s="99"/>
      <c r="Q36" s="99"/>
      <c r="R36" s="206" t="str">
        <f t="shared" si="7"/>
        <v/>
      </c>
      <c r="S36" s="282" t="str">
        <f t="shared" si="35"/>
        <v/>
      </c>
      <c r="T36" s="282" t="str">
        <f t="shared" si="36"/>
        <v/>
      </c>
      <c r="U36" s="277" t="str">
        <f t="shared" si="37"/>
        <v/>
      </c>
      <c r="V36" s="208" t="str">
        <f t="shared" si="38"/>
        <v/>
      </c>
      <c r="W36" s="283" t="str">
        <f t="shared" si="39"/>
        <v/>
      </c>
      <c r="X36" s="283" t="str">
        <f t="shared" si="40"/>
        <v/>
      </c>
      <c r="Y36" s="223" t="str">
        <f>IF(X36="","",IF(AND(I36="無",J36="有")*OR(①基本情報!$D$4="幼稚園型認定こども園",①基本情報!$D$4="保育所型認定こども園",①基本情報!$D$4="地方裁量型認定こども園"),IF(Z36=4,4,5),X36))</f>
        <v/>
      </c>
      <c r="Z36" s="223" t="str">
        <f t="shared" si="41"/>
        <v/>
      </c>
      <c r="AA36" s="223" t="str">
        <f t="shared" si="42"/>
        <v/>
      </c>
      <c r="AB36" s="10" t="str">
        <f t="shared" si="61"/>
        <v/>
      </c>
      <c r="AC36" s="284" t="str">
        <f t="shared" si="61"/>
        <v/>
      </c>
      <c r="AD36" s="284" t="str">
        <f t="shared" si="61"/>
        <v/>
      </c>
      <c r="AE36" s="284" t="str">
        <f t="shared" si="61"/>
        <v/>
      </c>
      <c r="AF36" s="284" t="str">
        <f t="shared" si="61"/>
        <v/>
      </c>
      <c r="AG36" s="284" t="str">
        <f t="shared" si="61"/>
        <v/>
      </c>
      <c r="AH36" s="284" t="str">
        <f t="shared" si="61"/>
        <v/>
      </c>
      <c r="AI36" s="284" t="str">
        <f t="shared" si="61"/>
        <v/>
      </c>
      <c r="AJ36" s="284" t="str">
        <f t="shared" si="61"/>
        <v/>
      </c>
      <c r="AK36" s="284" t="str">
        <f t="shared" si="61"/>
        <v/>
      </c>
      <c r="AL36" s="284" t="str">
        <f t="shared" si="61"/>
        <v/>
      </c>
      <c r="AM36" s="284" t="str">
        <f t="shared" si="61"/>
        <v/>
      </c>
      <c r="AN36" s="208" t="str">
        <f t="shared" si="43"/>
        <v/>
      </c>
      <c r="AO36" s="285">
        <f t="shared" si="44"/>
        <v>0</v>
      </c>
      <c r="AP36" s="286">
        <f t="shared" si="45"/>
        <v>0</v>
      </c>
      <c r="AR36" s="208" t="str">
        <f t="shared" si="46"/>
        <v/>
      </c>
      <c r="AS36" s="208" t="str">
        <f t="shared" si="47"/>
        <v/>
      </c>
      <c r="AT36" s="208" t="str">
        <f t="shared" si="48"/>
        <v/>
      </c>
      <c r="AU36" s="208" t="str">
        <f t="shared" si="49"/>
        <v/>
      </c>
      <c r="AV36" s="208" t="str">
        <f t="shared" si="50"/>
        <v/>
      </c>
      <c r="AW36" s="208" t="str">
        <f t="shared" si="51"/>
        <v/>
      </c>
      <c r="AX36" s="208" t="str">
        <f t="shared" si="52"/>
        <v/>
      </c>
      <c r="AY36" s="208" t="str">
        <f t="shared" si="53"/>
        <v/>
      </c>
      <c r="AZ36" s="208" t="str">
        <f t="shared" si="54"/>
        <v/>
      </c>
      <c r="BA36" s="208" t="str">
        <f t="shared" si="55"/>
        <v/>
      </c>
      <c r="BB36" s="208" t="str">
        <f t="shared" si="56"/>
        <v/>
      </c>
      <c r="BC36" s="208" t="str">
        <f t="shared" si="57"/>
        <v/>
      </c>
      <c r="BD36" s="208">
        <f t="shared" si="58"/>
        <v>0</v>
      </c>
      <c r="BE36" s="287">
        <f t="shared" si="59"/>
        <v>0</v>
      </c>
      <c r="BF36" s="287">
        <f t="shared" si="60"/>
        <v>0</v>
      </c>
      <c r="BG36" s="288"/>
      <c r="BH36" s="288"/>
      <c r="BI36" s="288"/>
      <c r="BJ36" s="288"/>
      <c r="BK36" s="288"/>
      <c r="BL36" s="288"/>
      <c r="BM36" s="288"/>
      <c r="BN36" s="288"/>
      <c r="BO36" s="288"/>
      <c r="BP36" s="288"/>
      <c r="BQ36" s="288"/>
      <c r="BR36" s="288"/>
      <c r="BS36" s="288"/>
      <c r="BT36" s="288"/>
      <c r="BU36" s="288"/>
      <c r="BV36" s="288"/>
      <c r="BW36" s="288"/>
      <c r="BX36" s="288"/>
    </row>
    <row r="37" spans="1:76" s="208" customFormat="1" ht="23.15" customHeight="1">
      <c r="A37" s="194">
        <v>26</v>
      </c>
      <c r="B37" s="93"/>
      <c r="C37" s="100"/>
      <c r="D37" s="197" t="str">
        <f t="shared" si="34"/>
        <v/>
      </c>
      <c r="E37" s="102"/>
      <c r="F37" s="94"/>
      <c r="G37" s="95"/>
      <c r="H37" s="96"/>
      <c r="I37" s="101"/>
      <c r="J37" s="101"/>
      <c r="K37" s="97"/>
      <c r="L37" s="98"/>
      <c r="M37" s="98"/>
      <c r="N37" s="98"/>
      <c r="O37" s="97"/>
      <c r="P37" s="99"/>
      <c r="Q37" s="99"/>
      <c r="R37" s="206" t="str">
        <f t="shared" si="7"/>
        <v/>
      </c>
      <c r="S37" s="282" t="str">
        <f t="shared" si="35"/>
        <v/>
      </c>
      <c r="T37" s="282" t="str">
        <f t="shared" si="36"/>
        <v/>
      </c>
      <c r="U37" s="277" t="str">
        <f t="shared" si="37"/>
        <v/>
      </c>
      <c r="V37" s="208" t="str">
        <f t="shared" si="38"/>
        <v/>
      </c>
      <c r="W37" s="283" t="str">
        <f t="shared" si="39"/>
        <v/>
      </c>
      <c r="X37" s="283" t="str">
        <f t="shared" si="40"/>
        <v/>
      </c>
      <c r="Y37" s="223" t="str">
        <f>IF(X37="","",IF(AND(I37="無",J37="有")*OR(①基本情報!$D$4="幼稚園型認定こども園",①基本情報!$D$4="保育所型認定こども園",①基本情報!$D$4="地方裁量型認定こども園"),IF(Z37=4,4,5),X37))</f>
        <v/>
      </c>
      <c r="Z37" s="223" t="str">
        <f t="shared" si="41"/>
        <v/>
      </c>
      <c r="AA37" s="223" t="str">
        <f t="shared" si="42"/>
        <v/>
      </c>
      <c r="AB37" s="10" t="str">
        <f t="shared" si="61"/>
        <v/>
      </c>
      <c r="AC37" s="284" t="str">
        <f t="shared" si="61"/>
        <v/>
      </c>
      <c r="AD37" s="284" t="str">
        <f t="shared" si="61"/>
        <v/>
      </c>
      <c r="AE37" s="284" t="str">
        <f t="shared" si="61"/>
        <v/>
      </c>
      <c r="AF37" s="284" t="str">
        <f t="shared" si="61"/>
        <v/>
      </c>
      <c r="AG37" s="284" t="str">
        <f t="shared" si="61"/>
        <v/>
      </c>
      <c r="AH37" s="284" t="str">
        <f t="shared" si="61"/>
        <v/>
      </c>
      <c r="AI37" s="284" t="str">
        <f t="shared" si="61"/>
        <v/>
      </c>
      <c r="AJ37" s="284" t="str">
        <f t="shared" si="61"/>
        <v/>
      </c>
      <c r="AK37" s="284" t="str">
        <f t="shared" si="61"/>
        <v/>
      </c>
      <c r="AL37" s="284" t="str">
        <f t="shared" si="61"/>
        <v/>
      </c>
      <c r="AM37" s="284" t="str">
        <f t="shared" si="61"/>
        <v/>
      </c>
      <c r="AN37" s="208" t="str">
        <f t="shared" si="43"/>
        <v/>
      </c>
      <c r="AO37" s="285">
        <f t="shared" si="44"/>
        <v>0</v>
      </c>
      <c r="AP37" s="286">
        <f t="shared" si="45"/>
        <v>0</v>
      </c>
      <c r="AR37" s="208" t="str">
        <f t="shared" si="46"/>
        <v/>
      </c>
      <c r="AS37" s="208" t="str">
        <f t="shared" si="47"/>
        <v/>
      </c>
      <c r="AT37" s="208" t="str">
        <f t="shared" si="48"/>
        <v/>
      </c>
      <c r="AU37" s="208" t="str">
        <f t="shared" si="49"/>
        <v/>
      </c>
      <c r="AV37" s="208" t="str">
        <f t="shared" si="50"/>
        <v/>
      </c>
      <c r="AW37" s="208" t="str">
        <f t="shared" si="51"/>
        <v/>
      </c>
      <c r="AX37" s="208" t="str">
        <f t="shared" si="52"/>
        <v/>
      </c>
      <c r="AY37" s="208" t="str">
        <f t="shared" si="53"/>
        <v/>
      </c>
      <c r="AZ37" s="208" t="str">
        <f t="shared" si="54"/>
        <v/>
      </c>
      <c r="BA37" s="208" t="str">
        <f t="shared" si="55"/>
        <v/>
      </c>
      <c r="BB37" s="208" t="str">
        <f t="shared" si="56"/>
        <v/>
      </c>
      <c r="BC37" s="208" t="str">
        <f t="shared" si="57"/>
        <v/>
      </c>
      <c r="BD37" s="208">
        <f t="shared" si="58"/>
        <v>0</v>
      </c>
      <c r="BE37" s="287">
        <f t="shared" si="59"/>
        <v>0</v>
      </c>
      <c r="BF37" s="287">
        <f t="shared" si="60"/>
        <v>0</v>
      </c>
      <c r="BG37" s="288"/>
      <c r="BH37" s="288"/>
      <c r="BI37" s="288"/>
      <c r="BJ37" s="288"/>
      <c r="BK37" s="288"/>
      <c r="BL37" s="288"/>
      <c r="BM37" s="288"/>
      <c r="BN37" s="288"/>
      <c r="BO37" s="288"/>
      <c r="BP37" s="288"/>
      <c r="BQ37" s="288"/>
      <c r="BR37" s="288"/>
      <c r="BS37" s="288"/>
      <c r="BT37" s="288"/>
      <c r="BU37" s="288"/>
      <c r="BV37" s="288"/>
      <c r="BW37" s="288"/>
      <c r="BX37" s="288"/>
    </row>
    <row r="38" spans="1:76" s="208" customFormat="1" ht="23.15" customHeight="1">
      <c r="A38" s="194">
        <v>27</v>
      </c>
      <c r="B38" s="93"/>
      <c r="C38" s="100"/>
      <c r="D38" s="197" t="str">
        <f t="shared" si="34"/>
        <v/>
      </c>
      <c r="E38" s="102"/>
      <c r="F38" s="94"/>
      <c r="G38" s="95"/>
      <c r="H38" s="96"/>
      <c r="I38" s="101"/>
      <c r="J38" s="101"/>
      <c r="K38" s="97"/>
      <c r="L38" s="98"/>
      <c r="M38" s="98"/>
      <c r="N38" s="98"/>
      <c r="O38" s="97"/>
      <c r="P38" s="99"/>
      <c r="Q38" s="99"/>
      <c r="R38" s="206" t="str">
        <f t="shared" si="7"/>
        <v/>
      </c>
      <c r="S38" s="282" t="str">
        <f t="shared" si="35"/>
        <v/>
      </c>
      <c r="T38" s="282" t="str">
        <f t="shared" si="36"/>
        <v/>
      </c>
      <c r="U38" s="277" t="str">
        <f t="shared" si="37"/>
        <v/>
      </c>
      <c r="V38" s="208" t="str">
        <f t="shared" si="38"/>
        <v/>
      </c>
      <c r="W38" s="283" t="str">
        <f t="shared" si="39"/>
        <v/>
      </c>
      <c r="X38" s="283" t="str">
        <f t="shared" si="40"/>
        <v/>
      </c>
      <c r="Y38" s="223" t="str">
        <f>IF(X38="","",IF(AND(I38="無",J38="有")*OR(①基本情報!$D$4="幼稚園型認定こども園",①基本情報!$D$4="保育所型認定こども園",①基本情報!$D$4="地方裁量型認定こども園"),IF(Z38=4,4,5),X38))</f>
        <v/>
      </c>
      <c r="Z38" s="223" t="str">
        <f t="shared" si="41"/>
        <v/>
      </c>
      <c r="AA38" s="223" t="str">
        <f t="shared" si="42"/>
        <v/>
      </c>
      <c r="AB38" s="10" t="str">
        <f t="shared" si="61"/>
        <v/>
      </c>
      <c r="AC38" s="284" t="str">
        <f t="shared" si="61"/>
        <v/>
      </c>
      <c r="AD38" s="284" t="str">
        <f t="shared" si="61"/>
        <v/>
      </c>
      <c r="AE38" s="284" t="str">
        <f t="shared" si="61"/>
        <v/>
      </c>
      <c r="AF38" s="284" t="str">
        <f t="shared" si="61"/>
        <v/>
      </c>
      <c r="AG38" s="284" t="str">
        <f t="shared" si="61"/>
        <v/>
      </c>
      <c r="AH38" s="284" t="str">
        <f t="shared" si="61"/>
        <v/>
      </c>
      <c r="AI38" s="284" t="str">
        <f t="shared" si="61"/>
        <v/>
      </c>
      <c r="AJ38" s="284" t="str">
        <f t="shared" si="61"/>
        <v/>
      </c>
      <c r="AK38" s="284" t="str">
        <f t="shared" si="61"/>
        <v/>
      </c>
      <c r="AL38" s="284" t="str">
        <f t="shared" si="61"/>
        <v/>
      </c>
      <c r="AM38" s="284" t="str">
        <f t="shared" si="61"/>
        <v/>
      </c>
      <c r="AN38" s="208" t="str">
        <f t="shared" si="43"/>
        <v/>
      </c>
      <c r="AO38" s="285">
        <f t="shared" si="44"/>
        <v>0</v>
      </c>
      <c r="AP38" s="286">
        <f t="shared" si="45"/>
        <v>0</v>
      </c>
      <c r="AR38" s="208" t="str">
        <f t="shared" si="46"/>
        <v/>
      </c>
      <c r="AS38" s="208" t="str">
        <f t="shared" si="47"/>
        <v/>
      </c>
      <c r="AT38" s="208" t="str">
        <f t="shared" si="48"/>
        <v/>
      </c>
      <c r="AU38" s="208" t="str">
        <f t="shared" si="49"/>
        <v/>
      </c>
      <c r="AV38" s="208" t="str">
        <f t="shared" si="50"/>
        <v/>
      </c>
      <c r="AW38" s="208" t="str">
        <f t="shared" si="51"/>
        <v/>
      </c>
      <c r="AX38" s="208" t="str">
        <f t="shared" si="52"/>
        <v/>
      </c>
      <c r="AY38" s="208" t="str">
        <f t="shared" si="53"/>
        <v/>
      </c>
      <c r="AZ38" s="208" t="str">
        <f t="shared" si="54"/>
        <v/>
      </c>
      <c r="BA38" s="208" t="str">
        <f t="shared" si="55"/>
        <v/>
      </c>
      <c r="BB38" s="208" t="str">
        <f t="shared" si="56"/>
        <v/>
      </c>
      <c r="BC38" s="208" t="str">
        <f t="shared" si="57"/>
        <v/>
      </c>
      <c r="BD38" s="208">
        <f t="shared" si="58"/>
        <v>0</v>
      </c>
      <c r="BE38" s="287">
        <f t="shared" si="59"/>
        <v>0</v>
      </c>
      <c r="BF38" s="287">
        <f t="shared" si="60"/>
        <v>0</v>
      </c>
      <c r="BG38" s="288"/>
      <c r="BH38" s="288"/>
      <c r="BI38" s="288"/>
      <c r="BJ38" s="288"/>
      <c r="BK38" s="288"/>
      <c r="BL38" s="288"/>
      <c r="BM38" s="288"/>
      <c r="BN38" s="288"/>
      <c r="BO38" s="288"/>
      <c r="BP38" s="288"/>
      <c r="BQ38" s="288"/>
      <c r="BR38" s="288"/>
      <c r="BS38" s="288"/>
      <c r="BT38" s="288"/>
      <c r="BU38" s="288"/>
      <c r="BV38" s="288"/>
      <c r="BW38" s="288"/>
      <c r="BX38" s="288"/>
    </row>
    <row r="39" spans="1:76" s="208" customFormat="1" ht="23.15" customHeight="1">
      <c r="A39" s="194">
        <v>28</v>
      </c>
      <c r="B39" s="93"/>
      <c r="C39" s="100"/>
      <c r="D39" s="197" t="str">
        <f t="shared" si="34"/>
        <v/>
      </c>
      <c r="E39" s="102"/>
      <c r="F39" s="94"/>
      <c r="G39" s="95"/>
      <c r="H39" s="96"/>
      <c r="I39" s="101"/>
      <c r="J39" s="101"/>
      <c r="K39" s="97"/>
      <c r="L39" s="98"/>
      <c r="M39" s="98"/>
      <c r="N39" s="98"/>
      <c r="O39" s="97"/>
      <c r="P39" s="99"/>
      <c r="Q39" s="99"/>
      <c r="R39" s="206" t="str">
        <f t="shared" si="7"/>
        <v/>
      </c>
      <c r="S39" s="282" t="str">
        <f t="shared" si="35"/>
        <v/>
      </c>
      <c r="T39" s="282" t="str">
        <f t="shared" si="36"/>
        <v/>
      </c>
      <c r="U39" s="277" t="str">
        <f t="shared" si="37"/>
        <v/>
      </c>
      <c r="V39" s="208" t="str">
        <f t="shared" si="38"/>
        <v/>
      </c>
      <c r="W39" s="283" t="str">
        <f t="shared" si="39"/>
        <v/>
      </c>
      <c r="X39" s="283" t="str">
        <f t="shared" si="40"/>
        <v/>
      </c>
      <c r="Y39" s="223" t="str">
        <f>IF(X39="","",IF(AND(I39="無",J39="有")*OR(①基本情報!$D$4="幼稚園型認定こども園",①基本情報!$D$4="保育所型認定こども園",①基本情報!$D$4="地方裁量型認定こども園"),IF(Z39=4,4,5),X39))</f>
        <v/>
      </c>
      <c r="Z39" s="223" t="str">
        <f t="shared" si="41"/>
        <v/>
      </c>
      <c r="AA39" s="223" t="str">
        <f t="shared" si="42"/>
        <v/>
      </c>
      <c r="AB39" s="10" t="str">
        <f t="shared" si="61"/>
        <v/>
      </c>
      <c r="AC39" s="284" t="str">
        <f t="shared" si="61"/>
        <v/>
      </c>
      <c r="AD39" s="284" t="str">
        <f t="shared" si="61"/>
        <v/>
      </c>
      <c r="AE39" s="284" t="str">
        <f t="shared" si="61"/>
        <v/>
      </c>
      <c r="AF39" s="284" t="str">
        <f t="shared" si="61"/>
        <v/>
      </c>
      <c r="AG39" s="284" t="str">
        <f t="shared" si="61"/>
        <v/>
      </c>
      <c r="AH39" s="284" t="str">
        <f t="shared" si="61"/>
        <v/>
      </c>
      <c r="AI39" s="284" t="str">
        <f t="shared" si="61"/>
        <v/>
      </c>
      <c r="AJ39" s="284" t="str">
        <f t="shared" si="61"/>
        <v/>
      </c>
      <c r="AK39" s="284" t="str">
        <f t="shared" si="61"/>
        <v/>
      </c>
      <c r="AL39" s="284" t="str">
        <f t="shared" si="61"/>
        <v/>
      </c>
      <c r="AM39" s="284" t="str">
        <f t="shared" si="61"/>
        <v/>
      </c>
      <c r="AN39" s="208" t="str">
        <f t="shared" si="43"/>
        <v/>
      </c>
      <c r="AO39" s="285">
        <f t="shared" si="44"/>
        <v>0</v>
      </c>
      <c r="AP39" s="286">
        <f t="shared" si="45"/>
        <v>0</v>
      </c>
      <c r="AR39" s="208" t="str">
        <f t="shared" si="46"/>
        <v/>
      </c>
      <c r="AS39" s="208" t="str">
        <f t="shared" si="47"/>
        <v/>
      </c>
      <c r="AT39" s="208" t="str">
        <f t="shared" si="48"/>
        <v/>
      </c>
      <c r="AU39" s="208" t="str">
        <f t="shared" si="49"/>
        <v/>
      </c>
      <c r="AV39" s="208" t="str">
        <f t="shared" si="50"/>
        <v/>
      </c>
      <c r="AW39" s="208" t="str">
        <f t="shared" si="51"/>
        <v/>
      </c>
      <c r="AX39" s="208" t="str">
        <f t="shared" si="52"/>
        <v/>
      </c>
      <c r="AY39" s="208" t="str">
        <f t="shared" si="53"/>
        <v/>
      </c>
      <c r="AZ39" s="208" t="str">
        <f t="shared" si="54"/>
        <v/>
      </c>
      <c r="BA39" s="208" t="str">
        <f t="shared" si="55"/>
        <v/>
      </c>
      <c r="BB39" s="208" t="str">
        <f t="shared" si="56"/>
        <v/>
      </c>
      <c r="BC39" s="208" t="str">
        <f t="shared" si="57"/>
        <v/>
      </c>
      <c r="BD39" s="208">
        <f t="shared" si="58"/>
        <v>0</v>
      </c>
      <c r="BE39" s="287">
        <f t="shared" si="59"/>
        <v>0</v>
      </c>
      <c r="BF39" s="287">
        <f t="shared" si="60"/>
        <v>0</v>
      </c>
      <c r="BG39" s="288"/>
      <c r="BH39" s="288"/>
      <c r="BI39" s="288"/>
      <c r="BJ39" s="288"/>
      <c r="BK39" s="288"/>
      <c r="BL39" s="288"/>
      <c r="BM39" s="288"/>
      <c r="BN39" s="288"/>
      <c r="BO39" s="288"/>
      <c r="BP39" s="288"/>
      <c r="BQ39" s="288"/>
      <c r="BR39" s="288"/>
      <c r="BS39" s="288"/>
      <c r="BT39" s="288"/>
      <c r="BU39" s="288"/>
      <c r="BV39" s="288"/>
      <c r="BW39" s="288"/>
      <c r="BX39" s="288"/>
    </row>
    <row r="40" spans="1:76" s="208" customFormat="1" ht="23.15" customHeight="1">
      <c r="A40" s="194">
        <v>29</v>
      </c>
      <c r="B40" s="93"/>
      <c r="C40" s="100"/>
      <c r="D40" s="197" t="str">
        <f t="shared" si="34"/>
        <v/>
      </c>
      <c r="E40" s="102"/>
      <c r="F40" s="94"/>
      <c r="G40" s="95"/>
      <c r="H40" s="96"/>
      <c r="I40" s="101"/>
      <c r="J40" s="101"/>
      <c r="K40" s="97"/>
      <c r="L40" s="98"/>
      <c r="M40" s="98"/>
      <c r="N40" s="98"/>
      <c r="O40" s="97"/>
      <c r="P40" s="99"/>
      <c r="Q40" s="99"/>
      <c r="R40" s="206" t="str">
        <f t="shared" si="7"/>
        <v/>
      </c>
      <c r="S40" s="282" t="str">
        <f t="shared" si="35"/>
        <v/>
      </c>
      <c r="T40" s="282" t="str">
        <f t="shared" si="36"/>
        <v/>
      </c>
      <c r="U40" s="277" t="str">
        <f t="shared" si="37"/>
        <v/>
      </c>
      <c r="V40" s="208" t="str">
        <f t="shared" si="38"/>
        <v/>
      </c>
      <c r="W40" s="283" t="str">
        <f t="shared" si="39"/>
        <v/>
      </c>
      <c r="X40" s="283" t="str">
        <f t="shared" si="40"/>
        <v/>
      </c>
      <c r="Y40" s="223" t="str">
        <f>IF(X40="","",IF(AND(I40="無",J40="有")*OR(①基本情報!$D$4="幼稚園型認定こども園",①基本情報!$D$4="保育所型認定こども園",①基本情報!$D$4="地方裁量型認定こども園"),IF(Z40=4,4,5),X40))</f>
        <v/>
      </c>
      <c r="Z40" s="223" t="str">
        <f t="shared" si="41"/>
        <v/>
      </c>
      <c r="AA40" s="223" t="str">
        <f t="shared" si="42"/>
        <v/>
      </c>
      <c r="AB40" s="10" t="str">
        <f t="shared" si="61"/>
        <v/>
      </c>
      <c r="AC40" s="284" t="str">
        <f t="shared" si="61"/>
        <v/>
      </c>
      <c r="AD40" s="284" t="str">
        <f t="shared" si="61"/>
        <v/>
      </c>
      <c r="AE40" s="284" t="str">
        <f t="shared" si="61"/>
        <v/>
      </c>
      <c r="AF40" s="284" t="str">
        <f t="shared" si="61"/>
        <v/>
      </c>
      <c r="AG40" s="284" t="str">
        <f t="shared" si="61"/>
        <v/>
      </c>
      <c r="AH40" s="284" t="str">
        <f t="shared" si="61"/>
        <v/>
      </c>
      <c r="AI40" s="284" t="str">
        <f t="shared" si="61"/>
        <v/>
      </c>
      <c r="AJ40" s="284" t="str">
        <f t="shared" si="61"/>
        <v/>
      </c>
      <c r="AK40" s="284" t="str">
        <f t="shared" si="61"/>
        <v/>
      </c>
      <c r="AL40" s="284" t="str">
        <f t="shared" si="61"/>
        <v/>
      </c>
      <c r="AM40" s="284" t="str">
        <f t="shared" si="61"/>
        <v/>
      </c>
      <c r="AN40" s="208" t="str">
        <f t="shared" si="43"/>
        <v/>
      </c>
      <c r="AO40" s="285">
        <f t="shared" si="44"/>
        <v>0</v>
      </c>
      <c r="AP40" s="286">
        <f t="shared" si="45"/>
        <v>0</v>
      </c>
      <c r="AR40" s="208" t="str">
        <f t="shared" si="46"/>
        <v/>
      </c>
      <c r="AS40" s="208" t="str">
        <f t="shared" si="47"/>
        <v/>
      </c>
      <c r="AT40" s="208" t="str">
        <f t="shared" si="48"/>
        <v/>
      </c>
      <c r="AU40" s="208" t="str">
        <f t="shared" si="49"/>
        <v/>
      </c>
      <c r="AV40" s="208" t="str">
        <f t="shared" si="50"/>
        <v/>
      </c>
      <c r="AW40" s="208" t="str">
        <f t="shared" si="51"/>
        <v/>
      </c>
      <c r="AX40" s="208" t="str">
        <f t="shared" si="52"/>
        <v/>
      </c>
      <c r="AY40" s="208" t="str">
        <f t="shared" si="53"/>
        <v/>
      </c>
      <c r="AZ40" s="208" t="str">
        <f t="shared" si="54"/>
        <v/>
      </c>
      <c r="BA40" s="208" t="str">
        <f t="shared" si="55"/>
        <v/>
      </c>
      <c r="BB40" s="208" t="str">
        <f t="shared" si="56"/>
        <v/>
      </c>
      <c r="BC40" s="208" t="str">
        <f t="shared" si="57"/>
        <v/>
      </c>
      <c r="BD40" s="208">
        <f t="shared" si="58"/>
        <v>0</v>
      </c>
      <c r="BE40" s="287">
        <f t="shared" si="59"/>
        <v>0</v>
      </c>
      <c r="BF40" s="287">
        <f t="shared" si="60"/>
        <v>0</v>
      </c>
      <c r="BG40" s="288"/>
      <c r="BH40" s="288"/>
      <c r="BI40" s="288"/>
      <c r="BJ40" s="288"/>
      <c r="BK40" s="288"/>
      <c r="BL40" s="288"/>
      <c r="BM40" s="288"/>
      <c r="BN40" s="288"/>
      <c r="BO40" s="288"/>
      <c r="BP40" s="288"/>
      <c r="BQ40" s="288"/>
      <c r="BR40" s="288"/>
      <c r="BS40" s="288"/>
      <c r="BT40" s="288"/>
      <c r="BU40" s="288"/>
      <c r="BV40" s="288"/>
      <c r="BW40" s="288"/>
      <c r="BX40" s="288"/>
    </row>
    <row r="41" spans="1:76" s="208" customFormat="1" ht="23.15" customHeight="1">
      <c r="A41" s="194">
        <v>30</v>
      </c>
      <c r="B41" s="93"/>
      <c r="C41" s="100"/>
      <c r="D41" s="197" t="str">
        <f t="shared" si="34"/>
        <v/>
      </c>
      <c r="E41" s="102"/>
      <c r="F41" s="94"/>
      <c r="G41" s="95"/>
      <c r="H41" s="96"/>
      <c r="I41" s="101"/>
      <c r="J41" s="101"/>
      <c r="K41" s="97"/>
      <c r="L41" s="98"/>
      <c r="M41" s="98"/>
      <c r="N41" s="98"/>
      <c r="O41" s="97"/>
      <c r="P41" s="99"/>
      <c r="Q41" s="99"/>
      <c r="R41" s="206" t="str">
        <f t="shared" si="7"/>
        <v/>
      </c>
      <c r="S41" s="282" t="str">
        <f t="shared" si="35"/>
        <v/>
      </c>
      <c r="T41" s="282" t="str">
        <f t="shared" si="36"/>
        <v/>
      </c>
      <c r="U41" s="277" t="str">
        <f t="shared" si="37"/>
        <v/>
      </c>
      <c r="V41" s="208" t="str">
        <f t="shared" si="38"/>
        <v/>
      </c>
      <c r="W41" s="283" t="str">
        <f t="shared" si="39"/>
        <v/>
      </c>
      <c r="X41" s="283" t="str">
        <f t="shared" si="40"/>
        <v/>
      </c>
      <c r="Y41" s="223" t="str">
        <f>IF(X41="","",IF(AND(I41="無",J41="有")*OR(①基本情報!$D$4="幼稚園型認定こども園",①基本情報!$D$4="保育所型認定こども園",①基本情報!$D$4="地方裁量型認定こども園"),IF(Z41=4,4,5),X41))</f>
        <v/>
      </c>
      <c r="Z41" s="223" t="str">
        <f t="shared" si="41"/>
        <v/>
      </c>
      <c r="AA41" s="223" t="str">
        <f t="shared" si="42"/>
        <v/>
      </c>
      <c r="AB41" s="10" t="str">
        <f t="shared" si="61"/>
        <v/>
      </c>
      <c r="AC41" s="284" t="str">
        <f t="shared" si="61"/>
        <v/>
      </c>
      <c r="AD41" s="284" t="str">
        <f t="shared" si="61"/>
        <v/>
      </c>
      <c r="AE41" s="284" t="str">
        <f t="shared" si="61"/>
        <v/>
      </c>
      <c r="AF41" s="284" t="str">
        <f t="shared" si="61"/>
        <v/>
      </c>
      <c r="AG41" s="284" t="str">
        <f t="shared" si="61"/>
        <v/>
      </c>
      <c r="AH41" s="284" t="str">
        <f t="shared" si="61"/>
        <v/>
      </c>
      <c r="AI41" s="284" t="str">
        <f t="shared" si="61"/>
        <v/>
      </c>
      <c r="AJ41" s="284" t="str">
        <f t="shared" si="61"/>
        <v/>
      </c>
      <c r="AK41" s="284" t="str">
        <f t="shared" si="61"/>
        <v/>
      </c>
      <c r="AL41" s="284" t="str">
        <f t="shared" si="61"/>
        <v/>
      </c>
      <c r="AM41" s="284" t="str">
        <f t="shared" si="61"/>
        <v/>
      </c>
      <c r="AN41" s="208" t="str">
        <f t="shared" si="43"/>
        <v/>
      </c>
      <c r="AO41" s="285">
        <f t="shared" si="44"/>
        <v>0</v>
      </c>
      <c r="AP41" s="286">
        <f t="shared" si="45"/>
        <v>0</v>
      </c>
      <c r="AR41" s="208" t="str">
        <f t="shared" si="46"/>
        <v/>
      </c>
      <c r="AS41" s="208" t="str">
        <f t="shared" si="47"/>
        <v/>
      </c>
      <c r="AT41" s="208" t="str">
        <f t="shared" si="48"/>
        <v/>
      </c>
      <c r="AU41" s="208" t="str">
        <f t="shared" si="49"/>
        <v/>
      </c>
      <c r="AV41" s="208" t="str">
        <f t="shared" si="50"/>
        <v/>
      </c>
      <c r="AW41" s="208" t="str">
        <f t="shared" si="51"/>
        <v/>
      </c>
      <c r="AX41" s="208" t="str">
        <f t="shared" si="52"/>
        <v/>
      </c>
      <c r="AY41" s="208" t="str">
        <f t="shared" si="53"/>
        <v/>
      </c>
      <c r="AZ41" s="208" t="str">
        <f t="shared" si="54"/>
        <v/>
      </c>
      <c r="BA41" s="208" t="str">
        <f t="shared" si="55"/>
        <v/>
      </c>
      <c r="BB41" s="208" t="str">
        <f t="shared" si="56"/>
        <v/>
      </c>
      <c r="BC41" s="208" t="str">
        <f t="shared" si="57"/>
        <v/>
      </c>
      <c r="BD41" s="208">
        <f t="shared" si="58"/>
        <v>0</v>
      </c>
      <c r="BE41" s="287">
        <f t="shared" si="59"/>
        <v>0</v>
      </c>
      <c r="BF41" s="287">
        <f t="shared" si="60"/>
        <v>0</v>
      </c>
      <c r="BG41" s="288"/>
      <c r="BH41" s="288"/>
      <c r="BI41" s="288"/>
      <c r="BJ41" s="288"/>
      <c r="BK41" s="288"/>
      <c r="BL41" s="288"/>
      <c r="BM41" s="288"/>
      <c r="BN41" s="288"/>
      <c r="BO41" s="288"/>
      <c r="BP41" s="288"/>
      <c r="BQ41" s="288"/>
      <c r="BR41" s="288"/>
      <c r="BS41" s="288"/>
      <c r="BT41" s="288"/>
      <c r="BU41" s="288"/>
      <c r="BV41" s="288"/>
      <c r="BW41" s="288"/>
      <c r="BX41" s="288"/>
    </row>
    <row r="42" spans="1:76" s="208" customFormat="1" ht="23.15" customHeight="1">
      <c r="A42" s="194">
        <v>31</v>
      </c>
      <c r="B42" s="93"/>
      <c r="C42" s="100"/>
      <c r="D42" s="197" t="str">
        <f t="shared" si="34"/>
        <v/>
      </c>
      <c r="E42" s="102"/>
      <c r="F42" s="94"/>
      <c r="G42" s="95"/>
      <c r="H42" s="96"/>
      <c r="I42" s="101"/>
      <c r="J42" s="101"/>
      <c r="K42" s="97"/>
      <c r="L42" s="98"/>
      <c r="M42" s="98"/>
      <c r="N42" s="98"/>
      <c r="O42" s="97"/>
      <c r="P42" s="99"/>
      <c r="Q42" s="99"/>
      <c r="R42" s="206" t="str">
        <f t="shared" si="7"/>
        <v/>
      </c>
      <c r="S42" s="282" t="str">
        <f t="shared" si="35"/>
        <v/>
      </c>
      <c r="T42" s="282" t="str">
        <f t="shared" si="36"/>
        <v/>
      </c>
      <c r="U42" s="277" t="str">
        <f t="shared" si="37"/>
        <v/>
      </c>
      <c r="V42" s="208" t="str">
        <f t="shared" si="38"/>
        <v/>
      </c>
      <c r="W42" s="283" t="str">
        <f t="shared" si="39"/>
        <v/>
      </c>
      <c r="X42" s="283" t="str">
        <f t="shared" si="40"/>
        <v/>
      </c>
      <c r="Y42" s="223" t="str">
        <f>IF(X42="","",IF(AND(I42="無",J42="有")*OR(①基本情報!$D$4="幼稚園型認定こども園",①基本情報!$D$4="保育所型認定こども園",①基本情報!$D$4="地方裁量型認定こども園"),IF(Z42=4,4,5),X42))</f>
        <v/>
      </c>
      <c r="Z42" s="223" t="str">
        <f t="shared" si="41"/>
        <v/>
      </c>
      <c r="AA42" s="223" t="str">
        <f t="shared" si="42"/>
        <v/>
      </c>
      <c r="AB42" s="10" t="str">
        <f t="shared" si="61"/>
        <v/>
      </c>
      <c r="AC42" s="284" t="str">
        <f t="shared" si="61"/>
        <v/>
      </c>
      <c r="AD42" s="284" t="str">
        <f t="shared" si="61"/>
        <v/>
      </c>
      <c r="AE42" s="284" t="str">
        <f t="shared" si="61"/>
        <v/>
      </c>
      <c r="AF42" s="284" t="str">
        <f t="shared" si="61"/>
        <v/>
      </c>
      <c r="AG42" s="284" t="str">
        <f t="shared" si="61"/>
        <v/>
      </c>
      <c r="AH42" s="284" t="str">
        <f t="shared" si="61"/>
        <v/>
      </c>
      <c r="AI42" s="284" t="str">
        <f t="shared" si="61"/>
        <v/>
      </c>
      <c r="AJ42" s="284" t="str">
        <f t="shared" si="61"/>
        <v/>
      </c>
      <c r="AK42" s="284" t="str">
        <f t="shared" si="61"/>
        <v/>
      </c>
      <c r="AL42" s="284" t="str">
        <f t="shared" si="61"/>
        <v/>
      </c>
      <c r="AM42" s="284" t="str">
        <f t="shared" si="61"/>
        <v/>
      </c>
      <c r="AN42" s="208" t="str">
        <f t="shared" si="43"/>
        <v/>
      </c>
      <c r="AO42" s="285">
        <f t="shared" si="44"/>
        <v>0</v>
      </c>
      <c r="AP42" s="286">
        <f t="shared" si="45"/>
        <v>0</v>
      </c>
      <c r="AR42" s="208" t="str">
        <f t="shared" si="46"/>
        <v/>
      </c>
      <c r="AS42" s="208" t="str">
        <f t="shared" si="47"/>
        <v/>
      </c>
      <c r="AT42" s="208" t="str">
        <f t="shared" si="48"/>
        <v/>
      </c>
      <c r="AU42" s="208" t="str">
        <f t="shared" si="49"/>
        <v/>
      </c>
      <c r="AV42" s="208" t="str">
        <f t="shared" si="50"/>
        <v/>
      </c>
      <c r="AW42" s="208" t="str">
        <f t="shared" si="51"/>
        <v/>
      </c>
      <c r="AX42" s="208" t="str">
        <f t="shared" si="52"/>
        <v/>
      </c>
      <c r="AY42" s="208" t="str">
        <f t="shared" si="53"/>
        <v/>
      </c>
      <c r="AZ42" s="208" t="str">
        <f t="shared" si="54"/>
        <v/>
      </c>
      <c r="BA42" s="208" t="str">
        <f t="shared" si="55"/>
        <v/>
      </c>
      <c r="BB42" s="208" t="str">
        <f t="shared" si="56"/>
        <v/>
      </c>
      <c r="BC42" s="208" t="str">
        <f t="shared" si="57"/>
        <v/>
      </c>
      <c r="BD42" s="208">
        <f t="shared" si="58"/>
        <v>0</v>
      </c>
      <c r="BE42" s="287">
        <f t="shared" si="59"/>
        <v>0</v>
      </c>
      <c r="BF42" s="287">
        <f t="shared" si="60"/>
        <v>0</v>
      </c>
      <c r="BG42" s="288"/>
      <c r="BH42" s="288"/>
      <c r="BI42" s="288"/>
      <c r="BJ42" s="288"/>
      <c r="BK42" s="288"/>
      <c r="BL42" s="288"/>
      <c r="BM42" s="288"/>
      <c r="BN42" s="288"/>
      <c r="BO42" s="288"/>
      <c r="BP42" s="288"/>
      <c r="BQ42" s="288"/>
      <c r="BR42" s="288"/>
      <c r="BS42" s="288"/>
      <c r="BT42" s="288"/>
      <c r="BU42" s="288"/>
      <c r="BV42" s="288"/>
      <c r="BW42" s="288"/>
      <c r="BX42" s="288"/>
    </row>
    <row r="43" spans="1:76" s="208" customFormat="1" ht="23.15" customHeight="1">
      <c r="A43" s="194">
        <v>32</v>
      </c>
      <c r="B43" s="93"/>
      <c r="C43" s="100"/>
      <c r="D43" s="197" t="str">
        <f t="shared" si="34"/>
        <v/>
      </c>
      <c r="E43" s="102"/>
      <c r="F43" s="94"/>
      <c r="G43" s="95"/>
      <c r="H43" s="96"/>
      <c r="I43" s="101"/>
      <c r="J43" s="101"/>
      <c r="K43" s="97"/>
      <c r="L43" s="98"/>
      <c r="M43" s="98"/>
      <c r="N43" s="98"/>
      <c r="O43" s="97"/>
      <c r="P43" s="99"/>
      <c r="Q43" s="99"/>
      <c r="R43" s="206" t="str">
        <f t="shared" si="7"/>
        <v/>
      </c>
      <c r="S43" s="282" t="str">
        <f t="shared" si="35"/>
        <v/>
      </c>
      <c r="T43" s="282" t="str">
        <f t="shared" si="36"/>
        <v/>
      </c>
      <c r="U43" s="277" t="str">
        <f t="shared" si="37"/>
        <v/>
      </c>
      <c r="V43" s="208" t="str">
        <f t="shared" si="38"/>
        <v/>
      </c>
      <c r="W43" s="283" t="str">
        <f t="shared" si="39"/>
        <v/>
      </c>
      <c r="X43" s="283" t="str">
        <f t="shared" si="40"/>
        <v/>
      </c>
      <c r="Y43" s="223" t="str">
        <f>IF(X43="","",IF(AND(I43="無",J43="有")*OR(①基本情報!$D$4="幼稚園型認定こども園",①基本情報!$D$4="保育所型認定こども園",①基本情報!$D$4="地方裁量型認定こども園"),IF(Z43=4,4,5),X43))</f>
        <v/>
      </c>
      <c r="Z43" s="223" t="str">
        <f t="shared" si="41"/>
        <v/>
      </c>
      <c r="AA43" s="223" t="str">
        <f t="shared" si="42"/>
        <v/>
      </c>
      <c r="AB43" s="10" t="str">
        <f t="shared" si="61"/>
        <v/>
      </c>
      <c r="AC43" s="284" t="str">
        <f t="shared" si="61"/>
        <v/>
      </c>
      <c r="AD43" s="284" t="str">
        <f t="shared" si="61"/>
        <v/>
      </c>
      <c r="AE43" s="284" t="str">
        <f t="shared" si="61"/>
        <v/>
      </c>
      <c r="AF43" s="284" t="str">
        <f t="shared" si="61"/>
        <v/>
      </c>
      <c r="AG43" s="284" t="str">
        <f t="shared" si="61"/>
        <v/>
      </c>
      <c r="AH43" s="284" t="str">
        <f t="shared" si="61"/>
        <v/>
      </c>
      <c r="AI43" s="284" t="str">
        <f t="shared" si="61"/>
        <v/>
      </c>
      <c r="AJ43" s="284" t="str">
        <f t="shared" si="61"/>
        <v/>
      </c>
      <c r="AK43" s="284" t="str">
        <f t="shared" si="61"/>
        <v/>
      </c>
      <c r="AL43" s="284" t="str">
        <f t="shared" si="61"/>
        <v/>
      </c>
      <c r="AM43" s="284" t="str">
        <f t="shared" si="61"/>
        <v/>
      </c>
      <c r="AN43" s="208" t="str">
        <f t="shared" si="43"/>
        <v/>
      </c>
      <c r="AO43" s="285">
        <f t="shared" si="44"/>
        <v>0</v>
      </c>
      <c r="AP43" s="286">
        <f t="shared" si="45"/>
        <v>0</v>
      </c>
      <c r="AR43" s="208" t="str">
        <f t="shared" si="46"/>
        <v/>
      </c>
      <c r="AS43" s="208" t="str">
        <f t="shared" si="47"/>
        <v/>
      </c>
      <c r="AT43" s="208" t="str">
        <f t="shared" si="48"/>
        <v/>
      </c>
      <c r="AU43" s="208" t="str">
        <f t="shared" si="49"/>
        <v/>
      </c>
      <c r="AV43" s="208" t="str">
        <f t="shared" si="50"/>
        <v/>
      </c>
      <c r="AW43" s="208" t="str">
        <f t="shared" si="51"/>
        <v/>
      </c>
      <c r="AX43" s="208" t="str">
        <f t="shared" si="52"/>
        <v/>
      </c>
      <c r="AY43" s="208" t="str">
        <f t="shared" si="53"/>
        <v/>
      </c>
      <c r="AZ43" s="208" t="str">
        <f t="shared" si="54"/>
        <v/>
      </c>
      <c r="BA43" s="208" t="str">
        <f t="shared" si="55"/>
        <v/>
      </c>
      <c r="BB43" s="208" t="str">
        <f t="shared" si="56"/>
        <v/>
      </c>
      <c r="BC43" s="208" t="str">
        <f t="shared" si="57"/>
        <v/>
      </c>
      <c r="BD43" s="208">
        <f t="shared" si="58"/>
        <v>0</v>
      </c>
      <c r="BE43" s="287">
        <f t="shared" si="59"/>
        <v>0</v>
      </c>
      <c r="BF43" s="287">
        <f t="shared" si="60"/>
        <v>0</v>
      </c>
      <c r="BG43" s="288"/>
      <c r="BH43" s="288"/>
      <c r="BI43" s="288"/>
      <c r="BJ43" s="288"/>
      <c r="BK43" s="288"/>
      <c r="BL43" s="288"/>
      <c r="BM43" s="288"/>
      <c r="BN43" s="288"/>
      <c r="BO43" s="288"/>
      <c r="BP43" s="288"/>
      <c r="BQ43" s="288"/>
      <c r="BR43" s="288"/>
      <c r="BS43" s="288"/>
      <c r="BT43" s="288"/>
      <c r="BU43" s="288"/>
      <c r="BV43" s="288"/>
      <c r="BW43" s="288"/>
      <c r="BX43" s="288"/>
    </row>
    <row r="44" spans="1:76" s="208" customFormat="1" ht="23.15" customHeight="1">
      <c r="A44" s="194">
        <v>33</v>
      </c>
      <c r="B44" s="93"/>
      <c r="C44" s="100"/>
      <c r="D44" s="197" t="str">
        <f t="shared" si="34"/>
        <v/>
      </c>
      <c r="E44" s="102"/>
      <c r="F44" s="94"/>
      <c r="G44" s="95"/>
      <c r="H44" s="96"/>
      <c r="I44" s="101"/>
      <c r="J44" s="101"/>
      <c r="K44" s="97"/>
      <c r="L44" s="98"/>
      <c r="M44" s="98"/>
      <c r="N44" s="98"/>
      <c r="O44" s="97"/>
      <c r="P44" s="99"/>
      <c r="Q44" s="99"/>
      <c r="R44" s="206" t="str">
        <f t="shared" ref="R44:R75" si="62">IF(AB44="","","○")</f>
        <v/>
      </c>
      <c r="S44" s="282" t="str">
        <f t="shared" si="35"/>
        <v/>
      </c>
      <c r="T44" s="282" t="str">
        <f t="shared" si="36"/>
        <v/>
      </c>
      <c r="U44" s="277" t="str">
        <f t="shared" si="37"/>
        <v/>
      </c>
      <c r="V44" s="208" t="str">
        <f t="shared" si="38"/>
        <v/>
      </c>
      <c r="W44" s="283" t="str">
        <f t="shared" si="39"/>
        <v/>
      </c>
      <c r="X44" s="283" t="str">
        <f t="shared" si="40"/>
        <v/>
      </c>
      <c r="Y44" s="223" t="str">
        <f>IF(X44="","",IF(AND(I44="無",J44="有")*OR(①基本情報!$D$4="幼稚園型認定こども園",①基本情報!$D$4="保育所型認定こども園",①基本情報!$D$4="地方裁量型認定こども園"),IF(Z44=4,4,5),X44))</f>
        <v/>
      </c>
      <c r="Z44" s="223" t="str">
        <f t="shared" si="41"/>
        <v/>
      </c>
      <c r="AA44" s="223" t="str">
        <f t="shared" si="42"/>
        <v/>
      </c>
      <c r="AB44" s="10" t="str">
        <f t="shared" si="61"/>
        <v/>
      </c>
      <c r="AC44" s="284" t="str">
        <f t="shared" si="61"/>
        <v/>
      </c>
      <c r="AD44" s="284" t="str">
        <f t="shared" si="61"/>
        <v/>
      </c>
      <c r="AE44" s="284" t="str">
        <f t="shared" si="61"/>
        <v/>
      </c>
      <c r="AF44" s="284" t="str">
        <f t="shared" si="61"/>
        <v/>
      </c>
      <c r="AG44" s="284" t="str">
        <f t="shared" si="61"/>
        <v/>
      </c>
      <c r="AH44" s="284" t="str">
        <f t="shared" si="61"/>
        <v/>
      </c>
      <c r="AI44" s="284" t="str">
        <f t="shared" si="61"/>
        <v/>
      </c>
      <c r="AJ44" s="284" t="str">
        <f t="shared" si="61"/>
        <v/>
      </c>
      <c r="AK44" s="284" t="str">
        <f t="shared" si="61"/>
        <v/>
      </c>
      <c r="AL44" s="284" t="str">
        <f t="shared" si="61"/>
        <v/>
      </c>
      <c r="AM44" s="284" t="str">
        <f t="shared" si="61"/>
        <v/>
      </c>
      <c r="AN44" s="208" t="str">
        <f t="shared" si="43"/>
        <v/>
      </c>
      <c r="AO44" s="285">
        <f t="shared" si="44"/>
        <v>0</v>
      </c>
      <c r="AP44" s="286">
        <f t="shared" si="45"/>
        <v>0</v>
      </c>
      <c r="AR44" s="208" t="str">
        <f t="shared" si="46"/>
        <v/>
      </c>
      <c r="AS44" s="208" t="str">
        <f t="shared" si="47"/>
        <v/>
      </c>
      <c r="AT44" s="208" t="str">
        <f t="shared" si="48"/>
        <v/>
      </c>
      <c r="AU44" s="208" t="str">
        <f t="shared" si="49"/>
        <v/>
      </c>
      <c r="AV44" s="208" t="str">
        <f t="shared" si="50"/>
        <v/>
      </c>
      <c r="AW44" s="208" t="str">
        <f t="shared" si="51"/>
        <v/>
      </c>
      <c r="AX44" s="208" t="str">
        <f t="shared" si="52"/>
        <v/>
      </c>
      <c r="AY44" s="208" t="str">
        <f t="shared" si="53"/>
        <v/>
      </c>
      <c r="AZ44" s="208" t="str">
        <f t="shared" si="54"/>
        <v/>
      </c>
      <c r="BA44" s="208" t="str">
        <f t="shared" si="55"/>
        <v/>
      </c>
      <c r="BB44" s="208" t="str">
        <f t="shared" si="56"/>
        <v/>
      </c>
      <c r="BC44" s="208" t="str">
        <f t="shared" si="57"/>
        <v/>
      </c>
      <c r="BD44" s="208">
        <f t="shared" si="58"/>
        <v>0</v>
      </c>
      <c r="BE44" s="287">
        <f t="shared" si="59"/>
        <v>0</v>
      </c>
      <c r="BF44" s="287">
        <f t="shared" si="60"/>
        <v>0</v>
      </c>
      <c r="BG44" s="288"/>
      <c r="BH44" s="288"/>
      <c r="BI44" s="288"/>
      <c r="BJ44" s="288"/>
      <c r="BK44" s="288"/>
      <c r="BL44" s="288"/>
      <c r="BM44" s="288"/>
      <c r="BN44" s="288"/>
      <c r="BO44" s="288"/>
      <c r="BP44" s="288"/>
      <c r="BQ44" s="288"/>
      <c r="BR44" s="288"/>
      <c r="BS44" s="288"/>
      <c r="BT44" s="288"/>
      <c r="BU44" s="288"/>
      <c r="BV44" s="288"/>
      <c r="BW44" s="288"/>
      <c r="BX44" s="288"/>
    </row>
    <row r="45" spans="1:76" s="208" customFormat="1" ht="23.15" customHeight="1">
      <c r="A45" s="194">
        <v>34</v>
      </c>
      <c r="B45" s="93"/>
      <c r="C45" s="100"/>
      <c r="D45" s="197" t="str">
        <f t="shared" si="34"/>
        <v/>
      </c>
      <c r="E45" s="102"/>
      <c r="F45" s="94"/>
      <c r="G45" s="95"/>
      <c r="H45" s="96"/>
      <c r="I45" s="101"/>
      <c r="J45" s="101"/>
      <c r="K45" s="97"/>
      <c r="L45" s="98"/>
      <c r="M45" s="98"/>
      <c r="N45" s="98"/>
      <c r="O45" s="97"/>
      <c r="P45" s="99"/>
      <c r="Q45" s="99"/>
      <c r="R45" s="206" t="str">
        <f t="shared" si="62"/>
        <v/>
      </c>
      <c r="S45" s="282" t="str">
        <f t="shared" si="35"/>
        <v/>
      </c>
      <c r="T45" s="282" t="str">
        <f t="shared" si="36"/>
        <v/>
      </c>
      <c r="U45" s="277" t="str">
        <f t="shared" si="37"/>
        <v/>
      </c>
      <c r="V45" s="208" t="str">
        <f t="shared" si="38"/>
        <v/>
      </c>
      <c r="W45" s="283" t="str">
        <f t="shared" si="39"/>
        <v/>
      </c>
      <c r="X45" s="283" t="str">
        <f t="shared" si="40"/>
        <v/>
      </c>
      <c r="Y45" s="223" t="str">
        <f>IF(X45="","",IF(AND(I45="無",J45="有")*OR(①基本情報!$D$4="幼稚園型認定こども園",①基本情報!$D$4="保育所型認定こども園",①基本情報!$D$4="地方裁量型認定こども園"),IF(Z45=4,4,5),X45))</f>
        <v/>
      </c>
      <c r="Z45" s="223" t="str">
        <f t="shared" si="41"/>
        <v/>
      </c>
      <c r="AA45" s="223" t="str">
        <f t="shared" si="42"/>
        <v/>
      </c>
      <c r="AB45" s="10" t="str">
        <f t="shared" si="61"/>
        <v/>
      </c>
      <c r="AC45" s="284" t="str">
        <f t="shared" si="61"/>
        <v/>
      </c>
      <c r="AD45" s="284" t="str">
        <f t="shared" si="61"/>
        <v/>
      </c>
      <c r="AE45" s="284" t="str">
        <f t="shared" si="61"/>
        <v/>
      </c>
      <c r="AF45" s="284" t="str">
        <f t="shared" si="61"/>
        <v/>
      </c>
      <c r="AG45" s="284" t="str">
        <f t="shared" si="61"/>
        <v/>
      </c>
      <c r="AH45" s="284" t="str">
        <f t="shared" si="61"/>
        <v/>
      </c>
      <c r="AI45" s="284" t="str">
        <f t="shared" si="61"/>
        <v/>
      </c>
      <c r="AJ45" s="284" t="str">
        <f t="shared" si="61"/>
        <v/>
      </c>
      <c r="AK45" s="284" t="str">
        <f t="shared" si="61"/>
        <v/>
      </c>
      <c r="AL45" s="284" t="str">
        <f t="shared" si="61"/>
        <v/>
      </c>
      <c r="AM45" s="284" t="str">
        <f t="shared" si="61"/>
        <v/>
      </c>
      <c r="AN45" s="208" t="str">
        <f t="shared" si="43"/>
        <v/>
      </c>
      <c r="AO45" s="285">
        <f t="shared" si="44"/>
        <v>0</v>
      </c>
      <c r="AP45" s="286">
        <f t="shared" si="45"/>
        <v>0</v>
      </c>
      <c r="AR45" s="208" t="str">
        <f t="shared" si="46"/>
        <v/>
      </c>
      <c r="AS45" s="208" t="str">
        <f t="shared" si="47"/>
        <v/>
      </c>
      <c r="AT45" s="208" t="str">
        <f t="shared" si="48"/>
        <v/>
      </c>
      <c r="AU45" s="208" t="str">
        <f t="shared" si="49"/>
        <v/>
      </c>
      <c r="AV45" s="208" t="str">
        <f t="shared" si="50"/>
        <v/>
      </c>
      <c r="AW45" s="208" t="str">
        <f t="shared" si="51"/>
        <v/>
      </c>
      <c r="AX45" s="208" t="str">
        <f t="shared" si="52"/>
        <v/>
      </c>
      <c r="AY45" s="208" t="str">
        <f t="shared" si="53"/>
        <v/>
      </c>
      <c r="AZ45" s="208" t="str">
        <f t="shared" si="54"/>
        <v/>
      </c>
      <c r="BA45" s="208" t="str">
        <f t="shared" si="55"/>
        <v/>
      </c>
      <c r="BB45" s="208" t="str">
        <f t="shared" si="56"/>
        <v/>
      </c>
      <c r="BC45" s="208" t="str">
        <f t="shared" si="57"/>
        <v/>
      </c>
      <c r="BD45" s="208">
        <f t="shared" si="58"/>
        <v>0</v>
      </c>
      <c r="BE45" s="287">
        <f t="shared" si="59"/>
        <v>0</v>
      </c>
      <c r="BF45" s="287">
        <f t="shared" si="60"/>
        <v>0</v>
      </c>
      <c r="BG45" s="288"/>
      <c r="BH45" s="288"/>
      <c r="BI45" s="288"/>
      <c r="BJ45" s="288"/>
      <c r="BK45" s="288"/>
      <c r="BL45" s="288"/>
      <c r="BM45" s="288"/>
      <c r="BN45" s="288"/>
      <c r="BO45" s="288"/>
      <c r="BP45" s="288"/>
      <c r="BQ45" s="288"/>
      <c r="BR45" s="288"/>
      <c r="BS45" s="288"/>
      <c r="BT45" s="288"/>
      <c r="BU45" s="288"/>
      <c r="BV45" s="288"/>
      <c r="BW45" s="288"/>
      <c r="BX45" s="288"/>
    </row>
    <row r="46" spans="1:76" s="208" customFormat="1" ht="23.15" customHeight="1">
      <c r="A46" s="194">
        <v>35</v>
      </c>
      <c r="B46" s="93"/>
      <c r="C46" s="100"/>
      <c r="D46" s="197" t="str">
        <f t="shared" si="34"/>
        <v/>
      </c>
      <c r="E46" s="102"/>
      <c r="F46" s="94"/>
      <c r="G46" s="95"/>
      <c r="H46" s="96"/>
      <c r="I46" s="101"/>
      <c r="J46" s="101"/>
      <c r="K46" s="97"/>
      <c r="L46" s="98"/>
      <c r="M46" s="98"/>
      <c r="N46" s="98"/>
      <c r="O46" s="97"/>
      <c r="P46" s="99"/>
      <c r="Q46" s="99"/>
      <c r="R46" s="206" t="str">
        <f t="shared" si="62"/>
        <v/>
      </c>
      <c r="S46" s="282" t="str">
        <f t="shared" si="35"/>
        <v/>
      </c>
      <c r="T46" s="282" t="str">
        <f t="shared" si="36"/>
        <v/>
      </c>
      <c r="U46" s="277" t="str">
        <f t="shared" si="37"/>
        <v/>
      </c>
      <c r="V46" s="208" t="str">
        <f t="shared" si="38"/>
        <v/>
      </c>
      <c r="W46" s="283" t="str">
        <f t="shared" si="39"/>
        <v/>
      </c>
      <c r="X46" s="283" t="str">
        <f t="shared" si="40"/>
        <v/>
      </c>
      <c r="Y46" s="223" t="str">
        <f>IF(X46="","",IF(AND(I46="無",J46="有")*OR(①基本情報!$D$4="幼稚園型認定こども園",①基本情報!$D$4="保育所型認定こども園",①基本情報!$D$4="地方裁量型認定こども園"),IF(Z46=4,4,5),X46))</f>
        <v/>
      </c>
      <c r="Z46" s="223" t="str">
        <f t="shared" si="41"/>
        <v/>
      </c>
      <c r="AA46" s="223" t="str">
        <f t="shared" si="42"/>
        <v/>
      </c>
      <c r="AB46" s="10" t="str">
        <f t="shared" si="61"/>
        <v/>
      </c>
      <c r="AC46" s="284" t="str">
        <f t="shared" si="61"/>
        <v/>
      </c>
      <c r="AD46" s="284" t="str">
        <f t="shared" si="61"/>
        <v/>
      </c>
      <c r="AE46" s="284" t="str">
        <f t="shared" si="61"/>
        <v/>
      </c>
      <c r="AF46" s="284" t="str">
        <f t="shared" si="61"/>
        <v/>
      </c>
      <c r="AG46" s="284" t="str">
        <f t="shared" si="61"/>
        <v/>
      </c>
      <c r="AH46" s="284" t="str">
        <f t="shared" ref="AB46:AM67" si="63">IF($AA46="","",IF($M46="","",IF(AH$10&gt;=$M46,IF($N46="",$AA46,IF(AH$10&gt;$N46,"",$AA46)),"")))</f>
        <v/>
      </c>
      <c r="AI46" s="284" t="str">
        <f t="shared" si="63"/>
        <v/>
      </c>
      <c r="AJ46" s="284" t="str">
        <f t="shared" si="63"/>
        <v/>
      </c>
      <c r="AK46" s="284" t="str">
        <f t="shared" si="63"/>
        <v/>
      </c>
      <c r="AL46" s="284" t="str">
        <f t="shared" si="63"/>
        <v/>
      </c>
      <c r="AM46" s="284" t="str">
        <f t="shared" si="63"/>
        <v/>
      </c>
      <c r="AN46" s="208" t="str">
        <f t="shared" si="43"/>
        <v/>
      </c>
      <c r="AO46" s="285">
        <f t="shared" si="44"/>
        <v>0</v>
      </c>
      <c r="AP46" s="286">
        <f t="shared" si="45"/>
        <v>0</v>
      </c>
      <c r="AR46" s="208" t="str">
        <f t="shared" si="46"/>
        <v/>
      </c>
      <c r="AS46" s="208" t="str">
        <f t="shared" si="47"/>
        <v/>
      </c>
      <c r="AT46" s="208" t="str">
        <f t="shared" si="48"/>
        <v/>
      </c>
      <c r="AU46" s="208" t="str">
        <f t="shared" si="49"/>
        <v/>
      </c>
      <c r="AV46" s="208" t="str">
        <f t="shared" si="50"/>
        <v/>
      </c>
      <c r="AW46" s="208" t="str">
        <f t="shared" si="51"/>
        <v/>
      </c>
      <c r="AX46" s="208" t="str">
        <f t="shared" si="52"/>
        <v/>
      </c>
      <c r="AY46" s="208" t="str">
        <f t="shared" si="53"/>
        <v/>
      </c>
      <c r="AZ46" s="208" t="str">
        <f t="shared" si="54"/>
        <v/>
      </c>
      <c r="BA46" s="208" t="str">
        <f t="shared" si="55"/>
        <v/>
      </c>
      <c r="BB46" s="208" t="str">
        <f t="shared" si="56"/>
        <v/>
      </c>
      <c r="BC46" s="208" t="str">
        <f t="shared" si="57"/>
        <v/>
      </c>
      <c r="BD46" s="208">
        <f t="shared" si="58"/>
        <v>0</v>
      </c>
      <c r="BE46" s="287">
        <f t="shared" si="59"/>
        <v>0</v>
      </c>
      <c r="BF46" s="287">
        <f t="shared" si="60"/>
        <v>0</v>
      </c>
      <c r="BG46" s="288"/>
      <c r="BH46" s="288"/>
      <c r="BI46" s="288"/>
      <c r="BJ46" s="288"/>
      <c r="BK46" s="288"/>
      <c r="BL46" s="288"/>
      <c r="BM46" s="288"/>
      <c r="BN46" s="288"/>
      <c r="BO46" s="288"/>
      <c r="BP46" s="288"/>
      <c r="BQ46" s="288"/>
      <c r="BR46" s="288"/>
      <c r="BS46" s="288"/>
      <c r="BT46" s="288"/>
      <c r="BU46" s="288"/>
      <c r="BV46" s="288"/>
      <c r="BW46" s="288"/>
      <c r="BX46" s="288"/>
    </row>
    <row r="47" spans="1:76" s="208" customFormat="1" ht="23.15" customHeight="1">
      <c r="A47" s="194">
        <v>36</v>
      </c>
      <c r="B47" s="93"/>
      <c r="C47" s="100"/>
      <c r="D47" s="197" t="str">
        <f t="shared" si="34"/>
        <v/>
      </c>
      <c r="E47" s="102"/>
      <c r="F47" s="94"/>
      <c r="G47" s="95"/>
      <c r="H47" s="96"/>
      <c r="I47" s="101"/>
      <c r="J47" s="101"/>
      <c r="K47" s="97"/>
      <c r="L47" s="98"/>
      <c r="M47" s="98"/>
      <c r="N47" s="98"/>
      <c r="O47" s="97"/>
      <c r="P47" s="99"/>
      <c r="Q47" s="99"/>
      <c r="R47" s="206" t="str">
        <f t="shared" si="62"/>
        <v/>
      </c>
      <c r="S47" s="282" t="str">
        <f t="shared" si="35"/>
        <v/>
      </c>
      <c r="T47" s="282" t="str">
        <f t="shared" si="36"/>
        <v/>
      </c>
      <c r="U47" s="277" t="str">
        <f t="shared" si="37"/>
        <v/>
      </c>
      <c r="V47" s="208" t="str">
        <f t="shared" si="38"/>
        <v/>
      </c>
      <c r="W47" s="283" t="str">
        <f t="shared" si="39"/>
        <v/>
      </c>
      <c r="X47" s="283" t="str">
        <f t="shared" si="40"/>
        <v/>
      </c>
      <c r="Y47" s="223" t="str">
        <f>IF(X47="","",IF(AND(I47="無",J47="有")*OR(①基本情報!$D$4="幼稚園型認定こども園",①基本情報!$D$4="保育所型認定こども園",①基本情報!$D$4="地方裁量型認定こども園"),IF(Z47=4,4,5),X47))</f>
        <v/>
      </c>
      <c r="Z47" s="223" t="str">
        <f t="shared" si="41"/>
        <v/>
      </c>
      <c r="AA47" s="223" t="str">
        <f t="shared" si="42"/>
        <v/>
      </c>
      <c r="AB47" s="10" t="str">
        <f t="shared" si="63"/>
        <v/>
      </c>
      <c r="AC47" s="284" t="str">
        <f t="shared" si="63"/>
        <v/>
      </c>
      <c r="AD47" s="284" t="str">
        <f t="shared" si="63"/>
        <v/>
      </c>
      <c r="AE47" s="284" t="str">
        <f t="shared" si="63"/>
        <v/>
      </c>
      <c r="AF47" s="284" t="str">
        <f t="shared" si="63"/>
        <v/>
      </c>
      <c r="AG47" s="284" t="str">
        <f t="shared" si="63"/>
        <v/>
      </c>
      <c r="AH47" s="284" t="str">
        <f t="shared" si="63"/>
        <v/>
      </c>
      <c r="AI47" s="284" t="str">
        <f t="shared" si="63"/>
        <v/>
      </c>
      <c r="AJ47" s="284" t="str">
        <f t="shared" si="63"/>
        <v/>
      </c>
      <c r="AK47" s="284" t="str">
        <f t="shared" si="63"/>
        <v/>
      </c>
      <c r="AL47" s="284" t="str">
        <f t="shared" si="63"/>
        <v/>
      </c>
      <c r="AM47" s="284" t="str">
        <f t="shared" si="63"/>
        <v/>
      </c>
      <c r="AN47" s="208" t="str">
        <f t="shared" si="43"/>
        <v/>
      </c>
      <c r="AO47" s="285">
        <f t="shared" si="44"/>
        <v>0</v>
      </c>
      <c r="AP47" s="286">
        <f t="shared" si="45"/>
        <v>0</v>
      </c>
      <c r="AR47" s="208" t="str">
        <f t="shared" si="46"/>
        <v/>
      </c>
      <c r="AS47" s="208" t="str">
        <f t="shared" si="47"/>
        <v/>
      </c>
      <c r="AT47" s="208" t="str">
        <f t="shared" si="48"/>
        <v/>
      </c>
      <c r="AU47" s="208" t="str">
        <f t="shared" si="49"/>
        <v/>
      </c>
      <c r="AV47" s="208" t="str">
        <f t="shared" si="50"/>
        <v/>
      </c>
      <c r="AW47" s="208" t="str">
        <f t="shared" si="51"/>
        <v/>
      </c>
      <c r="AX47" s="208" t="str">
        <f t="shared" si="52"/>
        <v/>
      </c>
      <c r="AY47" s="208" t="str">
        <f t="shared" si="53"/>
        <v/>
      </c>
      <c r="AZ47" s="208" t="str">
        <f t="shared" si="54"/>
        <v/>
      </c>
      <c r="BA47" s="208" t="str">
        <f t="shared" si="55"/>
        <v/>
      </c>
      <c r="BB47" s="208" t="str">
        <f t="shared" si="56"/>
        <v/>
      </c>
      <c r="BC47" s="208" t="str">
        <f t="shared" si="57"/>
        <v/>
      </c>
      <c r="BD47" s="208">
        <f t="shared" si="58"/>
        <v>0</v>
      </c>
      <c r="BE47" s="287">
        <f t="shared" si="59"/>
        <v>0</v>
      </c>
      <c r="BF47" s="287">
        <f t="shared" si="60"/>
        <v>0</v>
      </c>
      <c r="BG47" s="288"/>
      <c r="BH47" s="288"/>
      <c r="BI47" s="288"/>
      <c r="BJ47" s="288"/>
      <c r="BK47" s="288"/>
      <c r="BL47" s="288"/>
      <c r="BM47" s="288"/>
      <c r="BN47" s="288"/>
      <c r="BO47" s="288"/>
      <c r="BP47" s="288"/>
      <c r="BQ47" s="288"/>
      <c r="BR47" s="288"/>
      <c r="BS47" s="288"/>
      <c r="BT47" s="288"/>
      <c r="BU47" s="288"/>
      <c r="BV47" s="288"/>
      <c r="BW47" s="288"/>
      <c r="BX47" s="288"/>
    </row>
    <row r="48" spans="1:76" s="208" customFormat="1" ht="23.15" customHeight="1">
      <c r="A48" s="194">
        <v>37</v>
      </c>
      <c r="B48" s="93"/>
      <c r="C48" s="100"/>
      <c r="D48" s="197" t="str">
        <f t="shared" si="34"/>
        <v/>
      </c>
      <c r="E48" s="102"/>
      <c r="F48" s="94"/>
      <c r="G48" s="95"/>
      <c r="H48" s="96"/>
      <c r="I48" s="101"/>
      <c r="J48" s="101"/>
      <c r="K48" s="97"/>
      <c r="L48" s="98"/>
      <c r="M48" s="98"/>
      <c r="N48" s="98"/>
      <c r="O48" s="97"/>
      <c r="P48" s="99"/>
      <c r="Q48" s="99"/>
      <c r="R48" s="206" t="str">
        <f t="shared" si="62"/>
        <v/>
      </c>
      <c r="S48" s="282" t="str">
        <f t="shared" si="35"/>
        <v/>
      </c>
      <c r="T48" s="282" t="str">
        <f t="shared" si="36"/>
        <v/>
      </c>
      <c r="U48" s="277" t="str">
        <f t="shared" si="37"/>
        <v/>
      </c>
      <c r="V48" s="208" t="str">
        <f t="shared" si="38"/>
        <v/>
      </c>
      <c r="W48" s="283" t="str">
        <f t="shared" si="39"/>
        <v/>
      </c>
      <c r="X48" s="283" t="str">
        <f t="shared" si="40"/>
        <v/>
      </c>
      <c r="Y48" s="223" t="str">
        <f>IF(X48="","",IF(AND(I48="無",J48="有")*OR(①基本情報!$D$4="幼稚園型認定こども園",①基本情報!$D$4="保育所型認定こども園",①基本情報!$D$4="地方裁量型認定こども園"),IF(Z48=4,4,5),X48))</f>
        <v/>
      </c>
      <c r="Z48" s="223" t="str">
        <f t="shared" si="41"/>
        <v/>
      </c>
      <c r="AA48" s="223" t="str">
        <f t="shared" si="42"/>
        <v/>
      </c>
      <c r="AB48" s="10" t="str">
        <f t="shared" si="63"/>
        <v/>
      </c>
      <c r="AC48" s="284" t="str">
        <f t="shared" si="63"/>
        <v/>
      </c>
      <c r="AD48" s="284" t="str">
        <f t="shared" si="63"/>
        <v/>
      </c>
      <c r="AE48" s="284" t="str">
        <f t="shared" si="63"/>
        <v/>
      </c>
      <c r="AF48" s="284" t="str">
        <f t="shared" si="63"/>
        <v/>
      </c>
      <c r="AG48" s="284" t="str">
        <f t="shared" si="63"/>
        <v/>
      </c>
      <c r="AH48" s="284" t="str">
        <f t="shared" si="63"/>
        <v/>
      </c>
      <c r="AI48" s="284" t="str">
        <f t="shared" si="63"/>
        <v/>
      </c>
      <c r="AJ48" s="284" t="str">
        <f t="shared" si="63"/>
        <v/>
      </c>
      <c r="AK48" s="284" t="str">
        <f t="shared" si="63"/>
        <v/>
      </c>
      <c r="AL48" s="284" t="str">
        <f t="shared" si="63"/>
        <v/>
      </c>
      <c r="AM48" s="284" t="str">
        <f t="shared" si="63"/>
        <v/>
      </c>
      <c r="AN48" s="208" t="str">
        <f t="shared" si="43"/>
        <v/>
      </c>
      <c r="AO48" s="285">
        <f t="shared" si="44"/>
        <v>0</v>
      </c>
      <c r="AP48" s="286">
        <f t="shared" si="45"/>
        <v>0</v>
      </c>
      <c r="AR48" s="208" t="str">
        <f t="shared" si="46"/>
        <v/>
      </c>
      <c r="AS48" s="208" t="str">
        <f t="shared" si="47"/>
        <v/>
      </c>
      <c r="AT48" s="208" t="str">
        <f t="shared" si="48"/>
        <v/>
      </c>
      <c r="AU48" s="208" t="str">
        <f t="shared" si="49"/>
        <v/>
      </c>
      <c r="AV48" s="208" t="str">
        <f t="shared" si="50"/>
        <v/>
      </c>
      <c r="AW48" s="208" t="str">
        <f t="shared" si="51"/>
        <v/>
      </c>
      <c r="AX48" s="208" t="str">
        <f t="shared" si="52"/>
        <v/>
      </c>
      <c r="AY48" s="208" t="str">
        <f t="shared" si="53"/>
        <v/>
      </c>
      <c r="AZ48" s="208" t="str">
        <f t="shared" si="54"/>
        <v/>
      </c>
      <c r="BA48" s="208" t="str">
        <f t="shared" si="55"/>
        <v/>
      </c>
      <c r="BB48" s="208" t="str">
        <f t="shared" si="56"/>
        <v/>
      </c>
      <c r="BC48" s="208" t="str">
        <f t="shared" si="57"/>
        <v/>
      </c>
      <c r="BD48" s="208">
        <f t="shared" si="58"/>
        <v>0</v>
      </c>
      <c r="BE48" s="287">
        <f t="shared" si="59"/>
        <v>0</v>
      </c>
      <c r="BF48" s="287">
        <f t="shared" si="60"/>
        <v>0</v>
      </c>
      <c r="BG48" s="288"/>
      <c r="BH48" s="288"/>
      <c r="BI48" s="288"/>
      <c r="BJ48" s="288"/>
      <c r="BK48" s="288"/>
      <c r="BL48" s="288"/>
      <c r="BM48" s="288"/>
      <c r="BN48" s="288"/>
      <c r="BO48" s="288"/>
      <c r="BP48" s="288"/>
      <c r="BQ48" s="288"/>
      <c r="BR48" s="288"/>
      <c r="BS48" s="288"/>
      <c r="BT48" s="288"/>
      <c r="BU48" s="288"/>
      <c r="BV48" s="288"/>
      <c r="BW48" s="288"/>
      <c r="BX48" s="288"/>
    </row>
    <row r="49" spans="1:76" s="208" customFormat="1" ht="23.15" customHeight="1">
      <c r="A49" s="194">
        <v>38</v>
      </c>
      <c r="B49" s="93"/>
      <c r="C49" s="100"/>
      <c r="D49" s="197" t="str">
        <f t="shared" si="34"/>
        <v/>
      </c>
      <c r="E49" s="102"/>
      <c r="F49" s="94"/>
      <c r="G49" s="95"/>
      <c r="H49" s="96"/>
      <c r="I49" s="101"/>
      <c r="J49" s="101"/>
      <c r="K49" s="97"/>
      <c r="L49" s="98"/>
      <c r="M49" s="98"/>
      <c r="N49" s="98"/>
      <c r="O49" s="97"/>
      <c r="P49" s="99"/>
      <c r="Q49" s="99"/>
      <c r="R49" s="206" t="str">
        <f t="shared" si="62"/>
        <v/>
      </c>
      <c r="S49" s="282" t="str">
        <f t="shared" si="35"/>
        <v/>
      </c>
      <c r="T49" s="282" t="str">
        <f t="shared" si="36"/>
        <v/>
      </c>
      <c r="U49" s="277" t="str">
        <f t="shared" si="37"/>
        <v/>
      </c>
      <c r="V49" s="208" t="str">
        <f t="shared" si="38"/>
        <v/>
      </c>
      <c r="W49" s="283" t="str">
        <f t="shared" si="39"/>
        <v/>
      </c>
      <c r="X49" s="283" t="str">
        <f t="shared" si="40"/>
        <v/>
      </c>
      <c r="Y49" s="223" t="str">
        <f>IF(X49="","",IF(AND(I49="無",J49="有")*OR(①基本情報!$D$4="幼稚園型認定こども園",①基本情報!$D$4="保育所型認定こども園",①基本情報!$D$4="地方裁量型認定こども園"),IF(Z49=4,4,5),X49))</f>
        <v/>
      </c>
      <c r="Z49" s="223" t="str">
        <f t="shared" si="41"/>
        <v/>
      </c>
      <c r="AA49" s="223" t="str">
        <f t="shared" si="42"/>
        <v/>
      </c>
      <c r="AB49" s="10" t="str">
        <f t="shared" si="63"/>
        <v/>
      </c>
      <c r="AC49" s="284" t="str">
        <f t="shared" si="63"/>
        <v/>
      </c>
      <c r="AD49" s="284" t="str">
        <f t="shared" si="63"/>
        <v/>
      </c>
      <c r="AE49" s="284" t="str">
        <f t="shared" si="63"/>
        <v/>
      </c>
      <c r="AF49" s="284" t="str">
        <f t="shared" si="63"/>
        <v/>
      </c>
      <c r="AG49" s="284" t="str">
        <f t="shared" si="63"/>
        <v/>
      </c>
      <c r="AH49" s="284" t="str">
        <f t="shared" si="63"/>
        <v/>
      </c>
      <c r="AI49" s="284" t="str">
        <f t="shared" si="63"/>
        <v/>
      </c>
      <c r="AJ49" s="284" t="str">
        <f t="shared" si="63"/>
        <v/>
      </c>
      <c r="AK49" s="284" t="str">
        <f t="shared" si="63"/>
        <v/>
      </c>
      <c r="AL49" s="284" t="str">
        <f t="shared" si="63"/>
        <v/>
      </c>
      <c r="AM49" s="284" t="str">
        <f t="shared" si="63"/>
        <v/>
      </c>
      <c r="AN49" s="208" t="str">
        <f t="shared" si="43"/>
        <v/>
      </c>
      <c r="AO49" s="285">
        <f t="shared" si="44"/>
        <v>0</v>
      </c>
      <c r="AP49" s="286">
        <f t="shared" si="45"/>
        <v>0</v>
      </c>
      <c r="AR49" s="208" t="str">
        <f t="shared" si="46"/>
        <v/>
      </c>
      <c r="AS49" s="208" t="str">
        <f t="shared" si="47"/>
        <v/>
      </c>
      <c r="AT49" s="208" t="str">
        <f t="shared" si="48"/>
        <v/>
      </c>
      <c r="AU49" s="208" t="str">
        <f t="shared" si="49"/>
        <v/>
      </c>
      <c r="AV49" s="208" t="str">
        <f t="shared" si="50"/>
        <v/>
      </c>
      <c r="AW49" s="208" t="str">
        <f t="shared" si="51"/>
        <v/>
      </c>
      <c r="AX49" s="208" t="str">
        <f t="shared" si="52"/>
        <v/>
      </c>
      <c r="AY49" s="208" t="str">
        <f t="shared" si="53"/>
        <v/>
      </c>
      <c r="AZ49" s="208" t="str">
        <f t="shared" si="54"/>
        <v/>
      </c>
      <c r="BA49" s="208" t="str">
        <f t="shared" si="55"/>
        <v/>
      </c>
      <c r="BB49" s="208" t="str">
        <f t="shared" si="56"/>
        <v/>
      </c>
      <c r="BC49" s="208" t="str">
        <f t="shared" si="57"/>
        <v/>
      </c>
      <c r="BD49" s="208">
        <f t="shared" si="58"/>
        <v>0</v>
      </c>
      <c r="BE49" s="287">
        <f t="shared" si="59"/>
        <v>0</v>
      </c>
      <c r="BF49" s="287">
        <f t="shared" si="60"/>
        <v>0</v>
      </c>
      <c r="BG49" s="288"/>
      <c r="BH49" s="288"/>
      <c r="BI49" s="288"/>
      <c r="BJ49" s="288"/>
      <c r="BK49" s="288"/>
      <c r="BL49" s="288"/>
      <c r="BM49" s="288"/>
      <c r="BN49" s="288"/>
      <c r="BO49" s="288"/>
      <c r="BP49" s="288"/>
      <c r="BQ49" s="288"/>
      <c r="BR49" s="288"/>
      <c r="BS49" s="288"/>
      <c r="BT49" s="288"/>
      <c r="BU49" s="288"/>
      <c r="BV49" s="288"/>
      <c r="BW49" s="288"/>
      <c r="BX49" s="288"/>
    </row>
    <row r="50" spans="1:76" s="208" customFormat="1" ht="23.15" customHeight="1">
      <c r="A50" s="194">
        <v>39</v>
      </c>
      <c r="B50" s="93"/>
      <c r="C50" s="100"/>
      <c r="D50" s="197" t="str">
        <f t="shared" si="34"/>
        <v/>
      </c>
      <c r="E50" s="102"/>
      <c r="F50" s="94"/>
      <c r="G50" s="95"/>
      <c r="H50" s="96"/>
      <c r="I50" s="101"/>
      <c r="J50" s="101"/>
      <c r="K50" s="97"/>
      <c r="L50" s="98"/>
      <c r="M50" s="98"/>
      <c r="N50" s="98"/>
      <c r="O50" s="97"/>
      <c r="P50" s="99"/>
      <c r="Q50" s="99"/>
      <c r="R50" s="206" t="str">
        <f t="shared" si="62"/>
        <v/>
      </c>
      <c r="S50" s="282" t="str">
        <f t="shared" si="35"/>
        <v/>
      </c>
      <c r="T50" s="282" t="str">
        <f t="shared" si="36"/>
        <v/>
      </c>
      <c r="U50" s="277" t="str">
        <f t="shared" si="37"/>
        <v/>
      </c>
      <c r="V50" s="208" t="str">
        <f t="shared" si="38"/>
        <v/>
      </c>
      <c r="W50" s="283" t="str">
        <f t="shared" si="39"/>
        <v/>
      </c>
      <c r="X50" s="283" t="str">
        <f t="shared" si="40"/>
        <v/>
      </c>
      <c r="Y50" s="223" t="str">
        <f>IF(X50="","",IF(AND(I50="無",J50="有")*OR(①基本情報!$D$4="幼稚園型認定こども園",①基本情報!$D$4="保育所型認定こども園",①基本情報!$D$4="地方裁量型認定こども園"),IF(Z50=4,4,5),X50))</f>
        <v/>
      </c>
      <c r="Z50" s="223" t="str">
        <f t="shared" si="41"/>
        <v/>
      </c>
      <c r="AA50" s="223" t="str">
        <f t="shared" si="42"/>
        <v/>
      </c>
      <c r="AB50" s="10" t="str">
        <f t="shared" si="63"/>
        <v/>
      </c>
      <c r="AC50" s="284" t="str">
        <f t="shared" si="63"/>
        <v/>
      </c>
      <c r="AD50" s="284" t="str">
        <f t="shared" si="63"/>
        <v/>
      </c>
      <c r="AE50" s="284" t="str">
        <f t="shared" si="63"/>
        <v/>
      </c>
      <c r="AF50" s="284" t="str">
        <f t="shared" si="63"/>
        <v/>
      </c>
      <c r="AG50" s="284" t="str">
        <f t="shared" si="63"/>
        <v/>
      </c>
      <c r="AH50" s="284" t="str">
        <f t="shared" si="63"/>
        <v/>
      </c>
      <c r="AI50" s="284" t="str">
        <f t="shared" si="63"/>
        <v/>
      </c>
      <c r="AJ50" s="284" t="str">
        <f t="shared" si="63"/>
        <v/>
      </c>
      <c r="AK50" s="284" t="str">
        <f t="shared" si="63"/>
        <v/>
      </c>
      <c r="AL50" s="284" t="str">
        <f t="shared" si="63"/>
        <v/>
      </c>
      <c r="AM50" s="284" t="str">
        <f t="shared" si="63"/>
        <v/>
      </c>
      <c r="AN50" s="208" t="str">
        <f t="shared" si="43"/>
        <v/>
      </c>
      <c r="AO50" s="285">
        <f t="shared" si="44"/>
        <v>0</v>
      </c>
      <c r="AP50" s="286">
        <f t="shared" si="45"/>
        <v>0</v>
      </c>
      <c r="AR50" s="208" t="str">
        <f t="shared" si="46"/>
        <v/>
      </c>
      <c r="AS50" s="208" t="str">
        <f t="shared" si="47"/>
        <v/>
      </c>
      <c r="AT50" s="208" t="str">
        <f t="shared" si="48"/>
        <v/>
      </c>
      <c r="AU50" s="208" t="str">
        <f t="shared" si="49"/>
        <v/>
      </c>
      <c r="AV50" s="208" t="str">
        <f t="shared" si="50"/>
        <v/>
      </c>
      <c r="AW50" s="208" t="str">
        <f t="shared" si="51"/>
        <v/>
      </c>
      <c r="AX50" s="208" t="str">
        <f t="shared" si="52"/>
        <v/>
      </c>
      <c r="AY50" s="208" t="str">
        <f t="shared" si="53"/>
        <v/>
      </c>
      <c r="AZ50" s="208" t="str">
        <f t="shared" si="54"/>
        <v/>
      </c>
      <c r="BA50" s="208" t="str">
        <f t="shared" si="55"/>
        <v/>
      </c>
      <c r="BB50" s="208" t="str">
        <f t="shared" si="56"/>
        <v/>
      </c>
      <c r="BC50" s="208" t="str">
        <f t="shared" si="57"/>
        <v/>
      </c>
      <c r="BD50" s="208">
        <f t="shared" si="58"/>
        <v>0</v>
      </c>
      <c r="BE50" s="287">
        <f t="shared" si="59"/>
        <v>0</v>
      </c>
      <c r="BF50" s="287">
        <f t="shared" si="60"/>
        <v>0</v>
      </c>
      <c r="BG50" s="288"/>
      <c r="BH50" s="288"/>
      <c r="BI50" s="288"/>
      <c r="BJ50" s="288"/>
      <c r="BK50" s="288"/>
      <c r="BL50" s="288"/>
      <c r="BM50" s="288"/>
      <c r="BN50" s="288"/>
      <c r="BO50" s="288"/>
      <c r="BP50" s="288"/>
      <c r="BQ50" s="288"/>
      <c r="BR50" s="288"/>
      <c r="BS50" s="288"/>
      <c r="BT50" s="288"/>
      <c r="BU50" s="288"/>
      <c r="BV50" s="288"/>
      <c r="BW50" s="288"/>
      <c r="BX50" s="288"/>
    </row>
    <row r="51" spans="1:76" s="208" customFormat="1" ht="23.15" customHeight="1">
      <c r="A51" s="194">
        <v>40</v>
      </c>
      <c r="B51" s="93"/>
      <c r="C51" s="100"/>
      <c r="D51" s="197" t="str">
        <f t="shared" si="34"/>
        <v/>
      </c>
      <c r="E51" s="102"/>
      <c r="F51" s="94"/>
      <c r="G51" s="95"/>
      <c r="H51" s="96"/>
      <c r="I51" s="101"/>
      <c r="J51" s="101"/>
      <c r="K51" s="97"/>
      <c r="L51" s="98"/>
      <c r="M51" s="98"/>
      <c r="N51" s="98"/>
      <c r="O51" s="97"/>
      <c r="P51" s="99"/>
      <c r="Q51" s="99"/>
      <c r="R51" s="206" t="str">
        <f t="shared" si="62"/>
        <v/>
      </c>
      <c r="S51" s="282" t="str">
        <f t="shared" si="35"/>
        <v/>
      </c>
      <c r="T51" s="282" t="str">
        <f t="shared" si="36"/>
        <v/>
      </c>
      <c r="U51" s="277" t="str">
        <f t="shared" si="37"/>
        <v/>
      </c>
      <c r="V51" s="208" t="str">
        <f t="shared" si="38"/>
        <v/>
      </c>
      <c r="W51" s="283" t="str">
        <f t="shared" si="39"/>
        <v/>
      </c>
      <c r="X51" s="283" t="str">
        <f t="shared" si="40"/>
        <v/>
      </c>
      <c r="Y51" s="223" t="str">
        <f>IF(X51="","",IF(AND(I51="無",J51="有")*OR(①基本情報!$D$4="幼稚園型認定こども園",①基本情報!$D$4="保育所型認定こども園",①基本情報!$D$4="地方裁量型認定こども園"),IF(Z51=4,4,5),X51))</f>
        <v/>
      </c>
      <c r="Z51" s="223" t="str">
        <f t="shared" si="41"/>
        <v/>
      </c>
      <c r="AA51" s="223" t="str">
        <f t="shared" si="42"/>
        <v/>
      </c>
      <c r="AB51" s="10" t="str">
        <f t="shared" si="63"/>
        <v/>
      </c>
      <c r="AC51" s="284" t="str">
        <f t="shared" si="63"/>
        <v/>
      </c>
      <c r="AD51" s="284" t="str">
        <f t="shared" si="63"/>
        <v/>
      </c>
      <c r="AE51" s="284" t="str">
        <f t="shared" si="63"/>
        <v/>
      </c>
      <c r="AF51" s="284" t="str">
        <f t="shared" si="63"/>
        <v/>
      </c>
      <c r="AG51" s="284" t="str">
        <f t="shared" si="63"/>
        <v/>
      </c>
      <c r="AH51" s="284" t="str">
        <f t="shared" si="63"/>
        <v/>
      </c>
      <c r="AI51" s="284" t="str">
        <f t="shared" si="63"/>
        <v/>
      </c>
      <c r="AJ51" s="284" t="str">
        <f t="shared" si="63"/>
        <v/>
      </c>
      <c r="AK51" s="284" t="str">
        <f t="shared" si="63"/>
        <v/>
      </c>
      <c r="AL51" s="284" t="str">
        <f t="shared" si="63"/>
        <v/>
      </c>
      <c r="AM51" s="284" t="str">
        <f t="shared" si="63"/>
        <v/>
      </c>
      <c r="AN51" s="208" t="str">
        <f t="shared" si="43"/>
        <v/>
      </c>
      <c r="AO51" s="285">
        <f t="shared" si="44"/>
        <v>0</v>
      </c>
      <c r="AP51" s="286">
        <f t="shared" si="45"/>
        <v>0</v>
      </c>
      <c r="AR51" s="208" t="str">
        <f t="shared" si="46"/>
        <v/>
      </c>
      <c r="AS51" s="208" t="str">
        <f t="shared" si="47"/>
        <v/>
      </c>
      <c r="AT51" s="208" t="str">
        <f t="shared" si="48"/>
        <v/>
      </c>
      <c r="AU51" s="208" t="str">
        <f t="shared" si="49"/>
        <v/>
      </c>
      <c r="AV51" s="208" t="str">
        <f t="shared" si="50"/>
        <v/>
      </c>
      <c r="AW51" s="208" t="str">
        <f t="shared" si="51"/>
        <v/>
      </c>
      <c r="AX51" s="208" t="str">
        <f t="shared" si="52"/>
        <v/>
      </c>
      <c r="AY51" s="208" t="str">
        <f t="shared" si="53"/>
        <v/>
      </c>
      <c r="AZ51" s="208" t="str">
        <f t="shared" si="54"/>
        <v/>
      </c>
      <c r="BA51" s="208" t="str">
        <f t="shared" si="55"/>
        <v/>
      </c>
      <c r="BB51" s="208" t="str">
        <f t="shared" si="56"/>
        <v/>
      </c>
      <c r="BC51" s="208" t="str">
        <f t="shared" si="57"/>
        <v/>
      </c>
      <c r="BD51" s="208">
        <f t="shared" si="58"/>
        <v>0</v>
      </c>
      <c r="BE51" s="287">
        <f t="shared" si="59"/>
        <v>0</v>
      </c>
      <c r="BF51" s="287">
        <f t="shared" si="60"/>
        <v>0</v>
      </c>
      <c r="BG51" s="288"/>
      <c r="BH51" s="288"/>
      <c r="BI51" s="288"/>
      <c r="BJ51" s="288"/>
      <c r="BK51" s="288"/>
      <c r="BL51" s="288"/>
      <c r="BM51" s="288"/>
      <c r="BN51" s="288"/>
      <c r="BO51" s="288"/>
      <c r="BP51" s="288"/>
      <c r="BQ51" s="288"/>
      <c r="BR51" s="288"/>
      <c r="BS51" s="288"/>
      <c r="BT51" s="288"/>
      <c r="BU51" s="288"/>
      <c r="BV51" s="288"/>
      <c r="BW51" s="288"/>
      <c r="BX51" s="288"/>
    </row>
    <row r="52" spans="1:76" s="208" customFormat="1" ht="23.15" customHeight="1">
      <c r="A52" s="194">
        <v>41</v>
      </c>
      <c r="B52" s="93"/>
      <c r="C52" s="100"/>
      <c r="D52" s="197" t="str">
        <f t="shared" si="34"/>
        <v/>
      </c>
      <c r="E52" s="102"/>
      <c r="F52" s="94"/>
      <c r="G52" s="95"/>
      <c r="H52" s="96"/>
      <c r="I52" s="101"/>
      <c r="J52" s="101"/>
      <c r="K52" s="97"/>
      <c r="L52" s="98"/>
      <c r="M52" s="98"/>
      <c r="N52" s="98"/>
      <c r="O52" s="97"/>
      <c r="P52" s="99"/>
      <c r="Q52" s="99"/>
      <c r="R52" s="206" t="str">
        <f t="shared" si="62"/>
        <v/>
      </c>
      <c r="S52" s="282" t="str">
        <f t="shared" si="35"/>
        <v/>
      </c>
      <c r="T52" s="282" t="str">
        <f t="shared" si="36"/>
        <v/>
      </c>
      <c r="U52" s="277" t="str">
        <f t="shared" si="37"/>
        <v/>
      </c>
      <c r="V52" s="208" t="str">
        <f t="shared" si="38"/>
        <v/>
      </c>
      <c r="W52" s="283" t="str">
        <f t="shared" si="39"/>
        <v/>
      </c>
      <c r="X52" s="283" t="str">
        <f t="shared" si="40"/>
        <v/>
      </c>
      <c r="Y52" s="223" t="str">
        <f>IF(X52="","",IF(AND(I52="無",J52="有")*OR(①基本情報!$D$4="幼稚園型認定こども園",①基本情報!$D$4="保育所型認定こども園",①基本情報!$D$4="地方裁量型認定こども園"),IF(Z52=4,4,5),X52))</f>
        <v/>
      </c>
      <c r="Z52" s="223" t="str">
        <f t="shared" si="41"/>
        <v/>
      </c>
      <c r="AA52" s="223" t="str">
        <f t="shared" si="42"/>
        <v/>
      </c>
      <c r="AB52" s="10" t="str">
        <f t="shared" si="63"/>
        <v/>
      </c>
      <c r="AC52" s="284" t="str">
        <f t="shared" si="63"/>
        <v/>
      </c>
      <c r="AD52" s="284" t="str">
        <f t="shared" si="63"/>
        <v/>
      </c>
      <c r="AE52" s="284" t="str">
        <f t="shared" si="63"/>
        <v/>
      </c>
      <c r="AF52" s="284" t="str">
        <f t="shared" si="63"/>
        <v/>
      </c>
      <c r="AG52" s="284" t="str">
        <f t="shared" si="63"/>
        <v/>
      </c>
      <c r="AH52" s="284" t="str">
        <f t="shared" si="63"/>
        <v/>
      </c>
      <c r="AI52" s="284" t="str">
        <f t="shared" si="63"/>
        <v/>
      </c>
      <c r="AJ52" s="284" t="str">
        <f t="shared" si="63"/>
        <v/>
      </c>
      <c r="AK52" s="284" t="str">
        <f t="shared" si="63"/>
        <v/>
      </c>
      <c r="AL52" s="284" t="str">
        <f t="shared" si="63"/>
        <v/>
      </c>
      <c r="AM52" s="284" t="str">
        <f t="shared" si="63"/>
        <v/>
      </c>
      <c r="AN52" s="208" t="str">
        <f t="shared" si="43"/>
        <v/>
      </c>
      <c r="AO52" s="285">
        <f t="shared" si="44"/>
        <v>0</v>
      </c>
      <c r="AP52" s="286">
        <f t="shared" si="45"/>
        <v>0</v>
      </c>
      <c r="AR52" s="208" t="str">
        <f t="shared" si="46"/>
        <v/>
      </c>
      <c r="AS52" s="208" t="str">
        <f t="shared" si="47"/>
        <v/>
      </c>
      <c r="AT52" s="208" t="str">
        <f t="shared" si="48"/>
        <v/>
      </c>
      <c r="AU52" s="208" t="str">
        <f t="shared" si="49"/>
        <v/>
      </c>
      <c r="AV52" s="208" t="str">
        <f t="shared" si="50"/>
        <v/>
      </c>
      <c r="AW52" s="208" t="str">
        <f t="shared" si="51"/>
        <v/>
      </c>
      <c r="AX52" s="208" t="str">
        <f t="shared" si="52"/>
        <v/>
      </c>
      <c r="AY52" s="208" t="str">
        <f t="shared" si="53"/>
        <v/>
      </c>
      <c r="AZ52" s="208" t="str">
        <f t="shared" si="54"/>
        <v/>
      </c>
      <c r="BA52" s="208" t="str">
        <f t="shared" si="55"/>
        <v/>
      </c>
      <c r="BB52" s="208" t="str">
        <f t="shared" si="56"/>
        <v/>
      </c>
      <c r="BC52" s="208" t="str">
        <f t="shared" si="57"/>
        <v/>
      </c>
      <c r="BD52" s="208">
        <f t="shared" si="58"/>
        <v>0</v>
      </c>
      <c r="BE52" s="287">
        <f t="shared" si="59"/>
        <v>0</v>
      </c>
      <c r="BF52" s="287">
        <f t="shared" si="60"/>
        <v>0</v>
      </c>
      <c r="BG52" s="288"/>
      <c r="BH52" s="288"/>
      <c r="BI52" s="288"/>
      <c r="BJ52" s="288"/>
      <c r="BK52" s="288"/>
      <c r="BL52" s="288"/>
      <c r="BM52" s="288"/>
      <c r="BN52" s="288"/>
      <c r="BO52" s="288"/>
      <c r="BP52" s="288"/>
      <c r="BQ52" s="288"/>
      <c r="BR52" s="288"/>
      <c r="BS52" s="288"/>
      <c r="BT52" s="288"/>
      <c r="BU52" s="288"/>
      <c r="BV52" s="288"/>
      <c r="BW52" s="288"/>
      <c r="BX52" s="288"/>
    </row>
    <row r="53" spans="1:76" s="208" customFormat="1" ht="23.15" customHeight="1">
      <c r="A53" s="194">
        <v>42</v>
      </c>
      <c r="B53" s="93"/>
      <c r="C53" s="100"/>
      <c r="D53" s="197" t="str">
        <f t="shared" si="34"/>
        <v/>
      </c>
      <c r="E53" s="102"/>
      <c r="F53" s="94"/>
      <c r="G53" s="95"/>
      <c r="H53" s="96"/>
      <c r="I53" s="101"/>
      <c r="J53" s="101"/>
      <c r="K53" s="97"/>
      <c r="L53" s="98"/>
      <c r="M53" s="98"/>
      <c r="N53" s="98"/>
      <c r="O53" s="97"/>
      <c r="P53" s="99"/>
      <c r="Q53" s="99"/>
      <c r="R53" s="206" t="str">
        <f t="shared" si="62"/>
        <v/>
      </c>
      <c r="S53" s="282" t="str">
        <f t="shared" si="35"/>
        <v/>
      </c>
      <c r="T53" s="282" t="str">
        <f t="shared" si="36"/>
        <v/>
      </c>
      <c r="U53" s="277" t="str">
        <f t="shared" si="37"/>
        <v/>
      </c>
      <c r="V53" s="208" t="str">
        <f t="shared" si="38"/>
        <v/>
      </c>
      <c r="W53" s="283" t="str">
        <f t="shared" si="39"/>
        <v/>
      </c>
      <c r="X53" s="283" t="str">
        <f t="shared" si="40"/>
        <v/>
      </c>
      <c r="Y53" s="223" t="str">
        <f>IF(X53="","",IF(AND(I53="無",J53="有")*OR(①基本情報!$D$4="幼稚園型認定こども園",①基本情報!$D$4="保育所型認定こども園",①基本情報!$D$4="地方裁量型認定こども園"),IF(Z53=4,4,5),X53))</f>
        <v/>
      </c>
      <c r="Z53" s="223" t="str">
        <f t="shared" si="41"/>
        <v/>
      </c>
      <c r="AA53" s="223" t="str">
        <f t="shared" si="42"/>
        <v/>
      </c>
      <c r="AB53" s="10" t="str">
        <f t="shared" si="63"/>
        <v/>
      </c>
      <c r="AC53" s="284" t="str">
        <f t="shared" si="63"/>
        <v/>
      </c>
      <c r="AD53" s="284" t="str">
        <f t="shared" si="63"/>
        <v/>
      </c>
      <c r="AE53" s="284" t="str">
        <f t="shared" si="63"/>
        <v/>
      </c>
      <c r="AF53" s="284" t="str">
        <f t="shared" si="63"/>
        <v/>
      </c>
      <c r="AG53" s="284" t="str">
        <f t="shared" si="63"/>
        <v/>
      </c>
      <c r="AH53" s="284" t="str">
        <f t="shared" si="63"/>
        <v/>
      </c>
      <c r="AI53" s="284" t="str">
        <f t="shared" si="63"/>
        <v/>
      </c>
      <c r="AJ53" s="284" t="str">
        <f t="shared" si="63"/>
        <v/>
      </c>
      <c r="AK53" s="284" t="str">
        <f t="shared" si="63"/>
        <v/>
      </c>
      <c r="AL53" s="284" t="str">
        <f t="shared" si="63"/>
        <v/>
      </c>
      <c r="AM53" s="284" t="str">
        <f t="shared" si="63"/>
        <v/>
      </c>
      <c r="AN53" s="208" t="str">
        <f t="shared" si="43"/>
        <v/>
      </c>
      <c r="AO53" s="285">
        <f t="shared" si="44"/>
        <v>0</v>
      </c>
      <c r="AP53" s="286">
        <f t="shared" si="45"/>
        <v>0</v>
      </c>
      <c r="AR53" s="208" t="str">
        <f t="shared" si="46"/>
        <v/>
      </c>
      <c r="AS53" s="208" t="str">
        <f t="shared" si="47"/>
        <v/>
      </c>
      <c r="AT53" s="208" t="str">
        <f t="shared" si="48"/>
        <v/>
      </c>
      <c r="AU53" s="208" t="str">
        <f t="shared" si="49"/>
        <v/>
      </c>
      <c r="AV53" s="208" t="str">
        <f t="shared" si="50"/>
        <v/>
      </c>
      <c r="AW53" s="208" t="str">
        <f t="shared" si="51"/>
        <v/>
      </c>
      <c r="AX53" s="208" t="str">
        <f t="shared" si="52"/>
        <v/>
      </c>
      <c r="AY53" s="208" t="str">
        <f t="shared" si="53"/>
        <v/>
      </c>
      <c r="AZ53" s="208" t="str">
        <f t="shared" si="54"/>
        <v/>
      </c>
      <c r="BA53" s="208" t="str">
        <f t="shared" si="55"/>
        <v/>
      </c>
      <c r="BB53" s="208" t="str">
        <f t="shared" si="56"/>
        <v/>
      </c>
      <c r="BC53" s="208" t="str">
        <f t="shared" si="57"/>
        <v/>
      </c>
      <c r="BD53" s="208">
        <f t="shared" si="58"/>
        <v>0</v>
      </c>
      <c r="BE53" s="287">
        <f t="shared" si="59"/>
        <v>0</v>
      </c>
      <c r="BF53" s="287">
        <f t="shared" si="60"/>
        <v>0</v>
      </c>
      <c r="BG53" s="288"/>
      <c r="BH53" s="288"/>
      <c r="BI53" s="288"/>
      <c r="BJ53" s="288"/>
      <c r="BK53" s="288"/>
      <c r="BL53" s="288"/>
      <c r="BM53" s="288"/>
      <c r="BN53" s="288"/>
      <c r="BO53" s="288"/>
      <c r="BP53" s="288"/>
      <c r="BQ53" s="288"/>
      <c r="BR53" s="288"/>
      <c r="BS53" s="288"/>
      <c r="BT53" s="288"/>
      <c r="BU53" s="288"/>
      <c r="BV53" s="288"/>
      <c r="BW53" s="288"/>
      <c r="BX53" s="288"/>
    </row>
    <row r="54" spans="1:76" s="208" customFormat="1" ht="23.15" customHeight="1">
      <c r="A54" s="194">
        <v>43</v>
      </c>
      <c r="B54" s="93"/>
      <c r="C54" s="100"/>
      <c r="D54" s="197" t="str">
        <f t="shared" si="34"/>
        <v/>
      </c>
      <c r="E54" s="102"/>
      <c r="F54" s="94"/>
      <c r="G54" s="95"/>
      <c r="H54" s="96"/>
      <c r="I54" s="101"/>
      <c r="J54" s="101"/>
      <c r="K54" s="97"/>
      <c r="L54" s="98"/>
      <c r="M54" s="98"/>
      <c r="N54" s="98"/>
      <c r="O54" s="97"/>
      <c r="P54" s="99"/>
      <c r="Q54" s="99"/>
      <c r="R54" s="206" t="str">
        <f t="shared" si="62"/>
        <v/>
      </c>
      <c r="S54" s="282" t="str">
        <f t="shared" si="35"/>
        <v/>
      </c>
      <c r="T54" s="282" t="str">
        <f t="shared" si="36"/>
        <v/>
      </c>
      <c r="U54" s="277" t="str">
        <f t="shared" si="37"/>
        <v/>
      </c>
      <c r="V54" s="208" t="str">
        <f t="shared" si="38"/>
        <v/>
      </c>
      <c r="W54" s="283" t="str">
        <f t="shared" si="39"/>
        <v/>
      </c>
      <c r="X54" s="283" t="str">
        <f t="shared" si="40"/>
        <v/>
      </c>
      <c r="Y54" s="223" t="str">
        <f>IF(X54="","",IF(AND(I54="無",J54="有")*OR(①基本情報!$D$4="幼稚園型認定こども園",①基本情報!$D$4="保育所型認定こども園",①基本情報!$D$4="地方裁量型認定こども園"),IF(Z54=4,4,5),X54))</f>
        <v/>
      </c>
      <c r="Z54" s="223" t="str">
        <f t="shared" si="41"/>
        <v/>
      </c>
      <c r="AA54" s="223" t="str">
        <f t="shared" si="42"/>
        <v/>
      </c>
      <c r="AB54" s="10" t="str">
        <f t="shared" si="63"/>
        <v/>
      </c>
      <c r="AC54" s="284" t="str">
        <f t="shared" si="63"/>
        <v/>
      </c>
      <c r="AD54" s="284" t="str">
        <f t="shared" si="63"/>
        <v/>
      </c>
      <c r="AE54" s="284" t="str">
        <f t="shared" si="63"/>
        <v/>
      </c>
      <c r="AF54" s="284" t="str">
        <f t="shared" si="63"/>
        <v/>
      </c>
      <c r="AG54" s="284" t="str">
        <f t="shared" si="63"/>
        <v/>
      </c>
      <c r="AH54" s="284" t="str">
        <f t="shared" si="63"/>
        <v/>
      </c>
      <c r="AI54" s="284" t="str">
        <f t="shared" si="63"/>
        <v/>
      </c>
      <c r="AJ54" s="284" t="str">
        <f t="shared" si="63"/>
        <v/>
      </c>
      <c r="AK54" s="284" t="str">
        <f t="shared" si="63"/>
        <v/>
      </c>
      <c r="AL54" s="284" t="str">
        <f t="shared" si="63"/>
        <v/>
      </c>
      <c r="AM54" s="284" t="str">
        <f t="shared" si="63"/>
        <v/>
      </c>
      <c r="AN54" s="208" t="str">
        <f t="shared" si="43"/>
        <v/>
      </c>
      <c r="AO54" s="285">
        <f t="shared" si="44"/>
        <v>0</v>
      </c>
      <c r="AP54" s="286">
        <f t="shared" si="45"/>
        <v>0</v>
      </c>
      <c r="AR54" s="208" t="str">
        <f t="shared" si="46"/>
        <v/>
      </c>
      <c r="AS54" s="208" t="str">
        <f t="shared" si="47"/>
        <v/>
      </c>
      <c r="AT54" s="208" t="str">
        <f t="shared" si="48"/>
        <v/>
      </c>
      <c r="AU54" s="208" t="str">
        <f t="shared" si="49"/>
        <v/>
      </c>
      <c r="AV54" s="208" t="str">
        <f t="shared" si="50"/>
        <v/>
      </c>
      <c r="AW54" s="208" t="str">
        <f t="shared" si="51"/>
        <v/>
      </c>
      <c r="AX54" s="208" t="str">
        <f t="shared" si="52"/>
        <v/>
      </c>
      <c r="AY54" s="208" t="str">
        <f t="shared" si="53"/>
        <v/>
      </c>
      <c r="AZ54" s="208" t="str">
        <f t="shared" si="54"/>
        <v/>
      </c>
      <c r="BA54" s="208" t="str">
        <f t="shared" si="55"/>
        <v/>
      </c>
      <c r="BB54" s="208" t="str">
        <f t="shared" si="56"/>
        <v/>
      </c>
      <c r="BC54" s="208" t="str">
        <f t="shared" si="57"/>
        <v/>
      </c>
      <c r="BD54" s="208">
        <f t="shared" si="58"/>
        <v>0</v>
      </c>
      <c r="BE54" s="287">
        <f t="shared" si="59"/>
        <v>0</v>
      </c>
      <c r="BF54" s="287">
        <f t="shared" si="60"/>
        <v>0</v>
      </c>
      <c r="BG54" s="288"/>
      <c r="BH54" s="288"/>
      <c r="BI54" s="288"/>
      <c r="BJ54" s="288"/>
      <c r="BK54" s="288"/>
      <c r="BL54" s="288"/>
      <c r="BM54" s="288"/>
      <c r="BN54" s="288"/>
      <c r="BO54" s="288"/>
      <c r="BP54" s="288"/>
      <c r="BQ54" s="288"/>
      <c r="BR54" s="288"/>
      <c r="BS54" s="288"/>
      <c r="BT54" s="288"/>
      <c r="BU54" s="288"/>
      <c r="BV54" s="288"/>
      <c r="BW54" s="288"/>
      <c r="BX54" s="288"/>
    </row>
    <row r="55" spans="1:76" s="208" customFormat="1" ht="23.15" customHeight="1">
      <c r="A55" s="194">
        <v>44</v>
      </c>
      <c r="B55" s="93"/>
      <c r="C55" s="100"/>
      <c r="D55" s="197" t="str">
        <f t="shared" si="34"/>
        <v/>
      </c>
      <c r="E55" s="102"/>
      <c r="F55" s="94"/>
      <c r="G55" s="95"/>
      <c r="H55" s="96"/>
      <c r="I55" s="101"/>
      <c r="J55" s="101"/>
      <c r="K55" s="97"/>
      <c r="L55" s="98"/>
      <c r="M55" s="98"/>
      <c r="N55" s="98"/>
      <c r="O55" s="97"/>
      <c r="P55" s="99"/>
      <c r="Q55" s="99"/>
      <c r="R55" s="206" t="str">
        <f t="shared" si="62"/>
        <v/>
      </c>
      <c r="S55" s="282" t="str">
        <f t="shared" si="35"/>
        <v/>
      </c>
      <c r="T55" s="282" t="str">
        <f t="shared" si="36"/>
        <v/>
      </c>
      <c r="U55" s="277" t="str">
        <f t="shared" si="37"/>
        <v/>
      </c>
      <c r="V55" s="208" t="str">
        <f t="shared" si="38"/>
        <v/>
      </c>
      <c r="W55" s="283" t="str">
        <f t="shared" si="39"/>
        <v/>
      </c>
      <c r="X55" s="283" t="str">
        <f t="shared" si="40"/>
        <v/>
      </c>
      <c r="Y55" s="223" t="str">
        <f>IF(X55="","",IF(AND(I55="無",J55="有")*OR(①基本情報!$D$4="幼稚園型認定こども園",①基本情報!$D$4="保育所型認定こども園",①基本情報!$D$4="地方裁量型認定こども園"),IF(Z55=4,4,5),X55))</f>
        <v/>
      </c>
      <c r="Z55" s="223" t="str">
        <f t="shared" si="41"/>
        <v/>
      </c>
      <c r="AA55" s="223" t="str">
        <f t="shared" si="42"/>
        <v/>
      </c>
      <c r="AB55" s="10" t="str">
        <f t="shared" si="63"/>
        <v/>
      </c>
      <c r="AC55" s="284" t="str">
        <f t="shared" si="63"/>
        <v/>
      </c>
      <c r="AD55" s="284" t="str">
        <f t="shared" si="63"/>
        <v/>
      </c>
      <c r="AE55" s="284" t="str">
        <f t="shared" si="63"/>
        <v/>
      </c>
      <c r="AF55" s="284" t="str">
        <f t="shared" si="63"/>
        <v/>
      </c>
      <c r="AG55" s="284" t="str">
        <f t="shared" si="63"/>
        <v/>
      </c>
      <c r="AH55" s="284" t="str">
        <f t="shared" si="63"/>
        <v/>
      </c>
      <c r="AI55" s="284" t="str">
        <f t="shared" si="63"/>
        <v/>
      </c>
      <c r="AJ55" s="284" t="str">
        <f t="shared" si="63"/>
        <v/>
      </c>
      <c r="AK55" s="284" t="str">
        <f t="shared" si="63"/>
        <v/>
      </c>
      <c r="AL55" s="284" t="str">
        <f t="shared" si="63"/>
        <v/>
      </c>
      <c r="AM55" s="284" t="str">
        <f t="shared" si="63"/>
        <v/>
      </c>
      <c r="AN55" s="208" t="str">
        <f t="shared" si="43"/>
        <v/>
      </c>
      <c r="AO55" s="285">
        <f t="shared" si="44"/>
        <v>0</v>
      </c>
      <c r="AP55" s="286">
        <f t="shared" si="45"/>
        <v>0</v>
      </c>
      <c r="AR55" s="208" t="str">
        <f t="shared" si="46"/>
        <v/>
      </c>
      <c r="AS55" s="208" t="str">
        <f t="shared" si="47"/>
        <v/>
      </c>
      <c r="AT55" s="208" t="str">
        <f t="shared" si="48"/>
        <v/>
      </c>
      <c r="AU55" s="208" t="str">
        <f t="shared" si="49"/>
        <v/>
      </c>
      <c r="AV55" s="208" t="str">
        <f t="shared" si="50"/>
        <v/>
      </c>
      <c r="AW55" s="208" t="str">
        <f t="shared" si="51"/>
        <v/>
      </c>
      <c r="AX55" s="208" t="str">
        <f t="shared" si="52"/>
        <v/>
      </c>
      <c r="AY55" s="208" t="str">
        <f t="shared" si="53"/>
        <v/>
      </c>
      <c r="AZ55" s="208" t="str">
        <f t="shared" si="54"/>
        <v/>
      </c>
      <c r="BA55" s="208" t="str">
        <f t="shared" si="55"/>
        <v/>
      </c>
      <c r="BB55" s="208" t="str">
        <f t="shared" si="56"/>
        <v/>
      </c>
      <c r="BC55" s="208" t="str">
        <f t="shared" si="57"/>
        <v/>
      </c>
      <c r="BD55" s="208">
        <f t="shared" si="58"/>
        <v>0</v>
      </c>
      <c r="BE55" s="287">
        <f t="shared" si="59"/>
        <v>0</v>
      </c>
      <c r="BF55" s="287">
        <f t="shared" si="60"/>
        <v>0</v>
      </c>
      <c r="BG55" s="288"/>
      <c r="BH55" s="288"/>
      <c r="BI55" s="288"/>
      <c r="BJ55" s="288"/>
      <c r="BK55" s="288"/>
      <c r="BL55" s="288"/>
      <c r="BM55" s="288"/>
      <c r="BN55" s="288"/>
      <c r="BO55" s="288"/>
      <c r="BP55" s="288"/>
      <c r="BQ55" s="288"/>
      <c r="BR55" s="288"/>
      <c r="BS55" s="288"/>
      <c r="BT55" s="288"/>
      <c r="BU55" s="288"/>
      <c r="BV55" s="288"/>
      <c r="BW55" s="288"/>
      <c r="BX55" s="288"/>
    </row>
    <row r="56" spans="1:76" s="208" customFormat="1" ht="23.15" customHeight="1">
      <c r="A56" s="194">
        <v>45</v>
      </c>
      <c r="B56" s="93"/>
      <c r="C56" s="100"/>
      <c r="D56" s="197" t="str">
        <f t="shared" si="34"/>
        <v/>
      </c>
      <c r="E56" s="102"/>
      <c r="F56" s="94"/>
      <c r="G56" s="95"/>
      <c r="H56" s="96"/>
      <c r="I56" s="101"/>
      <c r="J56" s="101"/>
      <c r="K56" s="97"/>
      <c r="L56" s="98"/>
      <c r="M56" s="98"/>
      <c r="N56" s="98"/>
      <c r="O56" s="97"/>
      <c r="P56" s="99"/>
      <c r="Q56" s="99"/>
      <c r="R56" s="206" t="str">
        <f t="shared" si="62"/>
        <v/>
      </c>
      <c r="S56" s="282" t="str">
        <f t="shared" si="35"/>
        <v/>
      </c>
      <c r="T56" s="282" t="str">
        <f t="shared" si="36"/>
        <v/>
      </c>
      <c r="U56" s="277" t="str">
        <f t="shared" si="37"/>
        <v/>
      </c>
      <c r="V56" s="208" t="str">
        <f t="shared" si="38"/>
        <v/>
      </c>
      <c r="W56" s="283" t="str">
        <f t="shared" si="39"/>
        <v/>
      </c>
      <c r="X56" s="283" t="str">
        <f t="shared" si="40"/>
        <v/>
      </c>
      <c r="Y56" s="223" t="str">
        <f>IF(X56="","",IF(AND(I56="無",J56="有")*OR(①基本情報!$D$4="幼稚園型認定こども園",①基本情報!$D$4="保育所型認定こども園",①基本情報!$D$4="地方裁量型認定こども園"),IF(Z56=4,4,5),X56))</f>
        <v/>
      </c>
      <c r="Z56" s="223" t="str">
        <f t="shared" si="41"/>
        <v/>
      </c>
      <c r="AA56" s="223" t="str">
        <f t="shared" si="42"/>
        <v/>
      </c>
      <c r="AB56" s="10" t="str">
        <f t="shared" si="63"/>
        <v/>
      </c>
      <c r="AC56" s="284" t="str">
        <f t="shared" si="63"/>
        <v/>
      </c>
      <c r="AD56" s="284" t="str">
        <f t="shared" si="63"/>
        <v/>
      </c>
      <c r="AE56" s="284" t="str">
        <f t="shared" si="63"/>
        <v/>
      </c>
      <c r="AF56" s="284" t="str">
        <f t="shared" si="63"/>
        <v/>
      </c>
      <c r="AG56" s="284" t="str">
        <f t="shared" si="63"/>
        <v/>
      </c>
      <c r="AH56" s="284" t="str">
        <f t="shared" si="63"/>
        <v/>
      </c>
      <c r="AI56" s="284" t="str">
        <f t="shared" si="63"/>
        <v/>
      </c>
      <c r="AJ56" s="284" t="str">
        <f t="shared" si="63"/>
        <v/>
      </c>
      <c r="AK56" s="284" t="str">
        <f t="shared" si="63"/>
        <v/>
      </c>
      <c r="AL56" s="284" t="str">
        <f t="shared" si="63"/>
        <v/>
      </c>
      <c r="AM56" s="284" t="str">
        <f t="shared" si="63"/>
        <v/>
      </c>
      <c r="AN56" s="208" t="str">
        <f t="shared" si="43"/>
        <v/>
      </c>
      <c r="AO56" s="285">
        <f t="shared" si="44"/>
        <v>0</v>
      </c>
      <c r="AP56" s="286">
        <f t="shared" si="45"/>
        <v>0</v>
      </c>
      <c r="AR56" s="208" t="str">
        <f t="shared" si="46"/>
        <v/>
      </c>
      <c r="AS56" s="208" t="str">
        <f t="shared" si="47"/>
        <v/>
      </c>
      <c r="AT56" s="208" t="str">
        <f t="shared" si="48"/>
        <v/>
      </c>
      <c r="AU56" s="208" t="str">
        <f t="shared" si="49"/>
        <v/>
      </c>
      <c r="AV56" s="208" t="str">
        <f t="shared" si="50"/>
        <v/>
      </c>
      <c r="AW56" s="208" t="str">
        <f t="shared" si="51"/>
        <v/>
      </c>
      <c r="AX56" s="208" t="str">
        <f t="shared" si="52"/>
        <v/>
      </c>
      <c r="AY56" s="208" t="str">
        <f t="shared" si="53"/>
        <v/>
      </c>
      <c r="AZ56" s="208" t="str">
        <f t="shared" si="54"/>
        <v/>
      </c>
      <c r="BA56" s="208" t="str">
        <f t="shared" si="55"/>
        <v/>
      </c>
      <c r="BB56" s="208" t="str">
        <f t="shared" si="56"/>
        <v/>
      </c>
      <c r="BC56" s="208" t="str">
        <f t="shared" si="57"/>
        <v/>
      </c>
      <c r="BD56" s="208">
        <f t="shared" si="58"/>
        <v>0</v>
      </c>
      <c r="BE56" s="287">
        <f t="shared" si="59"/>
        <v>0</v>
      </c>
      <c r="BF56" s="287">
        <f t="shared" si="60"/>
        <v>0</v>
      </c>
      <c r="BG56" s="288"/>
      <c r="BH56" s="288"/>
      <c r="BI56" s="288"/>
      <c r="BJ56" s="288"/>
      <c r="BK56" s="288"/>
      <c r="BL56" s="288"/>
      <c r="BM56" s="288"/>
      <c r="BN56" s="288"/>
      <c r="BO56" s="288"/>
      <c r="BP56" s="288"/>
      <c r="BQ56" s="288"/>
      <c r="BR56" s="288"/>
      <c r="BS56" s="288"/>
      <c r="BT56" s="288"/>
      <c r="BU56" s="288"/>
      <c r="BV56" s="288"/>
      <c r="BW56" s="288"/>
      <c r="BX56" s="288"/>
    </row>
    <row r="57" spans="1:76" s="208" customFormat="1" ht="23.15" customHeight="1">
      <c r="A57" s="194">
        <v>46</v>
      </c>
      <c r="B57" s="93"/>
      <c r="C57" s="100"/>
      <c r="D57" s="197" t="str">
        <f t="shared" si="34"/>
        <v/>
      </c>
      <c r="E57" s="102"/>
      <c r="F57" s="94"/>
      <c r="G57" s="95"/>
      <c r="H57" s="96"/>
      <c r="I57" s="101"/>
      <c r="J57" s="101"/>
      <c r="K57" s="97"/>
      <c r="L57" s="98"/>
      <c r="M57" s="98"/>
      <c r="N57" s="98"/>
      <c r="O57" s="97"/>
      <c r="P57" s="99"/>
      <c r="Q57" s="99"/>
      <c r="R57" s="206" t="str">
        <f t="shared" si="62"/>
        <v/>
      </c>
      <c r="S57" s="282" t="str">
        <f t="shared" si="35"/>
        <v/>
      </c>
      <c r="T57" s="282" t="str">
        <f t="shared" si="36"/>
        <v/>
      </c>
      <c r="U57" s="277" t="str">
        <f t="shared" si="37"/>
        <v/>
      </c>
      <c r="V57" s="208" t="str">
        <f t="shared" si="38"/>
        <v/>
      </c>
      <c r="W57" s="283" t="str">
        <f t="shared" si="39"/>
        <v/>
      </c>
      <c r="X57" s="283" t="str">
        <f t="shared" si="40"/>
        <v/>
      </c>
      <c r="Y57" s="223" t="str">
        <f>IF(X57="","",IF(AND(I57="無",J57="有")*OR(①基本情報!$D$4="幼稚園型認定こども園",①基本情報!$D$4="保育所型認定こども園",①基本情報!$D$4="地方裁量型認定こども園"),IF(Z57=4,4,5),X57))</f>
        <v/>
      </c>
      <c r="Z57" s="223" t="str">
        <f t="shared" si="41"/>
        <v/>
      </c>
      <c r="AA57" s="223" t="str">
        <f t="shared" si="42"/>
        <v/>
      </c>
      <c r="AB57" s="10" t="str">
        <f t="shared" si="63"/>
        <v/>
      </c>
      <c r="AC57" s="284" t="str">
        <f t="shared" si="63"/>
        <v/>
      </c>
      <c r="AD57" s="284" t="str">
        <f t="shared" si="63"/>
        <v/>
      </c>
      <c r="AE57" s="284" t="str">
        <f t="shared" si="63"/>
        <v/>
      </c>
      <c r="AF57" s="284" t="str">
        <f t="shared" si="63"/>
        <v/>
      </c>
      <c r="AG57" s="284" t="str">
        <f t="shared" si="63"/>
        <v/>
      </c>
      <c r="AH57" s="284" t="str">
        <f t="shared" si="63"/>
        <v/>
      </c>
      <c r="AI57" s="284" t="str">
        <f t="shared" si="63"/>
        <v/>
      </c>
      <c r="AJ57" s="284" t="str">
        <f t="shared" si="63"/>
        <v/>
      </c>
      <c r="AK57" s="284" t="str">
        <f t="shared" si="63"/>
        <v/>
      </c>
      <c r="AL57" s="284" t="str">
        <f t="shared" si="63"/>
        <v/>
      </c>
      <c r="AM57" s="284" t="str">
        <f t="shared" si="63"/>
        <v/>
      </c>
      <c r="AN57" s="208" t="str">
        <f t="shared" si="43"/>
        <v/>
      </c>
      <c r="AO57" s="285">
        <f t="shared" si="44"/>
        <v>0</v>
      </c>
      <c r="AP57" s="286">
        <f t="shared" si="45"/>
        <v>0</v>
      </c>
      <c r="AR57" s="208" t="str">
        <f t="shared" si="46"/>
        <v/>
      </c>
      <c r="AS57" s="208" t="str">
        <f t="shared" si="47"/>
        <v/>
      </c>
      <c r="AT57" s="208" t="str">
        <f t="shared" si="48"/>
        <v/>
      </c>
      <c r="AU57" s="208" t="str">
        <f t="shared" si="49"/>
        <v/>
      </c>
      <c r="AV57" s="208" t="str">
        <f t="shared" si="50"/>
        <v/>
      </c>
      <c r="AW57" s="208" t="str">
        <f t="shared" si="51"/>
        <v/>
      </c>
      <c r="AX57" s="208" t="str">
        <f t="shared" si="52"/>
        <v/>
      </c>
      <c r="AY57" s="208" t="str">
        <f t="shared" si="53"/>
        <v/>
      </c>
      <c r="AZ57" s="208" t="str">
        <f t="shared" si="54"/>
        <v/>
      </c>
      <c r="BA57" s="208" t="str">
        <f t="shared" si="55"/>
        <v/>
      </c>
      <c r="BB57" s="208" t="str">
        <f t="shared" si="56"/>
        <v/>
      </c>
      <c r="BC57" s="208" t="str">
        <f t="shared" si="57"/>
        <v/>
      </c>
      <c r="BD57" s="208">
        <f t="shared" si="58"/>
        <v>0</v>
      </c>
      <c r="BE57" s="287">
        <f t="shared" si="59"/>
        <v>0</v>
      </c>
      <c r="BF57" s="287">
        <f t="shared" si="60"/>
        <v>0</v>
      </c>
      <c r="BG57" s="288"/>
      <c r="BH57" s="288"/>
      <c r="BI57" s="288"/>
      <c r="BJ57" s="288"/>
      <c r="BK57" s="288"/>
      <c r="BL57" s="288"/>
      <c r="BM57" s="288"/>
      <c r="BN57" s="288"/>
      <c r="BO57" s="288"/>
      <c r="BP57" s="288"/>
      <c r="BQ57" s="288"/>
      <c r="BR57" s="288"/>
      <c r="BS57" s="288"/>
      <c r="BT57" s="288"/>
      <c r="BU57" s="288"/>
      <c r="BV57" s="288"/>
      <c r="BW57" s="288"/>
      <c r="BX57" s="288"/>
    </row>
    <row r="58" spans="1:76" s="208" customFormat="1" ht="23.15" customHeight="1">
      <c r="A58" s="194">
        <v>47</v>
      </c>
      <c r="B58" s="93"/>
      <c r="C58" s="100"/>
      <c r="D58" s="197" t="str">
        <f t="shared" si="34"/>
        <v/>
      </c>
      <c r="E58" s="102"/>
      <c r="F58" s="94"/>
      <c r="G58" s="95"/>
      <c r="H58" s="96"/>
      <c r="I58" s="101"/>
      <c r="J58" s="101"/>
      <c r="K58" s="97"/>
      <c r="L58" s="98"/>
      <c r="M58" s="98"/>
      <c r="N58" s="98"/>
      <c r="O58" s="97"/>
      <c r="P58" s="99"/>
      <c r="Q58" s="99"/>
      <c r="R58" s="206" t="str">
        <f t="shared" si="62"/>
        <v/>
      </c>
      <c r="S58" s="282" t="str">
        <f t="shared" si="35"/>
        <v/>
      </c>
      <c r="T58" s="282" t="str">
        <f t="shared" si="36"/>
        <v/>
      </c>
      <c r="U58" s="277" t="str">
        <f t="shared" si="37"/>
        <v/>
      </c>
      <c r="V58" s="208" t="str">
        <f t="shared" si="38"/>
        <v/>
      </c>
      <c r="W58" s="283" t="str">
        <f t="shared" si="39"/>
        <v/>
      </c>
      <c r="X58" s="283" t="str">
        <f t="shared" si="40"/>
        <v/>
      </c>
      <c r="Y58" s="223" t="str">
        <f>IF(X58="","",IF(AND(I58="無",J58="有")*OR(①基本情報!$D$4="幼稚園型認定こども園",①基本情報!$D$4="保育所型認定こども園",①基本情報!$D$4="地方裁量型認定こども園"),IF(Z58=4,4,5),X58))</f>
        <v/>
      </c>
      <c r="Z58" s="223" t="str">
        <f t="shared" si="41"/>
        <v/>
      </c>
      <c r="AA58" s="223" t="str">
        <f t="shared" si="42"/>
        <v/>
      </c>
      <c r="AB58" s="10" t="str">
        <f t="shared" si="63"/>
        <v/>
      </c>
      <c r="AC58" s="284" t="str">
        <f t="shared" si="63"/>
        <v/>
      </c>
      <c r="AD58" s="284" t="str">
        <f t="shared" si="63"/>
        <v/>
      </c>
      <c r="AE58" s="284" t="str">
        <f t="shared" si="63"/>
        <v/>
      </c>
      <c r="AF58" s="284" t="str">
        <f t="shared" si="63"/>
        <v/>
      </c>
      <c r="AG58" s="284" t="str">
        <f t="shared" si="63"/>
        <v/>
      </c>
      <c r="AH58" s="284" t="str">
        <f t="shared" si="63"/>
        <v/>
      </c>
      <c r="AI58" s="284" t="str">
        <f t="shared" si="63"/>
        <v/>
      </c>
      <c r="AJ58" s="284" t="str">
        <f t="shared" si="63"/>
        <v/>
      </c>
      <c r="AK58" s="284" t="str">
        <f t="shared" si="63"/>
        <v/>
      </c>
      <c r="AL58" s="284" t="str">
        <f t="shared" si="63"/>
        <v/>
      </c>
      <c r="AM58" s="284" t="str">
        <f t="shared" si="63"/>
        <v/>
      </c>
      <c r="AN58" s="208" t="str">
        <f t="shared" si="43"/>
        <v/>
      </c>
      <c r="AO58" s="285">
        <f t="shared" si="44"/>
        <v>0</v>
      </c>
      <c r="AP58" s="286">
        <f t="shared" si="45"/>
        <v>0</v>
      </c>
      <c r="AR58" s="208" t="str">
        <f t="shared" si="46"/>
        <v/>
      </c>
      <c r="AS58" s="208" t="str">
        <f t="shared" si="47"/>
        <v/>
      </c>
      <c r="AT58" s="208" t="str">
        <f t="shared" si="48"/>
        <v/>
      </c>
      <c r="AU58" s="208" t="str">
        <f t="shared" si="49"/>
        <v/>
      </c>
      <c r="AV58" s="208" t="str">
        <f t="shared" si="50"/>
        <v/>
      </c>
      <c r="AW58" s="208" t="str">
        <f t="shared" si="51"/>
        <v/>
      </c>
      <c r="AX58" s="208" t="str">
        <f t="shared" si="52"/>
        <v/>
      </c>
      <c r="AY58" s="208" t="str">
        <f t="shared" si="53"/>
        <v/>
      </c>
      <c r="AZ58" s="208" t="str">
        <f t="shared" si="54"/>
        <v/>
      </c>
      <c r="BA58" s="208" t="str">
        <f t="shared" si="55"/>
        <v/>
      </c>
      <c r="BB58" s="208" t="str">
        <f t="shared" si="56"/>
        <v/>
      </c>
      <c r="BC58" s="208" t="str">
        <f t="shared" si="57"/>
        <v/>
      </c>
      <c r="BD58" s="208">
        <f t="shared" si="58"/>
        <v>0</v>
      </c>
      <c r="BE58" s="287">
        <f t="shared" si="59"/>
        <v>0</v>
      </c>
      <c r="BF58" s="287">
        <f t="shared" si="60"/>
        <v>0</v>
      </c>
      <c r="BG58" s="288"/>
      <c r="BH58" s="288"/>
      <c r="BI58" s="288"/>
      <c r="BJ58" s="288"/>
      <c r="BK58" s="288"/>
      <c r="BL58" s="288"/>
      <c r="BM58" s="288"/>
      <c r="BN58" s="288"/>
      <c r="BO58" s="288"/>
      <c r="BP58" s="288"/>
      <c r="BQ58" s="288"/>
      <c r="BR58" s="288"/>
      <c r="BS58" s="288"/>
      <c r="BT58" s="288"/>
      <c r="BU58" s="288"/>
      <c r="BV58" s="288"/>
      <c r="BW58" s="288"/>
      <c r="BX58" s="288"/>
    </row>
    <row r="59" spans="1:76" s="208" customFormat="1" ht="23.15" customHeight="1">
      <c r="A59" s="194">
        <v>48</v>
      </c>
      <c r="B59" s="93"/>
      <c r="C59" s="100"/>
      <c r="D59" s="197" t="str">
        <f t="shared" si="34"/>
        <v/>
      </c>
      <c r="E59" s="102"/>
      <c r="F59" s="94"/>
      <c r="G59" s="95"/>
      <c r="H59" s="96"/>
      <c r="I59" s="101"/>
      <c r="J59" s="101"/>
      <c r="K59" s="97"/>
      <c r="L59" s="98"/>
      <c r="M59" s="98"/>
      <c r="N59" s="98"/>
      <c r="O59" s="97"/>
      <c r="P59" s="99"/>
      <c r="Q59" s="99"/>
      <c r="R59" s="206" t="str">
        <f t="shared" si="62"/>
        <v/>
      </c>
      <c r="S59" s="282" t="str">
        <f t="shared" si="35"/>
        <v/>
      </c>
      <c r="T59" s="282" t="str">
        <f t="shared" si="36"/>
        <v/>
      </c>
      <c r="U59" s="277" t="str">
        <f t="shared" si="37"/>
        <v/>
      </c>
      <c r="V59" s="208" t="str">
        <f t="shared" si="38"/>
        <v/>
      </c>
      <c r="W59" s="283" t="str">
        <f t="shared" si="39"/>
        <v/>
      </c>
      <c r="X59" s="283" t="str">
        <f t="shared" si="40"/>
        <v/>
      </c>
      <c r="Y59" s="223" t="str">
        <f>IF(X59="","",IF(AND(I59="無",J59="有")*OR(①基本情報!$D$4="幼稚園型認定こども園",①基本情報!$D$4="保育所型認定こども園",①基本情報!$D$4="地方裁量型認定こども園"),IF(Z59=4,4,5),X59))</f>
        <v/>
      </c>
      <c r="Z59" s="223" t="str">
        <f t="shared" si="41"/>
        <v/>
      </c>
      <c r="AA59" s="223" t="str">
        <f t="shared" si="42"/>
        <v/>
      </c>
      <c r="AB59" s="10" t="str">
        <f t="shared" si="63"/>
        <v/>
      </c>
      <c r="AC59" s="284" t="str">
        <f t="shared" si="63"/>
        <v/>
      </c>
      <c r="AD59" s="284" t="str">
        <f t="shared" si="63"/>
        <v/>
      </c>
      <c r="AE59" s="284" t="str">
        <f t="shared" si="63"/>
        <v/>
      </c>
      <c r="AF59" s="284" t="str">
        <f t="shared" si="63"/>
        <v/>
      </c>
      <c r="AG59" s="284" t="str">
        <f t="shared" si="63"/>
        <v/>
      </c>
      <c r="AH59" s="284" t="str">
        <f t="shared" si="63"/>
        <v/>
      </c>
      <c r="AI59" s="284" t="str">
        <f t="shared" si="63"/>
        <v/>
      </c>
      <c r="AJ59" s="284" t="str">
        <f t="shared" si="63"/>
        <v/>
      </c>
      <c r="AK59" s="284" t="str">
        <f t="shared" si="63"/>
        <v/>
      </c>
      <c r="AL59" s="284" t="str">
        <f t="shared" si="63"/>
        <v/>
      </c>
      <c r="AM59" s="284" t="str">
        <f t="shared" si="63"/>
        <v/>
      </c>
      <c r="AN59" s="208" t="str">
        <f t="shared" si="43"/>
        <v/>
      </c>
      <c r="AO59" s="285">
        <f t="shared" si="44"/>
        <v>0</v>
      </c>
      <c r="AP59" s="286">
        <f t="shared" si="45"/>
        <v>0</v>
      </c>
      <c r="AR59" s="208" t="str">
        <f t="shared" si="46"/>
        <v/>
      </c>
      <c r="AS59" s="208" t="str">
        <f t="shared" si="47"/>
        <v/>
      </c>
      <c r="AT59" s="208" t="str">
        <f t="shared" si="48"/>
        <v/>
      </c>
      <c r="AU59" s="208" t="str">
        <f t="shared" si="49"/>
        <v/>
      </c>
      <c r="AV59" s="208" t="str">
        <f t="shared" si="50"/>
        <v/>
      </c>
      <c r="AW59" s="208" t="str">
        <f t="shared" si="51"/>
        <v/>
      </c>
      <c r="AX59" s="208" t="str">
        <f t="shared" si="52"/>
        <v/>
      </c>
      <c r="AY59" s="208" t="str">
        <f t="shared" si="53"/>
        <v/>
      </c>
      <c r="AZ59" s="208" t="str">
        <f t="shared" si="54"/>
        <v/>
      </c>
      <c r="BA59" s="208" t="str">
        <f t="shared" si="55"/>
        <v/>
      </c>
      <c r="BB59" s="208" t="str">
        <f t="shared" si="56"/>
        <v/>
      </c>
      <c r="BC59" s="208" t="str">
        <f t="shared" si="57"/>
        <v/>
      </c>
      <c r="BD59" s="208">
        <f t="shared" si="58"/>
        <v>0</v>
      </c>
      <c r="BE59" s="287">
        <f t="shared" si="59"/>
        <v>0</v>
      </c>
      <c r="BF59" s="287">
        <f t="shared" si="60"/>
        <v>0</v>
      </c>
      <c r="BG59" s="288"/>
      <c r="BH59" s="288"/>
      <c r="BI59" s="288"/>
      <c r="BJ59" s="288"/>
      <c r="BK59" s="288"/>
      <c r="BL59" s="288"/>
      <c r="BM59" s="288"/>
      <c r="BN59" s="288"/>
      <c r="BO59" s="288"/>
      <c r="BP59" s="288"/>
      <c r="BQ59" s="288"/>
      <c r="BR59" s="288"/>
      <c r="BS59" s="288"/>
      <c r="BT59" s="288"/>
      <c r="BU59" s="288"/>
      <c r="BV59" s="288"/>
      <c r="BW59" s="288"/>
      <c r="BX59" s="288"/>
    </row>
    <row r="60" spans="1:76" s="208" customFormat="1" ht="23.15" customHeight="1">
      <c r="A60" s="194">
        <v>49</v>
      </c>
      <c r="B60" s="93"/>
      <c r="C60" s="100"/>
      <c r="D60" s="197" t="str">
        <f t="shared" si="34"/>
        <v/>
      </c>
      <c r="E60" s="102"/>
      <c r="F60" s="94"/>
      <c r="G60" s="95"/>
      <c r="H60" s="96"/>
      <c r="I60" s="101"/>
      <c r="J60" s="101"/>
      <c r="K60" s="97"/>
      <c r="L60" s="98"/>
      <c r="M60" s="98"/>
      <c r="N60" s="98"/>
      <c r="O60" s="97"/>
      <c r="P60" s="99"/>
      <c r="Q60" s="99"/>
      <c r="R60" s="206" t="str">
        <f t="shared" si="62"/>
        <v/>
      </c>
      <c r="S60" s="282" t="str">
        <f t="shared" si="35"/>
        <v/>
      </c>
      <c r="T60" s="282" t="str">
        <f t="shared" si="36"/>
        <v/>
      </c>
      <c r="U60" s="277" t="str">
        <f t="shared" si="37"/>
        <v/>
      </c>
      <c r="V60" s="208" t="str">
        <f t="shared" si="38"/>
        <v/>
      </c>
      <c r="W60" s="283" t="str">
        <f t="shared" si="39"/>
        <v/>
      </c>
      <c r="X60" s="283" t="str">
        <f t="shared" si="40"/>
        <v/>
      </c>
      <c r="Y60" s="223" t="str">
        <f>IF(X60="","",IF(AND(I60="無",J60="有")*OR(①基本情報!$D$4="幼稚園型認定こども園",①基本情報!$D$4="保育所型認定こども園",①基本情報!$D$4="地方裁量型認定こども園"),IF(Z60=4,4,5),X60))</f>
        <v/>
      </c>
      <c r="Z60" s="223" t="str">
        <f t="shared" si="41"/>
        <v/>
      </c>
      <c r="AA60" s="223" t="str">
        <f t="shared" si="42"/>
        <v/>
      </c>
      <c r="AB60" s="10" t="str">
        <f t="shared" si="63"/>
        <v/>
      </c>
      <c r="AC60" s="284" t="str">
        <f t="shared" si="63"/>
        <v/>
      </c>
      <c r="AD60" s="284" t="str">
        <f t="shared" si="63"/>
        <v/>
      </c>
      <c r="AE60" s="284" t="str">
        <f t="shared" si="63"/>
        <v/>
      </c>
      <c r="AF60" s="284" t="str">
        <f t="shared" si="63"/>
        <v/>
      </c>
      <c r="AG60" s="284" t="str">
        <f t="shared" si="63"/>
        <v/>
      </c>
      <c r="AH60" s="284" t="str">
        <f t="shared" si="63"/>
        <v/>
      </c>
      <c r="AI60" s="284" t="str">
        <f t="shared" si="63"/>
        <v/>
      </c>
      <c r="AJ60" s="284" t="str">
        <f t="shared" si="63"/>
        <v/>
      </c>
      <c r="AK60" s="284" t="str">
        <f t="shared" si="63"/>
        <v/>
      </c>
      <c r="AL60" s="284" t="str">
        <f t="shared" si="63"/>
        <v/>
      </c>
      <c r="AM60" s="284" t="str">
        <f t="shared" si="63"/>
        <v/>
      </c>
      <c r="AN60" s="208" t="str">
        <f t="shared" si="43"/>
        <v/>
      </c>
      <c r="AO60" s="285">
        <f t="shared" si="44"/>
        <v>0</v>
      </c>
      <c r="AP60" s="286">
        <f t="shared" si="45"/>
        <v>0</v>
      </c>
      <c r="AR60" s="208" t="str">
        <f t="shared" si="46"/>
        <v/>
      </c>
      <c r="AS60" s="208" t="str">
        <f t="shared" si="47"/>
        <v/>
      </c>
      <c r="AT60" s="208" t="str">
        <f t="shared" si="48"/>
        <v/>
      </c>
      <c r="AU60" s="208" t="str">
        <f t="shared" si="49"/>
        <v/>
      </c>
      <c r="AV60" s="208" t="str">
        <f t="shared" si="50"/>
        <v/>
      </c>
      <c r="AW60" s="208" t="str">
        <f t="shared" si="51"/>
        <v/>
      </c>
      <c r="AX60" s="208" t="str">
        <f t="shared" si="52"/>
        <v/>
      </c>
      <c r="AY60" s="208" t="str">
        <f t="shared" si="53"/>
        <v/>
      </c>
      <c r="AZ60" s="208" t="str">
        <f t="shared" si="54"/>
        <v/>
      </c>
      <c r="BA60" s="208" t="str">
        <f t="shared" si="55"/>
        <v/>
      </c>
      <c r="BB60" s="208" t="str">
        <f t="shared" si="56"/>
        <v/>
      </c>
      <c r="BC60" s="208" t="str">
        <f t="shared" si="57"/>
        <v/>
      </c>
      <c r="BD60" s="208">
        <f t="shared" si="58"/>
        <v>0</v>
      </c>
      <c r="BE60" s="287">
        <f t="shared" si="59"/>
        <v>0</v>
      </c>
      <c r="BF60" s="287">
        <f t="shared" si="60"/>
        <v>0</v>
      </c>
      <c r="BG60" s="288"/>
      <c r="BH60" s="288"/>
      <c r="BI60" s="288"/>
      <c r="BJ60" s="288"/>
      <c r="BK60" s="288"/>
      <c r="BL60" s="288"/>
      <c r="BM60" s="288"/>
      <c r="BN60" s="288"/>
      <c r="BO60" s="288"/>
      <c r="BP60" s="288"/>
      <c r="BQ60" s="288"/>
      <c r="BR60" s="288"/>
      <c r="BS60" s="288"/>
      <c r="BT60" s="288"/>
      <c r="BU60" s="288"/>
      <c r="BV60" s="288"/>
      <c r="BW60" s="288"/>
      <c r="BX60" s="288"/>
    </row>
    <row r="61" spans="1:76" s="208" customFormat="1" ht="23.15" customHeight="1">
      <c r="A61" s="194">
        <v>50</v>
      </c>
      <c r="B61" s="93"/>
      <c r="C61" s="100"/>
      <c r="D61" s="197" t="str">
        <f t="shared" si="34"/>
        <v/>
      </c>
      <c r="E61" s="102"/>
      <c r="F61" s="94"/>
      <c r="G61" s="95"/>
      <c r="H61" s="96"/>
      <c r="I61" s="101"/>
      <c r="J61" s="101"/>
      <c r="K61" s="97"/>
      <c r="L61" s="98"/>
      <c r="M61" s="98"/>
      <c r="N61" s="98"/>
      <c r="O61" s="97"/>
      <c r="P61" s="99"/>
      <c r="Q61" s="99"/>
      <c r="R61" s="206" t="str">
        <f t="shared" si="62"/>
        <v/>
      </c>
      <c r="S61" s="282" t="str">
        <f t="shared" si="35"/>
        <v/>
      </c>
      <c r="T61" s="282" t="str">
        <f t="shared" si="36"/>
        <v/>
      </c>
      <c r="U61" s="277" t="str">
        <f t="shared" si="37"/>
        <v/>
      </c>
      <c r="V61" s="208" t="str">
        <f t="shared" si="38"/>
        <v/>
      </c>
      <c r="W61" s="283" t="str">
        <f t="shared" si="39"/>
        <v/>
      </c>
      <c r="X61" s="283" t="str">
        <f t="shared" si="40"/>
        <v/>
      </c>
      <c r="Y61" s="223" t="str">
        <f>IF(X61="","",IF(AND(I61="無",J61="有")*OR(①基本情報!$D$4="幼稚園型認定こども園",①基本情報!$D$4="保育所型認定こども園",①基本情報!$D$4="地方裁量型認定こども園"),IF(Z61=4,4,5),X61))</f>
        <v/>
      </c>
      <c r="Z61" s="223" t="str">
        <f t="shared" si="41"/>
        <v/>
      </c>
      <c r="AA61" s="223" t="str">
        <f t="shared" si="42"/>
        <v/>
      </c>
      <c r="AB61" s="10" t="str">
        <f t="shared" si="63"/>
        <v/>
      </c>
      <c r="AC61" s="284" t="str">
        <f t="shared" si="63"/>
        <v/>
      </c>
      <c r="AD61" s="284" t="str">
        <f t="shared" si="63"/>
        <v/>
      </c>
      <c r="AE61" s="284" t="str">
        <f t="shared" si="63"/>
        <v/>
      </c>
      <c r="AF61" s="284" t="str">
        <f t="shared" si="63"/>
        <v/>
      </c>
      <c r="AG61" s="284" t="str">
        <f t="shared" si="63"/>
        <v/>
      </c>
      <c r="AH61" s="284" t="str">
        <f t="shared" si="63"/>
        <v/>
      </c>
      <c r="AI61" s="284" t="str">
        <f t="shared" si="63"/>
        <v/>
      </c>
      <c r="AJ61" s="284" t="str">
        <f t="shared" si="63"/>
        <v/>
      </c>
      <c r="AK61" s="284" t="str">
        <f t="shared" si="63"/>
        <v/>
      </c>
      <c r="AL61" s="284" t="str">
        <f t="shared" si="63"/>
        <v/>
      </c>
      <c r="AM61" s="284" t="str">
        <f t="shared" si="63"/>
        <v/>
      </c>
      <c r="AN61" s="208" t="str">
        <f t="shared" si="43"/>
        <v/>
      </c>
      <c r="AO61" s="285">
        <f t="shared" si="44"/>
        <v>0</v>
      </c>
      <c r="AP61" s="286">
        <f t="shared" si="45"/>
        <v>0</v>
      </c>
      <c r="AR61" s="208" t="str">
        <f t="shared" si="46"/>
        <v/>
      </c>
      <c r="AS61" s="208" t="str">
        <f t="shared" si="47"/>
        <v/>
      </c>
      <c r="AT61" s="208" t="str">
        <f t="shared" si="48"/>
        <v/>
      </c>
      <c r="AU61" s="208" t="str">
        <f t="shared" si="49"/>
        <v/>
      </c>
      <c r="AV61" s="208" t="str">
        <f t="shared" si="50"/>
        <v/>
      </c>
      <c r="AW61" s="208" t="str">
        <f t="shared" si="51"/>
        <v/>
      </c>
      <c r="AX61" s="208" t="str">
        <f t="shared" si="52"/>
        <v/>
      </c>
      <c r="AY61" s="208" t="str">
        <f t="shared" si="53"/>
        <v/>
      </c>
      <c r="AZ61" s="208" t="str">
        <f t="shared" si="54"/>
        <v/>
      </c>
      <c r="BA61" s="208" t="str">
        <f t="shared" si="55"/>
        <v/>
      </c>
      <c r="BB61" s="208" t="str">
        <f t="shared" si="56"/>
        <v/>
      </c>
      <c r="BC61" s="208" t="str">
        <f t="shared" si="57"/>
        <v/>
      </c>
      <c r="BD61" s="208">
        <f t="shared" si="58"/>
        <v>0</v>
      </c>
      <c r="BE61" s="287">
        <f t="shared" si="59"/>
        <v>0</v>
      </c>
      <c r="BF61" s="287">
        <f t="shared" si="60"/>
        <v>0</v>
      </c>
      <c r="BG61" s="288"/>
      <c r="BH61" s="288"/>
      <c r="BI61" s="288"/>
      <c r="BJ61" s="288"/>
      <c r="BK61" s="288"/>
      <c r="BL61" s="288"/>
      <c r="BM61" s="288"/>
      <c r="BN61" s="288"/>
      <c r="BO61" s="288"/>
      <c r="BP61" s="288"/>
      <c r="BQ61" s="288"/>
      <c r="BR61" s="288"/>
      <c r="BS61" s="288"/>
      <c r="BT61" s="288"/>
      <c r="BU61" s="288"/>
      <c r="BV61" s="288"/>
      <c r="BW61" s="288"/>
      <c r="BX61" s="288"/>
    </row>
    <row r="62" spans="1:76" s="208" customFormat="1" ht="23.15" customHeight="1">
      <c r="A62" s="194">
        <v>51</v>
      </c>
      <c r="B62" s="93"/>
      <c r="C62" s="100"/>
      <c r="D62" s="197" t="str">
        <f t="shared" si="34"/>
        <v/>
      </c>
      <c r="E62" s="102"/>
      <c r="F62" s="94"/>
      <c r="G62" s="95"/>
      <c r="H62" s="96"/>
      <c r="I62" s="101"/>
      <c r="J62" s="101"/>
      <c r="K62" s="97"/>
      <c r="L62" s="98"/>
      <c r="M62" s="98"/>
      <c r="N62" s="98"/>
      <c r="O62" s="97"/>
      <c r="P62" s="99"/>
      <c r="Q62" s="99"/>
      <c r="R62" s="206" t="str">
        <f t="shared" si="62"/>
        <v/>
      </c>
      <c r="S62" s="282" t="str">
        <f t="shared" si="35"/>
        <v/>
      </c>
      <c r="T62" s="282" t="str">
        <f t="shared" si="36"/>
        <v/>
      </c>
      <c r="U62" s="277" t="str">
        <f t="shared" si="37"/>
        <v/>
      </c>
      <c r="V62" s="208" t="str">
        <f t="shared" si="38"/>
        <v/>
      </c>
      <c r="W62" s="283" t="str">
        <f t="shared" si="39"/>
        <v/>
      </c>
      <c r="X62" s="283" t="str">
        <f t="shared" si="40"/>
        <v/>
      </c>
      <c r="Y62" s="223" t="str">
        <f>IF(X62="","",IF(AND(I62="無",J62="有")*OR(①基本情報!$D$4="幼稚園型認定こども園",①基本情報!$D$4="保育所型認定こども園",①基本情報!$D$4="地方裁量型認定こども園"),IF(Z62=4,4,5),X62))</f>
        <v/>
      </c>
      <c r="Z62" s="223" t="str">
        <f t="shared" si="41"/>
        <v/>
      </c>
      <c r="AA62" s="223" t="str">
        <f t="shared" si="42"/>
        <v/>
      </c>
      <c r="AB62" s="10" t="str">
        <f t="shared" si="63"/>
        <v/>
      </c>
      <c r="AC62" s="284" t="str">
        <f t="shared" si="63"/>
        <v/>
      </c>
      <c r="AD62" s="284" t="str">
        <f t="shared" si="63"/>
        <v/>
      </c>
      <c r="AE62" s="284" t="str">
        <f t="shared" si="63"/>
        <v/>
      </c>
      <c r="AF62" s="284" t="str">
        <f t="shared" si="63"/>
        <v/>
      </c>
      <c r="AG62" s="284" t="str">
        <f t="shared" si="63"/>
        <v/>
      </c>
      <c r="AH62" s="284" t="str">
        <f t="shared" si="63"/>
        <v/>
      </c>
      <c r="AI62" s="284" t="str">
        <f t="shared" si="63"/>
        <v/>
      </c>
      <c r="AJ62" s="284" t="str">
        <f t="shared" si="63"/>
        <v/>
      </c>
      <c r="AK62" s="284" t="str">
        <f t="shared" si="63"/>
        <v/>
      </c>
      <c r="AL62" s="284" t="str">
        <f t="shared" si="63"/>
        <v/>
      </c>
      <c r="AM62" s="284" t="str">
        <f t="shared" si="63"/>
        <v/>
      </c>
      <c r="AN62" s="208" t="str">
        <f t="shared" si="43"/>
        <v/>
      </c>
      <c r="AO62" s="285">
        <f t="shared" si="44"/>
        <v>0</v>
      </c>
      <c r="AP62" s="286">
        <f t="shared" si="45"/>
        <v>0</v>
      </c>
      <c r="AR62" s="208" t="str">
        <f t="shared" si="46"/>
        <v/>
      </c>
      <c r="AS62" s="208" t="str">
        <f t="shared" si="47"/>
        <v/>
      </c>
      <c r="AT62" s="208" t="str">
        <f t="shared" si="48"/>
        <v/>
      </c>
      <c r="AU62" s="208" t="str">
        <f t="shared" si="49"/>
        <v/>
      </c>
      <c r="AV62" s="208" t="str">
        <f t="shared" si="50"/>
        <v/>
      </c>
      <c r="AW62" s="208" t="str">
        <f t="shared" si="51"/>
        <v/>
      </c>
      <c r="AX62" s="208" t="str">
        <f t="shared" si="52"/>
        <v/>
      </c>
      <c r="AY62" s="208" t="str">
        <f t="shared" si="53"/>
        <v/>
      </c>
      <c r="AZ62" s="208" t="str">
        <f t="shared" si="54"/>
        <v/>
      </c>
      <c r="BA62" s="208" t="str">
        <f t="shared" si="55"/>
        <v/>
      </c>
      <c r="BB62" s="208" t="str">
        <f t="shared" si="56"/>
        <v/>
      </c>
      <c r="BC62" s="208" t="str">
        <f t="shared" si="57"/>
        <v/>
      </c>
      <c r="BD62" s="208">
        <f t="shared" si="58"/>
        <v>0</v>
      </c>
      <c r="BE62" s="287">
        <f t="shared" si="59"/>
        <v>0</v>
      </c>
      <c r="BF62" s="287">
        <f t="shared" si="60"/>
        <v>0</v>
      </c>
      <c r="BG62" s="288"/>
      <c r="BH62" s="288"/>
      <c r="BI62" s="288"/>
      <c r="BJ62" s="288"/>
      <c r="BK62" s="288"/>
      <c r="BL62" s="288"/>
      <c r="BM62" s="288"/>
      <c r="BN62" s="288"/>
      <c r="BO62" s="288"/>
      <c r="BP62" s="288"/>
      <c r="BQ62" s="288"/>
      <c r="BR62" s="288"/>
      <c r="BS62" s="288"/>
      <c r="BT62" s="288"/>
      <c r="BU62" s="288"/>
      <c r="BV62" s="288"/>
      <c r="BW62" s="288"/>
      <c r="BX62" s="288"/>
    </row>
    <row r="63" spans="1:76" s="208" customFormat="1" ht="23.15" customHeight="1">
      <c r="A63" s="194">
        <v>52</v>
      </c>
      <c r="B63" s="93"/>
      <c r="C63" s="100"/>
      <c r="D63" s="197" t="str">
        <f t="shared" si="34"/>
        <v/>
      </c>
      <c r="E63" s="102"/>
      <c r="F63" s="94"/>
      <c r="G63" s="95"/>
      <c r="H63" s="96"/>
      <c r="I63" s="101"/>
      <c r="J63" s="101"/>
      <c r="K63" s="97"/>
      <c r="L63" s="98"/>
      <c r="M63" s="98"/>
      <c r="N63" s="98"/>
      <c r="O63" s="97"/>
      <c r="P63" s="99"/>
      <c r="Q63" s="99"/>
      <c r="R63" s="206" t="str">
        <f t="shared" si="62"/>
        <v/>
      </c>
      <c r="S63" s="282" t="str">
        <f t="shared" si="35"/>
        <v/>
      </c>
      <c r="T63" s="282" t="str">
        <f t="shared" si="36"/>
        <v/>
      </c>
      <c r="U63" s="277" t="str">
        <f t="shared" si="37"/>
        <v/>
      </c>
      <c r="V63" s="208" t="str">
        <f t="shared" si="38"/>
        <v/>
      </c>
      <c r="W63" s="283" t="str">
        <f t="shared" si="39"/>
        <v/>
      </c>
      <c r="X63" s="283" t="str">
        <f t="shared" si="40"/>
        <v/>
      </c>
      <c r="Y63" s="223" t="str">
        <f>IF(X63="","",IF(AND(I63="無",J63="有")*OR(①基本情報!$D$4="幼稚園型認定こども園",①基本情報!$D$4="保育所型認定こども園",①基本情報!$D$4="地方裁量型認定こども園"),IF(Z63=4,4,5),X63))</f>
        <v/>
      </c>
      <c r="Z63" s="223" t="str">
        <f t="shared" si="41"/>
        <v/>
      </c>
      <c r="AA63" s="223" t="str">
        <f t="shared" si="42"/>
        <v/>
      </c>
      <c r="AB63" s="10" t="str">
        <f t="shared" si="63"/>
        <v/>
      </c>
      <c r="AC63" s="284" t="str">
        <f t="shared" si="63"/>
        <v/>
      </c>
      <c r="AD63" s="284" t="str">
        <f t="shared" si="63"/>
        <v/>
      </c>
      <c r="AE63" s="284" t="str">
        <f t="shared" si="63"/>
        <v/>
      </c>
      <c r="AF63" s="284" t="str">
        <f t="shared" si="63"/>
        <v/>
      </c>
      <c r="AG63" s="284" t="str">
        <f t="shared" si="63"/>
        <v/>
      </c>
      <c r="AH63" s="284" t="str">
        <f t="shared" si="63"/>
        <v/>
      </c>
      <c r="AI63" s="284" t="str">
        <f t="shared" si="63"/>
        <v/>
      </c>
      <c r="AJ63" s="284" t="str">
        <f t="shared" si="63"/>
        <v/>
      </c>
      <c r="AK63" s="284" t="str">
        <f t="shared" si="63"/>
        <v/>
      </c>
      <c r="AL63" s="284" t="str">
        <f t="shared" si="63"/>
        <v/>
      </c>
      <c r="AM63" s="284" t="str">
        <f t="shared" si="63"/>
        <v/>
      </c>
      <c r="AN63" s="208" t="str">
        <f t="shared" si="43"/>
        <v/>
      </c>
      <c r="AO63" s="285">
        <f t="shared" si="44"/>
        <v>0</v>
      </c>
      <c r="AP63" s="286">
        <f t="shared" si="45"/>
        <v>0</v>
      </c>
      <c r="AR63" s="208" t="str">
        <f t="shared" si="46"/>
        <v/>
      </c>
      <c r="AS63" s="208" t="str">
        <f t="shared" si="47"/>
        <v/>
      </c>
      <c r="AT63" s="208" t="str">
        <f t="shared" si="48"/>
        <v/>
      </c>
      <c r="AU63" s="208" t="str">
        <f t="shared" si="49"/>
        <v/>
      </c>
      <c r="AV63" s="208" t="str">
        <f t="shared" si="50"/>
        <v/>
      </c>
      <c r="AW63" s="208" t="str">
        <f t="shared" si="51"/>
        <v/>
      </c>
      <c r="AX63" s="208" t="str">
        <f t="shared" si="52"/>
        <v/>
      </c>
      <c r="AY63" s="208" t="str">
        <f t="shared" si="53"/>
        <v/>
      </c>
      <c r="AZ63" s="208" t="str">
        <f t="shared" si="54"/>
        <v/>
      </c>
      <c r="BA63" s="208" t="str">
        <f t="shared" si="55"/>
        <v/>
      </c>
      <c r="BB63" s="208" t="str">
        <f t="shared" si="56"/>
        <v/>
      </c>
      <c r="BC63" s="208" t="str">
        <f t="shared" si="57"/>
        <v/>
      </c>
      <c r="BD63" s="208">
        <f t="shared" si="58"/>
        <v>0</v>
      </c>
      <c r="BE63" s="287">
        <f t="shared" si="59"/>
        <v>0</v>
      </c>
      <c r="BF63" s="287">
        <f t="shared" si="60"/>
        <v>0</v>
      </c>
      <c r="BG63" s="288"/>
      <c r="BH63" s="288"/>
      <c r="BI63" s="288"/>
      <c r="BJ63" s="288"/>
      <c r="BK63" s="288"/>
      <c r="BL63" s="288"/>
      <c r="BM63" s="288"/>
      <c r="BN63" s="288"/>
      <c r="BO63" s="288"/>
      <c r="BP63" s="288"/>
      <c r="BQ63" s="288"/>
      <c r="BR63" s="288"/>
      <c r="BS63" s="288"/>
      <c r="BT63" s="288"/>
      <c r="BU63" s="288"/>
      <c r="BV63" s="288"/>
      <c r="BW63" s="288"/>
      <c r="BX63" s="288"/>
    </row>
    <row r="64" spans="1:76" s="208" customFormat="1" ht="23.15" customHeight="1">
      <c r="A64" s="194">
        <v>53</v>
      </c>
      <c r="B64" s="93"/>
      <c r="C64" s="100"/>
      <c r="D64" s="197" t="str">
        <f t="shared" si="34"/>
        <v/>
      </c>
      <c r="E64" s="102"/>
      <c r="F64" s="94"/>
      <c r="G64" s="95"/>
      <c r="H64" s="96"/>
      <c r="I64" s="101"/>
      <c r="J64" s="101"/>
      <c r="K64" s="97"/>
      <c r="L64" s="98"/>
      <c r="M64" s="98"/>
      <c r="N64" s="98"/>
      <c r="O64" s="97"/>
      <c r="P64" s="99"/>
      <c r="Q64" s="99"/>
      <c r="R64" s="206" t="str">
        <f t="shared" si="62"/>
        <v/>
      </c>
      <c r="S64" s="282" t="str">
        <f t="shared" si="35"/>
        <v/>
      </c>
      <c r="T64" s="282" t="str">
        <f t="shared" si="36"/>
        <v/>
      </c>
      <c r="U64" s="277" t="str">
        <f t="shared" si="37"/>
        <v/>
      </c>
      <c r="V64" s="208" t="str">
        <f t="shared" si="38"/>
        <v/>
      </c>
      <c r="W64" s="283" t="str">
        <f t="shared" si="39"/>
        <v/>
      </c>
      <c r="X64" s="283" t="str">
        <f t="shared" si="40"/>
        <v/>
      </c>
      <c r="Y64" s="223" t="str">
        <f>IF(X64="","",IF(AND(I64="無",J64="有")*OR(①基本情報!$D$4="幼稚園型認定こども園",①基本情報!$D$4="保育所型認定こども園",①基本情報!$D$4="地方裁量型認定こども園"),IF(Z64=4,4,5),X64))</f>
        <v/>
      </c>
      <c r="Z64" s="223" t="str">
        <f t="shared" si="41"/>
        <v/>
      </c>
      <c r="AA64" s="223" t="str">
        <f t="shared" si="42"/>
        <v/>
      </c>
      <c r="AB64" s="10" t="str">
        <f t="shared" si="63"/>
        <v/>
      </c>
      <c r="AC64" s="284" t="str">
        <f t="shared" si="63"/>
        <v/>
      </c>
      <c r="AD64" s="284" t="str">
        <f t="shared" si="63"/>
        <v/>
      </c>
      <c r="AE64" s="284" t="str">
        <f t="shared" si="63"/>
        <v/>
      </c>
      <c r="AF64" s="284" t="str">
        <f t="shared" si="63"/>
        <v/>
      </c>
      <c r="AG64" s="284" t="str">
        <f t="shared" si="63"/>
        <v/>
      </c>
      <c r="AH64" s="284" t="str">
        <f t="shared" si="63"/>
        <v/>
      </c>
      <c r="AI64" s="284" t="str">
        <f t="shared" si="63"/>
        <v/>
      </c>
      <c r="AJ64" s="284" t="str">
        <f t="shared" si="63"/>
        <v/>
      </c>
      <c r="AK64" s="284" t="str">
        <f t="shared" si="63"/>
        <v/>
      </c>
      <c r="AL64" s="284" t="str">
        <f t="shared" si="63"/>
        <v/>
      </c>
      <c r="AM64" s="284" t="str">
        <f t="shared" si="63"/>
        <v/>
      </c>
      <c r="AN64" s="208" t="str">
        <f t="shared" si="43"/>
        <v/>
      </c>
      <c r="AO64" s="285">
        <f t="shared" si="44"/>
        <v>0</v>
      </c>
      <c r="AP64" s="286">
        <f t="shared" si="45"/>
        <v>0</v>
      </c>
      <c r="AR64" s="208" t="str">
        <f t="shared" si="46"/>
        <v/>
      </c>
      <c r="AS64" s="208" t="str">
        <f t="shared" si="47"/>
        <v/>
      </c>
      <c r="AT64" s="208" t="str">
        <f t="shared" si="48"/>
        <v/>
      </c>
      <c r="AU64" s="208" t="str">
        <f t="shared" si="49"/>
        <v/>
      </c>
      <c r="AV64" s="208" t="str">
        <f t="shared" si="50"/>
        <v/>
      </c>
      <c r="AW64" s="208" t="str">
        <f t="shared" si="51"/>
        <v/>
      </c>
      <c r="AX64" s="208" t="str">
        <f t="shared" si="52"/>
        <v/>
      </c>
      <c r="AY64" s="208" t="str">
        <f t="shared" si="53"/>
        <v/>
      </c>
      <c r="AZ64" s="208" t="str">
        <f t="shared" si="54"/>
        <v/>
      </c>
      <c r="BA64" s="208" t="str">
        <f t="shared" si="55"/>
        <v/>
      </c>
      <c r="BB64" s="208" t="str">
        <f t="shared" si="56"/>
        <v/>
      </c>
      <c r="BC64" s="208" t="str">
        <f t="shared" si="57"/>
        <v/>
      </c>
      <c r="BD64" s="208">
        <f t="shared" si="58"/>
        <v>0</v>
      </c>
      <c r="BE64" s="287">
        <f t="shared" si="59"/>
        <v>0</v>
      </c>
      <c r="BF64" s="287">
        <f t="shared" si="60"/>
        <v>0</v>
      </c>
      <c r="BG64" s="288"/>
      <c r="BH64" s="288"/>
      <c r="BI64" s="288"/>
      <c r="BJ64" s="288"/>
      <c r="BK64" s="288"/>
      <c r="BL64" s="288"/>
      <c r="BM64" s="288"/>
      <c r="BN64" s="288"/>
      <c r="BO64" s="288"/>
      <c r="BP64" s="288"/>
      <c r="BQ64" s="288"/>
      <c r="BR64" s="288"/>
      <c r="BS64" s="288"/>
      <c r="BT64" s="288"/>
      <c r="BU64" s="288"/>
      <c r="BV64" s="288"/>
      <c r="BW64" s="288"/>
      <c r="BX64" s="288"/>
    </row>
    <row r="65" spans="1:76" s="208" customFormat="1" ht="23.15" customHeight="1">
      <c r="A65" s="194">
        <v>54</v>
      </c>
      <c r="B65" s="93"/>
      <c r="C65" s="100"/>
      <c r="D65" s="197" t="str">
        <f t="shared" si="34"/>
        <v/>
      </c>
      <c r="E65" s="102"/>
      <c r="F65" s="94"/>
      <c r="G65" s="95"/>
      <c r="H65" s="96"/>
      <c r="I65" s="101"/>
      <c r="J65" s="101"/>
      <c r="K65" s="97"/>
      <c r="L65" s="98"/>
      <c r="M65" s="98"/>
      <c r="N65" s="98"/>
      <c r="O65" s="97"/>
      <c r="P65" s="99"/>
      <c r="Q65" s="99"/>
      <c r="R65" s="206" t="str">
        <f t="shared" si="62"/>
        <v/>
      </c>
      <c r="S65" s="282" t="str">
        <f t="shared" si="35"/>
        <v/>
      </c>
      <c r="T65" s="282" t="str">
        <f t="shared" si="36"/>
        <v/>
      </c>
      <c r="U65" s="277" t="str">
        <f t="shared" si="37"/>
        <v/>
      </c>
      <c r="V65" s="208" t="str">
        <f t="shared" si="38"/>
        <v/>
      </c>
      <c r="W65" s="283" t="str">
        <f t="shared" si="39"/>
        <v/>
      </c>
      <c r="X65" s="283" t="str">
        <f t="shared" si="40"/>
        <v/>
      </c>
      <c r="Y65" s="223" t="str">
        <f>IF(X65="","",IF(AND(I65="無",J65="有")*OR(①基本情報!$D$4="幼稚園型認定こども園",①基本情報!$D$4="保育所型認定こども園",①基本情報!$D$4="地方裁量型認定こども園"),IF(Z65=4,4,5),X65))</f>
        <v/>
      </c>
      <c r="Z65" s="223" t="str">
        <f t="shared" si="41"/>
        <v/>
      </c>
      <c r="AA65" s="223" t="str">
        <f t="shared" si="42"/>
        <v/>
      </c>
      <c r="AB65" s="10" t="str">
        <f t="shared" si="63"/>
        <v/>
      </c>
      <c r="AC65" s="284" t="str">
        <f t="shared" si="63"/>
        <v/>
      </c>
      <c r="AD65" s="284" t="str">
        <f t="shared" si="63"/>
        <v/>
      </c>
      <c r="AE65" s="284" t="str">
        <f t="shared" si="63"/>
        <v/>
      </c>
      <c r="AF65" s="284" t="str">
        <f t="shared" si="63"/>
        <v/>
      </c>
      <c r="AG65" s="284" t="str">
        <f t="shared" si="63"/>
        <v/>
      </c>
      <c r="AH65" s="284" t="str">
        <f t="shared" si="63"/>
        <v/>
      </c>
      <c r="AI65" s="284" t="str">
        <f t="shared" si="63"/>
        <v/>
      </c>
      <c r="AJ65" s="284" t="str">
        <f t="shared" si="63"/>
        <v/>
      </c>
      <c r="AK65" s="284" t="str">
        <f t="shared" si="63"/>
        <v/>
      </c>
      <c r="AL65" s="284" t="str">
        <f t="shared" si="63"/>
        <v/>
      </c>
      <c r="AM65" s="284" t="str">
        <f t="shared" si="63"/>
        <v/>
      </c>
      <c r="AN65" s="208" t="str">
        <f t="shared" si="43"/>
        <v/>
      </c>
      <c r="AO65" s="285">
        <f t="shared" si="44"/>
        <v>0</v>
      </c>
      <c r="AP65" s="286">
        <f t="shared" si="45"/>
        <v>0</v>
      </c>
      <c r="AR65" s="208" t="str">
        <f t="shared" si="46"/>
        <v/>
      </c>
      <c r="AS65" s="208" t="str">
        <f t="shared" si="47"/>
        <v/>
      </c>
      <c r="AT65" s="208" t="str">
        <f t="shared" si="48"/>
        <v/>
      </c>
      <c r="AU65" s="208" t="str">
        <f t="shared" si="49"/>
        <v/>
      </c>
      <c r="AV65" s="208" t="str">
        <f t="shared" si="50"/>
        <v/>
      </c>
      <c r="AW65" s="208" t="str">
        <f t="shared" si="51"/>
        <v/>
      </c>
      <c r="AX65" s="208" t="str">
        <f t="shared" si="52"/>
        <v/>
      </c>
      <c r="AY65" s="208" t="str">
        <f t="shared" si="53"/>
        <v/>
      </c>
      <c r="AZ65" s="208" t="str">
        <f t="shared" si="54"/>
        <v/>
      </c>
      <c r="BA65" s="208" t="str">
        <f t="shared" si="55"/>
        <v/>
      </c>
      <c r="BB65" s="208" t="str">
        <f t="shared" si="56"/>
        <v/>
      </c>
      <c r="BC65" s="208" t="str">
        <f t="shared" si="57"/>
        <v/>
      </c>
      <c r="BD65" s="208">
        <f t="shared" si="58"/>
        <v>0</v>
      </c>
      <c r="BE65" s="287">
        <f t="shared" si="59"/>
        <v>0</v>
      </c>
      <c r="BF65" s="287">
        <f t="shared" si="60"/>
        <v>0</v>
      </c>
      <c r="BG65" s="288"/>
      <c r="BH65" s="288"/>
      <c r="BI65" s="288"/>
      <c r="BJ65" s="288"/>
      <c r="BK65" s="288"/>
      <c r="BL65" s="288"/>
      <c r="BM65" s="288"/>
      <c r="BN65" s="288"/>
      <c r="BO65" s="288"/>
      <c r="BP65" s="288"/>
      <c r="BQ65" s="288"/>
      <c r="BR65" s="288"/>
      <c r="BS65" s="288"/>
      <c r="BT65" s="288"/>
      <c r="BU65" s="288"/>
      <c r="BV65" s="288"/>
      <c r="BW65" s="288"/>
      <c r="BX65" s="288"/>
    </row>
    <row r="66" spans="1:76" s="208" customFormat="1" ht="23.15" customHeight="1">
      <c r="A66" s="194">
        <v>55</v>
      </c>
      <c r="B66" s="93"/>
      <c r="C66" s="100"/>
      <c r="D66" s="197" t="str">
        <f t="shared" si="34"/>
        <v/>
      </c>
      <c r="E66" s="102"/>
      <c r="F66" s="94"/>
      <c r="G66" s="95"/>
      <c r="H66" s="96"/>
      <c r="I66" s="101"/>
      <c r="J66" s="101"/>
      <c r="K66" s="97"/>
      <c r="L66" s="98"/>
      <c r="M66" s="98"/>
      <c r="N66" s="98"/>
      <c r="O66" s="97"/>
      <c r="P66" s="99"/>
      <c r="Q66" s="99"/>
      <c r="R66" s="206" t="str">
        <f t="shared" si="62"/>
        <v/>
      </c>
      <c r="S66" s="282" t="str">
        <f t="shared" si="35"/>
        <v/>
      </c>
      <c r="T66" s="282" t="str">
        <f t="shared" si="36"/>
        <v/>
      </c>
      <c r="U66" s="277" t="str">
        <f t="shared" si="37"/>
        <v/>
      </c>
      <c r="V66" s="208" t="str">
        <f t="shared" si="38"/>
        <v/>
      </c>
      <c r="W66" s="283" t="str">
        <f t="shared" si="39"/>
        <v/>
      </c>
      <c r="X66" s="283" t="str">
        <f t="shared" si="40"/>
        <v/>
      </c>
      <c r="Y66" s="223" t="str">
        <f>IF(X66="","",IF(AND(I66="無",J66="有")*OR(①基本情報!$D$4="幼稚園型認定こども園",①基本情報!$D$4="保育所型認定こども園",①基本情報!$D$4="地方裁量型認定こども園"),IF(Z66=4,4,5),X66))</f>
        <v/>
      </c>
      <c r="Z66" s="223" t="str">
        <f t="shared" si="41"/>
        <v/>
      </c>
      <c r="AA66" s="223" t="str">
        <f t="shared" si="42"/>
        <v/>
      </c>
      <c r="AB66" s="10" t="str">
        <f t="shared" si="63"/>
        <v/>
      </c>
      <c r="AC66" s="284" t="str">
        <f t="shared" si="63"/>
        <v/>
      </c>
      <c r="AD66" s="284" t="str">
        <f t="shared" si="63"/>
        <v/>
      </c>
      <c r="AE66" s="284" t="str">
        <f t="shared" si="63"/>
        <v/>
      </c>
      <c r="AF66" s="284" t="str">
        <f t="shared" si="63"/>
        <v/>
      </c>
      <c r="AG66" s="284" t="str">
        <f t="shared" si="63"/>
        <v/>
      </c>
      <c r="AH66" s="284" t="str">
        <f t="shared" si="63"/>
        <v/>
      </c>
      <c r="AI66" s="284" t="str">
        <f t="shared" si="63"/>
        <v/>
      </c>
      <c r="AJ66" s="284" t="str">
        <f t="shared" si="63"/>
        <v/>
      </c>
      <c r="AK66" s="284" t="str">
        <f t="shared" si="63"/>
        <v/>
      </c>
      <c r="AL66" s="284" t="str">
        <f t="shared" si="63"/>
        <v/>
      </c>
      <c r="AM66" s="284" t="str">
        <f t="shared" si="63"/>
        <v/>
      </c>
      <c r="AN66" s="208" t="str">
        <f t="shared" si="43"/>
        <v/>
      </c>
      <c r="AO66" s="285">
        <f t="shared" si="44"/>
        <v>0</v>
      </c>
      <c r="AP66" s="286">
        <f t="shared" si="45"/>
        <v>0</v>
      </c>
      <c r="AR66" s="208" t="str">
        <f t="shared" si="46"/>
        <v/>
      </c>
      <c r="AS66" s="208" t="str">
        <f t="shared" si="47"/>
        <v/>
      </c>
      <c r="AT66" s="208" t="str">
        <f t="shared" si="48"/>
        <v/>
      </c>
      <c r="AU66" s="208" t="str">
        <f t="shared" si="49"/>
        <v/>
      </c>
      <c r="AV66" s="208" t="str">
        <f t="shared" si="50"/>
        <v/>
      </c>
      <c r="AW66" s="208" t="str">
        <f t="shared" si="51"/>
        <v/>
      </c>
      <c r="AX66" s="208" t="str">
        <f t="shared" si="52"/>
        <v/>
      </c>
      <c r="AY66" s="208" t="str">
        <f t="shared" si="53"/>
        <v/>
      </c>
      <c r="AZ66" s="208" t="str">
        <f t="shared" si="54"/>
        <v/>
      </c>
      <c r="BA66" s="208" t="str">
        <f t="shared" si="55"/>
        <v/>
      </c>
      <c r="BB66" s="208" t="str">
        <f t="shared" si="56"/>
        <v/>
      </c>
      <c r="BC66" s="208" t="str">
        <f t="shared" si="57"/>
        <v/>
      </c>
      <c r="BD66" s="208">
        <f t="shared" si="58"/>
        <v>0</v>
      </c>
      <c r="BE66" s="287">
        <f t="shared" si="59"/>
        <v>0</v>
      </c>
      <c r="BF66" s="287">
        <f t="shared" si="60"/>
        <v>0</v>
      </c>
      <c r="BG66" s="288"/>
      <c r="BH66" s="288"/>
      <c r="BI66" s="288"/>
      <c r="BJ66" s="288"/>
      <c r="BK66" s="288"/>
      <c r="BL66" s="288"/>
      <c r="BM66" s="288"/>
      <c r="BN66" s="288"/>
      <c r="BO66" s="288"/>
      <c r="BP66" s="288"/>
      <c r="BQ66" s="288"/>
      <c r="BR66" s="288"/>
      <c r="BS66" s="288"/>
      <c r="BT66" s="288"/>
      <c r="BU66" s="288"/>
      <c r="BV66" s="288"/>
      <c r="BW66" s="288"/>
      <c r="BX66" s="288"/>
    </row>
    <row r="67" spans="1:76" s="208" customFormat="1" ht="23.15" customHeight="1">
      <c r="A67" s="194">
        <v>56</v>
      </c>
      <c r="B67" s="93"/>
      <c r="C67" s="100"/>
      <c r="D67" s="197" t="str">
        <f t="shared" si="34"/>
        <v/>
      </c>
      <c r="E67" s="102"/>
      <c r="F67" s="94"/>
      <c r="G67" s="95"/>
      <c r="H67" s="96"/>
      <c r="I67" s="101"/>
      <c r="J67" s="101"/>
      <c r="K67" s="97"/>
      <c r="L67" s="98"/>
      <c r="M67" s="98"/>
      <c r="N67" s="98"/>
      <c r="O67" s="97"/>
      <c r="P67" s="99"/>
      <c r="Q67" s="99"/>
      <c r="R67" s="206" t="str">
        <f t="shared" si="62"/>
        <v/>
      </c>
      <c r="S67" s="282" t="str">
        <f t="shared" si="35"/>
        <v/>
      </c>
      <c r="T67" s="282" t="str">
        <f t="shared" si="36"/>
        <v/>
      </c>
      <c r="U67" s="277" t="str">
        <f t="shared" si="37"/>
        <v/>
      </c>
      <c r="V67" s="208" t="str">
        <f t="shared" si="38"/>
        <v/>
      </c>
      <c r="W67" s="283" t="str">
        <f t="shared" si="39"/>
        <v/>
      </c>
      <c r="X67" s="283" t="str">
        <f t="shared" si="40"/>
        <v/>
      </c>
      <c r="Y67" s="223" t="str">
        <f>IF(X67="","",IF(AND(I67="無",J67="有")*OR(①基本情報!$D$4="幼稚園型認定こども園",①基本情報!$D$4="保育所型認定こども園",①基本情報!$D$4="地方裁量型認定こども園"),IF(Z67=4,4,5),X67))</f>
        <v/>
      </c>
      <c r="Z67" s="223" t="str">
        <f t="shared" si="41"/>
        <v/>
      </c>
      <c r="AA67" s="223" t="str">
        <f t="shared" si="42"/>
        <v/>
      </c>
      <c r="AB67" s="10" t="str">
        <f t="shared" si="63"/>
        <v/>
      </c>
      <c r="AC67" s="284" t="str">
        <f t="shared" si="63"/>
        <v/>
      </c>
      <c r="AD67" s="284" t="str">
        <f t="shared" si="63"/>
        <v/>
      </c>
      <c r="AE67" s="284" t="str">
        <f t="shared" si="63"/>
        <v/>
      </c>
      <c r="AF67" s="284" t="str">
        <f t="shared" si="63"/>
        <v/>
      </c>
      <c r="AG67" s="284" t="str">
        <f t="shared" si="63"/>
        <v/>
      </c>
      <c r="AH67" s="284" t="str">
        <f t="shared" si="63"/>
        <v/>
      </c>
      <c r="AI67" s="284" t="str">
        <f t="shared" si="63"/>
        <v/>
      </c>
      <c r="AJ67" s="284" t="str">
        <f t="shared" si="63"/>
        <v/>
      </c>
      <c r="AK67" s="284" t="str">
        <f t="shared" ref="AB67:AM88" si="64">IF($AA67="","",IF($M67="","",IF(AK$10&gt;=$M67,IF($N67="",$AA67,IF(AK$10&gt;$N67,"",$AA67)),"")))</f>
        <v/>
      </c>
      <c r="AL67" s="284" t="str">
        <f t="shared" si="64"/>
        <v/>
      </c>
      <c r="AM67" s="284" t="str">
        <f t="shared" si="64"/>
        <v/>
      </c>
      <c r="AN67" s="208" t="str">
        <f t="shared" si="43"/>
        <v/>
      </c>
      <c r="AO67" s="285">
        <f t="shared" si="44"/>
        <v>0</v>
      </c>
      <c r="AP67" s="286">
        <f t="shared" si="45"/>
        <v>0</v>
      </c>
      <c r="AR67" s="208" t="str">
        <f t="shared" si="46"/>
        <v/>
      </c>
      <c r="AS67" s="208" t="str">
        <f t="shared" si="47"/>
        <v/>
      </c>
      <c r="AT67" s="208" t="str">
        <f t="shared" si="48"/>
        <v/>
      </c>
      <c r="AU67" s="208" t="str">
        <f t="shared" si="49"/>
        <v/>
      </c>
      <c r="AV67" s="208" t="str">
        <f t="shared" si="50"/>
        <v/>
      </c>
      <c r="AW67" s="208" t="str">
        <f t="shared" si="51"/>
        <v/>
      </c>
      <c r="AX67" s="208" t="str">
        <f t="shared" si="52"/>
        <v/>
      </c>
      <c r="AY67" s="208" t="str">
        <f t="shared" si="53"/>
        <v/>
      </c>
      <c r="AZ67" s="208" t="str">
        <f t="shared" si="54"/>
        <v/>
      </c>
      <c r="BA67" s="208" t="str">
        <f t="shared" si="55"/>
        <v/>
      </c>
      <c r="BB67" s="208" t="str">
        <f t="shared" si="56"/>
        <v/>
      </c>
      <c r="BC67" s="208" t="str">
        <f t="shared" si="57"/>
        <v/>
      </c>
      <c r="BD67" s="208">
        <f t="shared" si="58"/>
        <v>0</v>
      </c>
      <c r="BE67" s="287">
        <f t="shared" si="59"/>
        <v>0</v>
      </c>
      <c r="BF67" s="287">
        <f t="shared" si="60"/>
        <v>0</v>
      </c>
      <c r="BG67" s="288"/>
      <c r="BH67" s="288"/>
      <c r="BI67" s="288"/>
      <c r="BJ67" s="288"/>
      <c r="BK67" s="288"/>
      <c r="BL67" s="288"/>
      <c r="BM67" s="288"/>
      <c r="BN67" s="288"/>
      <c r="BO67" s="288"/>
      <c r="BP67" s="288"/>
      <c r="BQ67" s="288"/>
      <c r="BR67" s="288"/>
      <c r="BS67" s="288"/>
      <c r="BT67" s="288"/>
      <c r="BU67" s="288"/>
      <c r="BV67" s="288"/>
      <c r="BW67" s="288"/>
      <c r="BX67" s="288"/>
    </row>
    <row r="68" spans="1:76" s="208" customFormat="1" ht="23.15" customHeight="1">
      <c r="A68" s="194">
        <v>57</v>
      </c>
      <c r="B68" s="93"/>
      <c r="C68" s="100"/>
      <c r="D68" s="197" t="str">
        <f t="shared" si="34"/>
        <v/>
      </c>
      <c r="E68" s="102"/>
      <c r="F68" s="94"/>
      <c r="G68" s="95"/>
      <c r="H68" s="96"/>
      <c r="I68" s="101"/>
      <c r="J68" s="101"/>
      <c r="K68" s="97"/>
      <c r="L68" s="98"/>
      <c r="M68" s="98"/>
      <c r="N68" s="98"/>
      <c r="O68" s="97"/>
      <c r="P68" s="99"/>
      <c r="Q68" s="99"/>
      <c r="R68" s="206" t="str">
        <f t="shared" si="62"/>
        <v/>
      </c>
      <c r="S68" s="282" t="str">
        <f t="shared" si="35"/>
        <v/>
      </c>
      <c r="T68" s="282" t="str">
        <f t="shared" si="36"/>
        <v/>
      </c>
      <c r="U68" s="277" t="str">
        <f t="shared" si="37"/>
        <v/>
      </c>
      <c r="V68" s="208" t="str">
        <f t="shared" si="38"/>
        <v/>
      </c>
      <c r="W68" s="283" t="str">
        <f t="shared" si="39"/>
        <v/>
      </c>
      <c r="X68" s="283" t="str">
        <f t="shared" si="40"/>
        <v/>
      </c>
      <c r="Y68" s="223" t="str">
        <f>IF(X68="","",IF(AND(I68="無",J68="有")*OR(①基本情報!$D$4="幼稚園型認定こども園",①基本情報!$D$4="保育所型認定こども園",①基本情報!$D$4="地方裁量型認定こども園"),IF(Z68=4,4,5),X68))</f>
        <v/>
      </c>
      <c r="Z68" s="223" t="str">
        <f t="shared" si="41"/>
        <v/>
      </c>
      <c r="AA68" s="223" t="str">
        <f t="shared" si="42"/>
        <v/>
      </c>
      <c r="AB68" s="10" t="str">
        <f t="shared" si="64"/>
        <v/>
      </c>
      <c r="AC68" s="284" t="str">
        <f t="shared" si="64"/>
        <v/>
      </c>
      <c r="AD68" s="284" t="str">
        <f t="shared" si="64"/>
        <v/>
      </c>
      <c r="AE68" s="284" t="str">
        <f t="shared" si="64"/>
        <v/>
      </c>
      <c r="AF68" s="284" t="str">
        <f t="shared" si="64"/>
        <v/>
      </c>
      <c r="AG68" s="284" t="str">
        <f t="shared" si="64"/>
        <v/>
      </c>
      <c r="AH68" s="284" t="str">
        <f t="shared" si="64"/>
        <v/>
      </c>
      <c r="AI68" s="284" t="str">
        <f t="shared" si="64"/>
        <v/>
      </c>
      <c r="AJ68" s="284" t="str">
        <f t="shared" si="64"/>
        <v/>
      </c>
      <c r="AK68" s="284" t="str">
        <f t="shared" si="64"/>
        <v/>
      </c>
      <c r="AL68" s="284" t="str">
        <f t="shared" si="64"/>
        <v/>
      </c>
      <c r="AM68" s="284" t="str">
        <f t="shared" si="64"/>
        <v/>
      </c>
      <c r="AN68" s="208" t="str">
        <f t="shared" si="43"/>
        <v/>
      </c>
      <c r="AO68" s="285">
        <f t="shared" si="44"/>
        <v>0</v>
      </c>
      <c r="AP68" s="286">
        <f t="shared" si="45"/>
        <v>0</v>
      </c>
      <c r="AR68" s="208" t="str">
        <f t="shared" si="46"/>
        <v/>
      </c>
      <c r="AS68" s="208" t="str">
        <f t="shared" si="47"/>
        <v/>
      </c>
      <c r="AT68" s="208" t="str">
        <f t="shared" si="48"/>
        <v/>
      </c>
      <c r="AU68" s="208" t="str">
        <f t="shared" si="49"/>
        <v/>
      </c>
      <c r="AV68" s="208" t="str">
        <f t="shared" si="50"/>
        <v/>
      </c>
      <c r="AW68" s="208" t="str">
        <f t="shared" si="51"/>
        <v/>
      </c>
      <c r="AX68" s="208" t="str">
        <f t="shared" si="52"/>
        <v/>
      </c>
      <c r="AY68" s="208" t="str">
        <f t="shared" si="53"/>
        <v/>
      </c>
      <c r="AZ68" s="208" t="str">
        <f t="shared" si="54"/>
        <v/>
      </c>
      <c r="BA68" s="208" t="str">
        <f t="shared" si="55"/>
        <v/>
      </c>
      <c r="BB68" s="208" t="str">
        <f t="shared" si="56"/>
        <v/>
      </c>
      <c r="BC68" s="208" t="str">
        <f t="shared" si="57"/>
        <v/>
      </c>
      <c r="BD68" s="208">
        <f t="shared" si="58"/>
        <v>0</v>
      </c>
      <c r="BE68" s="287">
        <f t="shared" si="59"/>
        <v>0</v>
      </c>
      <c r="BF68" s="287">
        <f t="shared" si="60"/>
        <v>0</v>
      </c>
      <c r="BG68" s="288"/>
      <c r="BH68" s="288"/>
      <c r="BI68" s="288"/>
      <c r="BJ68" s="288"/>
      <c r="BK68" s="288"/>
      <c r="BL68" s="288"/>
      <c r="BM68" s="288"/>
      <c r="BN68" s="288"/>
      <c r="BO68" s="288"/>
      <c r="BP68" s="288"/>
      <c r="BQ68" s="288"/>
      <c r="BR68" s="288"/>
      <c r="BS68" s="288"/>
      <c r="BT68" s="288"/>
      <c r="BU68" s="288"/>
      <c r="BV68" s="288"/>
      <c r="BW68" s="288"/>
      <c r="BX68" s="288"/>
    </row>
    <row r="69" spans="1:76" s="208" customFormat="1" ht="23.15" customHeight="1">
      <c r="A69" s="194">
        <v>58</v>
      </c>
      <c r="B69" s="93"/>
      <c r="C69" s="100"/>
      <c r="D69" s="197" t="str">
        <f t="shared" si="34"/>
        <v/>
      </c>
      <c r="E69" s="102"/>
      <c r="F69" s="94"/>
      <c r="G69" s="95"/>
      <c r="H69" s="96"/>
      <c r="I69" s="101"/>
      <c r="J69" s="101"/>
      <c r="K69" s="97"/>
      <c r="L69" s="98"/>
      <c r="M69" s="98"/>
      <c r="N69" s="98"/>
      <c r="O69" s="97"/>
      <c r="P69" s="99"/>
      <c r="Q69" s="99"/>
      <c r="R69" s="206" t="str">
        <f t="shared" si="62"/>
        <v/>
      </c>
      <c r="S69" s="282" t="str">
        <f t="shared" si="35"/>
        <v/>
      </c>
      <c r="T69" s="282" t="str">
        <f t="shared" si="36"/>
        <v/>
      </c>
      <c r="U69" s="277" t="str">
        <f t="shared" si="37"/>
        <v/>
      </c>
      <c r="V69" s="208" t="str">
        <f t="shared" si="38"/>
        <v/>
      </c>
      <c r="W69" s="283" t="str">
        <f t="shared" si="39"/>
        <v/>
      </c>
      <c r="X69" s="283" t="str">
        <f t="shared" si="40"/>
        <v/>
      </c>
      <c r="Y69" s="223" t="str">
        <f>IF(X69="","",IF(AND(I69="無",J69="有")*OR(①基本情報!$D$4="幼稚園型認定こども園",①基本情報!$D$4="保育所型認定こども園",①基本情報!$D$4="地方裁量型認定こども園"),IF(Z69=4,4,5),X69))</f>
        <v/>
      </c>
      <c r="Z69" s="223" t="str">
        <f t="shared" si="41"/>
        <v/>
      </c>
      <c r="AA69" s="223" t="str">
        <f t="shared" si="42"/>
        <v/>
      </c>
      <c r="AB69" s="10" t="str">
        <f t="shared" si="64"/>
        <v/>
      </c>
      <c r="AC69" s="284" t="str">
        <f t="shared" si="64"/>
        <v/>
      </c>
      <c r="AD69" s="284" t="str">
        <f t="shared" si="64"/>
        <v/>
      </c>
      <c r="AE69" s="284" t="str">
        <f t="shared" si="64"/>
        <v/>
      </c>
      <c r="AF69" s="284" t="str">
        <f t="shared" si="64"/>
        <v/>
      </c>
      <c r="AG69" s="284" t="str">
        <f t="shared" si="64"/>
        <v/>
      </c>
      <c r="AH69" s="284" t="str">
        <f t="shared" si="64"/>
        <v/>
      </c>
      <c r="AI69" s="284" t="str">
        <f t="shared" si="64"/>
        <v/>
      </c>
      <c r="AJ69" s="284" t="str">
        <f t="shared" si="64"/>
        <v/>
      </c>
      <c r="AK69" s="284" t="str">
        <f t="shared" si="64"/>
        <v/>
      </c>
      <c r="AL69" s="284" t="str">
        <f t="shared" si="64"/>
        <v/>
      </c>
      <c r="AM69" s="284" t="str">
        <f t="shared" si="64"/>
        <v/>
      </c>
      <c r="AN69" s="208" t="str">
        <f t="shared" si="43"/>
        <v/>
      </c>
      <c r="AO69" s="285">
        <f t="shared" si="44"/>
        <v>0</v>
      </c>
      <c r="AP69" s="286">
        <f t="shared" si="45"/>
        <v>0</v>
      </c>
      <c r="AR69" s="208" t="str">
        <f t="shared" si="46"/>
        <v/>
      </c>
      <c r="AS69" s="208" t="str">
        <f t="shared" si="47"/>
        <v/>
      </c>
      <c r="AT69" s="208" t="str">
        <f t="shared" si="48"/>
        <v/>
      </c>
      <c r="AU69" s="208" t="str">
        <f t="shared" si="49"/>
        <v/>
      </c>
      <c r="AV69" s="208" t="str">
        <f t="shared" si="50"/>
        <v/>
      </c>
      <c r="AW69" s="208" t="str">
        <f t="shared" si="51"/>
        <v/>
      </c>
      <c r="AX69" s="208" t="str">
        <f t="shared" si="52"/>
        <v/>
      </c>
      <c r="AY69" s="208" t="str">
        <f t="shared" si="53"/>
        <v/>
      </c>
      <c r="AZ69" s="208" t="str">
        <f t="shared" si="54"/>
        <v/>
      </c>
      <c r="BA69" s="208" t="str">
        <f t="shared" si="55"/>
        <v/>
      </c>
      <c r="BB69" s="208" t="str">
        <f t="shared" si="56"/>
        <v/>
      </c>
      <c r="BC69" s="208" t="str">
        <f t="shared" si="57"/>
        <v/>
      </c>
      <c r="BD69" s="208">
        <f t="shared" si="58"/>
        <v>0</v>
      </c>
      <c r="BE69" s="287">
        <f t="shared" si="59"/>
        <v>0</v>
      </c>
      <c r="BF69" s="287">
        <f t="shared" si="60"/>
        <v>0</v>
      </c>
      <c r="BG69" s="288"/>
      <c r="BH69" s="288"/>
      <c r="BI69" s="288"/>
      <c r="BJ69" s="288"/>
      <c r="BK69" s="288"/>
      <c r="BL69" s="288"/>
      <c r="BM69" s="288"/>
      <c r="BN69" s="288"/>
      <c r="BO69" s="288"/>
      <c r="BP69" s="288"/>
      <c r="BQ69" s="288"/>
      <c r="BR69" s="288"/>
      <c r="BS69" s="288"/>
      <c r="BT69" s="288"/>
      <c r="BU69" s="288"/>
      <c r="BV69" s="288"/>
      <c r="BW69" s="288"/>
      <c r="BX69" s="288"/>
    </row>
    <row r="70" spans="1:76" s="208" customFormat="1" ht="23.15" customHeight="1">
      <c r="A70" s="194">
        <v>59</v>
      </c>
      <c r="B70" s="93"/>
      <c r="C70" s="100"/>
      <c r="D70" s="197" t="str">
        <f t="shared" si="34"/>
        <v/>
      </c>
      <c r="E70" s="102"/>
      <c r="F70" s="94"/>
      <c r="G70" s="95"/>
      <c r="H70" s="96"/>
      <c r="I70" s="101"/>
      <c r="J70" s="101"/>
      <c r="K70" s="97"/>
      <c r="L70" s="98"/>
      <c r="M70" s="98"/>
      <c r="N70" s="98"/>
      <c r="O70" s="97"/>
      <c r="P70" s="99"/>
      <c r="Q70" s="99"/>
      <c r="R70" s="206" t="str">
        <f t="shared" si="62"/>
        <v/>
      </c>
      <c r="S70" s="282" t="str">
        <f t="shared" si="35"/>
        <v/>
      </c>
      <c r="T70" s="282" t="str">
        <f t="shared" si="36"/>
        <v/>
      </c>
      <c r="U70" s="277" t="str">
        <f t="shared" si="37"/>
        <v/>
      </c>
      <c r="V70" s="208" t="str">
        <f t="shared" si="38"/>
        <v/>
      </c>
      <c r="W70" s="283" t="str">
        <f t="shared" si="39"/>
        <v/>
      </c>
      <c r="X70" s="283" t="str">
        <f t="shared" si="40"/>
        <v/>
      </c>
      <c r="Y70" s="223" t="str">
        <f>IF(X70="","",IF(AND(I70="無",J70="有")*OR(①基本情報!$D$4="幼稚園型認定こども園",①基本情報!$D$4="保育所型認定こども園",①基本情報!$D$4="地方裁量型認定こども園"),IF(Z70=4,4,5),X70))</f>
        <v/>
      </c>
      <c r="Z70" s="223" t="str">
        <f t="shared" si="41"/>
        <v/>
      </c>
      <c r="AA70" s="223" t="str">
        <f t="shared" si="42"/>
        <v/>
      </c>
      <c r="AB70" s="10" t="str">
        <f t="shared" si="64"/>
        <v/>
      </c>
      <c r="AC70" s="284" t="str">
        <f t="shared" si="64"/>
        <v/>
      </c>
      <c r="AD70" s="284" t="str">
        <f t="shared" si="64"/>
        <v/>
      </c>
      <c r="AE70" s="284" t="str">
        <f t="shared" si="64"/>
        <v/>
      </c>
      <c r="AF70" s="284" t="str">
        <f t="shared" si="64"/>
        <v/>
      </c>
      <c r="AG70" s="284" t="str">
        <f t="shared" si="64"/>
        <v/>
      </c>
      <c r="AH70" s="284" t="str">
        <f t="shared" si="64"/>
        <v/>
      </c>
      <c r="AI70" s="284" t="str">
        <f t="shared" si="64"/>
        <v/>
      </c>
      <c r="AJ70" s="284" t="str">
        <f t="shared" si="64"/>
        <v/>
      </c>
      <c r="AK70" s="284" t="str">
        <f t="shared" si="64"/>
        <v/>
      </c>
      <c r="AL70" s="284" t="str">
        <f t="shared" si="64"/>
        <v/>
      </c>
      <c r="AM70" s="284" t="str">
        <f t="shared" si="64"/>
        <v/>
      </c>
      <c r="AN70" s="208" t="str">
        <f t="shared" si="43"/>
        <v/>
      </c>
      <c r="AO70" s="285">
        <f t="shared" si="44"/>
        <v>0</v>
      </c>
      <c r="AP70" s="286">
        <f t="shared" si="45"/>
        <v>0</v>
      </c>
      <c r="AR70" s="208" t="str">
        <f t="shared" si="46"/>
        <v/>
      </c>
      <c r="AS70" s="208" t="str">
        <f t="shared" si="47"/>
        <v/>
      </c>
      <c r="AT70" s="208" t="str">
        <f t="shared" si="48"/>
        <v/>
      </c>
      <c r="AU70" s="208" t="str">
        <f t="shared" si="49"/>
        <v/>
      </c>
      <c r="AV70" s="208" t="str">
        <f t="shared" si="50"/>
        <v/>
      </c>
      <c r="AW70" s="208" t="str">
        <f t="shared" si="51"/>
        <v/>
      </c>
      <c r="AX70" s="208" t="str">
        <f t="shared" si="52"/>
        <v/>
      </c>
      <c r="AY70" s="208" t="str">
        <f t="shared" si="53"/>
        <v/>
      </c>
      <c r="AZ70" s="208" t="str">
        <f t="shared" si="54"/>
        <v/>
      </c>
      <c r="BA70" s="208" t="str">
        <f t="shared" si="55"/>
        <v/>
      </c>
      <c r="BB70" s="208" t="str">
        <f t="shared" si="56"/>
        <v/>
      </c>
      <c r="BC70" s="208" t="str">
        <f t="shared" si="57"/>
        <v/>
      </c>
      <c r="BD70" s="208">
        <f t="shared" si="58"/>
        <v>0</v>
      </c>
      <c r="BE70" s="287">
        <f t="shared" si="59"/>
        <v>0</v>
      </c>
      <c r="BF70" s="287">
        <f t="shared" si="60"/>
        <v>0</v>
      </c>
      <c r="BG70" s="288"/>
      <c r="BH70" s="288"/>
      <c r="BI70" s="288"/>
      <c r="BJ70" s="288"/>
      <c r="BK70" s="288"/>
      <c r="BL70" s="288"/>
      <c r="BM70" s="288"/>
      <c r="BN70" s="288"/>
      <c r="BO70" s="288"/>
      <c r="BP70" s="288"/>
      <c r="BQ70" s="288"/>
      <c r="BR70" s="288"/>
      <c r="BS70" s="288"/>
      <c r="BT70" s="288"/>
      <c r="BU70" s="288"/>
      <c r="BV70" s="288"/>
      <c r="BW70" s="288"/>
      <c r="BX70" s="288"/>
    </row>
    <row r="71" spans="1:76" s="208" customFormat="1" ht="23.15" customHeight="1">
      <c r="A71" s="194">
        <v>60</v>
      </c>
      <c r="B71" s="93"/>
      <c r="C71" s="100"/>
      <c r="D71" s="197" t="str">
        <f t="shared" si="34"/>
        <v/>
      </c>
      <c r="E71" s="102"/>
      <c r="F71" s="94"/>
      <c r="G71" s="95"/>
      <c r="H71" s="96"/>
      <c r="I71" s="101"/>
      <c r="J71" s="101"/>
      <c r="K71" s="97"/>
      <c r="L71" s="98"/>
      <c r="M71" s="98"/>
      <c r="N71" s="98"/>
      <c r="O71" s="97"/>
      <c r="P71" s="99"/>
      <c r="Q71" s="99"/>
      <c r="R71" s="206" t="str">
        <f t="shared" si="62"/>
        <v/>
      </c>
      <c r="S71" s="282" t="str">
        <f t="shared" si="35"/>
        <v/>
      </c>
      <c r="T71" s="282" t="str">
        <f t="shared" si="36"/>
        <v/>
      </c>
      <c r="U71" s="277" t="str">
        <f t="shared" si="37"/>
        <v/>
      </c>
      <c r="V71" s="208" t="str">
        <f t="shared" si="38"/>
        <v/>
      </c>
      <c r="W71" s="283" t="str">
        <f t="shared" si="39"/>
        <v/>
      </c>
      <c r="X71" s="283" t="str">
        <f t="shared" si="40"/>
        <v/>
      </c>
      <c r="Y71" s="223" t="str">
        <f>IF(X71="","",IF(AND(I71="無",J71="有")*OR(①基本情報!$D$4="幼稚園型認定こども園",①基本情報!$D$4="保育所型認定こども園",①基本情報!$D$4="地方裁量型認定こども園"),IF(Z71=4,4,5),X71))</f>
        <v/>
      </c>
      <c r="Z71" s="223" t="str">
        <f t="shared" si="41"/>
        <v/>
      </c>
      <c r="AA71" s="223" t="str">
        <f t="shared" si="42"/>
        <v/>
      </c>
      <c r="AB71" s="10" t="str">
        <f t="shared" si="64"/>
        <v/>
      </c>
      <c r="AC71" s="284" t="str">
        <f t="shared" si="64"/>
        <v/>
      </c>
      <c r="AD71" s="284" t="str">
        <f t="shared" si="64"/>
        <v/>
      </c>
      <c r="AE71" s="284" t="str">
        <f t="shared" si="64"/>
        <v/>
      </c>
      <c r="AF71" s="284" t="str">
        <f t="shared" si="64"/>
        <v/>
      </c>
      <c r="AG71" s="284" t="str">
        <f t="shared" si="64"/>
        <v/>
      </c>
      <c r="AH71" s="284" t="str">
        <f t="shared" si="64"/>
        <v/>
      </c>
      <c r="AI71" s="284" t="str">
        <f t="shared" si="64"/>
        <v/>
      </c>
      <c r="AJ71" s="284" t="str">
        <f t="shared" si="64"/>
        <v/>
      </c>
      <c r="AK71" s="284" t="str">
        <f t="shared" si="64"/>
        <v/>
      </c>
      <c r="AL71" s="284" t="str">
        <f t="shared" si="64"/>
        <v/>
      </c>
      <c r="AM71" s="284" t="str">
        <f t="shared" si="64"/>
        <v/>
      </c>
      <c r="AN71" s="208" t="str">
        <f t="shared" si="43"/>
        <v/>
      </c>
      <c r="AO71" s="285">
        <f t="shared" si="44"/>
        <v>0</v>
      </c>
      <c r="AP71" s="286">
        <f t="shared" si="45"/>
        <v>0</v>
      </c>
      <c r="AR71" s="208" t="str">
        <f t="shared" si="46"/>
        <v/>
      </c>
      <c r="AS71" s="208" t="str">
        <f t="shared" si="47"/>
        <v/>
      </c>
      <c r="AT71" s="208" t="str">
        <f t="shared" si="48"/>
        <v/>
      </c>
      <c r="AU71" s="208" t="str">
        <f t="shared" si="49"/>
        <v/>
      </c>
      <c r="AV71" s="208" t="str">
        <f t="shared" si="50"/>
        <v/>
      </c>
      <c r="AW71" s="208" t="str">
        <f t="shared" si="51"/>
        <v/>
      </c>
      <c r="AX71" s="208" t="str">
        <f t="shared" si="52"/>
        <v/>
      </c>
      <c r="AY71" s="208" t="str">
        <f t="shared" si="53"/>
        <v/>
      </c>
      <c r="AZ71" s="208" t="str">
        <f t="shared" si="54"/>
        <v/>
      </c>
      <c r="BA71" s="208" t="str">
        <f t="shared" si="55"/>
        <v/>
      </c>
      <c r="BB71" s="208" t="str">
        <f t="shared" si="56"/>
        <v/>
      </c>
      <c r="BC71" s="208" t="str">
        <f t="shared" si="57"/>
        <v/>
      </c>
      <c r="BD71" s="208">
        <f t="shared" si="58"/>
        <v>0</v>
      </c>
      <c r="BE71" s="287">
        <f t="shared" si="59"/>
        <v>0</v>
      </c>
      <c r="BF71" s="287">
        <f t="shared" si="60"/>
        <v>0</v>
      </c>
      <c r="BG71" s="288"/>
      <c r="BH71" s="288"/>
      <c r="BI71" s="288"/>
      <c r="BJ71" s="288"/>
      <c r="BK71" s="288"/>
      <c r="BL71" s="288"/>
      <c r="BM71" s="288"/>
      <c r="BN71" s="288"/>
      <c r="BO71" s="288"/>
      <c r="BP71" s="288"/>
      <c r="BQ71" s="288"/>
      <c r="BR71" s="288"/>
      <c r="BS71" s="288"/>
      <c r="BT71" s="288"/>
      <c r="BU71" s="288"/>
      <c r="BV71" s="288"/>
      <c r="BW71" s="288"/>
      <c r="BX71" s="288"/>
    </row>
    <row r="72" spans="1:76" s="208" customFormat="1" ht="23.15" customHeight="1">
      <c r="A72" s="194">
        <v>61</v>
      </c>
      <c r="B72" s="93"/>
      <c r="C72" s="100"/>
      <c r="D72" s="197" t="str">
        <f t="shared" si="34"/>
        <v/>
      </c>
      <c r="E72" s="102"/>
      <c r="F72" s="94"/>
      <c r="G72" s="95"/>
      <c r="H72" s="96"/>
      <c r="I72" s="101"/>
      <c r="J72" s="101"/>
      <c r="K72" s="97"/>
      <c r="L72" s="98"/>
      <c r="M72" s="98"/>
      <c r="N72" s="98"/>
      <c r="O72" s="97"/>
      <c r="P72" s="99"/>
      <c r="Q72" s="99"/>
      <c r="R72" s="206" t="str">
        <f t="shared" si="62"/>
        <v/>
      </c>
      <c r="S72" s="282" t="str">
        <f t="shared" si="35"/>
        <v/>
      </c>
      <c r="T72" s="282" t="str">
        <f t="shared" si="36"/>
        <v/>
      </c>
      <c r="U72" s="277" t="str">
        <f t="shared" si="37"/>
        <v/>
      </c>
      <c r="V72" s="208" t="str">
        <f t="shared" si="38"/>
        <v/>
      </c>
      <c r="W72" s="283" t="str">
        <f t="shared" si="39"/>
        <v/>
      </c>
      <c r="X72" s="283" t="str">
        <f t="shared" si="40"/>
        <v/>
      </c>
      <c r="Y72" s="223" t="str">
        <f>IF(X72="","",IF(AND(I72="無",J72="有")*OR(①基本情報!$D$4="幼稚園型認定こども園",①基本情報!$D$4="保育所型認定こども園",①基本情報!$D$4="地方裁量型認定こども園"),IF(Z72=4,4,5),X72))</f>
        <v/>
      </c>
      <c r="Z72" s="223" t="str">
        <f t="shared" si="41"/>
        <v/>
      </c>
      <c r="AA72" s="223" t="str">
        <f t="shared" si="42"/>
        <v/>
      </c>
      <c r="AB72" s="10" t="str">
        <f t="shared" si="64"/>
        <v/>
      </c>
      <c r="AC72" s="284" t="str">
        <f t="shared" si="64"/>
        <v/>
      </c>
      <c r="AD72" s="284" t="str">
        <f t="shared" si="64"/>
        <v/>
      </c>
      <c r="AE72" s="284" t="str">
        <f t="shared" si="64"/>
        <v/>
      </c>
      <c r="AF72" s="284" t="str">
        <f t="shared" si="64"/>
        <v/>
      </c>
      <c r="AG72" s="284" t="str">
        <f t="shared" si="64"/>
        <v/>
      </c>
      <c r="AH72" s="284" t="str">
        <f t="shared" si="64"/>
        <v/>
      </c>
      <c r="AI72" s="284" t="str">
        <f t="shared" si="64"/>
        <v/>
      </c>
      <c r="AJ72" s="284" t="str">
        <f t="shared" si="64"/>
        <v/>
      </c>
      <c r="AK72" s="284" t="str">
        <f t="shared" si="64"/>
        <v/>
      </c>
      <c r="AL72" s="284" t="str">
        <f t="shared" si="64"/>
        <v/>
      </c>
      <c r="AM72" s="284" t="str">
        <f t="shared" si="64"/>
        <v/>
      </c>
      <c r="AN72" s="208" t="str">
        <f t="shared" si="43"/>
        <v/>
      </c>
      <c r="AO72" s="285">
        <f t="shared" si="44"/>
        <v>0</v>
      </c>
      <c r="AP72" s="286">
        <f t="shared" si="45"/>
        <v>0</v>
      </c>
      <c r="AR72" s="208" t="str">
        <f t="shared" si="46"/>
        <v/>
      </c>
      <c r="AS72" s="208" t="str">
        <f t="shared" si="47"/>
        <v/>
      </c>
      <c r="AT72" s="208" t="str">
        <f t="shared" si="48"/>
        <v/>
      </c>
      <c r="AU72" s="208" t="str">
        <f t="shared" si="49"/>
        <v/>
      </c>
      <c r="AV72" s="208" t="str">
        <f t="shared" si="50"/>
        <v/>
      </c>
      <c r="AW72" s="208" t="str">
        <f t="shared" si="51"/>
        <v/>
      </c>
      <c r="AX72" s="208" t="str">
        <f t="shared" si="52"/>
        <v/>
      </c>
      <c r="AY72" s="208" t="str">
        <f t="shared" si="53"/>
        <v/>
      </c>
      <c r="AZ72" s="208" t="str">
        <f t="shared" si="54"/>
        <v/>
      </c>
      <c r="BA72" s="208" t="str">
        <f t="shared" si="55"/>
        <v/>
      </c>
      <c r="BB72" s="208" t="str">
        <f t="shared" si="56"/>
        <v/>
      </c>
      <c r="BC72" s="208" t="str">
        <f t="shared" si="57"/>
        <v/>
      </c>
      <c r="BD72" s="208">
        <f t="shared" si="58"/>
        <v>0</v>
      </c>
      <c r="BE72" s="287">
        <f t="shared" si="59"/>
        <v>0</v>
      </c>
      <c r="BF72" s="287">
        <f t="shared" si="60"/>
        <v>0</v>
      </c>
      <c r="BG72" s="288"/>
      <c r="BH72" s="288"/>
      <c r="BI72" s="288"/>
      <c r="BJ72" s="288"/>
      <c r="BK72" s="288"/>
      <c r="BL72" s="288"/>
      <c r="BM72" s="288"/>
      <c r="BN72" s="288"/>
      <c r="BO72" s="288"/>
      <c r="BP72" s="288"/>
      <c r="BQ72" s="288"/>
      <c r="BR72" s="288"/>
      <c r="BS72" s="288"/>
      <c r="BT72" s="288"/>
      <c r="BU72" s="288"/>
      <c r="BV72" s="288"/>
      <c r="BW72" s="288"/>
      <c r="BX72" s="288"/>
    </row>
    <row r="73" spans="1:76" s="208" customFormat="1" ht="23.15" customHeight="1">
      <c r="A73" s="194">
        <v>62</v>
      </c>
      <c r="B73" s="93"/>
      <c r="C73" s="100"/>
      <c r="D73" s="197" t="str">
        <f t="shared" si="34"/>
        <v/>
      </c>
      <c r="E73" s="102"/>
      <c r="F73" s="94"/>
      <c r="G73" s="95"/>
      <c r="H73" s="96"/>
      <c r="I73" s="101"/>
      <c r="J73" s="101"/>
      <c r="K73" s="97"/>
      <c r="L73" s="98"/>
      <c r="M73" s="98"/>
      <c r="N73" s="98"/>
      <c r="O73" s="97"/>
      <c r="P73" s="99"/>
      <c r="Q73" s="99"/>
      <c r="R73" s="206" t="str">
        <f t="shared" si="62"/>
        <v/>
      </c>
      <c r="S73" s="282" t="str">
        <f t="shared" si="35"/>
        <v/>
      </c>
      <c r="T73" s="282" t="str">
        <f t="shared" si="36"/>
        <v/>
      </c>
      <c r="U73" s="277" t="str">
        <f t="shared" si="37"/>
        <v/>
      </c>
      <c r="V73" s="208" t="str">
        <f t="shared" si="38"/>
        <v/>
      </c>
      <c r="W73" s="283" t="str">
        <f t="shared" si="39"/>
        <v/>
      </c>
      <c r="X73" s="283" t="str">
        <f t="shared" si="40"/>
        <v/>
      </c>
      <c r="Y73" s="223" t="str">
        <f>IF(X73="","",IF(AND(I73="無",J73="有")*OR(①基本情報!$D$4="幼稚園型認定こども園",①基本情報!$D$4="保育所型認定こども園",①基本情報!$D$4="地方裁量型認定こども園"),IF(Z73=4,4,5),X73))</f>
        <v/>
      </c>
      <c r="Z73" s="223" t="str">
        <f t="shared" si="41"/>
        <v/>
      </c>
      <c r="AA73" s="223" t="str">
        <f t="shared" si="42"/>
        <v/>
      </c>
      <c r="AB73" s="10" t="str">
        <f t="shared" si="64"/>
        <v/>
      </c>
      <c r="AC73" s="284" t="str">
        <f t="shared" si="64"/>
        <v/>
      </c>
      <c r="AD73" s="284" t="str">
        <f t="shared" si="64"/>
        <v/>
      </c>
      <c r="AE73" s="284" t="str">
        <f t="shared" si="64"/>
        <v/>
      </c>
      <c r="AF73" s="284" t="str">
        <f t="shared" si="64"/>
        <v/>
      </c>
      <c r="AG73" s="284" t="str">
        <f t="shared" si="64"/>
        <v/>
      </c>
      <c r="AH73" s="284" t="str">
        <f t="shared" si="64"/>
        <v/>
      </c>
      <c r="AI73" s="284" t="str">
        <f t="shared" si="64"/>
        <v/>
      </c>
      <c r="AJ73" s="284" t="str">
        <f t="shared" si="64"/>
        <v/>
      </c>
      <c r="AK73" s="284" t="str">
        <f t="shared" si="64"/>
        <v/>
      </c>
      <c r="AL73" s="284" t="str">
        <f t="shared" si="64"/>
        <v/>
      </c>
      <c r="AM73" s="284" t="str">
        <f t="shared" si="64"/>
        <v/>
      </c>
      <c r="AN73" s="208" t="str">
        <f t="shared" si="43"/>
        <v/>
      </c>
      <c r="AO73" s="285">
        <f t="shared" si="44"/>
        <v>0</v>
      </c>
      <c r="AP73" s="286">
        <f t="shared" si="45"/>
        <v>0</v>
      </c>
      <c r="AR73" s="208" t="str">
        <f t="shared" si="46"/>
        <v/>
      </c>
      <c r="AS73" s="208" t="str">
        <f t="shared" si="47"/>
        <v/>
      </c>
      <c r="AT73" s="208" t="str">
        <f t="shared" si="48"/>
        <v/>
      </c>
      <c r="AU73" s="208" t="str">
        <f t="shared" si="49"/>
        <v/>
      </c>
      <c r="AV73" s="208" t="str">
        <f t="shared" si="50"/>
        <v/>
      </c>
      <c r="AW73" s="208" t="str">
        <f t="shared" si="51"/>
        <v/>
      </c>
      <c r="AX73" s="208" t="str">
        <f t="shared" si="52"/>
        <v/>
      </c>
      <c r="AY73" s="208" t="str">
        <f t="shared" si="53"/>
        <v/>
      </c>
      <c r="AZ73" s="208" t="str">
        <f t="shared" si="54"/>
        <v/>
      </c>
      <c r="BA73" s="208" t="str">
        <f t="shared" si="55"/>
        <v/>
      </c>
      <c r="BB73" s="208" t="str">
        <f t="shared" si="56"/>
        <v/>
      </c>
      <c r="BC73" s="208" t="str">
        <f t="shared" si="57"/>
        <v/>
      </c>
      <c r="BD73" s="208">
        <f t="shared" si="58"/>
        <v>0</v>
      </c>
      <c r="BE73" s="287">
        <f t="shared" si="59"/>
        <v>0</v>
      </c>
      <c r="BF73" s="287">
        <f t="shared" si="60"/>
        <v>0</v>
      </c>
      <c r="BG73" s="288"/>
      <c r="BH73" s="288"/>
      <c r="BI73" s="288"/>
      <c r="BJ73" s="288"/>
      <c r="BK73" s="288"/>
      <c r="BL73" s="288"/>
      <c r="BM73" s="288"/>
      <c r="BN73" s="288"/>
      <c r="BO73" s="288"/>
      <c r="BP73" s="288"/>
      <c r="BQ73" s="288"/>
      <c r="BR73" s="288"/>
      <c r="BS73" s="288"/>
      <c r="BT73" s="288"/>
      <c r="BU73" s="288"/>
      <c r="BV73" s="288"/>
      <c r="BW73" s="288"/>
      <c r="BX73" s="288"/>
    </row>
    <row r="74" spans="1:76" s="208" customFormat="1" ht="23.15" customHeight="1">
      <c r="A74" s="194">
        <v>63</v>
      </c>
      <c r="B74" s="93"/>
      <c r="C74" s="100"/>
      <c r="D74" s="197" t="str">
        <f t="shared" si="34"/>
        <v/>
      </c>
      <c r="E74" s="102"/>
      <c r="F74" s="94"/>
      <c r="G74" s="95"/>
      <c r="H74" s="96"/>
      <c r="I74" s="101"/>
      <c r="J74" s="101"/>
      <c r="K74" s="97"/>
      <c r="L74" s="98"/>
      <c r="M74" s="98"/>
      <c r="N74" s="98"/>
      <c r="O74" s="97"/>
      <c r="P74" s="99"/>
      <c r="Q74" s="99"/>
      <c r="R74" s="206" t="str">
        <f t="shared" si="62"/>
        <v/>
      </c>
      <c r="S74" s="282" t="str">
        <f t="shared" si="35"/>
        <v/>
      </c>
      <c r="T74" s="282" t="str">
        <f t="shared" si="36"/>
        <v/>
      </c>
      <c r="U74" s="277" t="str">
        <f t="shared" si="37"/>
        <v/>
      </c>
      <c r="V74" s="208" t="str">
        <f t="shared" si="38"/>
        <v/>
      </c>
      <c r="W74" s="283" t="str">
        <f t="shared" si="39"/>
        <v/>
      </c>
      <c r="X74" s="283" t="str">
        <f t="shared" si="40"/>
        <v/>
      </c>
      <c r="Y74" s="223" t="str">
        <f>IF(X74="","",IF(AND(I74="無",J74="有")*OR(①基本情報!$D$4="幼稚園型認定こども園",①基本情報!$D$4="保育所型認定こども園",①基本情報!$D$4="地方裁量型認定こども園"),IF(Z74=4,4,5),X74))</f>
        <v/>
      </c>
      <c r="Z74" s="223" t="str">
        <f t="shared" si="41"/>
        <v/>
      </c>
      <c r="AA74" s="223" t="str">
        <f t="shared" si="42"/>
        <v/>
      </c>
      <c r="AB74" s="10" t="str">
        <f t="shared" si="64"/>
        <v/>
      </c>
      <c r="AC74" s="284" t="str">
        <f t="shared" si="64"/>
        <v/>
      </c>
      <c r="AD74" s="284" t="str">
        <f t="shared" si="64"/>
        <v/>
      </c>
      <c r="AE74" s="284" t="str">
        <f t="shared" si="64"/>
        <v/>
      </c>
      <c r="AF74" s="284" t="str">
        <f t="shared" si="64"/>
        <v/>
      </c>
      <c r="AG74" s="284" t="str">
        <f t="shared" si="64"/>
        <v/>
      </c>
      <c r="AH74" s="284" t="str">
        <f t="shared" si="64"/>
        <v/>
      </c>
      <c r="AI74" s="284" t="str">
        <f t="shared" si="64"/>
        <v/>
      </c>
      <c r="AJ74" s="284" t="str">
        <f t="shared" si="64"/>
        <v/>
      </c>
      <c r="AK74" s="284" t="str">
        <f t="shared" si="64"/>
        <v/>
      </c>
      <c r="AL74" s="284" t="str">
        <f t="shared" si="64"/>
        <v/>
      </c>
      <c r="AM74" s="284" t="str">
        <f t="shared" si="64"/>
        <v/>
      </c>
      <c r="AN74" s="208" t="str">
        <f t="shared" si="43"/>
        <v/>
      </c>
      <c r="AO74" s="285">
        <f t="shared" si="44"/>
        <v>0</v>
      </c>
      <c r="AP74" s="286">
        <f t="shared" si="45"/>
        <v>0</v>
      </c>
      <c r="AR74" s="208" t="str">
        <f t="shared" si="46"/>
        <v/>
      </c>
      <c r="AS74" s="208" t="str">
        <f t="shared" si="47"/>
        <v/>
      </c>
      <c r="AT74" s="208" t="str">
        <f t="shared" si="48"/>
        <v/>
      </c>
      <c r="AU74" s="208" t="str">
        <f t="shared" si="49"/>
        <v/>
      </c>
      <c r="AV74" s="208" t="str">
        <f t="shared" si="50"/>
        <v/>
      </c>
      <c r="AW74" s="208" t="str">
        <f t="shared" si="51"/>
        <v/>
      </c>
      <c r="AX74" s="208" t="str">
        <f t="shared" si="52"/>
        <v/>
      </c>
      <c r="AY74" s="208" t="str">
        <f t="shared" si="53"/>
        <v/>
      </c>
      <c r="AZ74" s="208" t="str">
        <f t="shared" si="54"/>
        <v/>
      </c>
      <c r="BA74" s="208" t="str">
        <f t="shared" si="55"/>
        <v/>
      </c>
      <c r="BB74" s="208" t="str">
        <f t="shared" si="56"/>
        <v/>
      </c>
      <c r="BC74" s="208" t="str">
        <f t="shared" si="57"/>
        <v/>
      </c>
      <c r="BD74" s="208">
        <f t="shared" si="58"/>
        <v>0</v>
      </c>
      <c r="BE74" s="287">
        <f t="shared" si="59"/>
        <v>0</v>
      </c>
      <c r="BF74" s="287">
        <f t="shared" si="60"/>
        <v>0</v>
      </c>
      <c r="BG74" s="288"/>
      <c r="BH74" s="288"/>
      <c r="BI74" s="288"/>
      <c r="BJ74" s="288"/>
      <c r="BK74" s="288"/>
      <c r="BL74" s="288"/>
      <c r="BM74" s="288"/>
      <c r="BN74" s="288"/>
      <c r="BO74" s="288"/>
      <c r="BP74" s="288"/>
      <c r="BQ74" s="288"/>
      <c r="BR74" s="288"/>
      <c r="BS74" s="288"/>
      <c r="BT74" s="288"/>
      <c r="BU74" s="288"/>
      <c r="BV74" s="288"/>
      <c r="BW74" s="288"/>
      <c r="BX74" s="288"/>
    </row>
    <row r="75" spans="1:76" s="208" customFormat="1" ht="23.15" customHeight="1">
      <c r="A75" s="194">
        <v>64</v>
      </c>
      <c r="B75" s="93"/>
      <c r="C75" s="100"/>
      <c r="D75" s="197" t="str">
        <f t="shared" si="34"/>
        <v/>
      </c>
      <c r="E75" s="102"/>
      <c r="F75" s="94"/>
      <c r="G75" s="95"/>
      <c r="H75" s="96"/>
      <c r="I75" s="101"/>
      <c r="J75" s="101"/>
      <c r="K75" s="97"/>
      <c r="L75" s="98"/>
      <c r="M75" s="98"/>
      <c r="N75" s="98"/>
      <c r="O75" s="97"/>
      <c r="P75" s="99"/>
      <c r="Q75" s="99"/>
      <c r="R75" s="206" t="str">
        <f t="shared" si="62"/>
        <v/>
      </c>
      <c r="S75" s="282" t="str">
        <f t="shared" si="35"/>
        <v/>
      </c>
      <c r="T75" s="282" t="str">
        <f t="shared" si="36"/>
        <v/>
      </c>
      <c r="U75" s="277" t="str">
        <f t="shared" si="37"/>
        <v/>
      </c>
      <c r="V75" s="208" t="str">
        <f t="shared" si="38"/>
        <v/>
      </c>
      <c r="W75" s="283" t="str">
        <f t="shared" si="39"/>
        <v/>
      </c>
      <c r="X75" s="283" t="str">
        <f t="shared" si="40"/>
        <v/>
      </c>
      <c r="Y75" s="223" t="str">
        <f>IF(X75="","",IF(AND(I75="無",J75="有")*OR(①基本情報!$D$4="幼稚園型認定こども園",①基本情報!$D$4="保育所型認定こども園",①基本情報!$D$4="地方裁量型認定こども園"),IF(Z75=4,4,5),X75))</f>
        <v/>
      </c>
      <c r="Z75" s="223" t="str">
        <f t="shared" si="41"/>
        <v/>
      </c>
      <c r="AA75" s="223" t="str">
        <f t="shared" si="42"/>
        <v/>
      </c>
      <c r="AB75" s="10" t="str">
        <f t="shared" si="64"/>
        <v/>
      </c>
      <c r="AC75" s="284" t="str">
        <f t="shared" si="64"/>
        <v/>
      </c>
      <c r="AD75" s="284" t="str">
        <f t="shared" si="64"/>
        <v/>
      </c>
      <c r="AE75" s="284" t="str">
        <f t="shared" si="64"/>
        <v/>
      </c>
      <c r="AF75" s="284" t="str">
        <f t="shared" si="64"/>
        <v/>
      </c>
      <c r="AG75" s="284" t="str">
        <f t="shared" si="64"/>
        <v/>
      </c>
      <c r="AH75" s="284" t="str">
        <f t="shared" si="64"/>
        <v/>
      </c>
      <c r="AI75" s="284" t="str">
        <f t="shared" si="64"/>
        <v/>
      </c>
      <c r="AJ75" s="284" t="str">
        <f t="shared" si="64"/>
        <v/>
      </c>
      <c r="AK75" s="284" t="str">
        <f t="shared" si="64"/>
        <v/>
      </c>
      <c r="AL75" s="284" t="str">
        <f t="shared" si="64"/>
        <v/>
      </c>
      <c r="AM75" s="284" t="str">
        <f t="shared" si="64"/>
        <v/>
      </c>
      <c r="AN75" s="208" t="str">
        <f t="shared" si="43"/>
        <v/>
      </c>
      <c r="AO75" s="285">
        <f t="shared" si="44"/>
        <v>0</v>
      </c>
      <c r="AP75" s="286">
        <f t="shared" si="45"/>
        <v>0</v>
      </c>
      <c r="AR75" s="208" t="str">
        <f t="shared" si="46"/>
        <v/>
      </c>
      <c r="AS75" s="208" t="str">
        <f t="shared" si="47"/>
        <v/>
      </c>
      <c r="AT75" s="208" t="str">
        <f t="shared" si="48"/>
        <v/>
      </c>
      <c r="AU75" s="208" t="str">
        <f t="shared" si="49"/>
        <v/>
      </c>
      <c r="AV75" s="208" t="str">
        <f t="shared" si="50"/>
        <v/>
      </c>
      <c r="AW75" s="208" t="str">
        <f t="shared" si="51"/>
        <v/>
      </c>
      <c r="AX75" s="208" t="str">
        <f t="shared" si="52"/>
        <v/>
      </c>
      <c r="AY75" s="208" t="str">
        <f t="shared" si="53"/>
        <v/>
      </c>
      <c r="AZ75" s="208" t="str">
        <f t="shared" si="54"/>
        <v/>
      </c>
      <c r="BA75" s="208" t="str">
        <f t="shared" si="55"/>
        <v/>
      </c>
      <c r="BB75" s="208" t="str">
        <f t="shared" si="56"/>
        <v/>
      </c>
      <c r="BC75" s="208" t="str">
        <f t="shared" si="57"/>
        <v/>
      </c>
      <c r="BD75" s="208">
        <f t="shared" si="58"/>
        <v>0</v>
      </c>
      <c r="BE75" s="287">
        <f t="shared" si="59"/>
        <v>0</v>
      </c>
      <c r="BF75" s="287">
        <f t="shared" si="60"/>
        <v>0</v>
      </c>
      <c r="BG75" s="288"/>
      <c r="BH75" s="288"/>
      <c r="BI75" s="288"/>
      <c r="BJ75" s="288"/>
      <c r="BK75" s="288"/>
      <c r="BL75" s="288"/>
      <c r="BM75" s="288"/>
      <c r="BN75" s="288"/>
      <c r="BO75" s="288"/>
      <c r="BP75" s="288"/>
      <c r="BQ75" s="288"/>
      <c r="BR75" s="288"/>
      <c r="BS75" s="288"/>
      <c r="BT75" s="288"/>
      <c r="BU75" s="288"/>
      <c r="BV75" s="288"/>
      <c r="BW75" s="288"/>
      <c r="BX75" s="288"/>
    </row>
    <row r="76" spans="1:76" s="208" customFormat="1" ht="23.15" customHeight="1">
      <c r="A76" s="194">
        <v>65</v>
      </c>
      <c r="B76" s="93"/>
      <c r="C76" s="100"/>
      <c r="D76" s="197" t="str">
        <f t="shared" si="34"/>
        <v/>
      </c>
      <c r="E76" s="102"/>
      <c r="F76" s="94"/>
      <c r="G76" s="95"/>
      <c r="H76" s="96"/>
      <c r="I76" s="101"/>
      <c r="J76" s="101"/>
      <c r="K76" s="97"/>
      <c r="L76" s="98"/>
      <c r="M76" s="98"/>
      <c r="N76" s="98"/>
      <c r="O76" s="97"/>
      <c r="P76" s="99"/>
      <c r="Q76" s="99"/>
      <c r="R76" s="206" t="str">
        <f t="shared" ref="R76:R101" si="65">IF(AB76="","","○")</f>
        <v/>
      </c>
      <c r="S76" s="282" t="str">
        <f t="shared" si="35"/>
        <v/>
      </c>
      <c r="T76" s="282" t="str">
        <f t="shared" si="36"/>
        <v/>
      </c>
      <c r="U76" s="277" t="str">
        <f t="shared" si="37"/>
        <v/>
      </c>
      <c r="V76" s="208" t="str">
        <f t="shared" si="38"/>
        <v/>
      </c>
      <c r="W76" s="283" t="str">
        <f t="shared" si="39"/>
        <v/>
      </c>
      <c r="X76" s="283" t="str">
        <f t="shared" si="40"/>
        <v/>
      </c>
      <c r="Y76" s="223" t="str">
        <f>IF(X76="","",IF(AND(I76="無",J76="有")*OR(①基本情報!$D$4="幼稚園型認定こども園",①基本情報!$D$4="保育所型認定こども園",①基本情報!$D$4="地方裁量型認定こども園"),IF(Z76=4,4,5),X76))</f>
        <v/>
      </c>
      <c r="Z76" s="223" t="str">
        <f t="shared" si="41"/>
        <v/>
      </c>
      <c r="AA76" s="223" t="str">
        <f t="shared" si="42"/>
        <v/>
      </c>
      <c r="AB76" s="10" t="str">
        <f t="shared" si="64"/>
        <v/>
      </c>
      <c r="AC76" s="284" t="str">
        <f t="shared" si="64"/>
        <v/>
      </c>
      <c r="AD76" s="284" t="str">
        <f t="shared" si="64"/>
        <v/>
      </c>
      <c r="AE76" s="284" t="str">
        <f t="shared" si="64"/>
        <v/>
      </c>
      <c r="AF76" s="284" t="str">
        <f t="shared" si="64"/>
        <v/>
      </c>
      <c r="AG76" s="284" t="str">
        <f t="shared" si="64"/>
        <v/>
      </c>
      <c r="AH76" s="284" t="str">
        <f t="shared" si="64"/>
        <v/>
      </c>
      <c r="AI76" s="284" t="str">
        <f t="shared" si="64"/>
        <v/>
      </c>
      <c r="AJ76" s="284" t="str">
        <f t="shared" si="64"/>
        <v/>
      </c>
      <c r="AK76" s="284" t="str">
        <f t="shared" si="64"/>
        <v/>
      </c>
      <c r="AL76" s="284" t="str">
        <f t="shared" si="64"/>
        <v/>
      </c>
      <c r="AM76" s="284" t="str">
        <f t="shared" si="64"/>
        <v/>
      </c>
      <c r="AN76" s="208" t="str">
        <f t="shared" si="43"/>
        <v/>
      </c>
      <c r="AO76" s="285">
        <f t="shared" si="44"/>
        <v>0</v>
      </c>
      <c r="AP76" s="286">
        <f t="shared" si="45"/>
        <v>0</v>
      </c>
      <c r="AR76" s="208" t="str">
        <f t="shared" si="46"/>
        <v/>
      </c>
      <c r="AS76" s="208" t="str">
        <f t="shared" si="47"/>
        <v/>
      </c>
      <c r="AT76" s="208" t="str">
        <f t="shared" si="48"/>
        <v/>
      </c>
      <c r="AU76" s="208" t="str">
        <f t="shared" si="49"/>
        <v/>
      </c>
      <c r="AV76" s="208" t="str">
        <f t="shared" si="50"/>
        <v/>
      </c>
      <c r="AW76" s="208" t="str">
        <f t="shared" si="51"/>
        <v/>
      </c>
      <c r="AX76" s="208" t="str">
        <f t="shared" si="52"/>
        <v/>
      </c>
      <c r="AY76" s="208" t="str">
        <f t="shared" si="53"/>
        <v/>
      </c>
      <c r="AZ76" s="208" t="str">
        <f t="shared" si="54"/>
        <v/>
      </c>
      <c r="BA76" s="208" t="str">
        <f t="shared" si="55"/>
        <v/>
      </c>
      <c r="BB76" s="208" t="str">
        <f t="shared" si="56"/>
        <v/>
      </c>
      <c r="BC76" s="208" t="str">
        <f t="shared" si="57"/>
        <v/>
      </c>
      <c r="BD76" s="208">
        <f t="shared" si="58"/>
        <v>0</v>
      </c>
      <c r="BE76" s="287">
        <f t="shared" si="59"/>
        <v>0</v>
      </c>
      <c r="BF76" s="287">
        <f t="shared" si="60"/>
        <v>0</v>
      </c>
      <c r="BG76" s="288"/>
      <c r="BH76" s="288"/>
      <c r="BI76" s="288"/>
      <c r="BJ76" s="288"/>
      <c r="BK76" s="288"/>
      <c r="BL76" s="288"/>
      <c r="BM76" s="288"/>
      <c r="BN76" s="288"/>
      <c r="BO76" s="288"/>
      <c r="BP76" s="288"/>
      <c r="BQ76" s="288"/>
      <c r="BR76" s="288"/>
      <c r="BS76" s="288"/>
      <c r="BT76" s="288"/>
      <c r="BU76" s="288"/>
      <c r="BV76" s="288"/>
      <c r="BW76" s="288"/>
      <c r="BX76" s="288"/>
    </row>
    <row r="77" spans="1:76" s="208" customFormat="1" ht="23.15" customHeight="1">
      <c r="A77" s="194">
        <v>66</v>
      </c>
      <c r="B77" s="93"/>
      <c r="C77" s="100"/>
      <c r="D77" s="197" t="str">
        <f t="shared" si="34"/>
        <v/>
      </c>
      <c r="E77" s="102"/>
      <c r="F77" s="94"/>
      <c r="G77" s="95"/>
      <c r="H77" s="96"/>
      <c r="I77" s="101"/>
      <c r="J77" s="101"/>
      <c r="K77" s="97"/>
      <c r="L77" s="98"/>
      <c r="M77" s="98"/>
      <c r="N77" s="98"/>
      <c r="O77" s="97"/>
      <c r="P77" s="99"/>
      <c r="Q77" s="99"/>
      <c r="R77" s="206" t="str">
        <f t="shared" si="65"/>
        <v/>
      </c>
      <c r="S77" s="282" t="str">
        <f t="shared" si="35"/>
        <v/>
      </c>
      <c r="T77" s="282" t="str">
        <f t="shared" si="36"/>
        <v/>
      </c>
      <c r="U77" s="277" t="str">
        <f t="shared" si="37"/>
        <v/>
      </c>
      <c r="V77" s="208" t="str">
        <f t="shared" si="38"/>
        <v/>
      </c>
      <c r="W77" s="283" t="str">
        <f t="shared" si="39"/>
        <v/>
      </c>
      <c r="X77" s="283" t="str">
        <f t="shared" si="40"/>
        <v/>
      </c>
      <c r="Y77" s="223" t="str">
        <f>IF(X77="","",IF(AND(I77="無",J77="有")*OR(①基本情報!$D$4="幼稚園型認定こども園",①基本情報!$D$4="保育所型認定こども園",①基本情報!$D$4="地方裁量型認定こども園"),IF(Z77=4,4,5),X77))</f>
        <v/>
      </c>
      <c r="Z77" s="223" t="str">
        <f t="shared" si="41"/>
        <v/>
      </c>
      <c r="AA77" s="223" t="str">
        <f t="shared" si="42"/>
        <v/>
      </c>
      <c r="AB77" s="10" t="str">
        <f t="shared" si="64"/>
        <v/>
      </c>
      <c r="AC77" s="284" t="str">
        <f t="shared" si="64"/>
        <v/>
      </c>
      <c r="AD77" s="284" t="str">
        <f t="shared" si="64"/>
        <v/>
      </c>
      <c r="AE77" s="284" t="str">
        <f t="shared" si="64"/>
        <v/>
      </c>
      <c r="AF77" s="284" t="str">
        <f t="shared" si="64"/>
        <v/>
      </c>
      <c r="AG77" s="284" t="str">
        <f t="shared" si="64"/>
        <v/>
      </c>
      <c r="AH77" s="284" t="str">
        <f t="shared" si="64"/>
        <v/>
      </c>
      <c r="AI77" s="284" t="str">
        <f t="shared" si="64"/>
        <v/>
      </c>
      <c r="AJ77" s="284" t="str">
        <f t="shared" si="64"/>
        <v/>
      </c>
      <c r="AK77" s="284" t="str">
        <f t="shared" si="64"/>
        <v/>
      </c>
      <c r="AL77" s="284" t="str">
        <f t="shared" si="64"/>
        <v/>
      </c>
      <c r="AM77" s="284" t="str">
        <f t="shared" si="64"/>
        <v/>
      </c>
      <c r="AN77" s="208" t="str">
        <f t="shared" si="43"/>
        <v/>
      </c>
      <c r="AO77" s="285">
        <f t="shared" si="44"/>
        <v>0</v>
      </c>
      <c r="AP77" s="286">
        <f t="shared" si="45"/>
        <v>0</v>
      </c>
      <c r="AR77" s="208" t="str">
        <f t="shared" si="46"/>
        <v/>
      </c>
      <c r="AS77" s="208" t="str">
        <f t="shared" si="47"/>
        <v/>
      </c>
      <c r="AT77" s="208" t="str">
        <f t="shared" si="48"/>
        <v/>
      </c>
      <c r="AU77" s="208" t="str">
        <f t="shared" si="49"/>
        <v/>
      </c>
      <c r="AV77" s="208" t="str">
        <f t="shared" si="50"/>
        <v/>
      </c>
      <c r="AW77" s="208" t="str">
        <f t="shared" si="51"/>
        <v/>
      </c>
      <c r="AX77" s="208" t="str">
        <f t="shared" si="52"/>
        <v/>
      </c>
      <c r="AY77" s="208" t="str">
        <f t="shared" si="53"/>
        <v/>
      </c>
      <c r="AZ77" s="208" t="str">
        <f t="shared" si="54"/>
        <v/>
      </c>
      <c r="BA77" s="208" t="str">
        <f t="shared" si="55"/>
        <v/>
      </c>
      <c r="BB77" s="208" t="str">
        <f t="shared" si="56"/>
        <v/>
      </c>
      <c r="BC77" s="208" t="str">
        <f t="shared" si="57"/>
        <v/>
      </c>
      <c r="BD77" s="208">
        <f t="shared" si="58"/>
        <v>0</v>
      </c>
      <c r="BE77" s="287">
        <f t="shared" si="59"/>
        <v>0</v>
      </c>
      <c r="BF77" s="287">
        <f t="shared" si="60"/>
        <v>0</v>
      </c>
      <c r="BG77" s="288"/>
      <c r="BH77" s="288"/>
      <c r="BI77" s="288"/>
      <c r="BJ77" s="288"/>
      <c r="BK77" s="288"/>
      <c r="BL77" s="288"/>
      <c r="BM77" s="288"/>
      <c r="BN77" s="288"/>
      <c r="BO77" s="288"/>
      <c r="BP77" s="288"/>
      <c r="BQ77" s="288"/>
      <c r="BR77" s="288"/>
      <c r="BS77" s="288"/>
      <c r="BT77" s="288"/>
      <c r="BU77" s="288"/>
      <c r="BV77" s="288"/>
      <c r="BW77" s="288"/>
      <c r="BX77" s="288"/>
    </row>
    <row r="78" spans="1:76" s="208" customFormat="1" ht="23.15" customHeight="1">
      <c r="A78" s="194">
        <v>67</v>
      </c>
      <c r="B78" s="93"/>
      <c r="C78" s="100"/>
      <c r="D78" s="197" t="str">
        <f t="shared" ref="D78:D101" si="66">IF(E78="○","常",IF(B78="","","非"))</f>
        <v/>
      </c>
      <c r="E78" s="102"/>
      <c r="F78" s="94"/>
      <c r="G78" s="95"/>
      <c r="H78" s="96"/>
      <c r="I78" s="101"/>
      <c r="J78" s="101"/>
      <c r="K78" s="97"/>
      <c r="L78" s="98"/>
      <c r="M78" s="98"/>
      <c r="N78" s="98"/>
      <c r="O78" s="97"/>
      <c r="P78" s="99"/>
      <c r="Q78" s="99"/>
      <c r="R78" s="206" t="str">
        <f t="shared" si="65"/>
        <v/>
      </c>
      <c r="S78" s="282" t="str">
        <f t="shared" ref="S78:S101" si="67">IF(B78="","",
   IF(R78="",
      IF(OR(
            C78="",E78="",F78="",I78="",J78="",M78="",
            AND(B78="要件緩和対象",L78=""),
            AND(ISNUMBER(SEARCH("みなし保育教諭",B78)),K78="")
         ),
         "NG","OK"
      ),
      IF(OR(
            C78="",E78="",F78="",I78="",J78="",M78="",Q78="",
            AND(B78="要件緩和対象",L78=""),
            AND(ISNUMBER(SEARCH("みなし保育教諭",B78)),K78="")
         ),
         "NG","OK"
      )
   )
)</f>
        <v/>
      </c>
      <c r="T78" s="282" t="str">
        <f t="shared" ref="T78:T101" si="68">IF(B78="","",
IF(B78="保育教諭等",
    IF(AND(C78="正",E78="○",OR(I78="有",J78="有")),"OK","NG"),
IF(ISNUMBER(SEARCH("常勤的非常勤",B78)),
    IF(AND(C78="パート",E78="○",OR(I78="有",J78="有")),"OK","NG"),
IF(ISNUMBER(SEARCH("短時間",B78)),
    IF(AND(C78="パート",OR(I78="有",J78="有")),"OK","NG"),
IF(OR(B78="要件緩和対象",ISNUMBER(SEARCH("みなし保育教諭",B78))),
    IF(AND(I78="無",J78="無"),"OK","NG"),
"OK")))))</f>
        <v/>
      </c>
      <c r="U78" s="277" t="str">
        <f t="shared" ref="U78:U101" si="69">IF(B78="","",
 IF(AND(
  ISNUMBER(M78),M78&gt;DATE(1900,1,1),M78&lt;DATE(2100,12,31),
  OR(N78="",AND(ISNUMBER(N78),N78&gt;DATE(1900,1,1),N78&lt;DATE(2100,12,31)))
 ),"OK","NG"))</f>
        <v/>
      </c>
      <c r="V78" s="208" t="str">
        <f t="shared" ref="V78:V101" si="70">IF(OR(I78="有",J78="有"),IF(OR(B78="園長",B78="施設長",B78="保育教諭等",B78="副園長",B78="教頭",B78="主幹保育教諭等",B78="指導保育教諭等"),1,IF(OR(B78="保育教諭等
（常勤的非常勤）",B78="保育教諭等
（短時間）"),2,0)),IF(AND(I78="無",J78="無"),IF(OR(B78="要件緩和対象",B78="保健師
（みなし保育教諭）",B78="看護師
（みなし保育教諭）",B78="准看護師
（みなし保育教諭）"),3,""),""))</f>
        <v/>
      </c>
      <c r="W78" s="283" t="str">
        <f t="shared" ref="W78:W101" si="71">IF(AND(C78="正",D78="常"),1,IF(AND(C78="パート",D78="常"),2,""))</f>
        <v/>
      </c>
      <c r="X78" s="283" t="str">
        <f t="shared" ref="X78:X101" si="72">IF(AND(V78=1,W78=1),1,IF(AND(V78=2,W78=2),2,IF(AND(V78=3,W78=1),3,IF(AND(V78=3,W78=2),3,IF(AND(V78=1,W78=2),1,"")))))</f>
        <v/>
      </c>
      <c r="Y78" s="223" t="str">
        <f>IF(X78="","",IF(AND(I78="無",J78="有")*OR(①基本情報!$D$4="幼稚園型認定こども園",①基本情報!$D$4="保育所型認定こども園",①基本情報!$D$4="地方裁量型認定こども園"),IF(Z78=4,4,5),X78))</f>
        <v/>
      </c>
      <c r="Z78" s="223" t="str">
        <f t="shared" ref="Z78:Z101" si="73">IF(AND(W78=2,P78="派遣",OR(B78="保育教諭等
（常勤的非常勤）",B78="保育教諭等
（短時間）",B78="要件緩和対象",B78="要件緩和対象",B78="保健師
（みなし保育教諭）",B78="看護師
（みなし保育教諭）",B78="准看護師
（みなし保育教諭）")),4,"")</f>
        <v/>
      </c>
      <c r="AA78" s="223" t="str">
        <f t="shared" ref="AA78:AA101" si="74">IF(Z78=4,Z78,Y78)</f>
        <v/>
      </c>
      <c r="AB78" s="10" t="str">
        <f t="shared" si="64"/>
        <v/>
      </c>
      <c r="AC78" s="284" t="str">
        <f t="shared" si="64"/>
        <v/>
      </c>
      <c r="AD78" s="284" t="str">
        <f t="shared" si="64"/>
        <v/>
      </c>
      <c r="AE78" s="284" t="str">
        <f t="shared" si="64"/>
        <v/>
      </c>
      <c r="AF78" s="284" t="str">
        <f t="shared" si="64"/>
        <v/>
      </c>
      <c r="AG78" s="284" t="str">
        <f t="shared" si="64"/>
        <v/>
      </c>
      <c r="AH78" s="284" t="str">
        <f t="shared" si="64"/>
        <v/>
      </c>
      <c r="AI78" s="284" t="str">
        <f t="shared" si="64"/>
        <v/>
      </c>
      <c r="AJ78" s="284" t="str">
        <f t="shared" si="64"/>
        <v/>
      </c>
      <c r="AK78" s="284" t="str">
        <f t="shared" si="64"/>
        <v/>
      </c>
      <c r="AL78" s="284" t="str">
        <f t="shared" si="64"/>
        <v/>
      </c>
      <c r="AM78" s="284" t="str">
        <f t="shared" si="64"/>
        <v/>
      </c>
      <c r="AN78" s="208" t="str">
        <f t="shared" ref="AN78:AN101" si="75">IF(AND(I78="無",J78="有"),"○","")</f>
        <v/>
      </c>
      <c r="AO78" s="285">
        <f t="shared" ref="AO78:AO101" si="76">COUNT(AB78:AM78)</f>
        <v>0</v>
      </c>
      <c r="AP78" s="286">
        <f t="shared" ref="AP78:AP101" si="77">IF(AND(I78="有",P78=""),COUNT(AB78:AM78),0)</f>
        <v>0</v>
      </c>
      <c r="AR78" s="208" t="str">
        <f t="shared" ref="AR78:AR101" si="78">IF(AB78="","","○")</f>
        <v/>
      </c>
      <c r="AS78" s="208" t="str">
        <f t="shared" ref="AS78:AS101" si="79">IF(AC78="","","○")</f>
        <v/>
      </c>
      <c r="AT78" s="208" t="str">
        <f t="shared" ref="AT78:AT101" si="80">IF(AD78="","","○")</f>
        <v/>
      </c>
      <c r="AU78" s="208" t="str">
        <f t="shared" ref="AU78:AU101" si="81">IF(AE78="","","○")</f>
        <v/>
      </c>
      <c r="AV78" s="208" t="str">
        <f t="shared" ref="AV78:AV101" si="82">IF(AF78="","","○")</f>
        <v/>
      </c>
      <c r="AW78" s="208" t="str">
        <f t="shared" ref="AW78:AW101" si="83">IF(AG78="","","○")</f>
        <v/>
      </c>
      <c r="AX78" s="208" t="str">
        <f t="shared" ref="AX78:AX101" si="84">IF(AH78="","","○")</f>
        <v/>
      </c>
      <c r="AY78" s="208" t="str">
        <f t="shared" ref="AY78:AY101" si="85">IF(AI78="","","○")</f>
        <v/>
      </c>
      <c r="AZ78" s="208" t="str">
        <f t="shared" ref="AZ78:AZ101" si="86">IF(AJ78="","","○")</f>
        <v/>
      </c>
      <c r="BA78" s="208" t="str">
        <f t="shared" ref="BA78:BA101" si="87">IF(AK78="","","○")</f>
        <v/>
      </c>
      <c r="BB78" s="208" t="str">
        <f t="shared" ref="BB78:BB101" si="88">IF(AL78="","","○")</f>
        <v/>
      </c>
      <c r="BC78" s="208" t="str">
        <f t="shared" ref="BC78:BC101" si="89">IF(AM78="","","○")</f>
        <v/>
      </c>
      <c r="BD78" s="208">
        <f t="shared" ref="BD78:BD101" si="90">COUNTIF(AR78:BC78,"○")</f>
        <v>0</v>
      </c>
      <c r="BE78" s="287">
        <f t="shared" ref="BE78:BE101" si="91">COUNTIF($AB78:$AM78,"1")+COUNTIF($AB78:$AM78,"2")</f>
        <v>0</v>
      </c>
      <c r="BF78" s="287">
        <f t="shared" ref="BF78:BF101" si="92">COUNTIF($AB78:$AM78,"3")+COUNTIF($AB78:$AM78,"4")+COUNTIF($AB78:$AM78,"5")</f>
        <v>0</v>
      </c>
      <c r="BG78" s="288"/>
      <c r="BH78" s="288"/>
      <c r="BI78" s="288"/>
      <c r="BJ78" s="288"/>
      <c r="BK78" s="288"/>
      <c r="BL78" s="288"/>
      <c r="BM78" s="288"/>
      <c r="BN78" s="288"/>
      <c r="BO78" s="288"/>
      <c r="BP78" s="288"/>
      <c r="BQ78" s="288"/>
      <c r="BR78" s="288"/>
      <c r="BS78" s="288"/>
      <c r="BT78" s="288"/>
      <c r="BU78" s="288"/>
      <c r="BV78" s="288"/>
      <c r="BW78" s="288"/>
      <c r="BX78" s="288"/>
    </row>
    <row r="79" spans="1:76" s="208" customFormat="1" ht="23.15" customHeight="1">
      <c r="A79" s="194">
        <v>68</v>
      </c>
      <c r="B79" s="93"/>
      <c r="C79" s="100"/>
      <c r="D79" s="197" t="str">
        <f t="shared" si="66"/>
        <v/>
      </c>
      <c r="E79" s="102"/>
      <c r="F79" s="94"/>
      <c r="G79" s="95"/>
      <c r="H79" s="96"/>
      <c r="I79" s="101"/>
      <c r="J79" s="101"/>
      <c r="K79" s="97"/>
      <c r="L79" s="98"/>
      <c r="M79" s="98"/>
      <c r="N79" s="98"/>
      <c r="O79" s="97"/>
      <c r="P79" s="99"/>
      <c r="Q79" s="99"/>
      <c r="R79" s="206" t="str">
        <f t="shared" si="65"/>
        <v/>
      </c>
      <c r="S79" s="282" t="str">
        <f t="shared" si="67"/>
        <v/>
      </c>
      <c r="T79" s="282" t="str">
        <f t="shared" si="68"/>
        <v/>
      </c>
      <c r="U79" s="277" t="str">
        <f t="shared" si="69"/>
        <v/>
      </c>
      <c r="V79" s="208" t="str">
        <f t="shared" si="70"/>
        <v/>
      </c>
      <c r="W79" s="283" t="str">
        <f t="shared" si="71"/>
        <v/>
      </c>
      <c r="X79" s="283" t="str">
        <f t="shared" si="72"/>
        <v/>
      </c>
      <c r="Y79" s="223" t="str">
        <f>IF(X79="","",IF(AND(I79="無",J79="有")*OR(①基本情報!$D$4="幼稚園型認定こども園",①基本情報!$D$4="保育所型認定こども園",①基本情報!$D$4="地方裁量型認定こども園"),IF(Z79=4,4,5),X79))</f>
        <v/>
      </c>
      <c r="Z79" s="223" t="str">
        <f t="shared" si="73"/>
        <v/>
      </c>
      <c r="AA79" s="223" t="str">
        <f t="shared" si="74"/>
        <v/>
      </c>
      <c r="AB79" s="10" t="str">
        <f t="shared" si="64"/>
        <v/>
      </c>
      <c r="AC79" s="284" t="str">
        <f t="shared" si="64"/>
        <v/>
      </c>
      <c r="AD79" s="284" t="str">
        <f t="shared" si="64"/>
        <v/>
      </c>
      <c r="AE79" s="284" t="str">
        <f t="shared" si="64"/>
        <v/>
      </c>
      <c r="AF79" s="284" t="str">
        <f t="shared" si="64"/>
        <v/>
      </c>
      <c r="AG79" s="284" t="str">
        <f t="shared" si="64"/>
        <v/>
      </c>
      <c r="AH79" s="284" t="str">
        <f t="shared" si="64"/>
        <v/>
      </c>
      <c r="AI79" s="284" t="str">
        <f t="shared" si="64"/>
        <v/>
      </c>
      <c r="AJ79" s="284" t="str">
        <f t="shared" si="64"/>
        <v/>
      </c>
      <c r="AK79" s="284" t="str">
        <f t="shared" si="64"/>
        <v/>
      </c>
      <c r="AL79" s="284" t="str">
        <f t="shared" si="64"/>
        <v/>
      </c>
      <c r="AM79" s="284" t="str">
        <f t="shared" si="64"/>
        <v/>
      </c>
      <c r="AN79" s="208" t="str">
        <f t="shared" si="75"/>
        <v/>
      </c>
      <c r="AO79" s="285">
        <f t="shared" si="76"/>
        <v>0</v>
      </c>
      <c r="AP79" s="286">
        <f t="shared" si="77"/>
        <v>0</v>
      </c>
      <c r="AR79" s="208" t="str">
        <f t="shared" si="78"/>
        <v/>
      </c>
      <c r="AS79" s="208" t="str">
        <f t="shared" si="79"/>
        <v/>
      </c>
      <c r="AT79" s="208" t="str">
        <f t="shared" si="80"/>
        <v/>
      </c>
      <c r="AU79" s="208" t="str">
        <f t="shared" si="81"/>
        <v/>
      </c>
      <c r="AV79" s="208" t="str">
        <f t="shared" si="82"/>
        <v/>
      </c>
      <c r="AW79" s="208" t="str">
        <f t="shared" si="83"/>
        <v/>
      </c>
      <c r="AX79" s="208" t="str">
        <f t="shared" si="84"/>
        <v/>
      </c>
      <c r="AY79" s="208" t="str">
        <f t="shared" si="85"/>
        <v/>
      </c>
      <c r="AZ79" s="208" t="str">
        <f t="shared" si="86"/>
        <v/>
      </c>
      <c r="BA79" s="208" t="str">
        <f t="shared" si="87"/>
        <v/>
      </c>
      <c r="BB79" s="208" t="str">
        <f t="shared" si="88"/>
        <v/>
      </c>
      <c r="BC79" s="208" t="str">
        <f t="shared" si="89"/>
        <v/>
      </c>
      <c r="BD79" s="208">
        <f t="shared" si="90"/>
        <v>0</v>
      </c>
      <c r="BE79" s="287">
        <f t="shared" si="91"/>
        <v>0</v>
      </c>
      <c r="BF79" s="287">
        <f t="shared" si="92"/>
        <v>0</v>
      </c>
      <c r="BG79" s="288"/>
      <c r="BH79" s="288"/>
      <c r="BI79" s="288"/>
      <c r="BJ79" s="288"/>
      <c r="BK79" s="288"/>
      <c r="BL79" s="288"/>
      <c r="BM79" s="288"/>
      <c r="BN79" s="288"/>
      <c r="BO79" s="288"/>
      <c r="BP79" s="288"/>
      <c r="BQ79" s="288"/>
      <c r="BR79" s="288"/>
      <c r="BS79" s="288"/>
      <c r="BT79" s="288"/>
      <c r="BU79" s="288"/>
      <c r="BV79" s="288"/>
      <c r="BW79" s="288"/>
      <c r="BX79" s="288"/>
    </row>
    <row r="80" spans="1:76" s="208" customFormat="1" ht="23.15" customHeight="1">
      <c r="A80" s="194">
        <v>69</v>
      </c>
      <c r="B80" s="93"/>
      <c r="C80" s="100"/>
      <c r="D80" s="197" t="str">
        <f t="shared" si="66"/>
        <v/>
      </c>
      <c r="E80" s="102"/>
      <c r="F80" s="94"/>
      <c r="G80" s="95"/>
      <c r="H80" s="96"/>
      <c r="I80" s="101"/>
      <c r="J80" s="101"/>
      <c r="K80" s="97"/>
      <c r="L80" s="98"/>
      <c r="M80" s="98"/>
      <c r="N80" s="98"/>
      <c r="O80" s="97"/>
      <c r="P80" s="99"/>
      <c r="Q80" s="99"/>
      <c r="R80" s="206" t="str">
        <f t="shared" si="65"/>
        <v/>
      </c>
      <c r="S80" s="282" t="str">
        <f t="shared" si="67"/>
        <v/>
      </c>
      <c r="T80" s="282" t="str">
        <f t="shared" si="68"/>
        <v/>
      </c>
      <c r="U80" s="277" t="str">
        <f t="shared" si="69"/>
        <v/>
      </c>
      <c r="V80" s="208" t="str">
        <f t="shared" si="70"/>
        <v/>
      </c>
      <c r="W80" s="283" t="str">
        <f t="shared" si="71"/>
        <v/>
      </c>
      <c r="X80" s="283" t="str">
        <f t="shared" si="72"/>
        <v/>
      </c>
      <c r="Y80" s="223" t="str">
        <f>IF(X80="","",IF(AND(I80="無",J80="有")*OR(①基本情報!$D$4="幼稚園型認定こども園",①基本情報!$D$4="保育所型認定こども園",①基本情報!$D$4="地方裁量型認定こども園"),IF(Z80=4,4,5),X80))</f>
        <v/>
      </c>
      <c r="Z80" s="223" t="str">
        <f t="shared" si="73"/>
        <v/>
      </c>
      <c r="AA80" s="223" t="str">
        <f t="shared" si="74"/>
        <v/>
      </c>
      <c r="AB80" s="10" t="str">
        <f t="shared" si="64"/>
        <v/>
      </c>
      <c r="AC80" s="284" t="str">
        <f t="shared" si="64"/>
        <v/>
      </c>
      <c r="AD80" s="284" t="str">
        <f t="shared" si="64"/>
        <v/>
      </c>
      <c r="AE80" s="284" t="str">
        <f t="shared" si="64"/>
        <v/>
      </c>
      <c r="AF80" s="284" t="str">
        <f t="shared" si="64"/>
        <v/>
      </c>
      <c r="AG80" s="284" t="str">
        <f t="shared" si="64"/>
        <v/>
      </c>
      <c r="AH80" s="284" t="str">
        <f t="shared" si="64"/>
        <v/>
      </c>
      <c r="AI80" s="284" t="str">
        <f t="shared" si="64"/>
        <v/>
      </c>
      <c r="AJ80" s="284" t="str">
        <f t="shared" si="64"/>
        <v/>
      </c>
      <c r="AK80" s="284" t="str">
        <f t="shared" si="64"/>
        <v/>
      </c>
      <c r="AL80" s="284" t="str">
        <f t="shared" si="64"/>
        <v/>
      </c>
      <c r="AM80" s="284" t="str">
        <f t="shared" si="64"/>
        <v/>
      </c>
      <c r="AN80" s="208" t="str">
        <f t="shared" si="75"/>
        <v/>
      </c>
      <c r="AO80" s="285">
        <f t="shared" si="76"/>
        <v>0</v>
      </c>
      <c r="AP80" s="286">
        <f t="shared" si="77"/>
        <v>0</v>
      </c>
      <c r="AR80" s="208" t="str">
        <f t="shared" si="78"/>
        <v/>
      </c>
      <c r="AS80" s="208" t="str">
        <f t="shared" si="79"/>
        <v/>
      </c>
      <c r="AT80" s="208" t="str">
        <f t="shared" si="80"/>
        <v/>
      </c>
      <c r="AU80" s="208" t="str">
        <f t="shared" si="81"/>
        <v/>
      </c>
      <c r="AV80" s="208" t="str">
        <f t="shared" si="82"/>
        <v/>
      </c>
      <c r="AW80" s="208" t="str">
        <f t="shared" si="83"/>
        <v/>
      </c>
      <c r="AX80" s="208" t="str">
        <f t="shared" si="84"/>
        <v/>
      </c>
      <c r="AY80" s="208" t="str">
        <f t="shared" si="85"/>
        <v/>
      </c>
      <c r="AZ80" s="208" t="str">
        <f t="shared" si="86"/>
        <v/>
      </c>
      <c r="BA80" s="208" t="str">
        <f t="shared" si="87"/>
        <v/>
      </c>
      <c r="BB80" s="208" t="str">
        <f t="shared" si="88"/>
        <v/>
      </c>
      <c r="BC80" s="208" t="str">
        <f t="shared" si="89"/>
        <v/>
      </c>
      <c r="BD80" s="208">
        <f t="shared" si="90"/>
        <v>0</v>
      </c>
      <c r="BE80" s="287">
        <f t="shared" si="91"/>
        <v>0</v>
      </c>
      <c r="BF80" s="287">
        <f t="shared" si="92"/>
        <v>0</v>
      </c>
      <c r="BG80" s="288"/>
      <c r="BH80" s="288"/>
      <c r="BI80" s="288"/>
      <c r="BJ80" s="288"/>
      <c r="BK80" s="288"/>
      <c r="BL80" s="288"/>
      <c r="BM80" s="288"/>
      <c r="BN80" s="288"/>
      <c r="BO80" s="288"/>
      <c r="BP80" s="288"/>
      <c r="BQ80" s="288"/>
      <c r="BR80" s="288"/>
      <c r="BS80" s="288"/>
      <c r="BT80" s="288"/>
      <c r="BU80" s="288"/>
      <c r="BV80" s="288"/>
      <c r="BW80" s="288"/>
      <c r="BX80" s="288"/>
    </row>
    <row r="81" spans="1:76" s="208" customFormat="1" ht="23.15" customHeight="1">
      <c r="A81" s="194">
        <v>70</v>
      </c>
      <c r="B81" s="93"/>
      <c r="C81" s="100"/>
      <c r="D81" s="197" t="str">
        <f t="shared" si="66"/>
        <v/>
      </c>
      <c r="E81" s="102"/>
      <c r="F81" s="94"/>
      <c r="G81" s="95"/>
      <c r="H81" s="96"/>
      <c r="I81" s="101"/>
      <c r="J81" s="101"/>
      <c r="K81" s="97"/>
      <c r="L81" s="98"/>
      <c r="M81" s="98"/>
      <c r="N81" s="98"/>
      <c r="O81" s="97"/>
      <c r="P81" s="99"/>
      <c r="Q81" s="99"/>
      <c r="R81" s="206" t="str">
        <f t="shared" si="65"/>
        <v/>
      </c>
      <c r="S81" s="282" t="str">
        <f t="shared" si="67"/>
        <v/>
      </c>
      <c r="T81" s="282" t="str">
        <f t="shared" si="68"/>
        <v/>
      </c>
      <c r="U81" s="277" t="str">
        <f t="shared" si="69"/>
        <v/>
      </c>
      <c r="V81" s="208" t="str">
        <f t="shared" si="70"/>
        <v/>
      </c>
      <c r="W81" s="283" t="str">
        <f t="shared" si="71"/>
        <v/>
      </c>
      <c r="X81" s="283" t="str">
        <f t="shared" si="72"/>
        <v/>
      </c>
      <c r="Y81" s="223" t="str">
        <f>IF(X81="","",IF(AND(I81="無",J81="有")*OR(①基本情報!$D$4="幼稚園型認定こども園",①基本情報!$D$4="保育所型認定こども園",①基本情報!$D$4="地方裁量型認定こども園"),IF(Z81=4,4,5),X81))</f>
        <v/>
      </c>
      <c r="Z81" s="223" t="str">
        <f t="shared" si="73"/>
        <v/>
      </c>
      <c r="AA81" s="223" t="str">
        <f t="shared" si="74"/>
        <v/>
      </c>
      <c r="AB81" s="10" t="str">
        <f t="shared" si="64"/>
        <v/>
      </c>
      <c r="AC81" s="284" t="str">
        <f t="shared" si="64"/>
        <v/>
      </c>
      <c r="AD81" s="284" t="str">
        <f t="shared" si="64"/>
        <v/>
      </c>
      <c r="AE81" s="284" t="str">
        <f t="shared" si="64"/>
        <v/>
      </c>
      <c r="AF81" s="284" t="str">
        <f t="shared" si="64"/>
        <v/>
      </c>
      <c r="AG81" s="284" t="str">
        <f t="shared" si="64"/>
        <v/>
      </c>
      <c r="AH81" s="284" t="str">
        <f t="shared" si="64"/>
        <v/>
      </c>
      <c r="AI81" s="284" t="str">
        <f t="shared" si="64"/>
        <v/>
      </c>
      <c r="AJ81" s="284" t="str">
        <f t="shared" si="64"/>
        <v/>
      </c>
      <c r="AK81" s="284" t="str">
        <f t="shared" si="64"/>
        <v/>
      </c>
      <c r="AL81" s="284" t="str">
        <f t="shared" si="64"/>
        <v/>
      </c>
      <c r="AM81" s="284" t="str">
        <f t="shared" si="64"/>
        <v/>
      </c>
      <c r="AN81" s="208" t="str">
        <f t="shared" si="75"/>
        <v/>
      </c>
      <c r="AO81" s="285">
        <f t="shared" si="76"/>
        <v>0</v>
      </c>
      <c r="AP81" s="286">
        <f t="shared" si="77"/>
        <v>0</v>
      </c>
      <c r="AR81" s="208" t="str">
        <f t="shared" si="78"/>
        <v/>
      </c>
      <c r="AS81" s="208" t="str">
        <f t="shared" si="79"/>
        <v/>
      </c>
      <c r="AT81" s="208" t="str">
        <f t="shared" si="80"/>
        <v/>
      </c>
      <c r="AU81" s="208" t="str">
        <f t="shared" si="81"/>
        <v/>
      </c>
      <c r="AV81" s="208" t="str">
        <f t="shared" si="82"/>
        <v/>
      </c>
      <c r="AW81" s="208" t="str">
        <f t="shared" si="83"/>
        <v/>
      </c>
      <c r="AX81" s="208" t="str">
        <f t="shared" si="84"/>
        <v/>
      </c>
      <c r="AY81" s="208" t="str">
        <f t="shared" si="85"/>
        <v/>
      </c>
      <c r="AZ81" s="208" t="str">
        <f t="shared" si="86"/>
        <v/>
      </c>
      <c r="BA81" s="208" t="str">
        <f t="shared" si="87"/>
        <v/>
      </c>
      <c r="BB81" s="208" t="str">
        <f t="shared" si="88"/>
        <v/>
      </c>
      <c r="BC81" s="208" t="str">
        <f t="shared" si="89"/>
        <v/>
      </c>
      <c r="BD81" s="208">
        <f t="shared" si="90"/>
        <v>0</v>
      </c>
      <c r="BE81" s="287">
        <f t="shared" si="91"/>
        <v>0</v>
      </c>
      <c r="BF81" s="287">
        <f t="shared" si="92"/>
        <v>0</v>
      </c>
      <c r="BG81" s="288"/>
      <c r="BH81" s="288"/>
      <c r="BI81" s="288"/>
      <c r="BJ81" s="288"/>
      <c r="BK81" s="288"/>
      <c r="BL81" s="288"/>
      <c r="BM81" s="288"/>
      <c r="BN81" s="288"/>
      <c r="BO81" s="288"/>
      <c r="BP81" s="288"/>
      <c r="BQ81" s="288"/>
      <c r="BR81" s="288"/>
      <c r="BS81" s="288"/>
      <c r="BT81" s="288"/>
      <c r="BU81" s="288"/>
      <c r="BV81" s="288"/>
      <c r="BW81" s="288"/>
      <c r="BX81" s="288"/>
    </row>
    <row r="82" spans="1:76" s="208" customFormat="1" ht="23.15" customHeight="1">
      <c r="A82" s="194">
        <v>71</v>
      </c>
      <c r="B82" s="93"/>
      <c r="C82" s="100"/>
      <c r="D82" s="197" t="str">
        <f t="shared" si="66"/>
        <v/>
      </c>
      <c r="E82" s="102"/>
      <c r="F82" s="94"/>
      <c r="G82" s="95"/>
      <c r="H82" s="96"/>
      <c r="I82" s="101"/>
      <c r="J82" s="101"/>
      <c r="K82" s="97"/>
      <c r="L82" s="98"/>
      <c r="M82" s="98"/>
      <c r="N82" s="98"/>
      <c r="O82" s="97"/>
      <c r="P82" s="99"/>
      <c r="Q82" s="99"/>
      <c r="R82" s="206" t="str">
        <f t="shared" si="65"/>
        <v/>
      </c>
      <c r="S82" s="282" t="str">
        <f t="shared" si="67"/>
        <v/>
      </c>
      <c r="T82" s="282" t="str">
        <f t="shared" si="68"/>
        <v/>
      </c>
      <c r="U82" s="277" t="str">
        <f t="shared" si="69"/>
        <v/>
      </c>
      <c r="V82" s="208" t="str">
        <f t="shared" si="70"/>
        <v/>
      </c>
      <c r="W82" s="283" t="str">
        <f t="shared" si="71"/>
        <v/>
      </c>
      <c r="X82" s="283" t="str">
        <f t="shared" si="72"/>
        <v/>
      </c>
      <c r="Y82" s="223" t="str">
        <f>IF(X82="","",IF(AND(I82="無",J82="有")*OR(①基本情報!$D$4="幼稚園型認定こども園",①基本情報!$D$4="保育所型認定こども園",①基本情報!$D$4="地方裁量型認定こども園"),IF(Z82=4,4,5),X82))</f>
        <v/>
      </c>
      <c r="Z82" s="223" t="str">
        <f t="shared" si="73"/>
        <v/>
      </c>
      <c r="AA82" s="223" t="str">
        <f t="shared" si="74"/>
        <v/>
      </c>
      <c r="AB82" s="10" t="str">
        <f t="shared" si="64"/>
        <v/>
      </c>
      <c r="AC82" s="284" t="str">
        <f t="shared" si="64"/>
        <v/>
      </c>
      <c r="AD82" s="284" t="str">
        <f t="shared" si="64"/>
        <v/>
      </c>
      <c r="AE82" s="284" t="str">
        <f t="shared" si="64"/>
        <v/>
      </c>
      <c r="AF82" s="284" t="str">
        <f t="shared" si="64"/>
        <v/>
      </c>
      <c r="AG82" s="284" t="str">
        <f t="shared" si="64"/>
        <v/>
      </c>
      <c r="AH82" s="284" t="str">
        <f t="shared" si="64"/>
        <v/>
      </c>
      <c r="AI82" s="284" t="str">
        <f t="shared" si="64"/>
        <v/>
      </c>
      <c r="AJ82" s="284" t="str">
        <f t="shared" si="64"/>
        <v/>
      </c>
      <c r="AK82" s="284" t="str">
        <f t="shared" si="64"/>
        <v/>
      </c>
      <c r="AL82" s="284" t="str">
        <f t="shared" si="64"/>
        <v/>
      </c>
      <c r="AM82" s="284" t="str">
        <f t="shared" si="64"/>
        <v/>
      </c>
      <c r="AN82" s="208" t="str">
        <f t="shared" si="75"/>
        <v/>
      </c>
      <c r="AO82" s="285">
        <f t="shared" si="76"/>
        <v>0</v>
      </c>
      <c r="AP82" s="286">
        <f t="shared" si="77"/>
        <v>0</v>
      </c>
      <c r="AR82" s="208" t="str">
        <f t="shared" si="78"/>
        <v/>
      </c>
      <c r="AS82" s="208" t="str">
        <f t="shared" si="79"/>
        <v/>
      </c>
      <c r="AT82" s="208" t="str">
        <f t="shared" si="80"/>
        <v/>
      </c>
      <c r="AU82" s="208" t="str">
        <f t="shared" si="81"/>
        <v/>
      </c>
      <c r="AV82" s="208" t="str">
        <f t="shared" si="82"/>
        <v/>
      </c>
      <c r="AW82" s="208" t="str">
        <f t="shared" si="83"/>
        <v/>
      </c>
      <c r="AX82" s="208" t="str">
        <f t="shared" si="84"/>
        <v/>
      </c>
      <c r="AY82" s="208" t="str">
        <f t="shared" si="85"/>
        <v/>
      </c>
      <c r="AZ82" s="208" t="str">
        <f t="shared" si="86"/>
        <v/>
      </c>
      <c r="BA82" s="208" t="str">
        <f t="shared" si="87"/>
        <v/>
      </c>
      <c r="BB82" s="208" t="str">
        <f t="shared" si="88"/>
        <v/>
      </c>
      <c r="BC82" s="208" t="str">
        <f t="shared" si="89"/>
        <v/>
      </c>
      <c r="BD82" s="208">
        <f t="shared" si="90"/>
        <v>0</v>
      </c>
      <c r="BE82" s="287">
        <f t="shared" si="91"/>
        <v>0</v>
      </c>
      <c r="BF82" s="287">
        <f t="shared" si="92"/>
        <v>0</v>
      </c>
      <c r="BG82" s="288"/>
      <c r="BH82" s="288"/>
      <c r="BI82" s="288"/>
      <c r="BJ82" s="288"/>
      <c r="BK82" s="288"/>
      <c r="BL82" s="288"/>
      <c r="BM82" s="288"/>
      <c r="BN82" s="288"/>
      <c r="BO82" s="288"/>
      <c r="BP82" s="288"/>
      <c r="BQ82" s="288"/>
      <c r="BR82" s="288"/>
      <c r="BS82" s="288"/>
      <c r="BT82" s="288"/>
      <c r="BU82" s="288"/>
      <c r="BV82" s="288"/>
      <c r="BW82" s="288"/>
      <c r="BX82" s="288"/>
    </row>
    <row r="83" spans="1:76" s="208" customFormat="1" ht="23.15" customHeight="1">
      <c r="A83" s="194">
        <v>72</v>
      </c>
      <c r="B83" s="93"/>
      <c r="C83" s="100"/>
      <c r="D83" s="197" t="str">
        <f t="shared" si="66"/>
        <v/>
      </c>
      <c r="E83" s="102"/>
      <c r="F83" s="94"/>
      <c r="G83" s="95"/>
      <c r="H83" s="96"/>
      <c r="I83" s="101"/>
      <c r="J83" s="101"/>
      <c r="K83" s="97"/>
      <c r="L83" s="98"/>
      <c r="M83" s="98"/>
      <c r="N83" s="98"/>
      <c r="O83" s="97"/>
      <c r="P83" s="99"/>
      <c r="Q83" s="99"/>
      <c r="R83" s="206" t="str">
        <f t="shared" si="65"/>
        <v/>
      </c>
      <c r="S83" s="282" t="str">
        <f t="shared" si="67"/>
        <v/>
      </c>
      <c r="T83" s="282" t="str">
        <f t="shared" si="68"/>
        <v/>
      </c>
      <c r="U83" s="277" t="str">
        <f t="shared" si="69"/>
        <v/>
      </c>
      <c r="V83" s="208" t="str">
        <f t="shared" si="70"/>
        <v/>
      </c>
      <c r="W83" s="283" t="str">
        <f t="shared" si="71"/>
        <v/>
      </c>
      <c r="X83" s="283" t="str">
        <f t="shared" si="72"/>
        <v/>
      </c>
      <c r="Y83" s="223" t="str">
        <f>IF(X83="","",IF(AND(I83="無",J83="有")*OR(①基本情報!$D$4="幼稚園型認定こども園",①基本情報!$D$4="保育所型認定こども園",①基本情報!$D$4="地方裁量型認定こども園"),IF(Z83=4,4,5),X83))</f>
        <v/>
      </c>
      <c r="Z83" s="223" t="str">
        <f t="shared" si="73"/>
        <v/>
      </c>
      <c r="AA83" s="223" t="str">
        <f t="shared" si="74"/>
        <v/>
      </c>
      <c r="AB83" s="10" t="str">
        <f t="shared" si="64"/>
        <v/>
      </c>
      <c r="AC83" s="284" t="str">
        <f t="shared" si="64"/>
        <v/>
      </c>
      <c r="AD83" s="284" t="str">
        <f t="shared" si="64"/>
        <v/>
      </c>
      <c r="AE83" s="284" t="str">
        <f t="shared" si="64"/>
        <v/>
      </c>
      <c r="AF83" s="284" t="str">
        <f t="shared" si="64"/>
        <v/>
      </c>
      <c r="AG83" s="284" t="str">
        <f t="shared" si="64"/>
        <v/>
      </c>
      <c r="AH83" s="284" t="str">
        <f t="shared" si="64"/>
        <v/>
      </c>
      <c r="AI83" s="284" t="str">
        <f t="shared" si="64"/>
        <v/>
      </c>
      <c r="AJ83" s="284" t="str">
        <f t="shared" si="64"/>
        <v/>
      </c>
      <c r="AK83" s="284" t="str">
        <f t="shared" si="64"/>
        <v/>
      </c>
      <c r="AL83" s="284" t="str">
        <f t="shared" si="64"/>
        <v/>
      </c>
      <c r="AM83" s="284" t="str">
        <f t="shared" si="64"/>
        <v/>
      </c>
      <c r="AN83" s="208" t="str">
        <f t="shared" si="75"/>
        <v/>
      </c>
      <c r="AO83" s="285">
        <f t="shared" si="76"/>
        <v>0</v>
      </c>
      <c r="AP83" s="286">
        <f t="shared" si="77"/>
        <v>0</v>
      </c>
      <c r="AR83" s="208" t="str">
        <f t="shared" si="78"/>
        <v/>
      </c>
      <c r="AS83" s="208" t="str">
        <f t="shared" si="79"/>
        <v/>
      </c>
      <c r="AT83" s="208" t="str">
        <f t="shared" si="80"/>
        <v/>
      </c>
      <c r="AU83" s="208" t="str">
        <f t="shared" si="81"/>
        <v/>
      </c>
      <c r="AV83" s="208" t="str">
        <f t="shared" si="82"/>
        <v/>
      </c>
      <c r="AW83" s="208" t="str">
        <f t="shared" si="83"/>
        <v/>
      </c>
      <c r="AX83" s="208" t="str">
        <f t="shared" si="84"/>
        <v/>
      </c>
      <c r="AY83" s="208" t="str">
        <f t="shared" si="85"/>
        <v/>
      </c>
      <c r="AZ83" s="208" t="str">
        <f t="shared" si="86"/>
        <v/>
      </c>
      <c r="BA83" s="208" t="str">
        <f t="shared" si="87"/>
        <v/>
      </c>
      <c r="BB83" s="208" t="str">
        <f t="shared" si="88"/>
        <v/>
      </c>
      <c r="BC83" s="208" t="str">
        <f t="shared" si="89"/>
        <v/>
      </c>
      <c r="BD83" s="208">
        <f t="shared" si="90"/>
        <v>0</v>
      </c>
      <c r="BE83" s="287">
        <f t="shared" si="91"/>
        <v>0</v>
      </c>
      <c r="BF83" s="287">
        <f t="shared" si="92"/>
        <v>0</v>
      </c>
      <c r="BG83" s="288"/>
      <c r="BH83" s="288"/>
      <c r="BI83" s="288"/>
      <c r="BJ83" s="288"/>
      <c r="BK83" s="288"/>
      <c r="BL83" s="288"/>
      <c r="BM83" s="288"/>
      <c r="BN83" s="288"/>
      <c r="BO83" s="288"/>
      <c r="BP83" s="288"/>
      <c r="BQ83" s="288"/>
      <c r="BR83" s="288"/>
      <c r="BS83" s="288"/>
      <c r="BT83" s="288"/>
      <c r="BU83" s="288"/>
      <c r="BV83" s="288"/>
      <c r="BW83" s="288"/>
      <c r="BX83" s="288"/>
    </row>
    <row r="84" spans="1:76" s="208" customFormat="1" ht="23.15" customHeight="1">
      <c r="A84" s="194">
        <v>73</v>
      </c>
      <c r="B84" s="93"/>
      <c r="C84" s="100"/>
      <c r="D84" s="197" t="str">
        <f t="shared" si="66"/>
        <v/>
      </c>
      <c r="E84" s="102"/>
      <c r="F84" s="94"/>
      <c r="G84" s="95"/>
      <c r="H84" s="96"/>
      <c r="I84" s="101"/>
      <c r="J84" s="101"/>
      <c r="K84" s="97"/>
      <c r="L84" s="98"/>
      <c r="M84" s="98"/>
      <c r="N84" s="98"/>
      <c r="O84" s="97"/>
      <c r="P84" s="99"/>
      <c r="Q84" s="99"/>
      <c r="R84" s="206" t="str">
        <f t="shared" si="65"/>
        <v/>
      </c>
      <c r="S84" s="282" t="str">
        <f t="shared" si="67"/>
        <v/>
      </c>
      <c r="T84" s="282" t="str">
        <f t="shared" si="68"/>
        <v/>
      </c>
      <c r="U84" s="277" t="str">
        <f t="shared" si="69"/>
        <v/>
      </c>
      <c r="V84" s="208" t="str">
        <f t="shared" si="70"/>
        <v/>
      </c>
      <c r="W84" s="283" t="str">
        <f t="shared" si="71"/>
        <v/>
      </c>
      <c r="X84" s="283" t="str">
        <f t="shared" si="72"/>
        <v/>
      </c>
      <c r="Y84" s="223" t="str">
        <f>IF(X84="","",IF(AND(I84="無",J84="有")*OR(①基本情報!$D$4="幼稚園型認定こども園",①基本情報!$D$4="保育所型認定こども園",①基本情報!$D$4="地方裁量型認定こども園"),IF(Z84=4,4,5),X84))</f>
        <v/>
      </c>
      <c r="Z84" s="223" t="str">
        <f t="shared" si="73"/>
        <v/>
      </c>
      <c r="AA84" s="223" t="str">
        <f t="shared" si="74"/>
        <v/>
      </c>
      <c r="AB84" s="10" t="str">
        <f t="shared" si="64"/>
        <v/>
      </c>
      <c r="AC84" s="284" t="str">
        <f t="shared" si="64"/>
        <v/>
      </c>
      <c r="AD84" s="284" t="str">
        <f t="shared" si="64"/>
        <v/>
      </c>
      <c r="AE84" s="284" t="str">
        <f t="shared" si="64"/>
        <v/>
      </c>
      <c r="AF84" s="284" t="str">
        <f t="shared" si="64"/>
        <v/>
      </c>
      <c r="AG84" s="284" t="str">
        <f t="shared" si="64"/>
        <v/>
      </c>
      <c r="AH84" s="284" t="str">
        <f t="shared" si="64"/>
        <v/>
      </c>
      <c r="AI84" s="284" t="str">
        <f t="shared" si="64"/>
        <v/>
      </c>
      <c r="AJ84" s="284" t="str">
        <f t="shared" si="64"/>
        <v/>
      </c>
      <c r="AK84" s="284" t="str">
        <f t="shared" si="64"/>
        <v/>
      </c>
      <c r="AL84" s="284" t="str">
        <f t="shared" si="64"/>
        <v/>
      </c>
      <c r="AM84" s="284" t="str">
        <f t="shared" si="64"/>
        <v/>
      </c>
      <c r="AN84" s="208" t="str">
        <f t="shared" si="75"/>
        <v/>
      </c>
      <c r="AO84" s="285">
        <f t="shared" si="76"/>
        <v>0</v>
      </c>
      <c r="AP84" s="286">
        <f t="shared" si="77"/>
        <v>0</v>
      </c>
      <c r="AR84" s="208" t="str">
        <f t="shared" si="78"/>
        <v/>
      </c>
      <c r="AS84" s="208" t="str">
        <f t="shared" si="79"/>
        <v/>
      </c>
      <c r="AT84" s="208" t="str">
        <f t="shared" si="80"/>
        <v/>
      </c>
      <c r="AU84" s="208" t="str">
        <f t="shared" si="81"/>
        <v/>
      </c>
      <c r="AV84" s="208" t="str">
        <f t="shared" si="82"/>
        <v/>
      </c>
      <c r="AW84" s="208" t="str">
        <f t="shared" si="83"/>
        <v/>
      </c>
      <c r="AX84" s="208" t="str">
        <f t="shared" si="84"/>
        <v/>
      </c>
      <c r="AY84" s="208" t="str">
        <f t="shared" si="85"/>
        <v/>
      </c>
      <c r="AZ84" s="208" t="str">
        <f t="shared" si="86"/>
        <v/>
      </c>
      <c r="BA84" s="208" t="str">
        <f t="shared" si="87"/>
        <v/>
      </c>
      <c r="BB84" s="208" t="str">
        <f t="shared" si="88"/>
        <v/>
      </c>
      <c r="BC84" s="208" t="str">
        <f t="shared" si="89"/>
        <v/>
      </c>
      <c r="BD84" s="208">
        <f t="shared" si="90"/>
        <v>0</v>
      </c>
      <c r="BE84" s="287">
        <f t="shared" si="91"/>
        <v>0</v>
      </c>
      <c r="BF84" s="287">
        <f t="shared" si="92"/>
        <v>0</v>
      </c>
      <c r="BG84" s="288"/>
      <c r="BH84" s="288"/>
      <c r="BI84" s="288"/>
      <c r="BJ84" s="288"/>
      <c r="BK84" s="288"/>
      <c r="BL84" s="288"/>
      <c r="BM84" s="288"/>
      <c r="BN84" s="288"/>
      <c r="BO84" s="288"/>
      <c r="BP84" s="288"/>
      <c r="BQ84" s="288"/>
      <c r="BR84" s="288"/>
      <c r="BS84" s="288"/>
      <c r="BT84" s="288"/>
      <c r="BU84" s="288"/>
      <c r="BV84" s="288"/>
      <c r="BW84" s="288"/>
      <c r="BX84" s="288"/>
    </row>
    <row r="85" spans="1:76" s="208" customFormat="1" ht="23.15" customHeight="1">
      <c r="A85" s="194">
        <v>74</v>
      </c>
      <c r="B85" s="93"/>
      <c r="C85" s="100"/>
      <c r="D85" s="197" t="str">
        <f t="shared" si="66"/>
        <v/>
      </c>
      <c r="E85" s="102"/>
      <c r="F85" s="94"/>
      <c r="G85" s="95"/>
      <c r="H85" s="96"/>
      <c r="I85" s="101"/>
      <c r="J85" s="101"/>
      <c r="K85" s="97"/>
      <c r="L85" s="98"/>
      <c r="M85" s="98"/>
      <c r="N85" s="98"/>
      <c r="O85" s="97"/>
      <c r="P85" s="99"/>
      <c r="Q85" s="99"/>
      <c r="R85" s="206" t="str">
        <f t="shared" si="65"/>
        <v/>
      </c>
      <c r="S85" s="282" t="str">
        <f t="shared" si="67"/>
        <v/>
      </c>
      <c r="T85" s="282" t="str">
        <f t="shared" si="68"/>
        <v/>
      </c>
      <c r="U85" s="277" t="str">
        <f t="shared" si="69"/>
        <v/>
      </c>
      <c r="V85" s="208" t="str">
        <f t="shared" si="70"/>
        <v/>
      </c>
      <c r="W85" s="283" t="str">
        <f t="shared" si="71"/>
        <v/>
      </c>
      <c r="X85" s="283" t="str">
        <f t="shared" si="72"/>
        <v/>
      </c>
      <c r="Y85" s="223" t="str">
        <f>IF(X85="","",IF(AND(I85="無",J85="有")*OR(①基本情報!$D$4="幼稚園型認定こども園",①基本情報!$D$4="保育所型認定こども園",①基本情報!$D$4="地方裁量型認定こども園"),IF(Z85=4,4,5),X85))</f>
        <v/>
      </c>
      <c r="Z85" s="223" t="str">
        <f t="shared" si="73"/>
        <v/>
      </c>
      <c r="AA85" s="223" t="str">
        <f t="shared" si="74"/>
        <v/>
      </c>
      <c r="AB85" s="10" t="str">
        <f t="shared" si="64"/>
        <v/>
      </c>
      <c r="AC85" s="284" t="str">
        <f t="shared" si="64"/>
        <v/>
      </c>
      <c r="AD85" s="284" t="str">
        <f t="shared" si="64"/>
        <v/>
      </c>
      <c r="AE85" s="284" t="str">
        <f t="shared" si="64"/>
        <v/>
      </c>
      <c r="AF85" s="284" t="str">
        <f t="shared" si="64"/>
        <v/>
      </c>
      <c r="AG85" s="284" t="str">
        <f t="shared" si="64"/>
        <v/>
      </c>
      <c r="AH85" s="284" t="str">
        <f t="shared" si="64"/>
        <v/>
      </c>
      <c r="AI85" s="284" t="str">
        <f t="shared" si="64"/>
        <v/>
      </c>
      <c r="AJ85" s="284" t="str">
        <f t="shared" si="64"/>
        <v/>
      </c>
      <c r="AK85" s="284" t="str">
        <f t="shared" si="64"/>
        <v/>
      </c>
      <c r="AL85" s="284" t="str">
        <f t="shared" si="64"/>
        <v/>
      </c>
      <c r="AM85" s="284" t="str">
        <f t="shared" si="64"/>
        <v/>
      </c>
      <c r="AN85" s="208" t="str">
        <f t="shared" si="75"/>
        <v/>
      </c>
      <c r="AO85" s="285">
        <f t="shared" si="76"/>
        <v>0</v>
      </c>
      <c r="AP85" s="286">
        <f t="shared" si="77"/>
        <v>0</v>
      </c>
      <c r="AR85" s="208" t="str">
        <f t="shared" si="78"/>
        <v/>
      </c>
      <c r="AS85" s="208" t="str">
        <f t="shared" si="79"/>
        <v/>
      </c>
      <c r="AT85" s="208" t="str">
        <f t="shared" si="80"/>
        <v/>
      </c>
      <c r="AU85" s="208" t="str">
        <f t="shared" si="81"/>
        <v/>
      </c>
      <c r="AV85" s="208" t="str">
        <f t="shared" si="82"/>
        <v/>
      </c>
      <c r="AW85" s="208" t="str">
        <f t="shared" si="83"/>
        <v/>
      </c>
      <c r="AX85" s="208" t="str">
        <f t="shared" si="84"/>
        <v/>
      </c>
      <c r="AY85" s="208" t="str">
        <f t="shared" si="85"/>
        <v/>
      </c>
      <c r="AZ85" s="208" t="str">
        <f t="shared" si="86"/>
        <v/>
      </c>
      <c r="BA85" s="208" t="str">
        <f t="shared" si="87"/>
        <v/>
      </c>
      <c r="BB85" s="208" t="str">
        <f t="shared" si="88"/>
        <v/>
      </c>
      <c r="BC85" s="208" t="str">
        <f t="shared" si="89"/>
        <v/>
      </c>
      <c r="BD85" s="208">
        <f t="shared" si="90"/>
        <v>0</v>
      </c>
      <c r="BE85" s="287">
        <f t="shared" si="91"/>
        <v>0</v>
      </c>
      <c r="BF85" s="287">
        <f t="shared" si="92"/>
        <v>0</v>
      </c>
      <c r="BG85" s="288"/>
      <c r="BH85" s="288"/>
      <c r="BI85" s="288"/>
      <c r="BJ85" s="288"/>
      <c r="BK85" s="288"/>
      <c r="BL85" s="288"/>
      <c r="BM85" s="288"/>
      <c r="BN85" s="288"/>
      <c r="BO85" s="288"/>
      <c r="BP85" s="288"/>
      <c r="BQ85" s="288"/>
      <c r="BR85" s="288"/>
      <c r="BS85" s="288"/>
      <c r="BT85" s="288"/>
      <c r="BU85" s="288"/>
      <c r="BV85" s="288"/>
      <c r="BW85" s="288"/>
      <c r="BX85" s="288"/>
    </row>
    <row r="86" spans="1:76" s="208" customFormat="1" ht="23.15" customHeight="1">
      <c r="A86" s="194">
        <v>75</v>
      </c>
      <c r="B86" s="93"/>
      <c r="C86" s="100"/>
      <c r="D86" s="197" t="str">
        <f t="shared" si="66"/>
        <v/>
      </c>
      <c r="E86" s="102"/>
      <c r="F86" s="94"/>
      <c r="G86" s="95"/>
      <c r="H86" s="96"/>
      <c r="I86" s="101"/>
      <c r="J86" s="101"/>
      <c r="K86" s="97"/>
      <c r="L86" s="98"/>
      <c r="M86" s="98"/>
      <c r="N86" s="98"/>
      <c r="O86" s="97"/>
      <c r="P86" s="99"/>
      <c r="Q86" s="99"/>
      <c r="R86" s="206" t="str">
        <f t="shared" si="65"/>
        <v/>
      </c>
      <c r="S86" s="282" t="str">
        <f t="shared" si="67"/>
        <v/>
      </c>
      <c r="T86" s="282" t="str">
        <f t="shared" si="68"/>
        <v/>
      </c>
      <c r="U86" s="277" t="str">
        <f t="shared" si="69"/>
        <v/>
      </c>
      <c r="V86" s="208" t="str">
        <f t="shared" si="70"/>
        <v/>
      </c>
      <c r="W86" s="283" t="str">
        <f t="shared" si="71"/>
        <v/>
      </c>
      <c r="X86" s="283" t="str">
        <f t="shared" si="72"/>
        <v/>
      </c>
      <c r="Y86" s="223" t="str">
        <f>IF(X86="","",IF(AND(I86="無",J86="有")*OR(①基本情報!$D$4="幼稚園型認定こども園",①基本情報!$D$4="保育所型認定こども園",①基本情報!$D$4="地方裁量型認定こども園"),IF(Z86=4,4,5),X86))</f>
        <v/>
      </c>
      <c r="Z86" s="223" t="str">
        <f t="shared" si="73"/>
        <v/>
      </c>
      <c r="AA86" s="223" t="str">
        <f t="shared" si="74"/>
        <v/>
      </c>
      <c r="AB86" s="10" t="str">
        <f t="shared" si="64"/>
        <v/>
      </c>
      <c r="AC86" s="284" t="str">
        <f t="shared" si="64"/>
        <v/>
      </c>
      <c r="AD86" s="284" t="str">
        <f t="shared" si="64"/>
        <v/>
      </c>
      <c r="AE86" s="284" t="str">
        <f t="shared" si="64"/>
        <v/>
      </c>
      <c r="AF86" s="284" t="str">
        <f t="shared" si="64"/>
        <v/>
      </c>
      <c r="AG86" s="284" t="str">
        <f t="shared" si="64"/>
        <v/>
      </c>
      <c r="AH86" s="284" t="str">
        <f t="shared" si="64"/>
        <v/>
      </c>
      <c r="AI86" s="284" t="str">
        <f t="shared" si="64"/>
        <v/>
      </c>
      <c r="AJ86" s="284" t="str">
        <f t="shared" si="64"/>
        <v/>
      </c>
      <c r="AK86" s="284" t="str">
        <f t="shared" si="64"/>
        <v/>
      </c>
      <c r="AL86" s="284" t="str">
        <f t="shared" si="64"/>
        <v/>
      </c>
      <c r="AM86" s="284" t="str">
        <f t="shared" si="64"/>
        <v/>
      </c>
      <c r="AN86" s="208" t="str">
        <f t="shared" si="75"/>
        <v/>
      </c>
      <c r="AO86" s="285">
        <f t="shared" si="76"/>
        <v>0</v>
      </c>
      <c r="AP86" s="286">
        <f t="shared" si="77"/>
        <v>0</v>
      </c>
      <c r="AR86" s="208" t="str">
        <f t="shared" si="78"/>
        <v/>
      </c>
      <c r="AS86" s="208" t="str">
        <f t="shared" si="79"/>
        <v/>
      </c>
      <c r="AT86" s="208" t="str">
        <f t="shared" si="80"/>
        <v/>
      </c>
      <c r="AU86" s="208" t="str">
        <f t="shared" si="81"/>
        <v/>
      </c>
      <c r="AV86" s="208" t="str">
        <f t="shared" si="82"/>
        <v/>
      </c>
      <c r="AW86" s="208" t="str">
        <f t="shared" si="83"/>
        <v/>
      </c>
      <c r="AX86" s="208" t="str">
        <f t="shared" si="84"/>
        <v/>
      </c>
      <c r="AY86" s="208" t="str">
        <f t="shared" si="85"/>
        <v/>
      </c>
      <c r="AZ86" s="208" t="str">
        <f t="shared" si="86"/>
        <v/>
      </c>
      <c r="BA86" s="208" t="str">
        <f t="shared" si="87"/>
        <v/>
      </c>
      <c r="BB86" s="208" t="str">
        <f t="shared" si="88"/>
        <v/>
      </c>
      <c r="BC86" s="208" t="str">
        <f t="shared" si="89"/>
        <v/>
      </c>
      <c r="BD86" s="208">
        <f t="shared" si="90"/>
        <v>0</v>
      </c>
      <c r="BE86" s="287">
        <f t="shared" si="91"/>
        <v>0</v>
      </c>
      <c r="BF86" s="287">
        <f t="shared" si="92"/>
        <v>0</v>
      </c>
      <c r="BG86" s="288"/>
      <c r="BH86" s="288"/>
      <c r="BI86" s="288"/>
      <c r="BJ86" s="288"/>
      <c r="BK86" s="288"/>
      <c r="BL86" s="288"/>
      <c r="BM86" s="288"/>
      <c r="BN86" s="288"/>
      <c r="BO86" s="288"/>
      <c r="BP86" s="288"/>
      <c r="BQ86" s="288"/>
      <c r="BR86" s="288"/>
      <c r="BS86" s="288"/>
      <c r="BT86" s="288"/>
      <c r="BU86" s="288"/>
      <c r="BV86" s="288"/>
      <c r="BW86" s="288"/>
      <c r="BX86" s="288"/>
    </row>
    <row r="87" spans="1:76" s="208" customFormat="1" ht="23.15" customHeight="1">
      <c r="A87" s="194">
        <v>76</v>
      </c>
      <c r="B87" s="93"/>
      <c r="C87" s="100"/>
      <c r="D87" s="197" t="str">
        <f t="shared" si="66"/>
        <v/>
      </c>
      <c r="E87" s="102"/>
      <c r="F87" s="94"/>
      <c r="G87" s="95"/>
      <c r="H87" s="96"/>
      <c r="I87" s="101"/>
      <c r="J87" s="101"/>
      <c r="K87" s="97"/>
      <c r="L87" s="98"/>
      <c r="M87" s="98"/>
      <c r="N87" s="98"/>
      <c r="O87" s="97"/>
      <c r="P87" s="99"/>
      <c r="Q87" s="99"/>
      <c r="R87" s="206" t="str">
        <f t="shared" si="65"/>
        <v/>
      </c>
      <c r="S87" s="282" t="str">
        <f t="shared" si="67"/>
        <v/>
      </c>
      <c r="T87" s="282" t="str">
        <f t="shared" si="68"/>
        <v/>
      </c>
      <c r="U87" s="277" t="str">
        <f t="shared" si="69"/>
        <v/>
      </c>
      <c r="V87" s="208" t="str">
        <f t="shared" si="70"/>
        <v/>
      </c>
      <c r="W87" s="283" t="str">
        <f t="shared" si="71"/>
        <v/>
      </c>
      <c r="X87" s="283" t="str">
        <f t="shared" si="72"/>
        <v/>
      </c>
      <c r="Y87" s="223" t="str">
        <f>IF(X87="","",IF(AND(I87="無",J87="有")*OR(①基本情報!$D$4="幼稚園型認定こども園",①基本情報!$D$4="保育所型認定こども園",①基本情報!$D$4="地方裁量型認定こども園"),IF(Z87=4,4,5),X87))</f>
        <v/>
      </c>
      <c r="Z87" s="223" t="str">
        <f t="shared" si="73"/>
        <v/>
      </c>
      <c r="AA87" s="223" t="str">
        <f t="shared" si="74"/>
        <v/>
      </c>
      <c r="AB87" s="10" t="str">
        <f t="shared" si="64"/>
        <v/>
      </c>
      <c r="AC87" s="284" t="str">
        <f t="shared" si="64"/>
        <v/>
      </c>
      <c r="AD87" s="284" t="str">
        <f t="shared" si="64"/>
        <v/>
      </c>
      <c r="AE87" s="284" t="str">
        <f t="shared" si="64"/>
        <v/>
      </c>
      <c r="AF87" s="284" t="str">
        <f t="shared" si="64"/>
        <v/>
      </c>
      <c r="AG87" s="284" t="str">
        <f t="shared" si="64"/>
        <v/>
      </c>
      <c r="AH87" s="284" t="str">
        <f t="shared" si="64"/>
        <v/>
      </c>
      <c r="AI87" s="284" t="str">
        <f t="shared" si="64"/>
        <v/>
      </c>
      <c r="AJ87" s="284" t="str">
        <f t="shared" si="64"/>
        <v/>
      </c>
      <c r="AK87" s="284" t="str">
        <f t="shared" si="64"/>
        <v/>
      </c>
      <c r="AL87" s="284" t="str">
        <f t="shared" si="64"/>
        <v/>
      </c>
      <c r="AM87" s="284" t="str">
        <f t="shared" si="64"/>
        <v/>
      </c>
      <c r="AN87" s="208" t="str">
        <f t="shared" si="75"/>
        <v/>
      </c>
      <c r="AO87" s="285">
        <f t="shared" si="76"/>
        <v>0</v>
      </c>
      <c r="AP87" s="286">
        <f t="shared" si="77"/>
        <v>0</v>
      </c>
      <c r="AR87" s="208" t="str">
        <f t="shared" si="78"/>
        <v/>
      </c>
      <c r="AS87" s="208" t="str">
        <f t="shared" si="79"/>
        <v/>
      </c>
      <c r="AT87" s="208" t="str">
        <f t="shared" si="80"/>
        <v/>
      </c>
      <c r="AU87" s="208" t="str">
        <f t="shared" si="81"/>
        <v/>
      </c>
      <c r="AV87" s="208" t="str">
        <f t="shared" si="82"/>
        <v/>
      </c>
      <c r="AW87" s="208" t="str">
        <f t="shared" si="83"/>
        <v/>
      </c>
      <c r="AX87" s="208" t="str">
        <f t="shared" si="84"/>
        <v/>
      </c>
      <c r="AY87" s="208" t="str">
        <f t="shared" si="85"/>
        <v/>
      </c>
      <c r="AZ87" s="208" t="str">
        <f t="shared" si="86"/>
        <v/>
      </c>
      <c r="BA87" s="208" t="str">
        <f t="shared" si="87"/>
        <v/>
      </c>
      <c r="BB87" s="208" t="str">
        <f t="shared" si="88"/>
        <v/>
      </c>
      <c r="BC87" s="208" t="str">
        <f t="shared" si="89"/>
        <v/>
      </c>
      <c r="BD87" s="208">
        <f t="shared" si="90"/>
        <v>0</v>
      </c>
      <c r="BE87" s="287">
        <f t="shared" si="91"/>
        <v>0</v>
      </c>
      <c r="BF87" s="287">
        <f t="shared" si="92"/>
        <v>0</v>
      </c>
      <c r="BG87" s="288"/>
      <c r="BH87" s="288"/>
      <c r="BI87" s="288"/>
      <c r="BJ87" s="288"/>
      <c r="BK87" s="288"/>
      <c r="BL87" s="288"/>
      <c r="BM87" s="288"/>
      <c r="BN87" s="288"/>
      <c r="BO87" s="288"/>
      <c r="BP87" s="288"/>
      <c r="BQ87" s="288"/>
      <c r="BR87" s="288"/>
      <c r="BS87" s="288"/>
      <c r="BT87" s="288"/>
      <c r="BU87" s="288"/>
      <c r="BV87" s="288"/>
      <c r="BW87" s="288"/>
      <c r="BX87" s="288"/>
    </row>
    <row r="88" spans="1:76" s="208" customFormat="1" ht="23.15" customHeight="1">
      <c r="A88" s="194">
        <v>77</v>
      </c>
      <c r="B88" s="93"/>
      <c r="C88" s="100"/>
      <c r="D88" s="197" t="str">
        <f t="shared" si="66"/>
        <v/>
      </c>
      <c r="E88" s="102"/>
      <c r="F88" s="94"/>
      <c r="G88" s="95"/>
      <c r="H88" s="96"/>
      <c r="I88" s="101"/>
      <c r="J88" s="101"/>
      <c r="K88" s="97"/>
      <c r="L88" s="98"/>
      <c r="M88" s="98"/>
      <c r="N88" s="98"/>
      <c r="O88" s="97"/>
      <c r="P88" s="99"/>
      <c r="Q88" s="99"/>
      <c r="R88" s="206" t="str">
        <f t="shared" si="65"/>
        <v/>
      </c>
      <c r="S88" s="282" t="str">
        <f t="shared" si="67"/>
        <v/>
      </c>
      <c r="T88" s="282" t="str">
        <f t="shared" si="68"/>
        <v/>
      </c>
      <c r="U88" s="277" t="str">
        <f t="shared" si="69"/>
        <v/>
      </c>
      <c r="V88" s="208" t="str">
        <f t="shared" si="70"/>
        <v/>
      </c>
      <c r="W88" s="283" t="str">
        <f t="shared" si="71"/>
        <v/>
      </c>
      <c r="X88" s="283" t="str">
        <f t="shared" si="72"/>
        <v/>
      </c>
      <c r="Y88" s="223" t="str">
        <f>IF(X88="","",IF(AND(I88="無",J88="有")*OR(①基本情報!$D$4="幼稚園型認定こども園",①基本情報!$D$4="保育所型認定こども園",①基本情報!$D$4="地方裁量型認定こども園"),IF(Z88=4,4,5),X88))</f>
        <v/>
      </c>
      <c r="Z88" s="223" t="str">
        <f t="shared" si="73"/>
        <v/>
      </c>
      <c r="AA88" s="223" t="str">
        <f t="shared" si="74"/>
        <v/>
      </c>
      <c r="AB88" s="10" t="str">
        <f t="shared" si="64"/>
        <v/>
      </c>
      <c r="AC88" s="284" t="str">
        <f t="shared" si="64"/>
        <v/>
      </c>
      <c r="AD88" s="284" t="str">
        <f t="shared" si="64"/>
        <v/>
      </c>
      <c r="AE88" s="284" t="str">
        <f t="shared" si="64"/>
        <v/>
      </c>
      <c r="AF88" s="284" t="str">
        <f t="shared" si="64"/>
        <v/>
      </c>
      <c r="AG88" s="284" t="str">
        <f t="shared" si="64"/>
        <v/>
      </c>
      <c r="AH88" s="284" t="str">
        <f t="shared" si="64"/>
        <v/>
      </c>
      <c r="AI88" s="284" t="str">
        <f t="shared" si="64"/>
        <v/>
      </c>
      <c r="AJ88" s="284" t="str">
        <f t="shared" si="64"/>
        <v/>
      </c>
      <c r="AK88" s="284" t="str">
        <f t="shared" si="64"/>
        <v/>
      </c>
      <c r="AL88" s="284" t="str">
        <f t="shared" si="64"/>
        <v/>
      </c>
      <c r="AM88" s="284" t="str">
        <f t="shared" si="64"/>
        <v/>
      </c>
      <c r="AN88" s="208" t="str">
        <f t="shared" si="75"/>
        <v/>
      </c>
      <c r="AO88" s="285">
        <f t="shared" si="76"/>
        <v>0</v>
      </c>
      <c r="AP88" s="286">
        <f t="shared" si="77"/>
        <v>0</v>
      </c>
      <c r="AR88" s="208" t="str">
        <f t="shared" si="78"/>
        <v/>
      </c>
      <c r="AS88" s="208" t="str">
        <f t="shared" si="79"/>
        <v/>
      </c>
      <c r="AT88" s="208" t="str">
        <f t="shared" si="80"/>
        <v/>
      </c>
      <c r="AU88" s="208" t="str">
        <f t="shared" si="81"/>
        <v/>
      </c>
      <c r="AV88" s="208" t="str">
        <f t="shared" si="82"/>
        <v/>
      </c>
      <c r="AW88" s="208" t="str">
        <f t="shared" si="83"/>
        <v/>
      </c>
      <c r="AX88" s="208" t="str">
        <f t="shared" si="84"/>
        <v/>
      </c>
      <c r="AY88" s="208" t="str">
        <f t="shared" si="85"/>
        <v/>
      </c>
      <c r="AZ88" s="208" t="str">
        <f t="shared" si="86"/>
        <v/>
      </c>
      <c r="BA88" s="208" t="str">
        <f t="shared" si="87"/>
        <v/>
      </c>
      <c r="BB88" s="208" t="str">
        <f t="shared" si="88"/>
        <v/>
      </c>
      <c r="BC88" s="208" t="str">
        <f t="shared" si="89"/>
        <v/>
      </c>
      <c r="BD88" s="208">
        <f t="shared" si="90"/>
        <v>0</v>
      </c>
      <c r="BE88" s="287">
        <f t="shared" si="91"/>
        <v>0</v>
      </c>
      <c r="BF88" s="287">
        <f t="shared" si="92"/>
        <v>0</v>
      </c>
      <c r="BG88" s="288"/>
      <c r="BH88" s="288"/>
      <c r="BI88" s="288"/>
      <c r="BJ88" s="288"/>
      <c r="BK88" s="288"/>
      <c r="BL88" s="288"/>
      <c r="BM88" s="288"/>
      <c r="BN88" s="288"/>
      <c r="BO88" s="288"/>
      <c r="BP88" s="288"/>
      <c r="BQ88" s="288"/>
      <c r="BR88" s="288"/>
      <c r="BS88" s="288"/>
      <c r="BT88" s="288"/>
      <c r="BU88" s="288"/>
      <c r="BV88" s="288"/>
      <c r="BW88" s="288"/>
      <c r="BX88" s="288"/>
    </row>
    <row r="89" spans="1:76" s="208" customFormat="1" ht="23.15" customHeight="1">
      <c r="A89" s="194">
        <v>78</v>
      </c>
      <c r="B89" s="93"/>
      <c r="C89" s="100"/>
      <c r="D89" s="197" t="str">
        <f t="shared" si="66"/>
        <v/>
      </c>
      <c r="E89" s="102"/>
      <c r="F89" s="94"/>
      <c r="G89" s="95"/>
      <c r="H89" s="96"/>
      <c r="I89" s="101"/>
      <c r="J89" s="101"/>
      <c r="K89" s="97"/>
      <c r="L89" s="98"/>
      <c r="M89" s="98"/>
      <c r="N89" s="98"/>
      <c r="O89" s="97"/>
      <c r="P89" s="99"/>
      <c r="Q89" s="99"/>
      <c r="R89" s="206" t="str">
        <f t="shared" si="65"/>
        <v/>
      </c>
      <c r="S89" s="282" t="str">
        <f t="shared" si="67"/>
        <v/>
      </c>
      <c r="T89" s="282" t="str">
        <f t="shared" si="68"/>
        <v/>
      </c>
      <c r="U89" s="277" t="str">
        <f t="shared" si="69"/>
        <v/>
      </c>
      <c r="V89" s="208" t="str">
        <f t="shared" si="70"/>
        <v/>
      </c>
      <c r="W89" s="283" t="str">
        <f t="shared" si="71"/>
        <v/>
      </c>
      <c r="X89" s="283" t="str">
        <f t="shared" si="72"/>
        <v/>
      </c>
      <c r="Y89" s="223" t="str">
        <f>IF(X89="","",IF(AND(I89="無",J89="有")*OR(①基本情報!$D$4="幼稚園型認定こども園",①基本情報!$D$4="保育所型認定こども園",①基本情報!$D$4="地方裁量型認定こども園"),IF(Z89=4,4,5),X89))</f>
        <v/>
      </c>
      <c r="Z89" s="223" t="str">
        <f t="shared" si="73"/>
        <v/>
      </c>
      <c r="AA89" s="223" t="str">
        <f t="shared" si="74"/>
        <v/>
      </c>
      <c r="AB89" s="10" t="str">
        <f t="shared" ref="AB89:AM101" si="93">IF($AA89="","",IF($M89="","",IF(AB$10&gt;=$M89,IF($N89="",$AA89,IF(AB$10&gt;$N89,"",$AA89)),"")))</f>
        <v/>
      </c>
      <c r="AC89" s="284" t="str">
        <f t="shared" si="93"/>
        <v/>
      </c>
      <c r="AD89" s="284" t="str">
        <f t="shared" si="93"/>
        <v/>
      </c>
      <c r="AE89" s="284" t="str">
        <f t="shared" si="93"/>
        <v/>
      </c>
      <c r="AF89" s="284" t="str">
        <f t="shared" si="93"/>
        <v/>
      </c>
      <c r="AG89" s="284" t="str">
        <f t="shared" si="93"/>
        <v/>
      </c>
      <c r="AH89" s="284" t="str">
        <f t="shared" si="93"/>
        <v/>
      </c>
      <c r="AI89" s="284" t="str">
        <f t="shared" si="93"/>
        <v/>
      </c>
      <c r="AJ89" s="284" t="str">
        <f t="shared" si="93"/>
        <v/>
      </c>
      <c r="AK89" s="284" t="str">
        <f t="shared" si="93"/>
        <v/>
      </c>
      <c r="AL89" s="284" t="str">
        <f t="shared" si="93"/>
        <v/>
      </c>
      <c r="AM89" s="284" t="str">
        <f t="shared" si="93"/>
        <v/>
      </c>
      <c r="AN89" s="208" t="str">
        <f t="shared" si="75"/>
        <v/>
      </c>
      <c r="AO89" s="285">
        <f t="shared" si="76"/>
        <v>0</v>
      </c>
      <c r="AP89" s="286">
        <f t="shared" si="77"/>
        <v>0</v>
      </c>
      <c r="AR89" s="208" t="str">
        <f t="shared" si="78"/>
        <v/>
      </c>
      <c r="AS89" s="208" t="str">
        <f t="shared" si="79"/>
        <v/>
      </c>
      <c r="AT89" s="208" t="str">
        <f t="shared" si="80"/>
        <v/>
      </c>
      <c r="AU89" s="208" t="str">
        <f t="shared" si="81"/>
        <v/>
      </c>
      <c r="AV89" s="208" t="str">
        <f t="shared" si="82"/>
        <v/>
      </c>
      <c r="AW89" s="208" t="str">
        <f t="shared" si="83"/>
        <v/>
      </c>
      <c r="AX89" s="208" t="str">
        <f t="shared" si="84"/>
        <v/>
      </c>
      <c r="AY89" s="208" t="str">
        <f t="shared" si="85"/>
        <v/>
      </c>
      <c r="AZ89" s="208" t="str">
        <f t="shared" si="86"/>
        <v/>
      </c>
      <c r="BA89" s="208" t="str">
        <f t="shared" si="87"/>
        <v/>
      </c>
      <c r="BB89" s="208" t="str">
        <f t="shared" si="88"/>
        <v/>
      </c>
      <c r="BC89" s="208" t="str">
        <f t="shared" si="89"/>
        <v/>
      </c>
      <c r="BD89" s="208">
        <f t="shared" si="90"/>
        <v>0</v>
      </c>
      <c r="BE89" s="287">
        <f t="shared" si="91"/>
        <v>0</v>
      </c>
      <c r="BF89" s="287">
        <f t="shared" si="92"/>
        <v>0</v>
      </c>
      <c r="BG89" s="288"/>
      <c r="BH89" s="288"/>
      <c r="BI89" s="288"/>
      <c r="BJ89" s="288"/>
      <c r="BK89" s="288"/>
      <c r="BL89" s="288"/>
      <c r="BM89" s="288"/>
      <c r="BN89" s="288"/>
      <c r="BO89" s="288"/>
      <c r="BP89" s="288"/>
      <c r="BQ89" s="288"/>
      <c r="BR89" s="288"/>
      <c r="BS89" s="288"/>
      <c r="BT89" s="288"/>
      <c r="BU89" s="288"/>
      <c r="BV89" s="288"/>
      <c r="BW89" s="288"/>
      <c r="BX89" s="288"/>
    </row>
    <row r="90" spans="1:76" s="208" customFormat="1" ht="23.15" customHeight="1">
      <c r="A90" s="194">
        <v>79</v>
      </c>
      <c r="B90" s="93"/>
      <c r="C90" s="100"/>
      <c r="D90" s="197" t="str">
        <f t="shared" si="66"/>
        <v/>
      </c>
      <c r="E90" s="102"/>
      <c r="F90" s="94"/>
      <c r="G90" s="95"/>
      <c r="H90" s="96"/>
      <c r="I90" s="101"/>
      <c r="J90" s="101"/>
      <c r="K90" s="97"/>
      <c r="L90" s="98"/>
      <c r="M90" s="98"/>
      <c r="N90" s="98"/>
      <c r="O90" s="97"/>
      <c r="P90" s="99"/>
      <c r="Q90" s="99"/>
      <c r="R90" s="206" t="str">
        <f t="shared" si="65"/>
        <v/>
      </c>
      <c r="S90" s="282" t="str">
        <f t="shared" si="67"/>
        <v/>
      </c>
      <c r="T90" s="282" t="str">
        <f t="shared" si="68"/>
        <v/>
      </c>
      <c r="U90" s="277" t="str">
        <f t="shared" si="69"/>
        <v/>
      </c>
      <c r="V90" s="208" t="str">
        <f t="shared" si="70"/>
        <v/>
      </c>
      <c r="W90" s="283" t="str">
        <f t="shared" si="71"/>
        <v/>
      </c>
      <c r="X90" s="283" t="str">
        <f t="shared" si="72"/>
        <v/>
      </c>
      <c r="Y90" s="223" t="str">
        <f>IF(X90="","",IF(AND(I90="無",J90="有")*OR(①基本情報!$D$4="幼稚園型認定こども園",①基本情報!$D$4="保育所型認定こども園",①基本情報!$D$4="地方裁量型認定こども園"),IF(Z90=4,4,5),X90))</f>
        <v/>
      </c>
      <c r="Z90" s="223" t="str">
        <f t="shared" si="73"/>
        <v/>
      </c>
      <c r="AA90" s="223" t="str">
        <f t="shared" si="74"/>
        <v/>
      </c>
      <c r="AB90" s="10" t="str">
        <f t="shared" si="93"/>
        <v/>
      </c>
      <c r="AC90" s="284" t="str">
        <f t="shared" si="93"/>
        <v/>
      </c>
      <c r="AD90" s="284" t="str">
        <f t="shared" si="93"/>
        <v/>
      </c>
      <c r="AE90" s="284" t="str">
        <f t="shared" si="93"/>
        <v/>
      </c>
      <c r="AF90" s="284" t="str">
        <f t="shared" si="93"/>
        <v/>
      </c>
      <c r="AG90" s="284" t="str">
        <f t="shared" si="93"/>
        <v/>
      </c>
      <c r="AH90" s="284" t="str">
        <f t="shared" si="93"/>
        <v/>
      </c>
      <c r="AI90" s="284" t="str">
        <f t="shared" si="93"/>
        <v/>
      </c>
      <c r="AJ90" s="284" t="str">
        <f t="shared" si="93"/>
        <v/>
      </c>
      <c r="AK90" s="284" t="str">
        <f t="shared" si="93"/>
        <v/>
      </c>
      <c r="AL90" s="284" t="str">
        <f t="shared" si="93"/>
        <v/>
      </c>
      <c r="AM90" s="284" t="str">
        <f t="shared" si="93"/>
        <v/>
      </c>
      <c r="AN90" s="208" t="str">
        <f t="shared" si="75"/>
        <v/>
      </c>
      <c r="AO90" s="285">
        <f t="shared" si="76"/>
        <v>0</v>
      </c>
      <c r="AP90" s="286">
        <f t="shared" si="77"/>
        <v>0</v>
      </c>
      <c r="AR90" s="208" t="str">
        <f t="shared" si="78"/>
        <v/>
      </c>
      <c r="AS90" s="208" t="str">
        <f t="shared" si="79"/>
        <v/>
      </c>
      <c r="AT90" s="208" t="str">
        <f t="shared" si="80"/>
        <v/>
      </c>
      <c r="AU90" s="208" t="str">
        <f t="shared" si="81"/>
        <v/>
      </c>
      <c r="AV90" s="208" t="str">
        <f t="shared" si="82"/>
        <v/>
      </c>
      <c r="AW90" s="208" t="str">
        <f t="shared" si="83"/>
        <v/>
      </c>
      <c r="AX90" s="208" t="str">
        <f t="shared" si="84"/>
        <v/>
      </c>
      <c r="AY90" s="208" t="str">
        <f t="shared" si="85"/>
        <v/>
      </c>
      <c r="AZ90" s="208" t="str">
        <f t="shared" si="86"/>
        <v/>
      </c>
      <c r="BA90" s="208" t="str">
        <f t="shared" si="87"/>
        <v/>
      </c>
      <c r="BB90" s="208" t="str">
        <f t="shared" si="88"/>
        <v/>
      </c>
      <c r="BC90" s="208" t="str">
        <f t="shared" si="89"/>
        <v/>
      </c>
      <c r="BD90" s="208">
        <f t="shared" si="90"/>
        <v>0</v>
      </c>
      <c r="BE90" s="287">
        <f t="shared" si="91"/>
        <v>0</v>
      </c>
      <c r="BF90" s="287">
        <f t="shared" si="92"/>
        <v>0</v>
      </c>
      <c r="BG90" s="288"/>
      <c r="BH90" s="288"/>
      <c r="BI90" s="288"/>
      <c r="BJ90" s="288"/>
      <c r="BK90" s="288"/>
      <c r="BL90" s="288"/>
      <c r="BM90" s="288"/>
      <c r="BN90" s="288"/>
      <c r="BO90" s="288"/>
      <c r="BP90" s="288"/>
      <c r="BQ90" s="288"/>
      <c r="BR90" s="288"/>
      <c r="BS90" s="288"/>
      <c r="BT90" s="288"/>
      <c r="BU90" s="288"/>
      <c r="BV90" s="288"/>
      <c r="BW90" s="288"/>
      <c r="BX90" s="288"/>
    </row>
    <row r="91" spans="1:76" s="208" customFormat="1" ht="23.15" customHeight="1">
      <c r="A91" s="194">
        <v>80</v>
      </c>
      <c r="B91" s="93"/>
      <c r="C91" s="100"/>
      <c r="D91" s="197" t="str">
        <f t="shared" si="66"/>
        <v/>
      </c>
      <c r="E91" s="102"/>
      <c r="F91" s="94"/>
      <c r="G91" s="95"/>
      <c r="H91" s="96"/>
      <c r="I91" s="101"/>
      <c r="J91" s="101"/>
      <c r="K91" s="97"/>
      <c r="L91" s="98"/>
      <c r="M91" s="98"/>
      <c r="N91" s="98"/>
      <c r="O91" s="97"/>
      <c r="P91" s="99"/>
      <c r="Q91" s="99"/>
      <c r="R91" s="206" t="str">
        <f t="shared" si="65"/>
        <v/>
      </c>
      <c r="S91" s="282" t="str">
        <f t="shared" si="67"/>
        <v/>
      </c>
      <c r="T91" s="282" t="str">
        <f t="shared" si="68"/>
        <v/>
      </c>
      <c r="U91" s="277" t="str">
        <f t="shared" si="69"/>
        <v/>
      </c>
      <c r="V91" s="208" t="str">
        <f t="shared" si="70"/>
        <v/>
      </c>
      <c r="W91" s="283" t="str">
        <f t="shared" si="71"/>
        <v/>
      </c>
      <c r="X91" s="283" t="str">
        <f t="shared" si="72"/>
        <v/>
      </c>
      <c r="Y91" s="223" t="str">
        <f>IF(X91="","",IF(AND(I91="無",J91="有")*OR(①基本情報!$D$4="幼稚園型認定こども園",①基本情報!$D$4="保育所型認定こども園",①基本情報!$D$4="地方裁量型認定こども園"),IF(Z91=4,4,5),X91))</f>
        <v/>
      </c>
      <c r="Z91" s="223" t="str">
        <f t="shared" si="73"/>
        <v/>
      </c>
      <c r="AA91" s="223" t="str">
        <f t="shared" si="74"/>
        <v/>
      </c>
      <c r="AB91" s="10" t="str">
        <f t="shared" si="93"/>
        <v/>
      </c>
      <c r="AC91" s="284" t="str">
        <f t="shared" si="93"/>
        <v/>
      </c>
      <c r="AD91" s="284" t="str">
        <f t="shared" si="93"/>
        <v/>
      </c>
      <c r="AE91" s="284" t="str">
        <f t="shared" si="93"/>
        <v/>
      </c>
      <c r="AF91" s="284" t="str">
        <f t="shared" si="93"/>
        <v/>
      </c>
      <c r="AG91" s="284" t="str">
        <f t="shared" si="93"/>
        <v/>
      </c>
      <c r="AH91" s="284" t="str">
        <f t="shared" si="93"/>
        <v/>
      </c>
      <c r="AI91" s="284" t="str">
        <f t="shared" si="93"/>
        <v/>
      </c>
      <c r="AJ91" s="284" t="str">
        <f t="shared" si="93"/>
        <v/>
      </c>
      <c r="AK91" s="284" t="str">
        <f t="shared" si="93"/>
        <v/>
      </c>
      <c r="AL91" s="284" t="str">
        <f t="shared" si="93"/>
        <v/>
      </c>
      <c r="AM91" s="284" t="str">
        <f t="shared" si="93"/>
        <v/>
      </c>
      <c r="AN91" s="208" t="str">
        <f t="shared" si="75"/>
        <v/>
      </c>
      <c r="AO91" s="285">
        <f t="shared" si="76"/>
        <v>0</v>
      </c>
      <c r="AP91" s="286">
        <f t="shared" si="77"/>
        <v>0</v>
      </c>
      <c r="AR91" s="208" t="str">
        <f t="shared" si="78"/>
        <v/>
      </c>
      <c r="AS91" s="208" t="str">
        <f t="shared" si="79"/>
        <v/>
      </c>
      <c r="AT91" s="208" t="str">
        <f t="shared" si="80"/>
        <v/>
      </c>
      <c r="AU91" s="208" t="str">
        <f t="shared" si="81"/>
        <v/>
      </c>
      <c r="AV91" s="208" t="str">
        <f t="shared" si="82"/>
        <v/>
      </c>
      <c r="AW91" s="208" t="str">
        <f t="shared" si="83"/>
        <v/>
      </c>
      <c r="AX91" s="208" t="str">
        <f t="shared" si="84"/>
        <v/>
      </c>
      <c r="AY91" s="208" t="str">
        <f t="shared" si="85"/>
        <v/>
      </c>
      <c r="AZ91" s="208" t="str">
        <f t="shared" si="86"/>
        <v/>
      </c>
      <c r="BA91" s="208" t="str">
        <f t="shared" si="87"/>
        <v/>
      </c>
      <c r="BB91" s="208" t="str">
        <f t="shared" si="88"/>
        <v/>
      </c>
      <c r="BC91" s="208" t="str">
        <f t="shared" si="89"/>
        <v/>
      </c>
      <c r="BD91" s="208">
        <f t="shared" si="90"/>
        <v>0</v>
      </c>
      <c r="BE91" s="287">
        <f t="shared" si="91"/>
        <v>0</v>
      </c>
      <c r="BF91" s="287">
        <f t="shared" si="92"/>
        <v>0</v>
      </c>
      <c r="BG91" s="288"/>
      <c r="BH91" s="288"/>
      <c r="BI91" s="288"/>
      <c r="BJ91" s="288"/>
      <c r="BK91" s="288"/>
      <c r="BL91" s="288"/>
      <c r="BM91" s="288"/>
      <c r="BN91" s="288"/>
      <c r="BO91" s="288"/>
      <c r="BP91" s="288"/>
      <c r="BQ91" s="288"/>
      <c r="BR91" s="288"/>
      <c r="BS91" s="288"/>
      <c r="BT91" s="288"/>
      <c r="BU91" s="288"/>
      <c r="BV91" s="288"/>
      <c r="BW91" s="288"/>
      <c r="BX91" s="288"/>
    </row>
    <row r="92" spans="1:76" s="208" customFormat="1" ht="23.15" customHeight="1">
      <c r="A92" s="194">
        <v>81</v>
      </c>
      <c r="B92" s="93"/>
      <c r="C92" s="100"/>
      <c r="D92" s="197" t="str">
        <f t="shared" si="66"/>
        <v/>
      </c>
      <c r="E92" s="102"/>
      <c r="F92" s="94"/>
      <c r="G92" s="95"/>
      <c r="H92" s="96"/>
      <c r="I92" s="101"/>
      <c r="J92" s="101"/>
      <c r="K92" s="97"/>
      <c r="L92" s="98"/>
      <c r="M92" s="98"/>
      <c r="N92" s="98"/>
      <c r="O92" s="97"/>
      <c r="P92" s="99"/>
      <c r="Q92" s="99"/>
      <c r="R92" s="206" t="str">
        <f t="shared" si="65"/>
        <v/>
      </c>
      <c r="S92" s="282" t="str">
        <f t="shared" si="67"/>
        <v/>
      </c>
      <c r="T92" s="282" t="str">
        <f t="shared" si="68"/>
        <v/>
      </c>
      <c r="U92" s="277" t="str">
        <f t="shared" si="69"/>
        <v/>
      </c>
      <c r="V92" s="208" t="str">
        <f t="shared" si="70"/>
        <v/>
      </c>
      <c r="W92" s="283" t="str">
        <f t="shared" si="71"/>
        <v/>
      </c>
      <c r="X92" s="283" t="str">
        <f t="shared" si="72"/>
        <v/>
      </c>
      <c r="Y92" s="223" t="str">
        <f>IF(X92="","",IF(AND(I92="無",J92="有")*OR(①基本情報!$D$4="幼稚園型認定こども園",①基本情報!$D$4="保育所型認定こども園",①基本情報!$D$4="地方裁量型認定こども園"),IF(Z92=4,4,5),X92))</f>
        <v/>
      </c>
      <c r="Z92" s="223" t="str">
        <f t="shared" si="73"/>
        <v/>
      </c>
      <c r="AA92" s="223" t="str">
        <f t="shared" si="74"/>
        <v/>
      </c>
      <c r="AB92" s="10" t="str">
        <f t="shared" si="93"/>
        <v/>
      </c>
      <c r="AC92" s="284" t="str">
        <f t="shared" si="93"/>
        <v/>
      </c>
      <c r="AD92" s="284" t="str">
        <f t="shared" si="93"/>
        <v/>
      </c>
      <c r="AE92" s="284" t="str">
        <f t="shared" si="93"/>
        <v/>
      </c>
      <c r="AF92" s="284" t="str">
        <f t="shared" si="93"/>
        <v/>
      </c>
      <c r="AG92" s="284" t="str">
        <f t="shared" si="93"/>
        <v/>
      </c>
      <c r="AH92" s="284" t="str">
        <f t="shared" si="93"/>
        <v/>
      </c>
      <c r="AI92" s="284" t="str">
        <f t="shared" si="93"/>
        <v/>
      </c>
      <c r="AJ92" s="284" t="str">
        <f t="shared" si="93"/>
        <v/>
      </c>
      <c r="AK92" s="284" t="str">
        <f t="shared" si="93"/>
        <v/>
      </c>
      <c r="AL92" s="284" t="str">
        <f t="shared" si="93"/>
        <v/>
      </c>
      <c r="AM92" s="284" t="str">
        <f t="shared" si="93"/>
        <v/>
      </c>
      <c r="AN92" s="208" t="str">
        <f t="shared" si="75"/>
        <v/>
      </c>
      <c r="AO92" s="285">
        <f t="shared" si="76"/>
        <v>0</v>
      </c>
      <c r="AP92" s="286">
        <f t="shared" si="77"/>
        <v>0</v>
      </c>
      <c r="AR92" s="208" t="str">
        <f t="shared" si="78"/>
        <v/>
      </c>
      <c r="AS92" s="208" t="str">
        <f t="shared" si="79"/>
        <v/>
      </c>
      <c r="AT92" s="208" t="str">
        <f t="shared" si="80"/>
        <v/>
      </c>
      <c r="AU92" s="208" t="str">
        <f t="shared" si="81"/>
        <v/>
      </c>
      <c r="AV92" s="208" t="str">
        <f t="shared" si="82"/>
        <v/>
      </c>
      <c r="AW92" s="208" t="str">
        <f t="shared" si="83"/>
        <v/>
      </c>
      <c r="AX92" s="208" t="str">
        <f t="shared" si="84"/>
        <v/>
      </c>
      <c r="AY92" s="208" t="str">
        <f t="shared" si="85"/>
        <v/>
      </c>
      <c r="AZ92" s="208" t="str">
        <f t="shared" si="86"/>
        <v/>
      </c>
      <c r="BA92" s="208" t="str">
        <f t="shared" si="87"/>
        <v/>
      </c>
      <c r="BB92" s="208" t="str">
        <f t="shared" si="88"/>
        <v/>
      </c>
      <c r="BC92" s="208" t="str">
        <f t="shared" si="89"/>
        <v/>
      </c>
      <c r="BD92" s="208">
        <f t="shared" si="90"/>
        <v>0</v>
      </c>
      <c r="BE92" s="287">
        <f t="shared" si="91"/>
        <v>0</v>
      </c>
      <c r="BF92" s="287">
        <f t="shared" si="92"/>
        <v>0</v>
      </c>
      <c r="BG92" s="288"/>
      <c r="BH92" s="288"/>
      <c r="BI92" s="288"/>
      <c r="BJ92" s="288"/>
      <c r="BK92" s="288"/>
      <c r="BL92" s="288"/>
      <c r="BM92" s="288"/>
      <c r="BN92" s="288"/>
      <c r="BO92" s="288"/>
      <c r="BP92" s="288"/>
      <c r="BQ92" s="288"/>
      <c r="BR92" s="288"/>
      <c r="BS92" s="288"/>
      <c r="BT92" s="288"/>
      <c r="BU92" s="288"/>
      <c r="BV92" s="288"/>
      <c r="BW92" s="288"/>
      <c r="BX92" s="288"/>
    </row>
    <row r="93" spans="1:76" s="208" customFormat="1" ht="23.15" customHeight="1">
      <c r="A93" s="194">
        <v>82</v>
      </c>
      <c r="B93" s="93"/>
      <c r="C93" s="100"/>
      <c r="D93" s="197" t="str">
        <f t="shared" si="66"/>
        <v/>
      </c>
      <c r="E93" s="102"/>
      <c r="F93" s="94"/>
      <c r="G93" s="95"/>
      <c r="H93" s="96"/>
      <c r="I93" s="101"/>
      <c r="J93" s="101"/>
      <c r="K93" s="97"/>
      <c r="L93" s="98"/>
      <c r="M93" s="98"/>
      <c r="N93" s="98"/>
      <c r="O93" s="97"/>
      <c r="P93" s="99"/>
      <c r="Q93" s="99"/>
      <c r="R93" s="206" t="str">
        <f t="shared" si="65"/>
        <v/>
      </c>
      <c r="S93" s="282" t="str">
        <f t="shared" si="67"/>
        <v/>
      </c>
      <c r="T93" s="282" t="str">
        <f t="shared" si="68"/>
        <v/>
      </c>
      <c r="U93" s="277" t="str">
        <f t="shared" si="69"/>
        <v/>
      </c>
      <c r="V93" s="208" t="str">
        <f t="shared" si="70"/>
        <v/>
      </c>
      <c r="W93" s="283" t="str">
        <f t="shared" si="71"/>
        <v/>
      </c>
      <c r="X93" s="283" t="str">
        <f t="shared" si="72"/>
        <v/>
      </c>
      <c r="Y93" s="223" t="str">
        <f>IF(X93="","",IF(AND(I93="無",J93="有")*OR(①基本情報!$D$4="幼稚園型認定こども園",①基本情報!$D$4="保育所型認定こども園",①基本情報!$D$4="地方裁量型認定こども園"),IF(Z93=4,4,5),X93))</f>
        <v/>
      </c>
      <c r="Z93" s="223" t="str">
        <f t="shared" si="73"/>
        <v/>
      </c>
      <c r="AA93" s="223" t="str">
        <f t="shared" si="74"/>
        <v/>
      </c>
      <c r="AB93" s="10" t="str">
        <f t="shared" si="93"/>
        <v/>
      </c>
      <c r="AC93" s="284" t="str">
        <f t="shared" si="93"/>
        <v/>
      </c>
      <c r="AD93" s="284" t="str">
        <f t="shared" si="93"/>
        <v/>
      </c>
      <c r="AE93" s="284" t="str">
        <f t="shared" si="93"/>
        <v/>
      </c>
      <c r="AF93" s="284" t="str">
        <f t="shared" si="93"/>
        <v/>
      </c>
      <c r="AG93" s="284" t="str">
        <f t="shared" si="93"/>
        <v/>
      </c>
      <c r="AH93" s="284" t="str">
        <f t="shared" si="93"/>
        <v/>
      </c>
      <c r="AI93" s="284" t="str">
        <f t="shared" si="93"/>
        <v/>
      </c>
      <c r="AJ93" s="284" t="str">
        <f t="shared" si="93"/>
        <v/>
      </c>
      <c r="AK93" s="284" t="str">
        <f t="shared" si="93"/>
        <v/>
      </c>
      <c r="AL93" s="284" t="str">
        <f t="shared" si="93"/>
        <v/>
      </c>
      <c r="AM93" s="284" t="str">
        <f t="shared" si="93"/>
        <v/>
      </c>
      <c r="AN93" s="208" t="str">
        <f t="shared" si="75"/>
        <v/>
      </c>
      <c r="AO93" s="285">
        <f t="shared" si="76"/>
        <v>0</v>
      </c>
      <c r="AP93" s="286">
        <f t="shared" si="77"/>
        <v>0</v>
      </c>
      <c r="AR93" s="208" t="str">
        <f t="shared" si="78"/>
        <v/>
      </c>
      <c r="AS93" s="208" t="str">
        <f t="shared" si="79"/>
        <v/>
      </c>
      <c r="AT93" s="208" t="str">
        <f t="shared" si="80"/>
        <v/>
      </c>
      <c r="AU93" s="208" t="str">
        <f t="shared" si="81"/>
        <v/>
      </c>
      <c r="AV93" s="208" t="str">
        <f t="shared" si="82"/>
        <v/>
      </c>
      <c r="AW93" s="208" t="str">
        <f t="shared" si="83"/>
        <v/>
      </c>
      <c r="AX93" s="208" t="str">
        <f t="shared" si="84"/>
        <v/>
      </c>
      <c r="AY93" s="208" t="str">
        <f t="shared" si="85"/>
        <v/>
      </c>
      <c r="AZ93" s="208" t="str">
        <f t="shared" si="86"/>
        <v/>
      </c>
      <c r="BA93" s="208" t="str">
        <f t="shared" si="87"/>
        <v/>
      </c>
      <c r="BB93" s="208" t="str">
        <f t="shared" si="88"/>
        <v/>
      </c>
      <c r="BC93" s="208" t="str">
        <f t="shared" si="89"/>
        <v/>
      </c>
      <c r="BD93" s="208">
        <f t="shared" si="90"/>
        <v>0</v>
      </c>
      <c r="BE93" s="287">
        <f t="shared" si="91"/>
        <v>0</v>
      </c>
      <c r="BF93" s="287">
        <f t="shared" si="92"/>
        <v>0</v>
      </c>
      <c r="BG93" s="288"/>
      <c r="BH93" s="288"/>
      <c r="BI93" s="288"/>
      <c r="BJ93" s="288"/>
      <c r="BK93" s="288"/>
      <c r="BL93" s="288"/>
      <c r="BM93" s="288"/>
      <c r="BN93" s="288"/>
      <c r="BO93" s="288"/>
      <c r="BP93" s="288"/>
      <c r="BQ93" s="288"/>
      <c r="BR93" s="288"/>
      <c r="BS93" s="288"/>
      <c r="BT93" s="288"/>
      <c r="BU93" s="288"/>
      <c r="BV93" s="288"/>
      <c r="BW93" s="288"/>
      <c r="BX93" s="288"/>
    </row>
    <row r="94" spans="1:76" s="208" customFormat="1" ht="23.15" customHeight="1">
      <c r="A94" s="194">
        <v>83</v>
      </c>
      <c r="B94" s="93"/>
      <c r="C94" s="100"/>
      <c r="D94" s="197" t="str">
        <f t="shared" si="66"/>
        <v/>
      </c>
      <c r="E94" s="102"/>
      <c r="F94" s="94"/>
      <c r="G94" s="95"/>
      <c r="H94" s="96"/>
      <c r="I94" s="101"/>
      <c r="J94" s="101"/>
      <c r="K94" s="97"/>
      <c r="L94" s="98"/>
      <c r="M94" s="98"/>
      <c r="N94" s="98"/>
      <c r="O94" s="97"/>
      <c r="P94" s="99"/>
      <c r="Q94" s="99"/>
      <c r="R94" s="206" t="str">
        <f t="shared" si="65"/>
        <v/>
      </c>
      <c r="S94" s="282" t="str">
        <f t="shared" si="67"/>
        <v/>
      </c>
      <c r="T94" s="282" t="str">
        <f t="shared" si="68"/>
        <v/>
      </c>
      <c r="U94" s="277" t="str">
        <f t="shared" si="69"/>
        <v/>
      </c>
      <c r="V94" s="208" t="str">
        <f t="shared" si="70"/>
        <v/>
      </c>
      <c r="W94" s="283" t="str">
        <f t="shared" si="71"/>
        <v/>
      </c>
      <c r="X94" s="283" t="str">
        <f t="shared" si="72"/>
        <v/>
      </c>
      <c r="Y94" s="223" t="str">
        <f>IF(X94="","",IF(AND(I94="無",J94="有")*OR(①基本情報!$D$4="幼稚園型認定こども園",①基本情報!$D$4="保育所型認定こども園",①基本情報!$D$4="地方裁量型認定こども園"),IF(Z94=4,4,5),X94))</f>
        <v/>
      </c>
      <c r="Z94" s="223" t="str">
        <f t="shared" si="73"/>
        <v/>
      </c>
      <c r="AA94" s="223" t="str">
        <f t="shared" si="74"/>
        <v/>
      </c>
      <c r="AB94" s="10" t="str">
        <f t="shared" si="93"/>
        <v/>
      </c>
      <c r="AC94" s="284" t="str">
        <f t="shared" si="93"/>
        <v/>
      </c>
      <c r="AD94" s="284" t="str">
        <f t="shared" si="93"/>
        <v/>
      </c>
      <c r="AE94" s="284" t="str">
        <f t="shared" si="93"/>
        <v/>
      </c>
      <c r="AF94" s="284" t="str">
        <f t="shared" si="93"/>
        <v/>
      </c>
      <c r="AG94" s="284" t="str">
        <f t="shared" si="93"/>
        <v/>
      </c>
      <c r="AH94" s="284" t="str">
        <f t="shared" si="93"/>
        <v/>
      </c>
      <c r="AI94" s="284" t="str">
        <f t="shared" si="93"/>
        <v/>
      </c>
      <c r="AJ94" s="284" t="str">
        <f t="shared" si="93"/>
        <v/>
      </c>
      <c r="AK94" s="284" t="str">
        <f t="shared" si="93"/>
        <v/>
      </c>
      <c r="AL94" s="284" t="str">
        <f t="shared" si="93"/>
        <v/>
      </c>
      <c r="AM94" s="284" t="str">
        <f t="shared" si="93"/>
        <v/>
      </c>
      <c r="AN94" s="208" t="str">
        <f t="shared" si="75"/>
        <v/>
      </c>
      <c r="AO94" s="285">
        <f t="shared" si="76"/>
        <v>0</v>
      </c>
      <c r="AP94" s="286">
        <f t="shared" si="77"/>
        <v>0</v>
      </c>
      <c r="AR94" s="208" t="str">
        <f t="shared" si="78"/>
        <v/>
      </c>
      <c r="AS94" s="208" t="str">
        <f t="shared" si="79"/>
        <v/>
      </c>
      <c r="AT94" s="208" t="str">
        <f t="shared" si="80"/>
        <v/>
      </c>
      <c r="AU94" s="208" t="str">
        <f t="shared" si="81"/>
        <v/>
      </c>
      <c r="AV94" s="208" t="str">
        <f t="shared" si="82"/>
        <v/>
      </c>
      <c r="AW94" s="208" t="str">
        <f t="shared" si="83"/>
        <v/>
      </c>
      <c r="AX94" s="208" t="str">
        <f t="shared" si="84"/>
        <v/>
      </c>
      <c r="AY94" s="208" t="str">
        <f t="shared" si="85"/>
        <v/>
      </c>
      <c r="AZ94" s="208" t="str">
        <f t="shared" si="86"/>
        <v/>
      </c>
      <c r="BA94" s="208" t="str">
        <f t="shared" si="87"/>
        <v/>
      </c>
      <c r="BB94" s="208" t="str">
        <f t="shared" si="88"/>
        <v/>
      </c>
      <c r="BC94" s="208" t="str">
        <f t="shared" si="89"/>
        <v/>
      </c>
      <c r="BD94" s="208">
        <f t="shared" si="90"/>
        <v>0</v>
      </c>
      <c r="BE94" s="287">
        <f t="shared" si="91"/>
        <v>0</v>
      </c>
      <c r="BF94" s="287">
        <f t="shared" si="92"/>
        <v>0</v>
      </c>
      <c r="BG94" s="288"/>
      <c r="BH94" s="288"/>
      <c r="BI94" s="288"/>
      <c r="BJ94" s="288"/>
      <c r="BK94" s="288"/>
      <c r="BL94" s="288"/>
      <c r="BM94" s="288"/>
      <c r="BN94" s="288"/>
      <c r="BO94" s="288"/>
      <c r="BP94" s="288"/>
      <c r="BQ94" s="288"/>
      <c r="BR94" s="288"/>
      <c r="BS94" s="288"/>
      <c r="BT94" s="288"/>
      <c r="BU94" s="288"/>
      <c r="BV94" s="288"/>
      <c r="BW94" s="288"/>
      <c r="BX94" s="288"/>
    </row>
    <row r="95" spans="1:76" s="208" customFormat="1" ht="23.15" customHeight="1">
      <c r="A95" s="194">
        <v>84</v>
      </c>
      <c r="B95" s="93"/>
      <c r="C95" s="100"/>
      <c r="D95" s="197" t="str">
        <f t="shared" si="66"/>
        <v/>
      </c>
      <c r="E95" s="102"/>
      <c r="F95" s="94"/>
      <c r="G95" s="95"/>
      <c r="H95" s="96"/>
      <c r="I95" s="101"/>
      <c r="J95" s="101"/>
      <c r="K95" s="97"/>
      <c r="L95" s="98"/>
      <c r="M95" s="98"/>
      <c r="N95" s="98"/>
      <c r="O95" s="97"/>
      <c r="P95" s="99"/>
      <c r="Q95" s="99"/>
      <c r="R95" s="206" t="str">
        <f t="shared" si="65"/>
        <v/>
      </c>
      <c r="S95" s="282" t="str">
        <f t="shared" si="67"/>
        <v/>
      </c>
      <c r="T95" s="282" t="str">
        <f t="shared" si="68"/>
        <v/>
      </c>
      <c r="U95" s="277" t="str">
        <f t="shared" si="69"/>
        <v/>
      </c>
      <c r="V95" s="208" t="str">
        <f t="shared" si="70"/>
        <v/>
      </c>
      <c r="W95" s="283" t="str">
        <f t="shared" si="71"/>
        <v/>
      </c>
      <c r="X95" s="283" t="str">
        <f t="shared" si="72"/>
        <v/>
      </c>
      <c r="Y95" s="223" t="str">
        <f>IF(X95="","",IF(AND(I95="無",J95="有")*OR(①基本情報!$D$4="幼稚園型認定こども園",①基本情報!$D$4="保育所型認定こども園",①基本情報!$D$4="地方裁量型認定こども園"),IF(Z95=4,4,5),X95))</f>
        <v/>
      </c>
      <c r="Z95" s="223" t="str">
        <f t="shared" si="73"/>
        <v/>
      </c>
      <c r="AA95" s="223" t="str">
        <f t="shared" si="74"/>
        <v/>
      </c>
      <c r="AB95" s="10" t="str">
        <f t="shared" si="93"/>
        <v/>
      </c>
      <c r="AC95" s="284" t="str">
        <f t="shared" si="93"/>
        <v/>
      </c>
      <c r="AD95" s="284" t="str">
        <f t="shared" si="93"/>
        <v/>
      </c>
      <c r="AE95" s="284" t="str">
        <f t="shared" si="93"/>
        <v/>
      </c>
      <c r="AF95" s="284" t="str">
        <f t="shared" si="93"/>
        <v/>
      </c>
      <c r="AG95" s="284" t="str">
        <f t="shared" si="93"/>
        <v/>
      </c>
      <c r="AH95" s="284" t="str">
        <f t="shared" si="93"/>
        <v/>
      </c>
      <c r="AI95" s="284" t="str">
        <f t="shared" si="93"/>
        <v/>
      </c>
      <c r="AJ95" s="284" t="str">
        <f t="shared" si="93"/>
        <v/>
      </c>
      <c r="AK95" s="284" t="str">
        <f t="shared" si="93"/>
        <v/>
      </c>
      <c r="AL95" s="284" t="str">
        <f t="shared" si="93"/>
        <v/>
      </c>
      <c r="AM95" s="284" t="str">
        <f t="shared" si="93"/>
        <v/>
      </c>
      <c r="AN95" s="208" t="str">
        <f t="shared" si="75"/>
        <v/>
      </c>
      <c r="AO95" s="285">
        <f t="shared" si="76"/>
        <v>0</v>
      </c>
      <c r="AP95" s="286">
        <f t="shared" si="77"/>
        <v>0</v>
      </c>
      <c r="AR95" s="208" t="str">
        <f t="shared" si="78"/>
        <v/>
      </c>
      <c r="AS95" s="208" t="str">
        <f t="shared" si="79"/>
        <v/>
      </c>
      <c r="AT95" s="208" t="str">
        <f t="shared" si="80"/>
        <v/>
      </c>
      <c r="AU95" s="208" t="str">
        <f t="shared" si="81"/>
        <v/>
      </c>
      <c r="AV95" s="208" t="str">
        <f t="shared" si="82"/>
        <v/>
      </c>
      <c r="AW95" s="208" t="str">
        <f t="shared" si="83"/>
        <v/>
      </c>
      <c r="AX95" s="208" t="str">
        <f t="shared" si="84"/>
        <v/>
      </c>
      <c r="AY95" s="208" t="str">
        <f t="shared" si="85"/>
        <v/>
      </c>
      <c r="AZ95" s="208" t="str">
        <f t="shared" si="86"/>
        <v/>
      </c>
      <c r="BA95" s="208" t="str">
        <f t="shared" si="87"/>
        <v/>
      </c>
      <c r="BB95" s="208" t="str">
        <f t="shared" si="88"/>
        <v/>
      </c>
      <c r="BC95" s="208" t="str">
        <f t="shared" si="89"/>
        <v/>
      </c>
      <c r="BD95" s="208">
        <f t="shared" si="90"/>
        <v>0</v>
      </c>
      <c r="BE95" s="287">
        <f t="shared" si="91"/>
        <v>0</v>
      </c>
      <c r="BF95" s="287">
        <f t="shared" si="92"/>
        <v>0</v>
      </c>
      <c r="BG95" s="288"/>
      <c r="BH95" s="288"/>
      <c r="BI95" s="288"/>
      <c r="BJ95" s="288"/>
      <c r="BK95" s="288"/>
      <c r="BL95" s="288"/>
      <c r="BM95" s="288"/>
      <c r="BN95" s="288"/>
      <c r="BO95" s="288"/>
      <c r="BP95" s="288"/>
      <c r="BQ95" s="288"/>
      <c r="BR95" s="288"/>
      <c r="BS95" s="288"/>
      <c r="BT95" s="288"/>
      <c r="BU95" s="288"/>
      <c r="BV95" s="288"/>
      <c r="BW95" s="288"/>
      <c r="BX95" s="288"/>
    </row>
    <row r="96" spans="1:76" s="208" customFormat="1" ht="23.15" customHeight="1">
      <c r="A96" s="194">
        <v>85</v>
      </c>
      <c r="B96" s="93"/>
      <c r="C96" s="100"/>
      <c r="D96" s="197" t="str">
        <f t="shared" si="66"/>
        <v/>
      </c>
      <c r="E96" s="102"/>
      <c r="F96" s="94"/>
      <c r="G96" s="95"/>
      <c r="H96" s="96"/>
      <c r="I96" s="101"/>
      <c r="J96" s="101"/>
      <c r="K96" s="97"/>
      <c r="L96" s="98"/>
      <c r="M96" s="98"/>
      <c r="N96" s="98"/>
      <c r="O96" s="97"/>
      <c r="P96" s="99"/>
      <c r="Q96" s="99"/>
      <c r="R96" s="206" t="str">
        <f t="shared" si="65"/>
        <v/>
      </c>
      <c r="S96" s="282" t="str">
        <f t="shared" si="67"/>
        <v/>
      </c>
      <c r="T96" s="282" t="str">
        <f t="shared" si="68"/>
        <v/>
      </c>
      <c r="U96" s="277" t="str">
        <f t="shared" si="69"/>
        <v/>
      </c>
      <c r="V96" s="208" t="str">
        <f t="shared" si="70"/>
        <v/>
      </c>
      <c r="W96" s="283" t="str">
        <f t="shared" si="71"/>
        <v/>
      </c>
      <c r="X96" s="283" t="str">
        <f t="shared" si="72"/>
        <v/>
      </c>
      <c r="Y96" s="223" t="str">
        <f>IF(X96="","",IF(AND(I96="無",J96="有")*OR(①基本情報!$D$4="幼稚園型認定こども園",①基本情報!$D$4="保育所型認定こども園",①基本情報!$D$4="地方裁量型認定こども園"),IF(Z96=4,4,5),X96))</f>
        <v/>
      </c>
      <c r="Z96" s="223" t="str">
        <f t="shared" si="73"/>
        <v/>
      </c>
      <c r="AA96" s="223" t="str">
        <f t="shared" si="74"/>
        <v/>
      </c>
      <c r="AB96" s="10" t="str">
        <f t="shared" si="93"/>
        <v/>
      </c>
      <c r="AC96" s="284" t="str">
        <f t="shared" si="93"/>
        <v/>
      </c>
      <c r="AD96" s="284" t="str">
        <f t="shared" si="93"/>
        <v/>
      </c>
      <c r="AE96" s="284" t="str">
        <f t="shared" si="93"/>
        <v/>
      </c>
      <c r="AF96" s="284" t="str">
        <f t="shared" si="93"/>
        <v/>
      </c>
      <c r="AG96" s="284" t="str">
        <f t="shared" si="93"/>
        <v/>
      </c>
      <c r="AH96" s="284" t="str">
        <f t="shared" si="93"/>
        <v/>
      </c>
      <c r="AI96" s="284" t="str">
        <f t="shared" si="93"/>
        <v/>
      </c>
      <c r="AJ96" s="284" t="str">
        <f t="shared" si="93"/>
        <v/>
      </c>
      <c r="AK96" s="284" t="str">
        <f t="shared" si="93"/>
        <v/>
      </c>
      <c r="AL96" s="284" t="str">
        <f t="shared" si="93"/>
        <v/>
      </c>
      <c r="AM96" s="284" t="str">
        <f t="shared" si="93"/>
        <v/>
      </c>
      <c r="AN96" s="208" t="str">
        <f t="shared" si="75"/>
        <v/>
      </c>
      <c r="AO96" s="285">
        <f t="shared" si="76"/>
        <v>0</v>
      </c>
      <c r="AP96" s="286">
        <f t="shared" si="77"/>
        <v>0</v>
      </c>
      <c r="AR96" s="208" t="str">
        <f t="shared" si="78"/>
        <v/>
      </c>
      <c r="AS96" s="208" t="str">
        <f t="shared" si="79"/>
        <v/>
      </c>
      <c r="AT96" s="208" t="str">
        <f t="shared" si="80"/>
        <v/>
      </c>
      <c r="AU96" s="208" t="str">
        <f t="shared" si="81"/>
        <v/>
      </c>
      <c r="AV96" s="208" t="str">
        <f t="shared" si="82"/>
        <v/>
      </c>
      <c r="AW96" s="208" t="str">
        <f t="shared" si="83"/>
        <v/>
      </c>
      <c r="AX96" s="208" t="str">
        <f t="shared" si="84"/>
        <v/>
      </c>
      <c r="AY96" s="208" t="str">
        <f t="shared" si="85"/>
        <v/>
      </c>
      <c r="AZ96" s="208" t="str">
        <f t="shared" si="86"/>
        <v/>
      </c>
      <c r="BA96" s="208" t="str">
        <f t="shared" si="87"/>
        <v/>
      </c>
      <c r="BB96" s="208" t="str">
        <f t="shared" si="88"/>
        <v/>
      </c>
      <c r="BC96" s="208" t="str">
        <f t="shared" si="89"/>
        <v/>
      </c>
      <c r="BD96" s="208">
        <f t="shared" si="90"/>
        <v>0</v>
      </c>
      <c r="BE96" s="287">
        <f t="shared" si="91"/>
        <v>0</v>
      </c>
      <c r="BF96" s="287">
        <f t="shared" si="92"/>
        <v>0</v>
      </c>
      <c r="BG96" s="288"/>
      <c r="BH96" s="288"/>
      <c r="BI96" s="288"/>
      <c r="BJ96" s="288"/>
      <c r="BK96" s="288"/>
      <c r="BL96" s="288"/>
      <c r="BM96" s="288"/>
      <c r="BN96" s="288"/>
      <c r="BO96" s="288"/>
      <c r="BP96" s="288"/>
      <c r="BQ96" s="288"/>
      <c r="BR96" s="288"/>
      <c r="BS96" s="288"/>
      <c r="BT96" s="288"/>
      <c r="BU96" s="288"/>
      <c r="BV96" s="288"/>
      <c r="BW96" s="288"/>
      <c r="BX96" s="288"/>
    </row>
    <row r="97" spans="1:76" s="208" customFormat="1" ht="23.15" customHeight="1">
      <c r="A97" s="194">
        <v>86</v>
      </c>
      <c r="B97" s="93"/>
      <c r="C97" s="100"/>
      <c r="D97" s="197" t="str">
        <f t="shared" si="66"/>
        <v/>
      </c>
      <c r="E97" s="102"/>
      <c r="F97" s="94"/>
      <c r="G97" s="95"/>
      <c r="H97" s="96"/>
      <c r="I97" s="101"/>
      <c r="J97" s="101"/>
      <c r="K97" s="97"/>
      <c r="L97" s="98"/>
      <c r="M97" s="98"/>
      <c r="N97" s="98"/>
      <c r="O97" s="97"/>
      <c r="P97" s="99"/>
      <c r="Q97" s="99"/>
      <c r="R97" s="206" t="str">
        <f t="shared" si="65"/>
        <v/>
      </c>
      <c r="S97" s="282" t="str">
        <f t="shared" si="67"/>
        <v/>
      </c>
      <c r="T97" s="282" t="str">
        <f t="shared" si="68"/>
        <v/>
      </c>
      <c r="U97" s="277" t="str">
        <f t="shared" si="69"/>
        <v/>
      </c>
      <c r="V97" s="208" t="str">
        <f t="shared" si="70"/>
        <v/>
      </c>
      <c r="W97" s="283" t="str">
        <f t="shared" si="71"/>
        <v/>
      </c>
      <c r="X97" s="283" t="str">
        <f t="shared" si="72"/>
        <v/>
      </c>
      <c r="Y97" s="223" t="str">
        <f>IF(X97="","",IF(AND(I97="無",J97="有")*OR(①基本情報!$D$4="幼稚園型認定こども園",①基本情報!$D$4="保育所型認定こども園",①基本情報!$D$4="地方裁量型認定こども園"),IF(Z97=4,4,5),X97))</f>
        <v/>
      </c>
      <c r="Z97" s="223" t="str">
        <f t="shared" si="73"/>
        <v/>
      </c>
      <c r="AA97" s="223" t="str">
        <f t="shared" si="74"/>
        <v/>
      </c>
      <c r="AB97" s="10" t="str">
        <f t="shared" si="93"/>
        <v/>
      </c>
      <c r="AC97" s="284" t="str">
        <f t="shared" si="93"/>
        <v/>
      </c>
      <c r="AD97" s="284" t="str">
        <f t="shared" si="93"/>
        <v/>
      </c>
      <c r="AE97" s="284" t="str">
        <f t="shared" si="93"/>
        <v/>
      </c>
      <c r="AF97" s="284" t="str">
        <f t="shared" si="93"/>
        <v/>
      </c>
      <c r="AG97" s="284" t="str">
        <f t="shared" si="93"/>
        <v/>
      </c>
      <c r="AH97" s="284" t="str">
        <f t="shared" si="93"/>
        <v/>
      </c>
      <c r="AI97" s="284" t="str">
        <f t="shared" si="93"/>
        <v/>
      </c>
      <c r="AJ97" s="284" t="str">
        <f t="shared" si="93"/>
        <v/>
      </c>
      <c r="AK97" s="284" t="str">
        <f t="shared" si="93"/>
        <v/>
      </c>
      <c r="AL97" s="284" t="str">
        <f t="shared" si="93"/>
        <v/>
      </c>
      <c r="AM97" s="284" t="str">
        <f t="shared" si="93"/>
        <v/>
      </c>
      <c r="AN97" s="208" t="str">
        <f t="shared" si="75"/>
        <v/>
      </c>
      <c r="AO97" s="285">
        <f t="shared" si="76"/>
        <v>0</v>
      </c>
      <c r="AP97" s="286">
        <f t="shared" si="77"/>
        <v>0</v>
      </c>
      <c r="AR97" s="208" t="str">
        <f t="shared" si="78"/>
        <v/>
      </c>
      <c r="AS97" s="208" t="str">
        <f t="shared" si="79"/>
        <v/>
      </c>
      <c r="AT97" s="208" t="str">
        <f t="shared" si="80"/>
        <v/>
      </c>
      <c r="AU97" s="208" t="str">
        <f t="shared" si="81"/>
        <v/>
      </c>
      <c r="AV97" s="208" t="str">
        <f t="shared" si="82"/>
        <v/>
      </c>
      <c r="AW97" s="208" t="str">
        <f t="shared" si="83"/>
        <v/>
      </c>
      <c r="AX97" s="208" t="str">
        <f t="shared" si="84"/>
        <v/>
      </c>
      <c r="AY97" s="208" t="str">
        <f t="shared" si="85"/>
        <v/>
      </c>
      <c r="AZ97" s="208" t="str">
        <f t="shared" si="86"/>
        <v/>
      </c>
      <c r="BA97" s="208" t="str">
        <f t="shared" si="87"/>
        <v/>
      </c>
      <c r="BB97" s="208" t="str">
        <f t="shared" si="88"/>
        <v/>
      </c>
      <c r="BC97" s="208" t="str">
        <f t="shared" si="89"/>
        <v/>
      </c>
      <c r="BD97" s="208">
        <f t="shared" si="90"/>
        <v>0</v>
      </c>
      <c r="BE97" s="287">
        <f t="shared" si="91"/>
        <v>0</v>
      </c>
      <c r="BF97" s="287">
        <f t="shared" si="92"/>
        <v>0</v>
      </c>
      <c r="BG97" s="288"/>
      <c r="BH97" s="288"/>
      <c r="BI97" s="288"/>
      <c r="BJ97" s="288"/>
      <c r="BK97" s="288"/>
      <c r="BL97" s="288"/>
      <c r="BM97" s="288"/>
      <c r="BN97" s="288"/>
      <c r="BO97" s="288"/>
      <c r="BP97" s="288"/>
      <c r="BQ97" s="288"/>
      <c r="BR97" s="288"/>
      <c r="BS97" s="288"/>
      <c r="BT97" s="288"/>
      <c r="BU97" s="288"/>
      <c r="BV97" s="288"/>
      <c r="BW97" s="288"/>
      <c r="BX97" s="288"/>
    </row>
    <row r="98" spans="1:76" s="208" customFormat="1" ht="23.15" customHeight="1">
      <c r="A98" s="194">
        <v>87</v>
      </c>
      <c r="B98" s="93"/>
      <c r="C98" s="100"/>
      <c r="D98" s="197" t="str">
        <f t="shared" si="66"/>
        <v/>
      </c>
      <c r="E98" s="102"/>
      <c r="F98" s="94"/>
      <c r="G98" s="95"/>
      <c r="H98" s="96"/>
      <c r="I98" s="101"/>
      <c r="J98" s="101"/>
      <c r="K98" s="97"/>
      <c r="L98" s="98"/>
      <c r="M98" s="98"/>
      <c r="N98" s="98"/>
      <c r="O98" s="97"/>
      <c r="P98" s="99"/>
      <c r="Q98" s="99"/>
      <c r="R98" s="206" t="str">
        <f t="shared" si="65"/>
        <v/>
      </c>
      <c r="S98" s="282" t="str">
        <f t="shared" si="67"/>
        <v/>
      </c>
      <c r="T98" s="282" t="str">
        <f t="shared" si="68"/>
        <v/>
      </c>
      <c r="U98" s="277" t="str">
        <f t="shared" si="69"/>
        <v/>
      </c>
      <c r="V98" s="208" t="str">
        <f t="shared" si="70"/>
        <v/>
      </c>
      <c r="W98" s="283" t="str">
        <f t="shared" si="71"/>
        <v/>
      </c>
      <c r="X98" s="283" t="str">
        <f t="shared" si="72"/>
        <v/>
      </c>
      <c r="Y98" s="223" t="str">
        <f>IF(X98="","",IF(AND(I98="無",J98="有")*OR(①基本情報!$D$4="幼稚園型認定こども園",①基本情報!$D$4="保育所型認定こども園",①基本情報!$D$4="地方裁量型認定こども園"),IF(Z98=4,4,5),X98))</f>
        <v/>
      </c>
      <c r="Z98" s="223" t="str">
        <f t="shared" si="73"/>
        <v/>
      </c>
      <c r="AA98" s="223" t="str">
        <f t="shared" si="74"/>
        <v/>
      </c>
      <c r="AB98" s="10" t="str">
        <f t="shared" si="93"/>
        <v/>
      </c>
      <c r="AC98" s="284" t="str">
        <f t="shared" si="93"/>
        <v/>
      </c>
      <c r="AD98" s="284" t="str">
        <f t="shared" si="93"/>
        <v/>
      </c>
      <c r="AE98" s="284" t="str">
        <f t="shared" si="93"/>
        <v/>
      </c>
      <c r="AF98" s="284" t="str">
        <f t="shared" si="93"/>
        <v/>
      </c>
      <c r="AG98" s="284" t="str">
        <f t="shared" si="93"/>
        <v/>
      </c>
      <c r="AH98" s="284" t="str">
        <f t="shared" si="93"/>
        <v/>
      </c>
      <c r="AI98" s="284" t="str">
        <f t="shared" si="93"/>
        <v/>
      </c>
      <c r="AJ98" s="284" t="str">
        <f t="shared" si="93"/>
        <v/>
      </c>
      <c r="AK98" s="284" t="str">
        <f t="shared" si="93"/>
        <v/>
      </c>
      <c r="AL98" s="284" t="str">
        <f t="shared" si="93"/>
        <v/>
      </c>
      <c r="AM98" s="284" t="str">
        <f t="shared" si="93"/>
        <v/>
      </c>
      <c r="AN98" s="208" t="str">
        <f t="shared" si="75"/>
        <v/>
      </c>
      <c r="AO98" s="285">
        <f t="shared" si="76"/>
        <v>0</v>
      </c>
      <c r="AP98" s="286">
        <f t="shared" si="77"/>
        <v>0</v>
      </c>
      <c r="AR98" s="208" t="str">
        <f t="shared" si="78"/>
        <v/>
      </c>
      <c r="AS98" s="208" t="str">
        <f t="shared" si="79"/>
        <v/>
      </c>
      <c r="AT98" s="208" t="str">
        <f t="shared" si="80"/>
        <v/>
      </c>
      <c r="AU98" s="208" t="str">
        <f t="shared" si="81"/>
        <v/>
      </c>
      <c r="AV98" s="208" t="str">
        <f t="shared" si="82"/>
        <v/>
      </c>
      <c r="AW98" s="208" t="str">
        <f t="shared" si="83"/>
        <v/>
      </c>
      <c r="AX98" s="208" t="str">
        <f t="shared" si="84"/>
        <v/>
      </c>
      <c r="AY98" s="208" t="str">
        <f t="shared" si="85"/>
        <v/>
      </c>
      <c r="AZ98" s="208" t="str">
        <f t="shared" si="86"/>
        <v/>
      </c>
      <c r="BA98" s="208" t="str">
        <f t="shared" si="87"/>
        <v/>
      </c>
      <c r="BB98" s="208" t="str">
        <f t="shared" si="88"/>
        <v/>
      </c>
      <c r="BC98" s="208" t="str">
        <f t="shared" si="89"/>
        <v/>
      </c>
      <c r="BD98" s="208">
        <f t="shared" si="90"/>
        <v>0</v>
      </c>
      <c r="BE98" s="287">
        <f t="shared" si="91"/>
        <v>0</v>
      </c>
      <c r="BF98" s="287">
        <f t="shared" si="92"/>
        <v>0</v>
      </c>
      <c r="BG98" s="288"/>
      <c r="BH98" s="288"/>
      <c r="BI98" s="288"/>
      <c r="BJ98" s="288"/>
      <c r="BK98" s="288"/>
      <c r="BL98" s="288"/>
      <c r="BM98" s="288"/>
      <c r="BN98" s="288"/>
      <c r="BO98" s="288"/>
      <c r="BP98" s="288"/>
      <c r="BQ98" s="288"/>
      <c r="BR98" s="288"/>
      <c r="BS98" s="288"/>
      <c r="BT98" s="288"/>
      <c r="BU98" s="288"/>
      <c r="BV98" s="288"/>
      <c r="BW98" s="288"/>
      <c r="BX98" s="288"/>
    </row>
    <row r="99" spans="1:76" s="208" customFormat="1" ht="23.15" customHeight="1">
      <c r="A99" s="194">
        <v>88</v>
      </c>
      <c r="B99" s="93"/>
      <c r="C99" s="100"/>
      <c r="D99" s="197" t="str">
        <f t="shared" si="66"/>
        <v/>
      </c>
      <c r="E99" s="102"/>
      <c r="F99" s="94"/>
      <c r="G99" s="95"/>
      <c r="H99" s="96"/>
      <c r="I99" s="101"/>
      <c r="J99" s="101"/>
      <c r="K99" s="97"/>
      <c r="L99" s="98"/>
      <c r="M99" s="98"/>
      <c r="N99" s="98"/>
      <c r="O99" s="97"/>
      <c r="P99" s="99"/>
      <c r="Q99" s="99"/>
      <c r="R99" s="206" t="str">
        <f t="shared" si="65"/>
        <v/>
      </c>
      <c r="S99" s="282" t="str">
        <f t="shared" si="67"/>
        <v/>
      </c>
      <c r="T99" s="282" t="str">
        <f t="shared" si="68"/>
        <v/>
      </c>
      <c r="U99" s="277" t="str">
        <f t="shared" si="69"/>
        <v/>
      </c>
      <c r="V99" s="208" t="str">
        <f t="shared" si="70"/>
        <v/>
      </c>
      <c r="W99" s="283" t="str">
        <f t="shared" si="71"/>
        <v/>
      </c>
      <c r="X99" s="283" t="str">
        <f t="shared" si="72"/>
        <v/>
      </c>
      <c r="Y99" s="223" t="str">
        <f>IF(X99="","",IF(AND(I99="無",J99="有")*OR(①基本情報!$D$4="幼稚園型認定こども園",①基本情報!$D$4="保育所型認定こども園",①基本情報!$D$4="地方裁量型認定こども園"),IF(Z99=4,4,5),X99))</f>
        <v/>
      </c>
      <c r="Z99" s="223" t="str">
        <f t="shared" si="73"/>
        <v/>
      </c>
      <c r="AA99" s="223" t="str">
        <f t="shared" si="74"/>
        <v/>
      </c>
      <c r="AB99" s="10" t="str">
        <f t="shared" si="93"/>
        <v/>
      </c>
      <c r="AC99" s="284" t="str">
        <f t="shared" si="93"/>
        <v/>
      </c>
      <c r="AD99" s="284" t="str">
        <f t="shared" si="93"/>
        <v/>
      </c>
      <c r="AE99" s="284" t="str">
        <f t="shared" si="93"/>
        <v/>
      </c>
      <c r="AF99" s="284" t="str">
        <f t="shared" si="93"/>
        <v/>
      </c>
      <c r="AG99" s="284" t="str">
        <f t="shared" si="93"/>
        <v/>
      </c>
      <c r="AH99" s="284" t="str">
        <f t="shared" si="93"/>
        <v/>
      </c>
      <c r="AI99" s="284" t="str">
        <f t="shared" si="93"/>
        <v/>
      </c>
      <c r="AJ99" s="284" t="str">
        <f t="shared" si="93"/>
        <v/>
      </c>
      <c r="AK99" s="284" t="str">
        <f t="shared" si="93"/>
        <v/>
      </c>
      <c r="AL99" s="284" t="str">
        <f t="shared" si="93"/>
        <v/>
      </c>
      <c r="AM99" s="284" t="str">
        <f t="shared" si="93"/>
        <v/>
      </c>
      <c r="AN99" s="208" t="str">
        <f t="shared" si="75"/>
        <v/>
      </c>
      <c r="AO99" s="285">
        <f t="shared" si="76"/>
        <v>0</v>
      </c>
      <c r="AP99" s="286">
        <f t="shared" si="77"/>
        <v>0</v>
      </c>
      <c r="AR99" s="208" t="str">
        <f t="shared" si="78"/>
        <v/>
      </c>
      <c r="AS99" s="208" t="str">
        <f t="shared" si="79"/>
        <v/>
      </c>
      <c r="AT99" s="208" t="str">
        <f t="shared" si="80"/>
        <v/>
      </c>
      <c r="AU99" s="208" t="str">
        <f t="shared" si="81"/>
        <v/>
      </c>
      <c r="AV99" s="208" t="str">
        <f t="shared" si="82"/>
        <v/>
      </c>
      <c r="AW99" s="208" t="str">
        <f t="shared" si="83"/>
        <v/>
      </c>
      <c r="AX99" s="208" t="str">
        <f t="shared" si="84"/>
        <v/>
      </c>
      <c r="AY99" s="208" t="str">
        <f t="shared" si="85"/>
        <v/>
      </c>
      <c r="AZ99" s="208" t="str">
        <f t="shared" si="86"/>
        <v/>
      </c>
      <c r="BA99" s="208" t="str">
        <f t="shared" si="87"/>
        <v/>
      </c>
      <c r="BB99" s="208" t="str">
        <f t="shared" si="88"/>
        <v/>
      </c>
      <c r="BC99" s="208" t="str">
        <f t="shared" si="89"/>
        <v/>
      </c>
      <c r="BD99" s="208">
        <f t="shared" si="90"/>
        <v>0</v>
      </c>
      <c r="BE99" s="287">
        <f t="shared" si="91"/>
        <v>0</v>
      </c>
      <c r="BF99" s="287">
        <f t="shared" si="92"/>
        <v>0</v>
      </c>
      <c r="BG99" s="288"/>
      <c r="BH99" s="288"/>
      <c r="BI99" s="288"/>
      <c r="BJ99" s="288"/>
      <c r="BK99" s="288"/>
      <c r="BL99" s="288"/>
      <c r="BM99" s="288"/>
      <c r="BN99" s="288"/>
      <c r="BO99" s="288"/>
      <c r="BP99" s="288"/>
      <c r="BQ99" s="288"/>
      <c r="BR99" s="288"/>
      <c r="BS99" s="288"/>
      <c r="BT99" s="288"/>
      <c r="BU99" s="288"/>
      <c r="BV99" s="288"/>
      <c r="BW99" s="288"/>
      <c r="BX99" s="288"/>
    </row>
    <row r="100" spans="1:76" s="208" customFormat="1" ht="23.15" customHeight="1">
      <c r="A100" s="194">
        <v>89</v>
      </c>
      <c r="B100" s="93"/>
      <c r="C100" s="100"/>
      <c r="D100" s="197" t="str">
        <f t="shared" si="66"/>
        <v/>
      </c>
      <c r="E100" s="102"/>
      <c r="F100" s="94"/>
      <c r="G100" s="95"/>
      <c r="H100" s="96"/>
      <c r="I100" s="101"/>
      <c r="J100" s="101"/>
      <c r="K100" s="97"/>
      <c r="L100" s="98"/>
      <c r="M100" s="98"/>
      <c r="N100" s="98"/>
      <c r="O100" s="97"/>
      <c r="P100" s="99"/>
      <c r="Q100" s="99"/>
      <c r="R100" s="206" t="str">
        <f t="shared" si="65"/>
        <v/>
      </c>
      <c r="S100" s="282" t="str">
        <f t="shared" si="67"/>
        <v/>
      </c>
      <c r="T100" s="282" t="str">
        <f t="shared" si="68"/>
        <v/>
      </c>
      <c r="U100" s="277" t="str">
        <f t="shared" si="69"/>
        <v/>
      </c>
      <c r="V100" s="208" t="str">
        <f t="shared" si="70"/>
        <v/>
      </c>
      <c r="W100" s="283" t="str">
        <f t="shared" si="71"/>
        <v/>
      </c>
      <c r="X100" s="283" t="str">
        <f t="shared" si="72"/>
        <v/>
      </c>
      <c r="Y100" s="223" t="str">
        <f>IF(X100="","",IF(AND(I100="無",J100="有")*OR(①基本情報!$D$4="幼稚園型認定こども園",①基本情報!$D$4="保育所型認定こども園",①基本情報!$D$4="地方裁量型認定こども園"),IF(Z100=4,4,5),X100))</f>
        <v/>
      </c>
      <c r="Z100" s="223" t="str">
        <f t="shared" si="73"/>
        <v/>
      </c>
      <c r="AA100" s="223" t="str">
        <f t="shared" si="74"/>
        <v/>
      </c>
      <c r="AB100" s="10" t="str">
        <f t="shared" si="93"/>
        <v/>
      </c>
      <c r="AC100" s="284" t="str">
        <f t="shared" si="93"/>
        <v/>
      </c>
      <c r="AD100" s="284" t="str">
        <f t="shared" si="93"/>
        <v/>
      </c>
      <c r="AE100" s="284" t="str">
        <f t="shared" si="93"/>
        <v/>
      </c>
      <c r="AF100" s="284" t="str">
        <f t="shared" si="93"/>
        <v/>
      </c>
      <c r="AG100" s="284" t="str">
        <f t="shared" si="93"/>
        <v/>
      </c>
      <c r="AH100" s="284" t="str">
        <f t="shared" si="93"/>
        <v/>
      </c>
      <c r="AI100" s="284" t="str">
        <f t="shared" si="93"/>
        <v/>
      </c>
      <c r="AJ100" s="284" t="str">
        <f t="shared" si="93"/>
        <v/>
      </c>
      <c r="AK100" s="284" t="str">
        <f t="shared" si="93"/>
        <v/>
      </c>
      <c r="AL100" s="284" t="str">
        <f t="shared" si="93"/>
        <v/>
      </c>
      <c r="AM100" s="284" t="str">
        <f t="shared" si="93"/>
        <v/>
      </c>
      <c r="AN100" s="208" t="str">
        <f t="shared" si="75"/>
        <v/>
      </c>
      <c r="AO100" s="285">
        <f t="shared" si="76"/>
        <v>0</v>
      </c>
      <c r="AP100" s="286">
        <f t="shared" si="77"/>
        <v>0</v>
      </c>
      <c r="AR100" s="208" t="str">
        <f t="shared" si="78"/>
        <v/>
      </c>
      <c r="AS100" s="208" t="str">
        <f t="shared" si="79"/>
        <v/>
      </c>
      <c r="AT100" s="208" t="str">
        <f t="shared" si="80"/>
        <v/>
      </c>
      <c r="AU100" s="208" t="str">
        <f t="shared" si="81"/>
        <v/>
      </c>
      <c r="AV100" s="208" t="str">
        <f t="shared" si="82"/>
        <v/>
      </c>
      <c r="AW100" s="208" t="str">
        <f t="shared" si="83"/>
        <v/>
      </c>
      <c r="AX100" s="208" t="str">
        <f t="shared" si="84"/>
        <v/>
      </c>
      <c r="AY100" s="208" t="str">
        <f t="shared" si="85"/>
        <v/>
      </c>
      <c r="AZ100" s="208" t="str">
        <f t="shared" si="86"/>
        <v/>
      </c>
      <c r="BA100" s="208" t="str">
        <f t="shared" si="87"/>
        <v/>
      </c>
      <c r="BB100" s="208" t="str">
        <f t="shared" si="88"/>
        <v/>
      </c>
      <c r="BC100" s="208" t="str">
        <f t="shared" si="89"/>
        <v/>
      </c>
      <c r="BD100" s="208">
        <f t="shared" si="90"/>
        <v>0</v>
      </c>
      <c r="BE100" s="287">
        <f t="shared" si="91"/>
        <v>0</v>
      </c>
      <c r="BF100" s="287">
        <f t="shared" si="92"/>
        <v>0</v>
      </c>
      <c r="BG100" s="288"/>
      <c r="BH100" s="288"/>
      <c r="BI100" s="288"/>
      <c r="BJ100" s="288"/>
      <c r="BK100" s="288"/>
      <c r="BL100" s="288"/>
      <c r="BM100" s="288"/>
      <c r="BN100" s="288"/>
      <c r="BO100" s="288"/>
      <c r="BP100" s="288"/>
      <c r="BQ100" s="288"/>
      <c r="BR100" s="288"/>
      <c r="BS100" s="288"/>
      <c r="BT100" s="288"/>
      <c r="BU100" s="288"/>
      <c r="BV100" s="288"/>
      <c r="BW100" s="288"/>
      <c r="BX100" s="288"/>
    </row>
    <row r="101" spans="1:76" s="208" customFormat="1" ht="23" customHeight="1">
      <c r="A101" s="194">
        <v>90</v>
      </c>
      <c r="B101" s="93"/>
      <c r="C101" s="100"/>
      <c r="D101" s="197" t="str">
        <f t="shared" si="66"/>
        <v/>
      </c>
      <c r="E101" s="102"/>
      <c r="F101" s="94"/>
      <c r="G101" s="95"/>
      <c r="H101" s="96"/>
      <c r="I101" s="101"/>
      <c r="J101" s="101"/>
      <c r="K101" s="97"/>
      <c r="L101" s="98"/>
      <c r="M101" s="98"/>
      <c r="N101" s="98"/>
      <c r="O101" s="97"/>
      <c r="P101" s="99"/>
      <c r="Q101" s="99"/>
      <c r="R101" s="206" t="str">
        <f t="shared" si="65"/>
        <v/>
      </c>
      <c r="S101" s="282" t="str">
        <f t="shared" si="67"/>
        <v/>
      </c>
      <c r="T101" s="282" t="str">
        <f t="shared" si="68"/>
        <v/>
      </c>
      <c r="U101" s="277" t="str">
        <f t="shared" si="69"/>
        <v/>
      </c>
      <c r="V101" s="208" t="str">
        <f t="shared" si="70"/>
        <v/>
      </c>
      <c r="W101" s="283" t="str">
        <f t="shared" si="71"/>
        <v/>
      </c>
      <c r="X101" s="283" t="str">
        <f t="shared" si="72"/>
        <v/>
      </c>
      <c r="Y101" s="223" t="str">
        <f>IF(X101="","",IF(AND(I101="無",J101="有")*OR(①基本情報!$D$4="幼稚園型認定こども園",①基本情報!$D$4="保育所型認定こども園",①基本情報!$D$4="地方裁量型認定こども園"),IF(Z101=4,4,5),X101))</f>
        <v/>
      </c>
      <c r="Z101" s="223" t="str">
        <f t="shared" si="73"/>
        <v/>
      </c>
      <c r="AA101" s="223" t="str">
        <f t="shared" si="74"/>
        <v/>
      </c>
      <c r="AB101" s="10" t="str">
        <f t="shared" si="93"/>
        <v/>
      </c>
      <c r="AC101" s="284" t="str">
        <f t="shared" si="93"/>
        <v/>
      </c>
      <c r="AD101" s="284" t="str">
        <f t="shared" si="93"/>
        <v/>
      </c>
      <c r="AE101" s="284" t="str">
        <f t="shared" si="93"/>
        <v/>
      </c>
      <c r="AF101" s="284" t="str">
        <f t="shared" si="93"/>
        <v/>
      </c>
      <c r="AG101" s="284" t="str">
        <f t="shared" si="93"/>
        <v/>
      </c>
      <c r="AH101" s="284" t="str">
        <f t="shared" si="93"/>
        <v/>
      </c>
      <c r="AI101" s="284" t="str">
        <f t="shared" si="93"/>
        <v/>
      </c>
      <c r="AJ101" s="284" t="str">
        <f t="shared" si="93"/>
        <v/>
      </c>
      <c r="AK101" s="284" t="str">
        <f t="shared" si="93"/>
        <v/>
      </c>
      <c r="AL101" s="284" t="str">
        <f t="shared" si="93"/>
        <v/>
      </c>
      <c r="AM101" s="284" t="str">
        <f t="shared" si="93"/>
        <v/>
      </c>
      <c r="AN101" s="208" t="str">
        <f t="shared" si="75"/>
        <v/>
      </c>
      <c r="AO101" s="285">
        <f t="shared" si="76"/>
        <v>0</v>
      </c>
      <c r="AP101" s="286">
        <f t="shared" si="77"/>
        <v>0</v>
      </c>
      <c r="AR101" s="208" t="str">
        <f t="shared" si="78"/>
        <v/>
      </c>
      <c r="AS101" s="208" t="str">
        <f t="shared" si="79"/>
        <v/>
      </c>
      <c r="AT101" s="208" t="str">
        <f t="shared" si="80"/>
        <v/>
      </c>
      <c r="AU101" s="208" t="str">
        <f t="shared" si="81"/>
        <v/>
      </c>
      <c r="AV101" s="208" t="str">
        <f t="shared" si="82"/>
        <v/>
      </c>
      <c r="AW101" s="208" t="str">
        <f t="shared" si="83"/>
        <v/>
      </c>
      <c r="AX101" s="208" t="str">
        <f t="shared" si="84"/>
        <v/>
      </c>
      <c r="AY101" s="208" t="str">
        <f t="shared" si="85"/>
        <v/>
      </c>
      <c r="AZ101" s="208" t="str">
        <f t="shared" si="86"/>
        <v/>
      </c>
      <c r="BA101" s="208" t="str">
        <f t="shared" si="87"/>
        <v/>
      </c>
      <c r="BB101" s="208" t="str">
        <f t="shared" si="88"/>
        <v/>
      </c>
      <c r="BC101" s="208" t="str">
        <f t="shared" si="89"/>
        <v/>
      </c>
      <c r="BD101" s="208">
        <f t="shared" si="90"/>
        <v>0</v>
      </c>
      <c r="BE101" s="287">
        <f t="shared" si="91"/>
        <v>0</v>
      </c>
      <c r="BF101" s="287">
        <f t="shared" si="92"/>
        <v>0</v>
      </c>
      <c r="BG101" s="288"/>
      <c r="BH101" s="288"/>
      <c r="BI101" s="288"/>
      <c r="BJ101" s="288"/>
      <c r="BK101" s="288"/>
      <c r="BL101" s="288"/>
      <c r="BM101" s="288"/>
      <c r="BN101" s="288"/>
      <c r="BO101" s="288"/>
      <c r="BP101" s="288"/>
      <c r="BQ101" s="288"/>
      <c r="BR101" s="288"/>
      <c r="BS101" s="288"/>
      <c r="BT101" s="288"/>
      <c r="BU101" s="288"/>
      <c r="BV101" s="288"/>
      <c r="BW101" s="288"/>
      <c r="BX101" s="288"/>
    </row>
    <row r="102" spans="1:76" s="208" customFormat="1" ht="22.5" customHeight="1" thickBot="1">
      <c r="A102" s="398" t="s">
        <v>9</v>
      </c>
      <c r="B102" s="399"/>
      <c r="C102" s="212"/>
      <c r="D102" s="212"/>
      <c r="E102" s="212"/>
      <c r="F102" s="212"/>
      <c r="G102" s="212"/>
      <c r="H102" s="213"/>
      <c r="I102" s="212"/>
      <c r="J102" s="212"/>
      <c r="K102" s="213"/>
      <c r="L102" s="217"/>
      <c r="M102" s="289"/>
      <c r="N102" s="290"/>
      <c r="O102" s="291"/>
      <c r="P102" s="292"/>
      <c r="Q102" s="293"/>
      <c r="R102" s="294"/>
      <c r="S102" s="295"/>
      <c r="T102" s="295"/>
      <c r="U102" s="277"/>
      <c r="AB102" s="59" t="str">
        <f>IF($L102="","",IF($X$10&gt;=$L102,IF($M102="",$W102,IF($X$10&gt;$M102,"",$W102)),""))</f>
        <v/>
      </c>
      <c r="AC102" s="59" t="str">
        <f>IF($L102="","",IF($AB$10&gt;=$L102,IF($M102="",$W102,IF($AB$10&gt;$M102,"",$W102)),""))</f>
        <v/>
      </c>
      <c r="AD102" s="59" t="str">
        <f>IF($L102="","",IF($AC$10&gt;=$L102,IF($M102="",$W102,IF($AC$10&gt;$M102,"",$W102)),""))</f>
        <v/>
      </c>
      <c r="AE102" s="59" t="str">
        <f>IF($L102="","",IF($AD$10&gt;=$L102,IF($M102="",$W102,IF($AD$10&gt;$M102,"",$W102)),""))</f>
        <v/>
      </c>
      <c r="AF102" s="59" t="str">
        <f>IF($L102="","",IF($AE$10&gt;=$L102,IF($M102="",$W102,IF($AE$10&gt;$M102,"",$W102)),""))</f>
        <v/>
      </c>
      <c r="AG102" s="59" t="str">
        <f>IF($L102="","",IF($AF$10&gt;=$L102,IF($M102="",$W102,IF($AF$10&gt;$M102,"",$W102)),""))</f>
        <v/>
      </c>
      <c r="AH102" s="59" t="str">
        <f>IF($L102="","",IF($AG$10&gt;=$L102,IF($M102="",$W102,IF($AG$10&gt;$M102,"",$W102)),""))</f>
        <v/>
      </c>
      <c r="AI102" s="59" t="str">
        <f>IF($L102="","",IF($AH$10&gt;=$L102,IF($M102="",$W102,IF($AH$10&gt;$M102,"",$W102)),""))</f>
        <v/>
      </c>
      <c r="AJ102" s="59" t="str">
        <f>IF($L102="","",IF($AI$10&gt;=$L102,IF($M102="",$W102,IF($AI$10&gt;$M102,"",$W102)),""))</f>
        <v/>
      </c>
      <c r="AK102" s="59" t="str">
        <f>IF($L102="","",IF($AJ$10&gt;=$L102,IF($M102="",$W102,IF($AJ$10&gt;$M102,"",$W102)),""))</f>
        <v/>
      </c>
      <c r="AL102" s="59" t="str">
        <f>IF($L102="","",IF($AK$10&gt;=$L102,IF($M102="",$W102,IF($AK$10&gt;$M102,"",$W102)),""))</f>
        <v/>
      </c>
      <c r="AM102" s="59" t="str">
        <f>IF($L102="","",IF($AL$10&gt;=$L102,IF($M102="",$W102,IF($AL$10&gt;$M102,"",$W102)),""))</f>
        <v/>
      </c>
      <c r="AO102" s="296"/>
      <c r="AP102" s="297"/>
      <c r="AQ102" s="236"/>
      <c r="BE102" s="236"/>
      <c r="BG102" s="288"/>
      <c r="BH102" s="288"/>
      <c r="BI102" s="288"/>
      <c r="BJ102" s="288"/>
      <c r="BK102" s="288"/>
      <c r="BL102" s="288"/>
      <c r="BM102" s="288"/>
      <c r="BN102" s="288"/>
      <c r="BO102" s="288"/>
      <c r="BP102" s="288"/>
      <c r="BQ102" s="288"/>
      <c r="BR102" s="288"/>
      <c r="BS102" s="288"/>
      <c r="BT102" s="288"/>
      <c r="BU102" s="288"/>
      <c r="BV102" s="288"/>
      <c r="BW102" s="288"/>
      <c r="BX102" s="288"/>
    </row>
    <row r="103" spans="1:76" ht="22.5" customHeight="1">
      <c r="B103" s="222"/>
      <c r="C103" s="222"/>
      <c r="D103" s="222"/>
      <c r="E103" s="222"/>
      <c r="F103" s="222"/>
      <c r="G103" s="222"/>
      <c r="H103" s="222"/>
      <c r="I103" s="222"/>
      <c r="J103" s="222"/>
      <c r="K103" s="222"/>
      <c r="L103" s="222"/>
      <c r="M103" s="222"/>
      <c r="P103" s="224"/>
      <c r="Q103" s="225"/>
      <c r="R103" s="225"/>
      <c r="S103" s="225"/>
      <c r="T103" s="225"/>
      <c r="U103" s="277"/>
      <c r="V103" s="236"/>
      <c r="W103" s="246"/>
      <c r="X103" s="246"/>
      <c r="Y103" s="400"/>
      <c r="Z103" s="400"/>
      <c r="AA103" s="298"/>
      <c r="AB103" s="298"/>
      <c r="AC103" s="247" t="s">
        <v>30</v>
      </c>
      <c r="AD103" s="248" t="s">
        <v>31</v>
      </c>
      <c r="AE103" s="248" t="s">
        <v>32</v>
      </c>
      <c r="AF103" s="248" t="s">
        <v>33</v>
      </c>
      <c r="AG103" s="248" t="s">
        <v>34</v>
      </c>
      <c r="AH103" s="248" t="s">
        <v>35</v>
      </c>
      <c r="AI103" s="248" t="s">
        <v>36</v>
      </c>
      <c r="AJ103" s="248" t="s">
        <v>37</v>
      </c>
      <c r="AK103" s="248" t="s">
        <v>38</v>
      </c>
      <c r="AL103" s="248" t="s">
        <v>39</v>
      </c>
      <c r="AM103" s="249" t="s">
        <v>40</v>
      </c>
      <c r="AN103" s="236"/>
      <c r="AO103" s="296"/>
      <c r="AP103" s="297"/>
      <c r="BG103" s="239"/>
      <c r="BH103" s="239"/>
      <c r="BI103" s="239"/>
      <c r="BJ103" s="239"/>
      <c r="BK103" s="239"/>
      <c r="BL103" s="239"/>
      <c r="BM103" s="239"/>
      <c r="BN103" s="239"/>
      <c r="BO103" s="239"/>
      <c r="BP103" s="239"/>
      <c r="BQ103" s="239"/>
      <c r="BR103" s="239"/>
      <c r="BS103" s="239"/>
      <c r="BT103" s="239"/>
      <c r="BU103" s="239"/>
      <c r="BV103" s="239"/>
      <c r="BW103" s="239"/>
      <c r="BX103" s="239"/>
    </row>
    <row r="104" spans="1:76">
      <c r="B104" s="225" t="s">
        <v>10</v>
      </c>
      <c r="C104" s="225"/>
      <c r="D104" s="225"/>
      <c r="E104" s="225"/>
      <c r="F104" s="225" t="s">
        <v>11</v>
      </c>
      <c r="G104" s="183"/>
      <c r="I104" s="225"/>
      <c r="J104" s="225"/>
      <c r="L104" s="225"/>
      <c r="N104" s="225"/>
      <c r="O104" s="225"/>
      <c r="P104" s="224"/>
      <c r="Q104" s="225"/>
      <c r="R104" s="225"/>
      <c r="S104" s="225"/>
      <c r="T104" s="225"/>
      <c r="U104" s="277"/>
      <c r="V104" s="236"/>
      <c r="W104" s="299"/>
      <c r="X104" s="246"/>
      <c r="Y104" s="400"/>
      <c r="Z104" s="400"/>
      <c r="AA104" s="298"/>
      <c r="AB104" s="246"/>
      <c r="AC104" s="300">
        <f>COUNTIF($AC$12:$AC$101,X104)</f>
        <v>0</v>
      </c>
      <c r="AD104" s="253">
        <f>COUNTIF($AD$12:$AD$101,X104)</f>
        <v>0</v>
      </c>
      <c r="AE104" s="253">
        <f>COUNTIF($AE$12:$AE$101,$X104)</f>
        <v>0</v>
      </c>
      <c r="AF104" s="253">
        <f>COUNTIF($AF$12:$AF$101,$X104)</f>
        <v>0</v>
      </c>
      <c r="AG104" s="253">
        <f>COUNTIF($AG$12:$AG$101,$X104)</f>
        <v>0</v>
      </c>
      <c r="AH104" s="253">
        <f>COUNTIF($AH$12:$AH$101,$X104)</f>
        <v>0</v>
      </c>
      <c r="AI104" s="253">
        <f>COUNTIF($AI$12:$AI$101,$X104)</f>
        <v>0</v>
      </c>
      <c r="AJ104" s="253">
        <f>COUNTIF($AJ$12:$AJ$101,$X104)</f>
        <v>0</v>
      </c>
      <c r="AK104" s="253">
        <f>COUNTIF($AK$12:$AK$101,$X104)</f>
        <v>0</v>
      </c>
      <c r="AL104" s="253">
        <f>COUNTIF($AL$12:$AL$101,$X104)</f>
        <v>0</v>
      </c>
      <c r="AM104" s="254">
        <f>COUNTIF($AM$12:$AM$101,$X104)</f>
        <v>0</v>
      </c>
      <c r="AN104" s="236"/>
      <c r="AO104" s="296"/>
      <c r="AP104" s="297"/>
      <c r="BG104" s="239"/>
      <c r="BH104" s="239"/>
      <c r="BI104" s="239"/>
      <c r="BJ104" s="239"/>
      <c r="BK104" s="239"/>
      <c r="BL104" s="239"/>
      <c r="BM104" s="239"/>
      <c r="BN104" s="239"/>
      <c r="BO104" s="239"/>
      <c r="BP104" s="239"/>
      <c r="BQ104" s="239"/>
      <c r="BR104" s="239"/>
      <c r="BS104" s="239"/>
      <c r="BT104" s="239"/>
      <c r="BU104" s="239"/>
      <c r="BV104" s="239"/>
      <c r="BW104" s="239"/>
      <c r="BX104" s="239"/>
    </row>
    <row r="105" spans="1:76">
      <c r="B105" s="225"/>
      <c r="C105" s="225"/>
      <c r="D105" s="225"/>
      <c r="E105" s="225"/>
      <c r="F105" s="225" t="s">
        <v>52</v>
      </c>
      <c r="G105" s="183"/>
      <c r="H105" s="225"/>
      <c r="I105" s="225"/>
      <c r="J105" s="225"/>
      <c r="L105" s="225"/>
      <c r="N105" s="225"/>
      <c r="O105" s="225"/>
      <c r="P105" s="224"/>
      <c r="Q105" s="226"/>
      <c r="R105" s="226"/>
      <c r="S105" s="226"/>
      <c r="T105" s="226"/>
      <c r="U105" s="277"/>
      <c r="V105" s="236"/>
      <c r="W105" s="299"/>
      <c r="X105" s="246"/>
      <c r="Y105" s="400"/>
      <c r="Z105" s="400"/>
      <c r="AA105" s="298"/>
      <c r="AB105" s="246"/>
      <c r="AC105" s="300">
        <f>COUNTIF($AC$12:$AC$101,X105)</f>
        <v>0</v>
      </c>
      <c r="AD105" s="253">
        <f>COUNTIF($AD$12:$AD$101,X105)</f>
        <v>0</v>
      </c>
      <c r="AE105" s="253">
        <f>COUNTIF($AE$12:$AE$101,$X105)</f>
        <v>0</v>
      </c>
      <c r="AF105" s="253">
        <f>COUNTIF($AF$12:$AF$101,$X105)</f>
        <v>0</v>
      </c>
      <c r="AG105" s="253">
        <f>COUNTIF($AG$12:$AG$101,$X105)</f>
        <v>0</v>
      </c>
      <c r="AH105" s="253">
        <f>COUNTIF($AH$12:$AH$101,$X105)</f>
        <v>0</v>
      </c>
      <c r="AI105" s="253">
        <f>COUNTIF($AI$12:$AI$101,$X105)</f>
        <v>0</v>
      </c>
      <c r="AJ105" s="253">
        <f>COUNTIF($AJ$12:$AJ$101,$X105)</f>
        <v>0</v>
      </c>
      <c r="AK105" s="253">
        <f>COUNTIF($AK$12:$AK$101,$X105)</f>
        <v>0</v>
      </c>
      <c r="AL105" s="253">
        <f>COUNTIF($AL$12:$AL$101,$X105)</f>
        <v>0</v>
      </c>
      <c r="AM105" s="254">
        <f>COUNTIF($AM$12:$AM$101,$X105)</f>
        <v>0</v>
      </c>
      <c r="AN105" s="236"/>
      <c r="AO105" s="296"/>
      <c r="AP105" s="297"/>
      <c r="BG105" s="239"/>
      <c r="BH105" s="239"/>
      <c r="BI105" s="239"/>
      <c r="BJ105" s="239"/>
      <c r="BK105" s="239"/>
      <c r="BL105" s="239"/>
      <c r="BM105" s="239"/>
      <c r="BN105" s="239"/>
      <c r="BO105" s="239"/>
      <c r="BP105" s="239"/>
      <c r="BQ105" s="239"/>
      <c r="BR105" s="239"/>
      <c r="BS105" s="239"/>
      <c r="BT105" s="239"/>
      <c r="BU105" s="239"/>
      <c r="BV105" s="239"/>
      <c r="BW105" s="239"/>
      <c r="BX105" s="239"/>
    </row>
    <row r="106" spans="1:76" ht="12" customHeight="1">
      <c r="F106" s="228" t="s">
        <v>53</v>
      </c>
      <c r="G106" s="227"/>
      <c r="H106" s="227"/>
      <c r="I106" s="229"/>
      <c r="J106" s="229"/>
      <c r="K106" s="227"/>
      <c r="L106" s="228"/>
      <c r="N106" s="230"/>
      <c r="O106" s="230"/>
      <c r="P106" s="224"/>
      <c r="Q106" s="226"/>
      <c r="R106" s="226"/>
      <c r="S106" s="226"/>
      <c r="T106" s="226"/>
      <c r="U106" s="277"/>
      <c r="V106" s="236"/>
      <c r="W106" s="299"/>
      <c r="X106" s="246"/>
      <c r="Y106" s="400"/>
      <c r="Z106" s="400"/>
      <c r="AA106" s="298"/>
      <c r="AB106" s="246"/>
      <c r="AC106" s="300">
        <f>COUNTIF($AC$12:$AC$101,X106)</f>
        <v>0</v>
      </c>
      <c r="AD106" s="253">
        <f>COUNTIF($AD$12:$AD$101,X106)</f>
        <v>0</v>
      </c>
      <c r="AE106" s="253">
        <f>COUNTIF($AE$12:$AE$101,$X106)</f>
        <v>0</v>
      </c>
      <c r="AF106" s="253">
        <f>COUNTIF($AF$12:$AF$101,$X106)</f>
        <v>0</v>
      </c>
      <c r="AG106" s="253">
        <f>COUNTIF($AG$12:$AG$101,$X106)</f>
        <v>0</v>
      </c>
      <c r="AH106" s="253">
        <f>COUNTIF($AH$12:$AH$101,$X106)</f>
        <v>0</v>
      </c>
      <c r="AI106" s="253">
        <f>COUNTIF($AI$12:$AI$101,$X106)</f>
        <v>0</v>
      </c>
      <c r="AJ106" s="253">
        <f>COUNTIF($AJ$12:$AJ$101,$X106)</f>
        <v>0</v>
      </c>
      <c r="AK106" s="253">
        <f>COUNTIF($AK$12:$AK$101,$X106)</f>
        <v>0</v>
      </c>
      <c r="AL106" s="253">
        <f>COUNTIF($AL$12:$AL$101,$X106)</f>
        <v>0</v>
      </c>
      <c r="AM106" s="254">
        <f>COUNTIF($AM$12:$AM$101,$X106)</f>
        <v>0</v>
      </c>
      <c r="AN106" s="236"/>
      <c r="AO106" s="301"/>
      <c r="AP106" s="302"/>
      <c r="BG106" s="239"/>
      <c r="BH106" s="239"/>
      <c r="BI106" s="239"/>
      <c r="BJ106" s="239"/>
      <c r="BK106" s="239"/>
      <c r="BL106" s="239"/>
      <c r="BM106" s="239"/>
      <c r="BN106" s="239"/>
      <c r="BO106" s="239"/>
      <c r="BP106" s="239"/>
      <c r="BQ106" s="239"/>
      <c r="BR106" s="239"/>
      <c r="BS106" s="239"/>
      <c r="BT106" s="239"/>
      <c r="BU106" s="239"/>
      <c r="BV106" s="239"/>
      <c r="BW106" s="239"/>
      <c r="BX106" s="239"/>
    </row>
    <row r="107" spans="1:76" ht="12" customHeight="1">
      <c r="F107" s="228" t="s">
        <v>54</v>
      </c>
      <c r="G107" s="227"/>
      <c r="H107" s="227"/>
      <c r="I107" s="229"/>
      <c r="J107" s="229"/>
      <c r="K107" s="228"/>
      <c r="L107" s="228"/>
      <c r="M107" s="230"/>
      <c r="N107" s="230"/>
      <c r="O107" s="230"/>
      <c r="P107" s="224"/>
      <c r="Q107" s="230"/>
      <c r="R107" s="230"/>
      <c r="S107" s="230"/>
      <c r="T107" s="230"/>
      <c r="U107" s="277"/>
      <c r="V107" s="236"/>
      <c r="W107" s="299"/>
      <c r="X107" s="246"/>
      <c r="Y107" s="400"/>
      <c r="Z107" s="400"/>
      <c r="AA107" s="298"/>
      <c r="AB107" s="246"/>
      <c r="AC107" s="300">
        <f>COUNTIF($AC$12:$AC$101,X107)</f>
        <v>0</v>
      </c>
      <c r="AD107" s="253">
        <f>COUNTIF($AD$12:$AD$101,X107)</f>
        <v>0</v>
      </c>
      <c r="AE107" s="253">
        <f>COUNTIF($AE$12:$AE$101,$X107)</f>
        <v>0</v>
      </c>
      <c r="AF107" s="253">
        <f>COUNTIF($AF$12:$AF$101,$X107)</f>
        <v>0</v>
      </c>
      <c r="AG107" s="253">
        <f>COUNTIF($AG$12:$AG$101,$X107)</f>
        <v>0</v>
      </c>
      <c r="AH107" s="253">
        <f>COUNTIF($AH$12:$AH$101,$X107)</f>
        <v>0</v>
      </c>
      <c r="AI107" s="253">
        <f>COUNTIF($AI$12:$AI$101,$X107)</f>
        <v>0</v>
      </c>
      <c r="AJ107" s="253">
        <f>COUNTIF($AJ$12:$AJ$101,$X107)</f>
        <v>0</v>
      </c>
      <c r="AK107" s="253">
        <f>COUNTIF($AK$12:$AK$101,$X107)</f>
        <v>0</v>
      </c>
      <c r="AL107" s="253">
        <f>COUNTIF($AL$12:$AL$101,$X107)</f>
        <v>0</v>
      </c>
      <c r="AM107" s="254">
        <f>COUNTIF($AM$12:$AM$101,$X107)</f>
        <v>0</v>
      </c>
      <c r="AN107" s="236"/>
      <c r="AO107" s="303"/>
      <c r="AP107" s="304"/>
      <c r="BG107" s="239"/>
      <c r="BH107" s="239"/>
      <c r="BI107" s="239"/>
      <c r="BJ107" s="239"/>
      <c r="BK107" s="239"/>
      <c r="BL107" s="239"/>
      <c r="BM107" s="239"/>
      <c r="BN107" s="239"/>
      <c r="BO107" s="239"/>
      <c r="BP107" s="239"/>
      <c r="BQ107" s="239"/>
      <c r="BR107" s="239"/>
      <c r="BS107" s="239"/>
      <c r="BT107" s="239"/>
      <c r="BU107" s="239"/>
      <c r="BV107" s="239"/>
      <c r="BW107" s="239"/>
      <c r="BX107" s="239"/>
    </row>
    <row r="108" spans="1:76" ht="12" customHeight="1" thickBot="1">
      <c r="B108" s="227"/>
      <c r="C108" s="227"/>
      <c r="D108" s="227"/>
      <c r="E108" s="227"/>
      <c r="F108" s="228"/>
      <c r="G108" s="227"/>
      <c r="H108" s="227"/>
      <c r="I108" s="229"/>
      <c r="J108" s="229"/>
      <c r="K108" s="228"/>
      <c r="L108" s="228"/>
      <c r="M108" s="230"/>
      <c r="N108" s="230"/>
      <c r="O108" s="230"/>
      <c r="P108" s="224"/>
      <c r="Q108" s="230"/>
      <c r="R108" s="230"/>
      <c r="S108" s="230"/>
      <c r="T108" s="230"/>
      <c r="U108" s="277"/>
      <c r="V108" s="236"/>
      <c r="W108" s="299"/>
      <c r="X108" s="246"/>
      <c r="Y108" s="400"/>
      <c r="Z108" s="400"/>
      <c r="AA108" s="298"/>
      <c r="AB108" s="246"/>
      <c r="AC108" s="305">
        <f>COUNTIF($AC$12:$AC$101,X108)</f>
        <v>0</v>
      </c>
      <c r="AD108" s="270">
        <f>COUNTIF($AD$12:$AD$101,X108)</f>
        <v>0</v>
      </c>
      <c r="AE108" s="270">
        <f>COUNTIF($AE$12:$AE$101,$X108)</f>
        <v>0</v>
      </c>
      <c r="AF108" s="270">
        <f>COUNTIF($AF$12:$AF$101,$X108)</f>
        <v>0</v>
      </c>
      <c r="AG108" s="270">
        <f>COUNTIF($AG$12:$AG$101,$X108)</f>
        <v>0</v>
      </c>
      <c r="AH108" s="270">
        <f>COUNTIF($AH$12:$AH$101,$X108)</f>
        <v>0</v>
      </c>
      <c r="AI108" s="270">
        <f>COUNTIF($AI$12:$AI$101,$X108)</f>
        <v>0</v>
      </c>
      <c r="AJ108" s="270">
        <f>COUNTIF($AJ$12:$AJ$101,$X108)</f>
        <v>0</v>
      </c>
      <c r="AK108" s="270">
        <f>COUNTIF($AK$12:$AK$101,$X108)</f>
        <v>0</v>
      </c>
      <c r="AL108" s="270">
        <f>COUNTIF($AL$12:$AL$101,$X108)</f>
        <v>0</v>
      </c>
      <c r="AM108" s="271">
        <f>COUNTIF($AM$12:$AM$101,$X108)</f>
        <v>0</v>
      </c>
      <c r="AN108" s="236"/>
      <c r="AO108" s="303"/>
      <c r="AP108" s="304"/>
      <c r="BG108" s="239"/>
      <c r="BH108" s="239"/>
      <c r="BI108" s="239"/>
      <c r="BJ108" s="239"/>
      <c r="BK108" s="239"/>
      <c r="BL108" s="239"/>
      <c r="BM108" s="239"/>
      <c r="BN108" s="239"/>
      <c r="BO108" s="239"/>
      <c r="BP108" s="239"/>
      <c r="BQ108" s="239"/>
      <c r="BR108" s="239"/>
      <c r="BS108" s="239"/>
      <c r="BT108" s="239"/>
      <c r="BU108" s="239"/>
      <c r="BV108" s="239"/>
      <c r="BW108" s="239"/>
      <c r="BX108" s="239"/>
    </row>
    <row r="109" spans="1:76" ht="12" customHeight="1">
      <c r="B109" s="183" t="s">
        <v>46</v>
      </c>
      <c r="C109" s="227"/>
      <c r="D109" s="227"/>
      <c r="E109" s="227"/>
      <c r="F109" s="228"/>
      <c r="G109" s="227"/>
      <c r="H109" s="227"/>
      <c r="I109" s="229"/>
      <c r="J109" s="229"/>
      <c r="K109" s="228"/>
      <c r="L109" s="228"/>
      <c r="M109" s="230"/>
      <c r="N109" s="230"/>
      <c r="O109" s="230"/>
      <c r="P109" s="224"/>
      <c r="Q109" s="230"/>
      <c r="R109" s="230"/>
      <c r="S109" s="230"/>
      <c r="T109" s="230"/>
      <c r="U109" s="277"/>
      <c r="V109" s="236"/>
      <c r="W109" s="306"/>
      <c r="X109" s="306"/>
      <c r="Y109" s="298"/>
      <c r="Z109" s="298"/>
      <c r="AA109" s="298"/>
      <c r="AB109" s="246"/>
      <c r="AC109" s="246"/>
      <c r="AD109" s="246"/>
      <c r="AE109" s="246"/>
      <c r="AF109" s="246"/>
      <c r="AG109" s="246"/>
      <c r="AH109" s="246"/>
      <c r="AI109" s="246"/>
      <c r="AJ109" s="246"/>
      <c r="AK109" s="246"/>
      <c r="AL109" s="246"/>
      <c r="AM109" s="246"/>
      <c r="AN109" s="236"/>
      <c r="AO109" s="304"/>
      <c r="AP109" s="307"/>
      <c r="BG109" s="239"/>
      <c r="BH109" s="239"/>
      <c r="BI109" s="239"/>
      <c r="BJ109" s="239"/>
      <c r="BK109" s="239"/>
      <c r="BL109" s="239"/>
      <c r="BM109" s="239"/>
      <c r="BN109" s="239"/>
      <c r="BO109" s="239"/>
      <c r="BP109" s="239"/>
      <c r="BQ109" s="239"/>
      <c r="BR109" s="239"/>
      <c r="BS109" s="239"/>
      <c r="BT109" s="239"/>
      <c r="BU109" s="239"/>
      <c r="BV109" s="239"/>
      <c r="BW109" s="239"/>
      <c r="BX109" s="239"/>
    </row>
    <row r="110" spans="1:76">
      <c r="G110" s="192"/>
      <c r="H110" s="192"/>
      <c r="I110" s="192"/>
      <c r="J110" s="192"/>
      <c r="K110" s="192"/>
      <c r="L110" s="192"/>
      <c r="M110" s="230"/>
      <c r="N110" s="230"/>
      <c r="O110" s="230"/>
      <c r="P110" s="224"/>
      <c r="V110" s="236"/>
      <c r="W110" s="306"/>
      <c r="X110" s="306"/>
      <c r="Y110" s="304"/>
      <c r="Z110" s="304"/>
      <c r="AA110" s="304"/>
      <c r="AB110" s="307"/>
      <c r="AC110" s="307"/>
      <c r="AD110" s="307"/>
      <c r="AE110" s="307"/>
      <c r="AF110" s="307"/>
      <c r="AG110" s="307"/>
      <c r="AH110" s="307"/>
      <c r="AI110" s="307"/>
      <c r="AJ110" s="307"/>
      <c r="AK110" s="307"/>
      <c r="AL110" s="307"/>
      <c r="AM110" s="307"/>
      <c r="AN110" s="236"/>
      <c r="AO110" s="304"/>
      <c r="AP110" s="307"/>
      <c r="BG110" s="239"/>
      <c r="BH110" s="239"/>
      <c r="BI110" s="239"/>
      <c r="BJ110" s="239"/>
      <c r="BK110" s="239"/>
      <c r="BL110" s="239"/>
      <c r="BM110" s="239"/>
      <c r="BN110" s="239"/>
      <c r="BO110" s="239"/>
      <c r="BP110" s="239"/>
      <c r="BQ110" s="239"/>
      <c r="BR110" s="239"/>
      <c r="BS110" s="239"/>
      <c r="BT110" s="239"/>
      <c r="BU110" s="239"/>
      <c r="BV110" s="239"/>
      <c r="BW110" s="239"/>
      <c r="BX110" s="239"/>
    </row>
    <row r="111" spans="1:76">
      <c r="P111" s="224"/>
      <c r="V111" s="236"/>
      <c r="W111" s="306"/>
      <c r="X111" s="306"/>
      <c r="Y111" s="304"/>
      <c r="Z111" s="304"/>
      <c r="AA111" s="304"/>
      <c r="AB111" s="307"/>
      <c r="AC111" s="307"/>
      <c r="AD111" s="307"/>
      <c r="AE111" s="307"/>
      <c r="AF111" s="307"/>
      <c r="AG111" s="307"/>
      <c r="AH111" s="307"/>
      <c r="AI111" s="307"/>
      <c r="AJ111" s="307"/>
      <c r="AK111" s="307"/>
      <c r="AL111" s="307"/>
      <c r="AM111" s="307"/>
      <c r="AN111" s="236"/>
      <c r="AO111" s="304"/>
      <c r="AP111" s="307"/>
      <c r="BG111" s="239"/>
      <c r="BH111" s="239"/>
      <c r="BI111" s="239"/>
      <c r="BJ111" s="239"/>
      <c r="BK111" s="239"/>
      <c r="BL111" s="239"/>
      <c r="BM111" s="239"/>
      <c r="BN111" s="239"/>
      <c r="BO111" s="239"/>
      <c r="BP111" s="239"/>
      <c r="BQ111" s="239"/>
      <c r="BR111" s="239"/>
      <c r="BS111" s="239"/>
      <c r="BT111" s="239"/>
      <c r="BU111" s="239"/>
      <c r="BV111" s="239"/>
      <c r="BW111" s="239"/>
      <c r="BX111" s="239"/>
    </row>
    <row r="112" spans="1:76">
      <c r="A112" s="239"/>
      <c r="B112" s="239"/>
      <c r="C112" s="239"/>
      <c r="D112" s="239"/>
      <c r="E112" s="239"/>
      <c r="F112" s="239"/>
      <c r="G112" s="308"/>
      <c r="H112" s="239"/>
      <c r="I112" s="239"/>
      <c r="J112" s="239"/>
      <c r="K112" s="239"/>
      <c r="L112" s="239"/>
      <c r="M112" s="239"/>
      <c r="N112" s="239"/>
      <c r="O112" s="239"/>
      <c r="P112" s="309"/>
      <c r="Q112" s="310"/>
      <c r="R112" s="310"/>
      <c r="S112" s="310"/>
      <c r="T112" s="310"/>
      <c r="U112" s="310"/>
      <c r="V112" s="310"/>
      <c r="W112" s="311"/>
      <c r="X112" s="311"/>
      <c r="Y112" s="312"/>
      <c r="Z112" s="312"/>
      <c r="AA112" s="312"/>
      <c r="AB112" s="313"/>
      <c r="AC112" s="313"/>
      <c r="AD112" s="313"/>
      <c r="AE112" s="313"/>
      <c r="AF112" s="313"/>
      <c r="AG112" s="313"/>
      <c r="AH112" s="313"/>
      <c r="AI112" s="313"/>
      <c r="AJ112" s="313"/>
      <c r="AK112" s="313"/>
      <c r="AL112" s="313"/>
      <c r="AM112" s="313"/>
      <c r="AN112" s="310"/>
      <c r="AO112" s="312"/>
      <c r="AP112" s="313"/>
      <c r="AQ112" s="310"/>
      <c r="AR112" s="310"/>
      <c r="AS112" s="310"/>
      <c r="AT112" s="310"/>
      <c r="AU112" s="310"/>
      <c r="AV112" s="310"/>
      <c r="AW112" s="310"/>
      <c r="AX112" s="310"/>
      <c r="AY112" s="310"/>
      <c r="AZ112" s="310"/>
      <c r="BA112" s="310"/>
      <c r="BB112" s="310"/>
      <c r="BC112" s="310"/>
      <c r="BD112" s="310"/>
      <c r="BE112" s="310"/>
      <c r="BF112" s="239"/>
      <c r="BG112" s="239"/>
      <c r="BH112" s="239"/>
      <c r="BI112" s="239"/>
      <c r="BJ112" s="239"/>
      <c r="BK112" s="239"/>
      <c r="BL112" s="239"/>
      <c r="BM112" s="239"/>
      <c r="BN112" s="239"/>
      <c r="BO112" s="239"/>
      <c r="BP112" s="239"/>
      <c r="BQ112" s="239"/>
      <c r="BR112" s="239"/>
      <c r="BS112" s="239"/>
      <c r="BT112" s="239"/>
      <c r="BU112" s="239"/>
      <c r="BV112" s="239"/>
      <c r="BW112" s="239"/>
      <c r="BX112" s="239"/>
    </row>
    <row r="113" spans="1:76" ht="21" customHeight="1">
      <c r="A113" s="239"/>
      <c r="B113" s="239"/>
      <c r="C113" s="239"/>
      <c r="D113" s="239"/>
      <c r="E113" s="239"/>
      <c r="F113" s="239"/>
      <c r="G113" s="308"/>
      <c r="H113" s="239"/>
      <c r="I113" s="239"/>
      <c r="J113" s="239"/>
      <c r="K113" s="239"/>
      <c r="L113" s="239"/>
      <c r="M113" s="239"/>
      <c r="N113" s="239"/>
      <c r="O113" s="239"/>
      <c r="P113" s="309"/>
      <c r="Q113" s="239"/>
      <c r="R113" s="239"/>
      <c r="S113" s="239"/>
      <c r="T113" s="239"/>
      <c r="U113" s="239"/>
      <c r="V113" s="310"/>
      <c r="W113" s="310"/>
      <c r="X113" s="310"/>
      <c r="Y113" s="314"/>
      <c r="Z113" s="314"/>
      <c r="AA113" s="314"/>
      <c r="AB113" s="315"/>
      <c r="AC113" s="315"/>
      <c r="AD113" s="315"/>
      <c r="AE113" s="315"/>
      <c r="AF113" s="315"/>
      <c r="AG113" s="315"/>
      <c r="AH113" s="315"/>
      <c r="AI113" s="315"/>
      <c r="AJ113" s="315"/>
      <c r="AK113" s="315"/>
      <c r="AL113" s="315"/>
      <c r="AM113" s="315"/>
      <c r="AN113" s="310"/>
      <c r="AO113" s="314"/>
      <c r="AP113" s="315"/>
      <c r="AQ113" s="310"/>
      <c r="AR113" s="310"/>
      <c r="AS113" s="310"/>
      <c r="AT113" s="310"/>
      <c r="AU113" s="310"/>
      <c r="AV113" s="310"/>
      <c r="AW113" s="310"/>
      <c r="AX113" s="310"/>
      <c r="AY113" s="310"/>
      <c r="AZ113" s="310"/>
      <c r="BA113" s="310"/>
      <c r="BB113" s="310"/>
      <c r="BC113" s="310"/>
      <c r="BD113" s="310"/>
      <c r="BE113" s="310"/>
      <c r="BF113" s="239"/>
      <c r="BG113" s="239"/>
      <c r="BH113" s="239"/>
      <c r="BI113" s="239"/>
      <c r="BJ113" s="239"/>
      <c r="BK113" s="239"/>
      <c r="BL113" s="239"/>
      <c r="BM113" s="239"/>
      <c r="BN113" s="239"/>
      <c r="BO113" s="239"/>
      <c r="BP113" s="239"/>
      <c r="BQ113" s="239"/>
      <c r="BR113" s="239"/>
      <c r="BS113" s="239"/>
      <c r="BT113" s="239"/>
      <c r="BU113" s="239"/>
      <c r="BV113" s="239"/>
      <c r="BW113" s="239"/>
      <c r="BX113" s="239"/>
    </row>
    <row r="114" spans="1:76" ht="21" customHeight="1">
      <c r="A114" s="239" t="s">
        <v>6</v>
      </c>
      <c r="B114" s="239"/>
      <c r="C114" s="288" t="s">
        <v>12</v>
      </c>
      <c r="D114" s="288" t="s">
        <v>16</v>
      </c>
      <c r="E114" s="288"/>
      <c r="F114" s="288"/>
      <c r="G114" s="316" t="s">
        <v>13</v>
      </c>
      <c r="H114" s="288"/>
      <c r="I114" s="288" t="s">
        <v>14</v>
      </c>
      <c r="J114" s="239"/>
      <c r="K114" s="239"/>
      <c r="L114" s="239"/>
      <c r="M114" s="239"/>
      <c r="N114" s="239"/>
      <c r="O114" s="317"/>
      <c r="P114" s="309"/>
      <c r="Q114" s="239"/>
      <c r="R114" s="239"/>
      <c r="S114" s="239"/>
      <c r="T114" s="239"/>
      <c r="U114" s="239"/>
      <c r="V114" s="317"/>
      <c r="W114" s="317"/>
      <c r="X114" s="317"/>
      <c r="Y114" s="317"/>
      <c r="Z114" s="317"/>
      <c r="AA114" s="317"/>
      <c r="AB114" s="317"/>
      <c r="AC114" s="317"/>
      <c r="AD114" s="317"/>
      <c r="AE114" s="317"/>
      <c r="AF114" s="317"/>
      <c r="AG114" s="317"/>
      <c r="AH114" s="317"/>
      <c r="AI114" s="317"/>
      <c r="AJ114" s="317"/>
      <c r="AK114" s="317"/>
      <c r="AL114" s="317"/>
      <c r="AM114" s="317"/>
      <c r="AN114" s="239"/>
      <c r="AO114" s="310"/>
      <c r="AP114" s="310"/>
      <c r="AQ114" s="310"/>
      <c r="AR114" s="310"/>
      <c r="AS114" s="310"/>
      <c r="AT114" s="310"/>
      <c r="AU114" s="310"/>
      <c r="AV114" s="310"/>
      <c r="AW114" s="310"/>
      <c r="AX114" s="310"/>
      <c r="AY114" s="310"/>
      <c r="AZ114" s="310"/>
      <c r="BA114" s="310"/>
      <c r="BB114" s="310"/>
      <c r="BC114" s="310"/>
      <c r="BD114" s="310"/>
      <c r="BE114" s="310"/>
      <c r="BF114" s="239"/>
      <c r="BG114" s="239"/>
      <c r="BH114" s="239"/>
      <c r="BI114" s="239"/>
      <c r="BJ114" s="239"/>
      <c r="BK114" s="239"/>
      <c r="BL114" s="239"/>
      <c r="BM114" s="239"/>
      <c r="BN114" s="239"/>
      <c r="BO114" s="239"/>
      <c r="BP114" s="239"/>
      <c r="BQ114" s="239"/>
      <c r="BR114" s="239"/>
      <c r="BS114" s="239"/>
      <c r="BT114" s="239"/>
      <c r="BU114" s="239"/>
      <c r="BV114" s="239"/>
      <c r="BW114" s="239"/>
      <c r="BX114" s="239"/>
    </row>
    <row r="115" spans="1:76" ht="21" customHeight="1">
      <c r="A115" s="239" t="s">
        <v>25</v>
      </c>
      <c r="B115" s="239"/>
      <c r="C115" s="288" t="s">
        <v>47</v>
      </c>
      <c r="D115" s="288" t="s">
        <v>17</v>
      </c>
      <c r="E115" s="288"/>
      <c r="F115" s="288"/>
      <c r="G115" s="316" t="s">
        <v>15</v>
      </c>
      <c r="H115" s="288"/>
      <c r="I115" s="288" t="s">
        <v>18</v>
      </c>
      <c r="J115" s="239"/>
      <c r="K115" s="239"/>
      <c r="L115" s="239"/>
      <c r="M115" s="239"/>
      <c r="N115" s="239"/>
      <c r="O115" s="317"/>
      <c r="P115" s="309"/>
      <c r="Q115" s="239"/>
      <c r="R115" s="239"/>
      <c r="S115" s="239"/>
      <c r="T115" s="239"/>
      <c r="U115" s="239"/>
      <c r="V115" s="317"/>
      <c r="W115" s="317"/>
      <c r="X115" s="317"/>
      <c r="Y115" s="317"/>
      <c r="Z115" s="317"/>
      <c r="AA115" s="317"/>
      <c r="AB115" s="317"/>
      <c r="AC115" s="317"/>
      <c r="AD115" s="317"/>
      <c r="AE115" s="317"/>
      <c r="AF115" s="317"/>
      <c r="AG115" s="317"/>
      <c r="AH115" s="317"/>
      <c r="AI115" s="317"/>
      <c r="AJ115" s="317"/>
      <c r="AK115" s="317"/>
      <c r="AL115" s="317"/>
      <c r="AM115" s="317"/>
      <c r="AN115" s="239"/>
      <c r="AO115" s="310"/>
      <c r="AP115" s="310"/>
      <c r="AQ115" s="310"/>
      <c r="AR115" s="310"/>
      <c r="AS115" s="310"/>
      <c r="AT115" s="310"/>
      <c r="AU115" s="310"/>
      <c r="AV115" s="310"/>
      <c r="AW115" s="310"/>
      <c r="AX115" s="310"/>
      <c r="AY115" s="310"/>
      <c r="AZ115" s="310"/>
      <c r="BA115" s="310"/>
      <c r="BB115" s="310"/>
      <c r="BC115" s="310"/>
      <c r="BD115" s="310"/>
      <c r="BE115" s="310"/>
      <c r="BF115" s="239"/>
      <c r="BG115" s="239"/>
      <c r="BH115" s="239"/>
      <c r="BI115" s="239"/>
      <c r="BJ115" s="239"/>
      <c r="BK115" s="239"/>
      <c r="BL115" s="239"/>
      <c r="BM115" s="239"/>
      <c r="BN115" s="239"/>
      <c r="BO115" s="239"/>
      <c r="BP115" s="239"/>
      <c r="BQ115" s="239"/>
      <c r="BR115" s="239"/>
      <c r="BS115" s="239"/>
      <c r="BT115" s="239"/>
      <c r="BU115" s="239"/>
      <c r="BV115" s="239"/>
      <c r="BW115" s="239"/>
      <c r="BX115" s="239"/>
    </row>
    <row r="116" spans="1:76" ht="21" customHeight="1">
      <c r="A116" s="239" t="s">
        <v>26</v>
      </c>
      <c r="B116" s="239"/>
      <c r="C116" s="239"/>
      <c r="D116" s="239"/>
      <c r="E116" s="239"/>
      <c r="F116" s="239"/>
      <c r="G116" s="308"/>
      <c r="H116" s="239"/>
      <c r="I116" s="239"/>
      <c r="J116" s="239"/>
      <c r="K116" s="239"/>
      <c r="L116" s="239"/>
      <c r="M116" s="239"/>
      <c r="N116" s="239"/>
      <c r="O116" s="317"/>
      <c r="P116" s="309"/>
      <c r="Q116" s="239"/>
      <c r="R116" s="239"/>
      <c r="S116" s="239"/>
      <c r="T116" s="239"/>
      <c r="U116" s="239"/>
      <c r="V116" s="317"/>
      <c r="W116" s="317"/>
      <c r="X116" s="317"/>
      <c r="Y116" s="317"/>
      <c r="Z116" s="317"/>
      <c r="AA116" s="317"/>
      <c r="AB116" s="317"/>
      <c r="AC116" s="317"/>
      <c r="AD116" s="317"/>
      <c r="AE116" s="317"/>
      <c r="AF116" s="317"/>
      <c r="AG116" s="317"/>
      <c r="AH116" s="317"/>
      <c r="AI116" s="317"/>
      <c r="AJ116" s="317"/>
      <c r="AK116" s="317"/>
      <c r="AL116" s="317"/>
      <c r="AM116" s="317"/>
      <c r="AN116" s="239"/>
      <c r="AO116" s="310"/>
      <c r="AP116" s="310"/>
      <c r="AQ116" s="310"/>
      <c r="AR116" s="310"/>
      <c r="AS116" s="310"/>
      <c r="AT116" s="310"/>
      <c r="AU116" s="310"/>
      <c r="AV116" s="310"/>
      <c r="AW116" s="310"/>
      <c r="AX116" s="310"/>
      <c r="AY116" s="310"/>
      <c r="AZ116" s="310"/>
      <c r="BA116" s="310"/>
      <c r="BB116" s="310"/>
      <c r="BC116" s="310"/>
      <c r="BD116" s="310"/>
      <c r="BE116" s="310"/>
      <c r="BF116" s="239"/>
      <c r="BG116" s="239"/>
      <c r="BH116" s="239"/>
      <c r="BI116" s="239"/>
      <c r="BJ116" s="239"/>
      <c r="BK116" s="239"/>
      <c r="BL116" s="239"/>
      <c r="BM116" s="239"/>
      <c r="BN116" s="239"/>
      <c r="BO116" s="239"/>
      <c r="BP116" s="239"/>
      <c r="BQ116" s="239"/>
      <c r="BR116" s="239"/>
      <c r="BS116" s="239"/>
      <c r="BT116" s="239"/>
      <c r="BU116" s="239"/>
      <c r="BV116" s="239"/>
      <c r="BW116" s="239"/>
      <c r="BX116" s="239"/>
    </row>
    <row r="117" spans="1:76" ht="21" customHeight="1">
      <c r="A117" s="239" t="s">
        <v>27</v>
      </c>
      <c r="B117" s="239"/>
      <c r="C117" s="239"/>
      <c r="D117" s="239"/>
      <c r="E117" s="239"/>
      <c r="F117" s="239"/>
      <c r="G117" s="308"/>
      <c r="H117" s="239"/>
      <c r="I117" s="239"/>
      <c r="J117" s="239"/>
      <c r="K117" s="239"/>
      <c r="L117" s="239"/>
      <c r="M117" s="239"/>
      <c r="N117" s="239"/>
      <c r="O117" s="317"/>
      <c r="P117" s="309"/>
      <c r="Q117" s="310"/>
      <c r="R117" s="310"/>
      <c r="S117" s="310"/>
      <c r="T117" s="310"/>
      <c r="U117" s="310"/>
      <c r="V117" s="317"/>
      <c r="W117" s="317"/>
      <c r="X117" s="317"/>
      <c r="Y117" s="317"/>
      <c r="Z117" s="317"/>
      <c r="AA117" s="317"/>
      <c r="AB117" s="317"/>
      <c r="AC117" s="317"/>
      <c r="AD117" s="317"/>
      <c r="AE117" s="317"/>
      <c r="AF117" s="317"/>
      <c r="AG117" s="317"/>
      <c r="AH117" s="317"/>
      <c r="AI117" s="317"/>
      <c r="AJ117" s="317"/>
      <c r="AK117" s="317"/>
      <c r="AL117" s="317"/>
      <c r="AM117" s="317"/>
      <c r="AN117" s="239"/>
      <c r="AO117" s="310"/>
      <c r="AP117" s="310"/>
      <c r="AQ117" s="310"/>
      <c r="AR117" s="310"/>
      <c r="AS117" s="310"/>
      <c r="AT117" s="310"/>
      <c r="AU117" s="310"/>
      <c r="AV117" s="310"/>
      <c r="AW117" s="310"/>
      <c r="AX117" s="310"/>
      <c r="AY117" s="310"/>
      <c r="AZ117" s="310"/>
      <c r="BA117" s="310"/>
      <c r="BB117" s="310"/>
      <c r="BC117" s="310"/>
      <c r="BD117" s="310"/>
      <c r="BE117" s="310"/>
      <c r="BF117" s="239"/>
      <c r="BG117" s="239"/>
      <c r="BH117" s="239"/>
      <c r="BI117" s="239"/>
      <c r="BJ117" s="239"/>
      <c r="BK117" s="239"/>
      <c r="BL117" s="239"/>
      <c r="BM117" s="239"/>
      <c r="BN117" s="239"/>
      <c r="BO117" s="239"/>
      <c r="BP117" s="239"/>
      <c r="BQ117" s="239"/>
      <c r="BR117" s="239"/>
      <c r="BS117" s="239"/>
      <c r="BT117" s="239"/>
      <c r="BU117" s="239"/>
      <c r="BV117" s="239"/>
      <c r="BW117" s="239"/>
      <c r="BX117" s="239"/>
    </row>
    <row r="118" spans="1:76" ht="21" customHeight="1">
      <c r="A118" s="318" t="s">
        <v>22</v>
      </c>
      <c r="B118" s="239"/>
      <c r="C118" s="239"/>
      <c r="D118" s="239"/>
      <c r="E118" s="239"/>
      <c r="F118" s="239"/>
      <c r="G118" s="239"/>
      <c r="H118" s="239"/>
      <c r="I118" s="239"/>
      <c r="J118" s="239"/>
      <c r="K118" s="239"/>
      <c r="L118" s="239"/>
      <c r="M118" s="239"/>
      <c r="N118" s="239"/>
      <c r="O118" s="317"/>
      <c r="P118" s="309"/>
      <c r="Q118" s="310"/>
      <c r="R118" s="310"/>
      <c r="S118" s="310"/>
      <c r="T118" s="310"/>
      <c r="U118" s="310"/>
      <c r="V118" s="317"/>
      <c r="W118" s="317"/>
      <c r="X118" s="317"/>
      <c r="Y118" s="317"/>
      <c r="Z118" s="317"/>
      <c r="AA118" s="317"/>
      <c r="AB118" s="317"/>
      <c r="AC118" s="317"/>
      <c r="AD118" s="317"/>
      <c r="AE118" s="317"/>
      <c r="AF118" s="317"/>
      <c r="AG118" s="317"/>
      <c r="AH118" s="317"/>
      <c r="AI118" s="317"/>
      <c r="AJ118" s="317"/>
      <c r="AK118" s="317"/>
      <c r="AL118" s="317"/>
      <c r="AM118" s="317"/>
      <c r="AN118" s="239"/>
      <c r="AO118" s="310"/>
      <c r="AP118" s="310"/>
      <c r="AQ118" s="310"/>
      <c r="AR118" s="310"/>
      <c r="AS118" s="310"/>
      <c r="AT118" s="310"/>
      <c r="AU118" s="310"/>
      <c r="AV118" s="310"/>
      <c r="AW118" s="310"/>
      <c r="AX118" s="310"/>
      <c r="AY118" s="310"/>
      <c r="AZ118" s="310"/>
      <c r="BA118" s="310"/>
      <c r="BB118" s="310"/>
      <c r="BC118" s="310"/>
      <c r="BD118" s="310"/>
      <c r="BE118" s="310"/>
      <c r="BF118" s="239"/>
      <c r="BG118" s="239"/>
      <c r="BH118" s="239"/>
      <c r="BI118" s="239"/>
      <c r="BJ118" s="239"/>
      <c r="BK118" s="239"/>
      <c r="BL118" s="239"/>
      <c r="BM118" s="239"/>
      <c r="BN118" s="239"/>
      <c r="BO118" s="239"/>
      <c r="BP118" s="239"/>
      <c r="BQ118" s="239"/>
      <c r="BR118" s="239"/>
      <c r="BS118" s="239"/>
      <c r="BT118" s="239"/>
      <c r="BU118" s="239"/>
      <c r="BV118" s="239"/>
      <c r="BW118" s="239"/>
      <c r="BX118" s="239"/>
    </row>
    <row r="119" spans="1:76" ht="21" customHeight="1">
      <c r="A119" s="318" t="s">
        <v>41</v>
      </c>
      <c r="B119" s="239"/>
      <c r="C119" s="239"/>
      <c r="D119" s="239"/>
      <c r="E119" s="239"/>
      <c r="F119" s="239"/>
      <c r="G119" s="239"/>
      <c r="H119" s="239"/>
      <c r="I119" s="239"/>
      <c r="J119" s="239"/>
      <c r="K119" s="239"/>
      <c r="L119" s="239"/>
      <c r="M119" s="239"/>
      <c r="N119" s="239"/>
      <c r="O119" s="317"/>
      <c r="P119" s="309"/>
      <c r="Q119" s="310"/>
      <c r="R119" s="310"/>
      <c r="S119" s="310"/>
      <c r="T119" s="310"/>
      <c r="U119" s="310"/>
      <c r="V119" s="317"/>
      <c r="W119" s="317"/>
      <c r="X119" s="317"/>
      <c r="Y119" s="317"/>
      <c r="Z119" s="317"/>
      <c r="AA119" s="317"/>
      <c r="AB119" s="317"/>
      <c r="AC119" s="317"/>
      <c r="AD119" s="317"/>
      <c r="AE119" s="317"/>
      <c r="AF119" s="317"/>
      <c r="AG119" s="317"/>
      <c r="AH119" s="317"/>
      <c r="AI119" s="317"/>
      <c r="AJ119" s="317"/>
      <c r="AK119" s="317"/>
      <c r="AL119" s="317"/>
      <c r="AM119" s="317"/>
      <c r="AN119" s="239"/>
      <c r="AO119" s="310"/>
      <c r="AP119" s="310"/>
      <c r="AQ119" s="310"/>
      <c r="AR119" s="310"/>
      <c r="AS119" s="310"/>
      <c r="AT119" s="310"/>
      <c r="AU119" s="310"/>
      <c r="AV119" s="310"/>
      <c r="AW119" s="310"/>
      <c r="AX119" s="310"/>
      <c r="AY119" s="310"/>
      <c r="AZ119" s="310"/>
      <c r="BA119" s="310"/>
      <c r="BB119" s="310"/>
      <c r="BC119" s="310"/>
      <c r="BD119" s="310"/>
      <c r="BE119" s="310"/>
      <c r="BF119" s="239"/>
      <c r="BG119" s="239"/>
      <c r="BH119" s="239"/>
      <c r="BI119" s="239"/>
      <c r="BJ119" s="239"/>
      <c r="BK119" s="239"/>
      <c r="BL119" s="239"/>
      <c r="BM119" s="239"/>
      <c r="BN119" s="239"/>
      <c r="BO119" s="239"/>
      <c r="BP119" s="239"/>
      <c r="BQ119" s="239"/>
      <c r="BR119" s="239"/>
      <c r="BS119" s="239"/>
      <c r="BT119" s="239"/>
      <c r="BU119" s="239"/>
      <c r="BV119" s="239"/>
      <c r="BW119" s="239"/>
      <c r="BX119" s="239"/>
    </row>
    <row r="120" spans="1:76" ht="21" customHeight="1">
      <c r="A120" s="239" t="s">
        <v>23</v>
      </c>
      <c r="B120" s="239"/>
      <c r="C120" s="239"/>
      <c r="D120" s="239"/>
      <c r="E120" s="239"/>
      <c r="F120" s="239"/>
      <c r="G120" s="308"/>
      <c r="H120" s="239"/>
      <c r="I120" s="239"/>
      <c r="J120" s="239"/>
      <c r="K120" s="239"/>
      <c r="L120" s="239"/>
      <c r="M120" s="239"/>
      <c r="N120" s="239"/>
      <c r="O120" s="317"/>
      <c r="P120" s="309"/>
      <c r="Q120" s="310"/>
      <c r="R120" s="310"/>
      <c r="S120" s="310"/>
      <c r="T120" s="310"/>
      <c r="U120" s="310"/>
      <c r="V120" s="317"/>
      <c r="W120" s="317"/>
      <c r="X120" s="317"/>
      <c r="Y120" s="317"/>
      <c r="Z120" s="317"/>
      <c r="AA120" s="317"/>
      <c r="AB120" s="317"/>
      <c r="AC120" s="317"/>
      <c r="AD120" s="317"/>
      <c r="AE120" s="317"/>
      <c r="AF120" s="317"/>
      <c r="AG120" s="317"/>
      <c r="AH120" s="317"/>
      <c r="AI120" s="317"/>
      <c r="AJ120" s="317"/>
      <c r="AK120" s="317"/>
      <c r="AL120" s="317"/>
      <c r="AM120" s="317"/>
      <c r="AN120" s="239"/>
      <c r="AO120" s="310"/>
      <c r="AP120" s="310"/>
      <c r="AQ120" s="310"/>
      <c r="AR120" s="310"/>
      <c r="AS120" s="310"/>
      <c r="AT120" s="310"/>
      <c r="AU120" s="310"/>
      <c r="AV120" s="310"/>
      <c r="AW120" s="310"/>
      <c r="AX120" s="310"/>
      <c r="AY120" s="310"/>
      <c r="AZ120" s="310"/>
      <c r="BA120" s="310"/>
      <c r="BB120" s="310"/>
      <c r="BC120" s="310"/>
      <c r="BD120" s="310"/>
      <c r="BE120" s="310"/>
      <c r="BF120" s="239"/>
      <c r="BG120" s="239"/>
      <c r="BH120" s="239"/>
      <c r="BI120" s="239"/>
      <c r="BJ120" s="239"/>
      <c r="BK120" s="239"/>
      <c r="BL120" s="239"/>
      <c r="BM120" s="239"/>
      <c r="BN120" s="239"/>
      <c r="BO120" s="239"/>
      <c r="BP120" s="239"/>
      <c r="BQ120" s="239"/>
      <c r="BR120" s="239"/>
      <c r="BS120" s="239"/>
      <c r="BT120" s="239"/>
      <c r="BU120" s="239"/>
      <c r="BV120" s="239"/>
      <c r="BW120" s="239"/>
      <c r="BX120" s="239"/>
    </row>
    <row r="121" spans="1:76" ht="30" customHeight="1">
      <c r="A121" s="239" t="s">
        <v>44</v>
      </c>
      <c r="B121" s="319"/>
      <c r="C121" s="319"/>
      <c r="D121" s="239"/>
      <c r="E121" s="239"/>
      <c r="F121" s="239"/>
      <c r="G121" s="308"/>
      <c r="H121" s="239"/>
      <c r="I121" s="239"/>
      <c r="J121" s="239"/>
      <c r="K121" s="239"/>
      <c r="L121" s="239"/>
      <c r="M121" s="239"/>
      <c r="N121" s="239"/>
      <c r="O121" s="317"/>
      <c r="P121" s="309"/>
      <c r="Q121" s="310"/>
      <c r="R121" s="310"/>
      <c r="S121" s="310"/>
      <c r="T121" s="310"/>
      <c r="U121" s="310"/>
      <c r="V121" s="317"/>
      <c r="W121" s="317"/>
      <c r="X121" s="317"/>
      <c r="Y121" s="317"/>
      <c r="Z121" s="317"/>
      <c r="AA121" s="317"/>
      <c r="AB121" s="317"/>
      <c r="AC121" s="317"/>
      <c r="AD121" s="317"/>
      <c r="AE121" s="317"/>
      <c r="AF121" s="317"/>
      <c r="AG121" s="317"/>
      <c r="AH121" s="317"/>
      <c r="AI121" s="317"/>
      <c r="AJ121" s="317"/>
      <c r="AK121" s="317"/>
      <c r="AL121" s="317"/>
      <c r="AM121" s="317"/>
      <c r="AN121" s="239"/>
      <c r="AO121" s="310"/>
      <c r="AP121" s="310"/>
      <c r="AQ121" s="310"/>
      <c r="AR121" s="310"/>
      <c r="AS121" s="310"/>
      <c r="AT121" s="310"/>
      <c r="AU121" s="310"/>
      <c r="AV121" s="310"/>
      <c r="AW121" s="310"/>
      <c r="AX121" s="310"/>
      <c r="AY121" s="310"/>
      <c r="AZ121" s="310"/>
      <c r="BA121" s="310"/>
      <c r="BB121" s="310"/>
      <c r="BC121" s="310"/>
      <c r="BD121" s="310"/>
      <c r="BE121" s="310"/>
      <c r="BF121" s="239"/>
      <c r="BG121" s="239"/>
      <c r="BH121" s="239"/>
      <c r="BI121" s="239"/>
      <c r="BJ121" s="239"/>
      <c r="BK121" s="239"/>
      <c r="BL121" s="239"/>
      <c r="BM121" s="239"/>
      <c r="BN121" s="239"/>
      <c r="BO121" s="239"/>
      <c r="BP121" s="239"/>
      <c r="BQ121" s="239"/>
      <c r="BR121" s="239"/>
      <c r="BS121" s="239"/>
      <c r="BT121" s="239"/>
      <c r="BU121" s="239"/>
      <c r="BV121" s="239"/>
      <c r="BW121" s="239"/>
      <c r="BX121" s="239"/>
    </row>
    <row r="122" spans="1:76" ht="30" customHeight="1">
      <c r="A122" s="239" t="s">
        <v>45</v>
      </c>
      <c r="B122" s="239"/>
      <c r="C122" s="239"/>
      <c r="D122" s="239"/>
      <c r="E122" s="319"/>
      <c r="F122" s="239"/>
      <c r="G122" s="308"/>
      <c r="H122" s="239"/>
      <c r="I122" s="239"/>
      <c r="J122" s="239"/>
      <c r="K122" s="239"/>
      <c r="L122" s="239"/>
      <c r="M122" s="239"/>
      <c r="N122" s="239"/>
      <c r="O122" s="317"/>
      <c r="P122" s="309"/>
      <c r="Q122" s="310"/>
      <c r="R122" s="310"/>
      <c r="S122" s="310"/>
      <c r="T122" s="310"/>
      <c r="U122" s="310"/>
      <c r="V122" s="317"/>
      <c r="W122" s="317"/>
      <c r="X122" s="317"/>
      <c r="Y122" s="317"/>
      <c r="Z122" s="317"/>
      <c r="AA122" s="317"/>
      <c r="AB122" s="317"/>
      <c r="AC122" s="317"/>
      <c r="AD122" s="317"/>
      <c r="AE122" s="317"/>
      <c r="AF122" s="317"/>
      <c r="AG122" s="317"/>
      <c r="AH122" s="317"/>
      <c r="AI122" s="317"/>
      <c r="AJ122" s="317"/>
      <c r="AK122" s="317"/>
      <c r="AL122" s="317"/>
      <c r="AM122" s="317"/>
      <c r="AN122" s="239"/>
      <c r="AO122" s="310"/>
      <c r="AP122" s="310"/>
      <c r="AQ122" s="310"/>
      <c r="AR122" s="310"/>
      <c r="AS122" s="310"/>
      <c r="AT122" s="310"/>
      <c r="AU122" s="310"/>
      <c r="AV122" s="310"/>
      <c r="AW122" s="310"/>
      <c r="AX122" s="310"/>
      <c r="AY122" s="310"/>
      <c r="AZ122" s="310"/>
      <c r="BA122" s="310"/>
      <c r="BB122" s="310"/>
      <c r="BC122" s="310"/>
      <c r="BD122" s="310"/>
      <c r="BE122" s="310"/>
      <c r="BF122" s="239"/>
      <c r="BG122" s="239"/>
      <c r="BH122" s="239"/>
      <c r="BI122" s="239"/>
      <c r="BJ122" s="239"/>
      <c r="BK122" s="239"/>
      <c r="BL122" s="239"/>
      <c r="BM122" s="239"/>
      <c r="BN122" s="239"/>
      <c r="BO122" s="239"/>
      <c r="BP122" s="239"/>
      <c r="BQ122" s="239"/>
      <c r="BR122" s="239"/>
      <c r="BS122" s="239"/>
      <c r="BT122" s="239"/>
      <c r="BU122" s="239"/>
      <c r="BV122" s="239"/>
      <c r="BW122" s="239"/>
      <c r="BX122" s="239"/>
    </row>
    <row r="123" spans="1:76" ht="21" customHeight="1">
      <c r="A123" s="239" t="s">
        <v>42</v>
      </c>
      <c r="B123" s="239"/>
      <c r="C123" s="239"/>
      <c r="D123" s="239"/>
      <c r="E123" s="239"/>
      <c r="F123" s="239"/>
      <c r="G123" s="308"/>
      <c r="H123" s="239"/>
      <c r="I123" s="239"/>
      <c r="J123" s="239"/>
      <c r="K123" s="239"/>
      <c r="L123" s="239"/>
      <c r="M123" s="239"/>
      <c r="N123" s="239"/>
      <c r="O123" s="317"/>
      <c r="P123" s="309"/>
      <c r="Q123" s="310"/>
      <c r="R123" s="310"/>
      <c r="S123" s="310"/>
      <c r="T123" s="310"/>
      <c r="U123" s="310"/>
      <c r="V123" s="317"/>
      <c r="W123" s="317"/>
      <c r="X123" s="317"/>
      <c r="Y123" s="317"/>
      <c r="Z123" s="317"/>
      <c r="AA123" s="317"/>
      <c r="AB123" s="317"/>
      <c r="AC123" s="317"/>
      <c r="AD123" s="317"/>
      <c r="AE123" s="317"/>
      <c r="AF123" s="317"/>
      <c r="AG123" s="317"/>
      <c r="AH123" s="317"/>
      <c r="AI123" s="317"/>
      <c r="AJ123" s="317"/>
      <c r="AK123" s="317"/>
      <c r="AL123" s="317"/>
      <c r="AM123" s="317"/>
      <c r="AN123" s="239"/>
      <c r="AO123" s="310"/>
      <c r="AP123" s="310"/>
      <c r="AQ123" s="310"/>
      <c r="AR123" s="310"/>
      <c r="AS123" s="310"/>
      <c r="AT123" s="310"/>
      <c r="AU123" s="310"/>
      <c r="AV123" s="310"/>
      <c r="AW123" s="310"/>
      <c r="AX123" s="310"/>
      <c r="AY123" s="310"/>
      <c r="AZ123" s="310"/>
      <c r="BA123" s="310"/>
      <c r="BB123" s="310"/>
      <c r="BC123" s="310"/>
      <c r="BD123" s="310"/>
      <c r="BE123" s="310"/>
      <c r="BF123" s="239"/>
      <c r="BG123" s="239"/>
      <c r="BH123" s="239"/>
      <c r="BI123" s="239"/>
      <c r="BJ123" s="239"/>
      <c r="BK123" s="239"/>
      <c r="BL123" s="239"/>
      <c r="BM123" s="239"/>
      <c r="BN123" s="239"/>
      <c r="BO123" s="239"/>
      <c r="BP123" s="239"/>
      <c r="BQ123" s="239"/>
      <c r="BR123" s="239"/>
      <c r="BS123" s="239"/>
      <c r="BT123" s="239"/>
      <c r="BU123" s="239"/>
      <c r="BV123" s="239"/>
      <c r="BW123" s="239"/>
      <c r="BX123" s="239"/>
    </row>
    <row r="124" spans="1:76" ht="21" customHeight="1">
      <c r="A124" s="239" t="s">
        <v>43</v>
      </c>
      <c r="B124" s="239"/>
      <c r="C124" s="239"/>
      <c r="D124" s="239"/>
      <c r="E124" s="239"/>
      <c r="F124" s="239"/>
      <c r="G124" s="308"/>
      <c r="H124" s="239"/>
      <c r="I124" s="239"/>
      <c r="J124" s="239"/>
      <c r="K124" s="239"/>
      <c r="L124" s="239"/>
      <c r="M124" s="239"/>
      <c r="N124" s="239"/>
      <c r="O124" s="239"/>
      <c r="P124" s="309"/>
      <c r="Q124" s="310"/>
      <c r="R124" s="310"/>
      <c r="S124" s="310"/>
      <c r="T124" s="310"/>
      <c r="U124" s="310"/>
      <c r="V124" s="239"/>
      <c r="W124" s="239"/>
      <c r="X124" s="239"/>
      <c r="Y124" s="239"/>
      <c r="Z124" s="239"/>
      <c r="AA124" s="239"/>
      <c r="AB124" s="239"/>
      <c r="AC124" s="239"/>
      <c r="AD124" s="239"/>
      <c r="AE124" s="239"/>
      <c r="AF124" s="239"/>
      <c r="AG124" s="239"/>
      <c r="AH124" s="239"/>
      <c r="AI124" s="239"/>
      <c r="AJ124" s="239"/>
      <c r="AK124" s="239"/>
      <c r="AL124" s="239"/>
      <c r="AM124" s="239"/>
      <c r="AN124" s="239"/>
      <c r="AO124" s="310"/>
      <c r="AP124" s="310"/>
      <c r="AQ124" s="310"/>
      <c r="AR124" s="310"/>
      <c r="AS124" s="310"/>
      <c r="AT124" s="310"/>
      <c r="AU124" s="310"/>
      <c r="AV124" s="310"/>
      <c r="AW124" s="310"/>
      <c r="AX124" s="310"/>
      <c r="AY124" s="310"/>
      <c r="AZ124" s="310"/>
      <c r="BA124" s="310"/>
      <c r="BB124" s="310"/>
      <c r="BC124" s="310"/>
      <c r="BD124" s="310"/>
      <c r="BE124" s="310"/>
      <c r="BF124" s="239"/>
      <c r="BG124" s="239"/>
      <c r="BH124" s="239"/>
      <c r="BI124" s="239"/>
      <c r="BJ124" s="239"/>
      <c r="BK124" s="239"/>
      <c r="BL124" s="239"/>
      <c r="BM124" s="239"/>
      <c r="BN124" s="239"/>
      <c r="BO124" s="239"/>
      <c r="BP124" s="239"/>
      <c r="BQ124" s="239"/>
      <c r="BR124" s="239"/>
      <c r="BS124" s="239"/>
      <c r="BT124" s="239"/>
      <c r="BU124" s="239"/>
      <c r="BV124" s="239"/>
      <c r="BW124" s="239"/>
      <c r="BX124" s="239"/>
    </row>
    <row r="125" spans="1:76" ht="21" customHeight="1">
      <c r="A125" s="239" t="s">
        <v>55</v>
      </c>
      <c r="B125" s="239"/>
      <c r="C125" s="239"/>
      <c r="D125" s="239"/>
      <c r="E125" s="239"/>
      <c r="F125" s="239"/>
      <c r="G125" s="308"/>
      <c r="H125" s="239"/>
      <c r="I125" s="239"/>
      <c r="J125" s="239"/>
      <c r="K125" s="239"/>
      <c r="L125" s="239"/>
      <c r="M125" s="239"/>
      <c r="N125" s="239"/>
      <c r="O125" s="239"/>
      <c r="P125" s="309"/>
      <c r="Q125" s="310"/>
      <c r="R125" s="310"/>
      <c r="S125" s="310"/>
      <c r="T125" s="310"/>
      <c r="U125" s="310"/>
      <c r="V125" s="239"/>
      <c r="W125" s="239"/>
      <c r="X125" s="239"/>
      <c r="Y125" s="239"/>
      <c r="Z125" s="239"/>
      <c r="AA125" s="239"/>
      <c r="AB125" s="239"/>
      <c r="AC125" s="239"/>
      <c r="AD125" s="239"/>
      <c r="AE125" s="239"/>
      <c r="AF125" s="239"/>
      <c r="AG125" s="239"/>
      <c r="AH125" s="239"/>
      <c r="AI125" s="239"/>
      <c r="AJ125" s="239"/>
      <c r="AK125" s="239"/>
      <c r="AL125" s="239"/>
      <c r="AM125" s="239"/>
      <c r="AN125" s="239"/>
      <c r="AO125" s="310"/>
      <c r="AP125" s="310"/>
      <c r="AQ125" s="310"/>
      <c r="AR125" s="310"/>
      <c r="AS125" s="310"/>
      <c r="AT125" s="310"/>
      <c r="AU125" s="310"/>
      <c r="AV125" s="310"/>
      <c r="AW125" s="310"/>
      <c r="AX125" s="310"/>
      <c r="AY125" s="310"/>
      <c r="AZ125" s="310"/>
      <c r="BA125" s="310"/>
      <c r="BB125" s="310"/>
      <c r="BC125" s="310"/>
      <c r="BD125" s="310"/>
      <c r="BE125" s="310"/>
      <c r="BF125" s="239"/>
      <c r="BG125" s="239"/>
      <c r="BH125" s="239"/>
      <c r="BI125" s="239"/>
      <c r="BJ125" s="239"/>
      <c r="BK125" s="239"/>
      <c r="BL125" s="239"/>
      <c r="BM125" s="239"/>
      <c r="BN125" s="239"/>
      <c r="BO125" s="239"/>
      <c r="BP125" s="239"/>
      <c r="BQ125" s="239"/>
      <c r="BR125" s="239"/>
      <c r="BS125" s="239"/>
      <c r="BT125" s="239"/>
      <c r="BU125" s="239"/>
      <c r="BV125" s="239"/>
      <c r="BW125" s="239"/>
      <c r="BX125" s="239"/>
    </row>
    <row r="126" spans="1:76" ht="21" customHeight="1">
      <c r="A126" s="239" t="s">
        <v>48</v>
      </c>
      <c r="B126" s="239"/>
      <c r="C126" s="239"/>
      <c r="D126" s="239"/>
      <c r="E126" s="239"/>
      <c r="F126" s="239"/>
      <c r="G126" s="308"/>
      <c r="H126" s="239"/>
      <c r="I126" s="239"/>
      <c r="J126" s="239"/>
      <c r="K126" s="239"/>
      <c r="L126" s="239"/>
      <c r="M126" s="239"/>
      <c r="N126" s="239"/>
      <c r="O126" s="239"/>
      <c r="P126" s="309"/>
      <c r="Q126" s="310"/>
      <c r="R126" s="310"/>
      <c r="S126" s="310"/>
      <c r="T126" s="310"/>
      <c r="U126" s="310"/>
      <c r="V126" s="239"/>
      <c r="W126" s="239"/>
      <c r="X126" s="239"/>
      <c r="Y126" s="239"/>
      <c r="Z126" s="239"/>
      <c r="AA126" s="239"/>
      <c r="AB126" s="239"/>
      <c r="AC126" s="239"/>
      <c r="AD126" s="239"/>
      <c r="AE126" s="239"/>
      <c r="AF126" s="239"/>
      <c r="AG126" s="239"/>
      <c r="AH126" s="239"/>
      <c r="AI126" s="239"/>
      <c r="AJ126" s="239"/>
      <c r="AK126" s="239"/>
      <c r="AL126" s="239"/>
      <c r="AM126" s="239"/>
      <c r="AN126" s="239"/>
      <c r="AO126" s="310"/>
      <c r="AP126" s="310"/>
      <c r="AQ126" s="310"/>
      <c r="AR126" s="310"/>
      <c r="AS126" s="310"/>
      <c r="AT126" s="310"/>
      <c r="AU126" s="310"/>
      <c r="AV126" s="310"/>
      <c r="AW126" s="310"/>
      <c r="AX126" s="310"/>
      <c r="AY126" s="310"/>
      <c r="AZ126" s="310"/>
      <c r="BA126" s="310"/>
      <c r="BB126" s="310"/>
      <c r="BC126" s="310"/>
      <c r="BD126" s="310"/>
      <c r="BE126" s="310"/>
      <c r="BF126" s="239"/>
      <c r="BG126" s="239"/>
      <c r="BH126" s="239"/>
      <c r="BI126" s="239"/>
      <c r="BJ126" s="239"/>
      <c r="BK126" s="239"/>
      <c r="BL126" s="239"/>
      <c r="BM126" s="239"/>
      <c r="BN126" s="239"/>
      <c r="BO126" s="239"/>
      <c r="BP126" s="239"/>
      <c r="BQ126" s="239"/>
      <c r="BR126" s="239"/>
      <c r="BS126" s="239"/>
      <c r="BT126" s="239"/>
      <c r="BU126" s="239"/>
      <c r="BV126" s="239"/>
      <c r="BW126" s="239"/>
      <c r="BX126" s="239"/>
    </row>
    <row r="127" spans="1:76" ht="31.5" customHeight="1">
      <c r="A127" s="239" t="s">
        <v>57</v>
      </c>
      <c r="B127" s="239"/>
      <c r="C127" s="239"/>
      <c r="D127" s="239"/>
      <c r="E127" s="239"/>
      <c r="F127" s="239"/>
      <c r="G127" s="308"/>
      <c r="H127" s="239"/>
      <c r="I127" s="239"/>
      <c r="J127" s="239"/>
      <c r="K127" s="239"/>
      <c r="L127" s="239"/>
      <c r="M127" s="239"/>
      <c r="N127" s="239"/>
      <c r="O127" s="239"/>
      <c r="P127" s="309"/>
      <c r="Q127" s="310"/>
      <c r="R127" s="310"/>
      <c r="S127" s="310"/>
      <c r="T127" s="310"/>
      <c r="U127" s="310"/>
      <c r="V127" s="239"/>
      <c r="W127" s="239"/>
      <c r="X127" s="239"/>
      <c r="Y127" s="239"/>
      <c r="Z127" s="239"/>
      <c r="AA127" s="239"/>
      <c r="AB127" s="239"/>
      <c r="AC127" s="239"/>
      <c r="AD127" s="239"/>
      <c r="AE127" s="239"/>
      <c r="AF127" s="239"/>
      <c r="AG127" s="239"/>
      <c r="AH127" s="239"/>
      <c r="AI127" s="239"/>
      <c r="AJ127" s="239"/>
      <c r="AK127" s="239"/>
      <c r="AL127" s="239"/>
      <c r="AM127" s="239"/>
      <c r="AN127" s="239"/>
      <c r="AO127" s="310"/>
      <c r="AP127" s="310"/>
      <c r="AQ127" s="310"/>
      <c r="AR127" s="310"/>
      <c r="AS127" s="310"/>
      <c r="AT127" s="310"/>
      <c r="AU127" s="310"/>
      <c r="AV127" s="310"/>
      <c r="AW127" s="310"/>
      <c r="AX127" s="310"/>
      <c r="AY127" s="310"/>
      <c r="AZ127" s="310"/>
      <c r="BA127" s="310"/>
      <c r="BB127" s="310"/>
      <c r="BC127" s="310"/>
      <c r="BD127" s="310"/>
      <c r="BE127" s="310"/>
      <c r="BF127" s="239"/>
      <c r="BG127" s="239"/>
      <c r="BH127" s="239"/>
      <c r="BI127" s="239"/>
      <c r="BJ127" s="239"/>
      <c r="BK127" s="239"/>
      <c r="BL127" s="239"/>
      <c r="BM127" s="239"/>
      <c r="BN127" s="239"/>
      <c r="BO127" s="239"/>
      <c r="BP127" s="239"/>
      <c r="BQ127" s="239"/>
      <c r="BR127" s="239"/>
      <c r="BS127" s="239"/>
      <c r="BT127" s="239"/>
      <c r="BU127" s="239"/>
      <c r="BV127" s="239"/>
      <c r="BW127" s="239"/>
      <c r="BX127" s="239"/>
    </row>
    <row r="128" spans="1:76" ht="26.25" customHeight="1">
      <c r="A128" s="239" t="s">
        <v>58</v>
      </c>
      <c r="B128" s="239"/>
      <c r="C128" s="239"/>
      <c r="D128" s="239"/>
      <c r="E128" s="239"/>
      <c r="F128" s="239"/>
      <c r="G128" s="308"/>
      <c r="H128" s="239"/>
      <c r="I128" s="239"/>
      <c r="J128" s="239"/>
      <c r="K128" s="239"/>
      <c r="L128" s="239"/>
      <c r="M128" s="239"/>
      <c r="N128" s="239"/>
      <c r="O128" s="239"/>
      <c r="P128" s="309"/>
      <c r="Q128" s="310"/>
      <c r="R128" s="310"/>
      <c r="S128" s="310"/>
      <c r="T128" s="310"/>
      <c r="U128" s="310"/>
      <c r="V128" s="239"/>
      <c r="W128" s="239"/>
      <c r="X128" s="239"/>
      <c r="Y128" s="239"/>
      <c r="Z128" s="239"/>
      <c r="AA128" s="239"/>
      <c r="AB128" s="239"/>
      <c r="AC128" s="239"/>
      <c r="AD128" s="239"/>
      <c r="AE128" s="239"/>
      <c r="AF128" s="239"/>
      <c r="AG128" s="239"/>
      <c r="AH128" s="239"/>
      <c r="AI128" s="239"/>
      <c r="AJ128" s="239"/>
      <c r="AK128" s="239"/>
      <c r="AL128" s="239"/>
      <c r="AM128" s="239"/>
      <c r="AN128" s="239"/>
      <c r="AO128" s="310"/>
      <c r="AP128" s="310"/>
      <c r="AQ128" s="310"/>
      <c r="AR128" s="310"/>
      <c r="AS128" s="310"/>
      <c r="AT128" s="310"/>
      <c r="AU128" s="310"/>
      <c r="AV128" s="310"/>
      <c r="AW128" s="310"/>
      <c r="AX128" s="310"/>
      <c r="AY128" s="310"/>
      <c r="AZ128" s="310"/>
      <c r="BA128" s="310"/>
      <c r="BB128" s="310"/>
      <c r="BC128" s="310"/>
      <c r="BD128" s="310"/>
      <c r="BE128" s="310"/>
      <c r="BF128" s="239"/>
      <c r="BG128" s="239"/>
      <c r="BH128" s="239"/>
      <c r="BI128" s="239"/>
      <c r="BJ128" s="239"/>
      <c r="BK128" s="239"/>
      <c r="BL128" s="239"/>
      <c r="BM128" s="239"/>
      <c r="BN128" s="239"/>
      <c r="BO128" s="239"/>
      <c r="BP128" s="239"/>
      <c r="BQ128" s="239"/>
      <c r="BR128" s="239"/>
      <c r="BS128" s="239"/>
      <c r="BT128" s="239"/>
      <c r="BU128" s="239"/>
      <c r="BV128" s="239"/>
      <c r="BW128" s="239"/>
      <c r="BX128" s="239"/>
    </row>
    <row r="129" spans="1:76" ht="22.5" customHeight="1">
      <c r="A129" s="239" t="s">
        <v>59</v>
      </c>
      <c r="B129" s="239"/>
      <c r="C129" s="239"/>
      <c r="D129" s="239"/>
      <c r="E129" s="239"/>
      <c r="F129" s="239"/>
      <c r="G129" s="308"/>
      <c r="H129" s="239"/>
      <c r="I129" s="239"/>
      <c r="J129" s="239"/>
      <c r="K129" s="239"/>
      <c r="L129" s="239"/>
      <c r="M129" s="239"/>
      <c r="N129" s="239"/>
      <c r="O129" s="239"/>
      <c r="P129" s="309"/>
      <c r="Q129" s="310"/>
      <c r="R129" s="310"/>
      <c r="S129" s="310"/>
      <c r="T129" s="310"/>
      <c r="U129" s="310"/>
      <c r="V129" s="239"/>
      <c r="W129" s="239"/>
      <c r="X129" s="239"/>
      <c r="Y129" s="239"/>
      <c r="Z129" s="239"/>
      <c r="AA129" s="239"/>
      <c r="AB129" s="239"/>
      <c r="AC129" s="239"/>
      <c r="AD129" s="239"/>
      <c r="AE129" s="239"/>
      <c r="AF129" s="239"/>
      <c r="AG129" s="239"/>
      <c r="AH129" s="239"/>
      <c r="AI129" s="239"/>
      <c r="AJ129" s="239"/>
      <c r="AK129" s="239"/>
      <c r="AL129" s="239"/>
      <c r="AM129" s="239"/>
      <c r="AN129" s="239"/>
      <c r="AO129" s="310"/>
      <c r="AP129" s="310"/>
      <c r="AQ129" s="310"/>
      <c r="AR129" s="310"/>
      <c r="AS129" s="310"/>
      <c r="AT129" s="310"/>
      <c r="AU129" s="310"/>
      <c r="AV129" s="310"/>
      <c r="AW129" s="310"/>
      <c r="AX129" s="310"/>
      <c r="AY129" s="310"/>
      <c r="AZ129" s="310"/>
      <c r="BA129" s="310"/>
      <c r="BB129" s="310"/>
      <c r="BC129" s="310"/>
      <c r="BD129" s="310"/>
      <c r="BE129" s="310"/>
      <c r="BF129" s="239"/>
      <c r="BG129" s="239"/>
      <c r="BH129" s="239"/>
      <c r="BI129" s="239"/>
      <c r="BJ129" s="239"/>
      <c r="BK129" s="239"/>
      <c r="BL129" s="239"/>
      <c r="BM129" s="239"/>
      <c r="BN129" s="239"/>
      <c r="BO129" s="239"/>
      <c r="BP129" s="239"/>
      <c r="BQ129" s="239"/>
      <c r="BR129" s="239"/>
      <c r="BS129" s="239"/>
      <c r="BT129" s="239"/>
      <c r="BU129" s="239"/>
      <c r="BV129" s="239"/>
      <c r="BW129" s="239"/>
      <c r="BX129" s="239"/>
    </row>
    <row r="130" spans="1:76" ht="31.5" customHeight="1">
      <c r="A130" s="239" t="s">
        <v>60</v>
      </c>
      <c r="B130" s="239"/>
      <c r="C130" s="239"/>
      <c r="D130" s="239"/>
      <c r="E130" s="239"/>
      <c r="F130" s="239"/>
      <c r="G130" s="308"/>
      <c r="H130" s="239"/>
      <c r="I130" s="239"/>
      <c r="J130" s="239"/>
      <c r="K130" s="239"/>
      <c r="L130" s="239"/>
      <c r="M130" s="239"/>
      <c r="N130" s="239"/>
      <c r="O130" s="239"/>
      <c r="P130" s="309"/>
      <c r="Q130" s="310"/>
      <c r="R130" s="310"/>
      <c r="S130" s="310"/>
      <c r="T130" s="310"/>
      <c r="U130" s="310"/>
      <c r="V130" s="239"/>
      <c r="W130" s="239"/>
      <c r="X130" s="239"/>
      <c r="Y130" s="239"/>
      <c r="Z130" s="239"/>
      <c r="AA130" s="239"/>
      <c r="AB130" s="239"/>
      <c r="AC130" s="239"/>
      <c r="AD130" s="239"/>
      <c r="AE130" s="239"/>
      <c r="AF130" s="239"/>
      <c r="AG130" s="239"/>
      <c r="AH130" s="239"/>
      <c r="AI130" s="239"/>
      <c r="AJ130" s="239"/>
      <c r="AK130" s="239"/>
      <c r="AL130" s="239"/>
      <c r="AM130" s="239"/>
      <c r="AN130" s="239"/>
      <c r="AO130" s="310"/>
      <c r="AP130" s="310"/>
      <c r="AQ130" s="310"/>
      <c r="AR130" s="310"/>
      <c r="AS130" s="310"/>
      <c r="AT130" s="310"/>
      <c r="AU130" s="310"/>
      <c r="AV130" s="310"/>
      <c r="AW130" s="310"/>
      <c r="AX130" s="310"/>
      <c r="AY130" s="310"/>
      <c r="AZ130" s="310"/>
      <c r="BA130" s="310"/>
      <c r="BB130" s="310"/>
      <c r="BC130" s="310"/>
      <c r="BD130" s="310"/>
      <c r="BE130" s="310"/>
      <c r="BF130" s="239"/>
      <c r="BG130" s="239"/>
      <c r="BH130" s="239"/>
      <c r="BI130" s="239"/>
      <c r="BJ130" s="239"/>
      <c r="BK130" s="239"/>
      <c r="BL130" s="239"/>
      <c r="BM130" s="239"/>
      <c r="BN130" s="239"/>
      <c r="BO130" s="239"/>
      <c r="BP130" s="239"/>
      <c r="BQ130" s="239"/>
      <c r="BR130" s="239"/>
      <c r="BS130" s="239"/>
      <c r="BT130" s="239"/>
      <c r="BU130" s="239"/>
      <c r="BV130" s="239"/>
      <c r="BW130" s="239"/>
      <c r="BX130" s="239"/>
    </row>
    <row r="131" spans="1:76" ht="26.25" customHeight="1">
      <c r="A131" s="239" t="s">
        <v>61</v>
      </c>
      <c r="B131" s="239"/>
      <c r="C131" s="239"/>
      <c r="D131" s="239"/>
      <c r="E131" s="239"/>
      <c r="F131" s="239"/>
      <c r="G131" s="308"/>
      <c r="H131" s="239"/>
      <c r="I131" s="239"/>
      <c r="J131" s="239"/>
      <c r="K131" s="239"/>
      <c r="L131" s="239"/>
      <c r="M131" s="239"/>
      <c r="N131" s="239"/>
      <c r="O131" s="239"/>
      <c r="P131" s="309"/>
      <c r="Q131" s="310"/>
      <c r="R131" s="310"/>
      <c r="S131" s="310"/>
      <c r="T131" s="310"/>
      <c r="U131" s="310"/>
      <c r="V131" s="239"/>
      <c r="W131" s="239"/>
      <c r="X131" s="239"/>
      <c r="Y131" s="239"/>
      <c r="Z131" s="239"/>
      <c r="AA131" s="239"/>
      <c r="AB131" s="239"/>
      <c r="AC131" s="239"/>
      <c r="AD131" s="239"/>
      <c r="AE131" s="239"/>
      <c r="AF131" s="239"/>
      <c r="AG131" s="239"/>
      <c r="AH131" s="239"/>
      <c r="AI131" s="239"/>
      <c r="AJ131" s="239"/>
      <c r="AK131" s="239"/>
      <c r="AL131" s="239"/>
      <c r="AM131" s="239"/>
      <c r="AN131" s="239"/>
      <c r="AO131" s="310"/>
      <c r="AP131" s="310"/>
      <c r="AQ131" s="310"/>
      <c r="AR131" s="310"/>
      <c r="AS131" s="310"/>
      <c r="AT131" s="310"/>
      <c r="AU131" s="310"/>
      <c r="AV131" s="310"/>
      <c r="AW131" s="310"/>
      <c r="AX131" s="310"/>
      <c r="AY131" s="310"/>
      <c r="AZ131" s="310"/>
      <c r="BA131" s="310"/>
      <c r="BB131" s="310"/>
      <c r="BC131" s="310"/>
      <c r="BD131" s="310"/>
      <c r="BE131" s="310"/>
      <c r="BF131" s="239"/>
      <c r="BG131" s="239"/>
      <c r="BH131" s="239"/>
      <c r="BI131" s="239"/>
      <c r="BJ131" s="239"/>
      <c r="BK131" s="239"/>
      <c r="BL131" s="239"/>
      <c r="BM131" s="239"/>
      <c r="BN131" s="239"/>
      <c r="BO131" s="239"/>
      <c r="BP131" s="239"/>
      <c r="BQ131" s="239"/>
      <c r="BR131" s="239"/>
      <c r="BS131" s="239"/>
      <c r="BT131" s="239"/>
      <c r="BU131" s="239"/>
      <c r="BV131" s="239"/>
      <c r="BW131" s="239"/>
      <c r="BX131" s="239"/>
    </row>
    <row r="132" spans="1:76" ht="22.5" customHeight="1">
      <c r="A132" s="239" t="s">
        <v>62</v>
      </c>
      <c r="B132" s="239"/>
      <c r="C132" s="239"/>
      <c r="D132" s="239"/>
      <c r="E132" s="239"/>
      <c r="F132" s="239"/>
      <c r="G132" s="308"/>
      <c r="H132" s="239"/>
      <c r="I132" s="239"/>
      <c r="J132" s="239"/>
      <c r="K132" s="239"/>
      <c r="L132" s="239"/>
      <c r="M132" s="239"/>
      <c r="N132" s="239"/>
      <c r="O132" s="239"/>
      <c r="P132" s="309"/>
      <c r="Q132" s="310"/>
      <c r="R132" s="310"/>
      <c r="S132" s="310"/>
      <c r="T132" s="310"/>
      <c r="U132" s="310"/>
      <c r="V132" s="239"/>
      <c r="W132" s="239"/>
      <c r="X132" s="239"/>
      <c r="Y132" s="239"/>
      <c r="Z132" s="239"/>
      <c r="AA132" s="239"/>
      <c r="AB132" s="239"/>
      <c r="AC132" s="239"/>
      <c r="AD132" s="239"/>
      <c r="AE132" s="239"/>
      <c r="AF132" s="239"/>
      <c r="AG132" s="239"/>
      <c r="AH132" s="239"/>
      <c r="AI132" s="239"/>
      <c r="AJ132" s="239"/>
      <c r="AK132" s="239"/>
      <c r="AL132" s="239"/>
      <c r="AM132" s="239"/>
      <c r="AN132" s="239"/>
      <c r="AO132" s="310"/>
      <c r="AP132" s="310"/>
      <c r="AQ132" s="310"/>
      <c r="AR132" s="310"/>
      <c r="AS132" s="310"/>
      <c r="AT132" s="310"/>
      <c r="AU132" s="310"/>
      <c r="AV132" s="310"/>
      <c r="AW132" s="310"/>
      <c r="AX132" s="310"/>
      <c r="AY132" s="310"/>
      <c r="AZ132" s="310"/>
      <c r="BA132" s="310"/>
      <c r="BB132" s="310"/>
      <c r="BC132" s="310"/>
      <c r="BD132" s="310"/>
      <c r="BE132" s="310"/>
      <c r="BF132" s="239"/>
      <c r="BG132" s="239"/>
      <c r="BH132" s="239"/>
      <c r="BI132" s="239"/>
      <c r="BJ132" s="239"/>
      <c r="BK132" s="239"/>
      <c r="BL132" s="239"/>
      <c r="BM132" s="239"/>
      <c r="BN132" s="239"/>
      <c r="BO132" s="239"/>
      <c r="BP132" s="239"/>
      <c r="BQ132" s="239"/>
      <c r="BR132" s="239"/>
      <c r="BS132" s="239"/>
      <c r="BT132" s="239"/>
      <c r="BU132" s="239"/>
      <c r="BV132" s="239"/>
      <c r="BW132" s="239"/>
      <c r="BX132" s="239"/>
    </row>
    <row r="133" spans="1:76" ht="21" customHeight="1">
      <c r="A133" s="239" t="s">
        <v>7</v>
      </c>
      <c r="B133" s="239"/>
      <c r="C133" s="239"/>
      <c r="D133" s="239"/>
      <c r="E133" s="239"/>
      <c r="F133" s="239"/>
      <c r="G133" s="308"/>
      <c r="H133" s="239"/>
      <c r="I133" s="239"/>
      <c r="J133" s="239"/>
      <c r="K133" s="239"/>
      <c r="L133" s="239"/>
      <c r="M133" s="239"/>
      <c r="N133" s="239"/>
      <c r="O133" s="239"/>
      <c r="P133" s="309"/>
      <c r="Q133" s="310"/>
      <c r="R133" s="310"/>
      <c r="S133" s="310"/>
      <c r="T133" s="310"/>
      <c r="U133" s="310"/>
      <c r="V133" s="239"/>
      <c r="W133" s="239"/>
      <c r="X133" s="239"/>
      <c r="Y133" s="239"/>
      <c r="Z133" s="239"/>
      <c r="AA133" s="239"/>
      <c r="AB133" s="239"/>
      <c r="AC133" s="239"/>
      <c r="AD133" s="239"/>
      <c r="AE133" s="239"/>
      <c r="AF133" s="239"/>
      <c r="AG133" s="239"/>
      <c r="AH133" s="239"/>
      <c r="AI133" s="239"/>
      <c r="AJ133" s="239"/>
      <c r="AK133" s="239"/>
      <c r="AL133" s="239"/>
      <c r="AM133" s="239"/>
      <c r="AN133" s="239"/>
      <c r="AO133" s="310"/>
      <c r="AP133" s="310"/>
      <c r="AQ133" s="310"/>
      <c r="AR133" s="310"/>
      <c r="AS133" s="310"/>
      <c r="AT133" s="310"/>
      <c r="AU133" s="310"/>
      <c r="AV133" s="310"/>
      <c r="AW133" s="310"/>
      <c r="AX133" s="310"/>
      <c r="AY133" s="310"/>
      <c r="AZ133" s="310"/>
      <c r="BA133" s="310"/>
      <c r="BB133" s="310"/>
      <c r="BC133" s="310"/>
      <c r="BD133" s="310"/>
      <c r="BE133" s="310"/>
      <c r="BF133" s="239"/>
      <c r="BG133" s="239"/>
      <c r="BH133" s="239"/>
      <c r="BI133" s="239"/>
      <c r="BJ133" s="239"/>
      <c r="BK133" s="239"/>
      <c r="BL133" s="239"/>
      <c r="BM133" s="239"/>
      <c r="BN133" s="239"/>
      <c r="BO133" s="239"/>
      <c r="BP133" s="239"/>
      <c r="BQ133" s="239"/>
      <c r="BR133" s="239"/>
      <c r="BS133" s="239"/>
      <c r="BT133" s="239"/>
      <c r="BU133" s="239"/>
      <c r="BV133" s="239"/>
      <c r="BW133" s="239"/>
      <c r="BX133" s="239"/>
    </row>
    <row r="134" spans="1:76" ht="21" customHeight="1">
      <c r="A134" s="239" t="s">
        <v>8</v>
      </c>
      <c r="B134" s="239"/>
      <c r="C134" s="239"/>
      <c r="D134" s="239"/>
      <c r="E134" s="239"/>
      <c r="F134" s="239"/>
      <c r="G134" s="308"/>
      <c r="H134" s="239"/>
      <c r="I134" s="239"/>
      <c r="J134" s="239"/>
      <c r="K134" s="239"/>
      <c r="L134" s="239"/>
      <c r="M134" s="239"/>
      <c r="N134" s="239"/>
      <c r="O134" s="239"/>
      <c r="P134" s="309"/>
      <c r="Q134" s="310"/>
      <c r="R134" s="310"/>
      <c r="S134" s="310"/>
      <c r="T134" s="310"/>
      <c r="U134" s="310"/>
      <c r="V134" s="239"/>
      <c r="W134" s="239"/>
      <c r="X134" s="239"/>
      <c r="Y134" s="239"/>
      <c r="Z134" s="239"/>
      <c r="AA134" s="239"/>
      <c r="AB134" s="239"/>
      <c r="AC134" s="239"/>
      <c r="AD134" s="239"/>
      <c r="AE134" s="239"/>
      <c r="AF134" s="239"/>
      <c r="AG134" s="239"/>
      <c r="AH134" s="239"/>
      <c r="AI134" s="239"/>
      <c r="AJ134" s="239"/>
      <c r="AK134" s="239"/>
      <c r="AL134" s="239"/>
      <c r="AM134" s="239"/>
      <c r="AN134" s="239"/>
      <c r="AO134" s="310"/>
      <c r="AP134" s="310"/>
      <c r="AQ134" s="310"/>
      <c r="AR134" s="310"/>
      <c r="AS134" s="310"/>
      <c r="AT134" s="310"/>
      <c r="AU134" s="310"/>
      <c r="AV134" s="310"/>
      <c r="AW134" s="310"/>
      <c r="AX134" s="310"/>
      <c r="AY134" s="310"/>
      <c r="AZ134" s="310"/>
      <c r="BA134" s="310"/>
      <c r="BB134" s="310"/>
      <c r="BC134" s="310"/>
      <c r="BD134" s="310"/>
      <c r="BE134" s="310"/>
      <c r="BF134" s="239"/>
      <c r="BG134" s="239"/>
      <c r="BH134" s="239"/>
      <c r="BI134" s="239"/>
      <c r="BJ134" s="239"/>
      <c r="BK134" s="239"/>
      <c r="BL134" s="239"/>
      <c r="BM134" s="239"/>
      <c r="BN134" s="239"/>
      <c r="BO134" s="239"/>
      <c r="BP134" s="239"/>
      <c r="BQ134" s="239"/>
      <c r="BR134" s="239"/>
      <c r="BS134" s="239"/>
      <c r="BT134" s="239"/>
      <c r="BU134" s="239"/>
      <c r="BV134" s="239"/>
      <c r="BW134" s="239"/>
      <c r="BX134" s="239"/>
    </row>
    <row r="135" spans="1:76" ht="21" customHeight="1">
      <c r="A135" s="239" t="s">
        <v>19</v>
      </c>
      <c r="B135" s="239"/>
      <c r="C135" s="239"/>
      <c r="D135" s="239"/>
      <c r="E135" s="239"/>
      <c r="F135" s="239"/>
      <c r="G135" s="308"/>
      <c r="H135" s="239"/>
      <c r="I135" s="239"/>
      <c r="J135" s="239"/>
      <c r="K135" s="239"/>
      <c r="L135" s="239"/>
      <c r="M135" s="239"/>
      <c r="N135" s="239"/>
      <c r="O135" s="239"/>
      <c r="P135" s="309"/>
      <c r="Q135" s="310"/>
      <c r="R135" s="310"/>
      <c r="S135" s="310"/>
      <c r="T135" s="310"/>
      <c r="U135" s="310"/>
      <c r="V135" s="239"/>
      <c r="W135" s="239"/>
      <c r="X135" s="239"/>
      <c r="Y135" s="239"/>
      <c r="Z135" s="239"/>
      <c r="AA135" s="239"/>
      <c r="AB135" s="239"/>
      <c r="AC135" s="239"/>
      <c r="AD135" s="239"/>
      <c r="AE135" s="239"/>
      <c r="AF135" s="239"/>
      <c r="AG135" s="239"/>
      <c r="AH135" s="239"/>
      <c r="AI135" s="239"/>
      <c r="AJ135" s="239"/>
      <c r="AK135" s="239"/>
      <c r="AL135" s="239"/>
      <c r="AM135" s="239"/>
      <c r="AN135" s="239"/>
      <c r="AO135" s="310"/>
      <c r="AP135" s="310"/>
      <c r="AQ135" s="310"/>
      <c r="AR135" s="310"/>
      <c r="AS135" s="310"/>
      <c r="AT135" s="310"/>
      <c r="AU135" s="310"/>
      <c r="AV135" s="310"/>
      <c r="AW135" s="310"/>
      <c r="AX135" s="310"/>
      <c r="AY135" s="310"/>
      <c r="AZ135" s="310"/>
      <c r="BA135" s="310"/>
      <c r="BB135" s="310"/>
      <c r="BC135" s="310"/>
      <c r="BD135" s="310"/>
      <c r="BE135" s="310"/>
      <c r="BF135" s="239"/>
      <c r="BG135" s="239"/>
      <c r="BH135" s="239"/>
      <c r="BI135" s="239"/>
      <c r="BJ135" s="239"/>
      <c r="BK135" s="239"/>
      <c r="BL135" s="239"/>
      <c r="BM135" s="239"/>
      <c r="BN135" s="239"/>
      <c r="BO135" s="239"/>
      <c r="BP135" s="239"/>
      <c r="BQ135" s="239"/>
      <c r="BR135" s="239"/>
      <c r="BS135" s="239"/>
      <c r="BT135" s="239"/>
      <c r="BU135" s="239"/>
      <c r="BV135" s="239"/>
      <c r="BW135" s="239"/>
      <c r="BX135" s="239"/>
    </row>
    <row r="136" spans="1:76" ht="21" customHeight="1">
      <c r="A136" s="239" t="s">
        <v>24</v>
      </c>
      <c r="B136" s="239"/>
      <c r="C136" s="239"/>
      <c r="D136" s="239"/>
      <c r="E136" s="239"/>
      <c r="F136" s="239"/>
      <c r="G136" s="308"/>
      <c r="H136" s="239"/>
      <c r="I136" s="239"/>
      <c r="J136" s="239"/>
      <c r="K136" s="239"/>
      <c r="L136" s="239"/>
      <c r="M136" s="239"/>
      <c r="N136" s="239"/>
      <c r="O136" s="239"/>
      <c r="P136" s="309"/>
      <c r="Q136" s="310"/>
      <c r="R136" s="310"/>
      <c r="S136" s="310"/>
      <c r="T136" s="310"/>
      <c r="U136" s="310"/>
      <c r="V136" s="239"/>
      <c r="W136" s="239"/>
      <c r="X136" s="239"/>
      <c r="Y136" s="239"/>
      <c r="Z136" s="239"/>
      <c r="AA136" s="239"/>
      <c r="AB136" s="239"/>
      <c r="AC136" s="239"/>
      <c r="AD136" s="239"/>
      <c r="AE136" s="239"/>
      <c r="AF136" s="239"/>
      <c r="AG136" s="239"/>
      <c r="AH136" s="239"/>
      <c r="AI136" s="239"/>
      <c r="AJ136" s="239"/>
      <c r="AK136" s="239"/>
      <c r="AL136" s="239"/>
      <c r="AM136" s="239"/>
      <c r="AN136" s="239"/>
      <c r="AO136" s="310"/>
      <c r="AP136" s="310"/>
      <c r="AQ136" s="310"/>
      <c r="AR136" s="310"/>
      <c r="AS136" s="310"/>
      <c r="AT136" s="310"/>
      <c r="AU136" s="310"/>
      <c r="AV136" s="310"/>
      <c r="AW136" s="310"/>
      <c r="AX136" s="310"/>
      <c r="AY136" s="310"/>
      <c r="AZ136" s="310"/>
      <c r="BA136" s="310"/>
      <c r="BB136" s="310"/>
      <c r="BC136" s="310"/>
      <c r="BD136" s="310"/>
      <c r="BE136" s="310"/>
      <c r="BF136" s="239"/>
      <c r="BG136" s="239"/>
      <c r="BH136" s="239"/>
      <c r="BI136" s="239"/>
      <c r="BJ136" s="239"/>
      <c r="BK136" s="239"/>
      <c r="BL136" s="239"/>
      <c r="BM136" s="239"/>
      <c r="BN136" s="239"/>
      <c r="BO136" s="239"/>
      <c r="BP136" s="239"/>
      <c r="BQ136" s="239"/>
      <c r="BR136" s="239"/>
      <c r="BS136" s="239"/>
      <c r="BT136" s="239"/>
      <c r="BU136" s="239"/>
      <c r="BV136" s="239"/>
      <c r="BW136" s="239"/>
      <c r="BX136" s="239"/>
    </row>
    <row r="137" spans="1:76" ht="21" customHeight="1">
      <c r="A137" s="239" t="s">
        <v>20</v>
      </c>
      <c r="B137" s="239"/>
      <c r="C137" s="239"/>
      <c r="D137" s="239"/>
      <c r="E137" s="239"/>
      <c r="F137" s="239"/>
      <c r="G137" s="308"/>
      <c r="H137" s="239"/>
      <c r="I137" s="239"/>
      <c r="J137" s="239"/>
      <c r="K137" s="239"/>
      <c r="L137" s="239"/>
      <c r="M137" s="239"/>
      <c r="N137" s="239"/>
      <c r="O137" s="239"/>
      <c r="P137" s="309"/>
      <c r="Q137" s="310"/>
      <c r="R137" s="310"/>
      <c r="S137" s="310"/>
      <c r="T137" s="310"/>
      <c r="U137" s="310"/>
      <c r="V137" s="239"/>
      <c r="W137" s="239"/>
      <c r="X137" s="239"/>
      <c r="Y137" s="239"/>
      <c r="Z137" s="239"/>
      <c r="AA137" s="239"/>
      <c r="AB137" s="239"/>
      <c r="AC137" s="239"/>
      <c r="AD137" s="239"/>
      <c r="AE137" s="239"/>
      <c r="AF137" s="239"/>
      <c r="AG137" s="239"/>
      <c r="AH137" s="239"/>
      <c r="AI137" s="239"/>
      <c r="AJ137" s="239"/>
      <c r="AK137" s="239"/>
      <c r="AL137" s="239"/>
      <c r="AM137" s="239"/>
      <c r="AN137" s="239"/>
      <c r="AO137" s="310"/>
      <c r="AP137" s="310"/>
      <c r="AQ137" s="310"/>
      <c r="AR137" s="310"/>
      <c r="AS137" s="310"/>
      <c r="AT137" s="310"/>
      <c r="AU137" s="310"/>
      <c r="AV137" s="310"/>
      <c r="AW137" s="310"/>
      <c r="AX137" s="310"/>
      <c r="AY137" s="310"/>
      <c r="AZ137" s="310"/>
      <c r="BA137" s="310"/>
      <c r="BB137" s="310"/>
      <c r="BC137" s="310"/>
      <c r="BD137" s="310"/>
      <c r="BE137" s="310"/>
      <c r="BF137" s="239"/>
      <c r="BG137" s="239"/>
      <c r="BH137" s="239"/>
      <c r="BI137" s="239"/>
      <c r="BJ137" s="239"/>
      <c r="BK137" s="239"/>
      <c r="BL137" s="239"/>
      <c r="BM137" s="239"/>
      <c r="BN137" s="239"/>
      <c r="BO137" s="239"/>
      <c r="BP137" s="239"/>
      <c r="BQ137" s="239"/>
      <c r="BR137" s="239"/>
      <c r="BS137" s="239"/>
      <c r="BT137" s="239"/>
      <c r="BU137" s="239"/>
      <c r="BV137" s="239"/>
      <c r="BW137" s="239"/>
      <c r="BX137" s="239"/>
    </row>
    <row r="138" spans="1:76" ht="21" customHeight="1">
      <c r="A138" s="239"/>
      <c r="B138" s="239"/>
      <c r="C138" s="239"/>
      <c r="D138" s="239"/>
      <c r="E138" s="239"/>
      <c r="F138" s="239"/>
      <c r="G138" s="308"/>
      <c r="H138" s="239"/>
      <c r="I138" s="239"/>
      <c r="J138" s="239"/>
      <c r="K138" s="239"/>
      <c r="L138" s="239"/>
      <c r="M138" s="239"/>
      <c r="N138" s="239"/>
      <c r="O138" s="239"/>
      <c r="P138" s="309"/>
      <c r="Q138" s="310"/>
      <c r="R138" s="310"/>
      <c r="S138" s="310"/>
      <c r="T138" s="310"/>
      <c r="U138" s="310"/>
      <c r="V138" s="239"/>
      <c r="W138" s="239"/>
      <c r="X138" s="239"/>
      <c r="Y138" s="239"/>
      <c r="Z138" s="239"/>
      <c r="AA138" s="239"/>
      <c r="AB138" s="239"/>
      <c r="AC138" s="239"/>
      <c r="AD138" s="239"/>
      <c r="AE138" s="239"/>
      <c r="AF138" s="239"/>
      <c r="AG138" s="239"/>
      <c r="AH138" s="239"/>
      <c r="AI138" s="239"/>
      <c r="AJ138" s="239"/>
      <c r="AK138" s="239"/>
      <c r="AL138" s="239"/>
      <c r="AM138" s="239"/>
      <c r="AN138" s="239"/>
      <c r="AO138" s="310"/>
      <c r="AP138" s="310"/>
      <c r="AQ138" s="310"/>
      <c r="AR138" s="310"/>
      <c r="AS138" s="310"/>
      <c r="AT138" s="310"/>
      <c r="AU138" s="310"/>
      <c r="AV138" s="310"/>
      <c r="AW138" s="310"/>
      <c r="AX138" s="310"/>
      <c r="AY138" s="310"/>
      <c r="AZ138" s="310"/>
      <c r="BA138" s="310"/>
      <c r="BB138" s="310"/>
      <c r="BC138" s="310"/>
      <c r="BD138" s="310"/>
      <c r="BE138" s="310"/>
      <c r="BF138" s="239"/>
      <c r="BG138" s="239"/>
      <c r="BH138" s="239"/>
      <c r="BI138" s="239"/>
      <c r="BJ138" s="239"/>
      <c r="BK138" s="239"/>
      <c r="BL138" s="239"/>
      <c r="BM138" s="239"/>
      <c r="BN138" s="239"/>
      <c r="BO138" s="239"/>
      <c r="BP138" s="239"/>
      <c r="BQ138" s="239"/>
      <c r="BR138" s="239"/>
      <c r="BS138" s="239"/>
      <c r="BT138" s="239"/>
      <c r="BU138" s="239"/>
      <c r="BV138" s="239"/>
      <c r="BW138" s="239"/>
      <c r="BX138" s="239"/>
    </row>
    <row r="139" spans="1:76">
      <c r="P139" s="224"/>
    </row>
    <row r="140" spans="1:76">
      <c r="P140" s="224"/>
    </row>
    <row r="141" spans="1:76">
      <c r="P141" s="224"/>
    </row>
    <row r="142" spans="1:76">
      <c r="P142" s="224"/>
    </row>
    <row r="143" spans="1:76">
      <c r="P143" s="224"/>
    </row>
    <row r="144" spans="1:76">
      <c r="P144" s="224"/>
    </row>
    <row r="145" spans="16:16">
      <c r="P145" s="224"/>
    </row>
    <row r="146" spans="16:16">
      <c r="P146" s="224"/>
    </row>
    <row r="147" spans="16:16">
      <c r="P147" s="224"/>
    </row>
    <row r="148" spans="16:16">
      <c r="P148" s="224"/>
    </row>
    <row r="149" spans="16:16">
      <c r="P149" s="224"/>
    </row>
    <row r="150" spans="16:16" ht="19">
      <c r="P150" s="295"/>
    </row>
    <row r="151" spans="16:16">
      <c r="P151" s="225"/>
    </row>
    <row r="152" spans="16:16">
      <c r="P152" s="225"/>
    </row>
    <row r="153" spans="16:16">
      <c r="P153" s="226"/>
    </row>
    <row r="154" spans="16:16">
      <c r="P154" s="226"/>
    </row>
    <row r="155" spans="16:16">
      <c r="P155" s="230"/>
    </row>
    <row r="156" spans="16:16">
      <c r="P156" s="230"/>
    </row>
    <row r="157" spans="16:16">
      <c r="P157" s="230"/>
    </row>
    <row r="158" spans="16:16">
      <c r="P158" s="230"/>
    </row>
    <row r="163" spans="16:16">
      <c r="P163" s="183"/>
    </row>
    <row r="164" spans="16:16">
      <c r="P164" s="183"/>
    </row>
    <row r="165" spans="16:16">
      <c r="P165" s="183"/>
    </row>
    <row r="166" spans="16:16">
      <c r="P166" s="183"/>
    </row>
  </sheetData>
  <sheetProtection algorithmName="SHA-512" hashValue="iu3gdqoh+tnaV/evIYcXxpcwDL7EN6kxFuWt1rY65K9yiosDfZ0szaGGbLt+zXJfn/h0psWZqQD7E37byFDBdQ==" saltValue="C1Z9VEOJE/wL+JNy7WxYRA==" spinCount="100000" sheet="1" selectLockedCells="1"/>
  <mergeCells count="35">
    <mergeCell ref="A9:A11"/>
    <mergeCell ref="B9:B11"/>
    <mergeCell ref="F9:F11"/>
    <mergeCell ref="E9:E11"/>
    <mergeCell ref="C9:C11"/>
    <mergeCell ref="D9:D11"/>
    <mergeCell ref="Z4:AA4"/>
    <mergeCell ref="Z5:AA5"/>
    <mergeCell ref="S2:U10"/>
    <mergeCell ref="A102:B102"/>
    <mergeCell ref="Y108:Z108"/>
    <mergeCell ref="Y107:Z107"/>
    <mergeCell ref="Y106:Z106"/>
    <mergeCell ref="Y104:Z104"/>
    <mergeCell ref="Y103:Z103"/>
    <mergeCell ref="Y105:Z105"/>
    <mergeCell ref="R9:R11"/>
    <mergeCell ref="H9:H11"/>
    <mergeCell ref="A5:D5"/>
    <mergeCell ref="Q9:Q11"/>
    <mergeCell ref="J9:J11"/>
    <mergeCell ref="K9:K11"/>
    <mergeCell ref="F5:H5"/>
    <mergeCell ref="G9:G11"/>
    <mergeCell ref="O9:O11"/>
    <mergeCell ref="L9:L11"/>
    <mergeCell ref="Z6:AA6"/>
    <mergeCell ref="Z7:AA7"/>
    <mergeCell ref="Z8:AA8"/>
    <mergeCell ref="Z9:AA9"/>
    <mergeCell ref="N6:Q6"/>
    <mergeCell ref="P9:P11"/>
    <mergeCell ref="I9:I11"/>
    <mergeCell ref="M9:M11"/>
    <mergeCell ref="N9:N11"/>
  </mergeCells>
  <phoneticPr fontId="17"/>
  <conditionalFormatting sqref="F5:H5">
    <cfRule type="cellIs" dxfId="9" priority="8" operator="equal">
      <formula>"退職日変更あり"</formula>
    </cfRule>
  </conditionalFormatting>
  <conditionalFormatting sqref="R12:R101">
    <cfRule type="expression" dxfId="8" priority="6">
      <formula>ISBLANK(R12)</formula>
    </cfRule>
  </conditionalFormatting>
  <conditionalFormatting sqref="S12:U101">
    <cfRule type="cellIs" dxfId="6" priority="2" operator="equal">
      <formula>"NG"</formula>
    </cfRule>
  </conditionalFormatting>
  <conditionalFormatting sqref="AB12:AM101">
    <cfRule type="expression" dxfId="5" priority="5">
      <formula>ISBLANK(AB12)</formula>
    </cfRule>
  </conditionalFormatting>
  <dataValidations xWindow="928" yWindow="493" count="14">
    <dataValidation type="list" errorStyle="warning" allowBlank="1" showInputMessage="1" showErrorMessage="1" sqref="WWN983126:WWN983150 WWN12:WWN101 WMR12:WMR101 WCV12:WCV101 VSZ12:VSZ101 VJD12:VJD101 UZH12:UZH101 UPL12:UPL101 UFP12:UFP101 TVT12:TVT101 TLX12:TLX101 TCB12:TCB101 SSF12:SSF101 SIJ12:SIJ101 RYN12:RYN101 ROR12:ROR101 REV12:REV101 QUZ12:QUZ101 QLD12:QLD101 QBH12:QBH101 PRL12:PRL101 PHP12:PHP101 OXT12:OXT101 ONX12:ONX101 OEB12:OEB101 NUF12:NUF101 NKJ12:NKJ101 NAN12:NAN101 MQR12:MQR101 MGV12:MGV101 LWZ12:LWZ101 LND12:LND101 LDH12:LDH101 KTL12:KTL101 KJP12:KJP101 JZT12:JZT101 JPX12:JPX101 JGB12:JGB101 IWF12:IWF101 IMJ12:IMJ101 ICN12:ICN101 HSR12:HSR101 HIV12:HIV101 GYZ12:GYZ101 GPD12:GPD101 GFH12:GFH101 FVL12:FVL101 FLP12:FLP101 FBT12:FBT101 ERX12:ERX101 EIB12:EIB101 DYF12:DYF101 DOJ12:DOJ101 DEN12:DEN101 CUR12:CUR101 CKV12:CKV101 CAZ12:CAZ101 BRD12:BRD101 BHH12:BHH101 AXL12:AXL101 ANP12:ANP101 ADT12:ADT101 TX12:TX101 KB12:KB101 WCV983126:WCV983150 VSZ983126:VSZ983150 VJD983126:VJD983150 UZH983126:UZH983150 UPL983126:UPL983150 UFP983126:UFP983150 TVT983126:TVT983150 TLX983126:TLX983150 TCB983126:TCB983150 SSF983126:SSF983150 SIJ983126:SIJ983150 RYN983126:RYN983150 ROR983126:ROR983150 REV983126:REV983150 QUZ983126:QUZ983150 QLD983126:QLD983150 QBH983126:QBH983150 PRL983126:PRL983150 PHP983126:PHP983150 OXT983126:OXT983150 ONX983126:ONX983150 OEB983126:OEB983150 NUF983126:NUF983150 NKJ983126:NKJ983150 NAN983126:NAN983150 MQR983126:MQR983150 MGV983126:MGV983150 LWZ983126:LWZ983150 LND983126:LND983150 LDH983126:LDH983150 KTL983126:KTL983150 KJP983126:KJP983150 JZT983126:JZT983150 JPX983126:JPX983150 JGB983126:JGB983150 IWF983126:IWF983150 IMJ983126:IMJ983150 ICN983126:ICN983150 HSR983126:HSR983150 HIV983126:HIV983150 GYZ983126:GYZ983150 GPD983126:GPD983150 GFH983126:GFH983150 FVL983126:FVL983150 FLP983126:FLP983150 FBT983126:FBT983150 ERX983126:ERX983150 EIB983126:EIB983150 DYF983126:DYF983150 DOJ983126:DOJ983150 DEN983126:DEN983150 CUR983126:CUR983150 CKV983126:CKV983150 CAZ983126:CAZ983150 BRD983126:BRD983150 BHH983126:BHH983150 AXL983126:AXL983150 ANP983126:ANP983150 ADT983126:ADT983150 TX983126:TX983150 KB983126:KB983150 C983126:C983150 WWN917590:WWN917614 WMR917590:WMR917614 WCV917590:WCV917614 VSZ917590:VSZ917614 VJD917590:VJD917614 UZH917590:UZH917614 UPL917590:UPL917614 UFP917590:UFP917614 TVT917590:TVT917614 TLX917590:TLX917614 TCB917590:TCB917614 SSF917590:SSF917614 SIJ917590:SIJ917614 RYN917590:RYN917614 ROR917590:ROR917614 REV917590:REV917614 QUZ917590:QUZ917614 QLD917590:QLD917614 QBH917590:QBH917614 PRL917590:PRL917614 PHP917590:PHP917614 OXT917590:OXT917614 ONX917590:ONX917614 OEB917590:OEB917614 NUF917590:NUF917614 NKJ917590:NKJ917614 NAN917590:NAN917614 MQR917590:MQR917614 MGV917590:MGV917614 LWZ917590:LWZ917614 LND917590:LND917614 LDH917590:LDH917614 KTL917590:KTL917614 KJP917590:KJP917614 JZT917590:JZT917614 JPX917590:JPX917614 JGB917590:JGB917614 IWF917590:IWF917614 IMJ917590:IMJ917614 ICN917590:ICN917614 HSR917590:HSR917614 HIV917590:HIV917614 GYZ917590:GYZ917614 GPD917590:GPD917614 GFH917590:GFH917614 FVL917590:FVL917614 FLP917590:FLP917614 FBT917590:FBT917614 ERX917590:ERX917614 EIB917590:EIB917614 DYF917590:DYF917614 DOJ917590:DOJ917614 DEN917590:DEN917614 CUR917590:CUR917614 CKV917590:CKV917614 CAZ917590:CAZ917614 BRD917590:BRD917614 BHH917590:BHH917614 AXL917590:AXL917614 ANP917590:ANP917614 ADT917590:ADT917614 TX917590:TX917614 KB917590:KB917614 C917590:C917614 WWN852054:WWN852078 WMR852054:WMR852078 WCV852054:WCV852078 VSZ852054:VSZ852078 VJD852054:VJD852078 UZH852054:UZH852078 UPL852054:UPL852078 UFP852054:UFP852078 TVT852054:TVT852078 TLX852054:TLX852078 TCB852054:TCB852078 SSF852054:SSF852078 SIJ852054:SIJ852078 RYN852054:RYN852078 ROR852054:ROR852078 REV852054:REV852078 QUZ852054:QUZ852078 QLD852054:QLD852078 QBH852054:QBH852078 PRL852054:PRL852078 PHP852054:PHP852078 OXT852054:OXT852078 ONX852054:ONX852078 OEB852054:OEB852078 NUF852054:NUF852078 NKJ852054:NKJ852078 NAN852054:NAN852078 MQR852054:MQR852078 MGV852054:MGV852078 LWZ852054:LWZ852078 LND852054:LND852078 LDH852054:LDH852078 KTL852054:KTL852078 KJP852054:KJP852078 JZT852054:JZT852078 JPX852054:JPX852078 JGB852054:JGB852078 IWF852054:IWF852078 IMJ852054:IMJ852078 ICN852054:ICN852078 HSR852054:HSR852078 HIV852054:HIV852078 GYZ852054:GYZ852078 GPD852054:GPD852078 GFH852054:GFH852078 FVL852054:FVL852078 FLP852054:FLP852078 FBT852054:FBT852078 ERX852054:ERX852078 EIB852054:EIB852078 DYF852054:DYF852078 DOJ852054:DOJ852078 DEN852054:DEN852078 CUR852054:CUR852078 CKV852054:CKV852078 CAZ852054:CAZ852078 BRD852054:BRD852078 BHH852054:BHH852078 AXL852054:AXL852078 ANP852054:ANP852078 ADT852054:ADT852078 TX852054:TX852078 KB852054:KB852078 C852054:C852078 WWN786518:WWN786542 WMR786518:WMR786542 WCV786518:WCV786542 VSZ786518:VSZ786542 VJD786518:VJD786542 UZH786518:UZH786542 UPL786518:UPL786542 UFP786518:UFP786542 TVT786518:TVT786542 TLX786518:TLX786542 TCB786518:TCB786542 SSF786518:SSF786542 SIJ786518:SIJ786542 RYN786518:RYN786542 ROR786518:ROR786542 REV786518:REV786542 QUZ786518:QUZ786542 QLD786518:QLD786542 QBH786518:QBH786542 PRL786518:PRL786542 PHP786518:PHP786542 OXT786518:OXT786542 ONX786518:ONX786542 OEB786518:OEB786542 NUF786518:NUF786542 NKJ786518:NKJ786542 NAN786518:NAN786542 MQR786518:MQR786542 MGV786518:MGV786542 LWZ786518:LWZ786542 LND786518:LND786542 LDH786518:LDH786542 KTL786518:KTL786542 KJP786518:KJP786542 JZT786518:JZT786542 JPX786518:JPX786542 JGB786518:JGB786542 IWF786518:IWF786542 IMJ786518:IMJ786542 ICN786518:ICN786542 HSR786518:HSR786542 HIV786518:HIV786542 GYZ786518:GYZ786542 GPD786518:GPD786542 GFH786518:GFH786542 FVL786518:FVL786542 FLP786518:FLP786542 FBT786518:FBT786542 ERX786518:ERX786542 EIB786518:EIB786542 DYF786518:DYF786542 DOJ786518:DOJ786542 DEN786518:DEN786542 CUR786518:CUR786542 CKV786518:CKV786542 CAZ786518:CAZ786542 BRD786518:BRD786542 BHH786518:BHH786542 AXL786518:AXL786542 ANP786518:ANP786542 ADT786518:ADT786542 TX786518:TX786542 KB786518:KB786542 C786518:C786542 WWN720982:WWN721006 WMR720982:WMR721006 WCV720982:WCV721006 VSZ720982:VSZ721006 VJD720982:VJD721006 UZH720982:UZH721006 UPL720982:UPL721006 UFP720982:UFP721006 TVT720982:TVT721006 TLX720982:TLX721006 TCB720982:TCB721006 SSF720982:SSF721006 SIJ720982:SIJ721006 RYN720982:RYN721006 ROR720982:ROR721006 REV720982:REV721006 QUZ720982:QUZ721006 QLD720982:QLD721006 QBH720982:QBH721006 PRL720982:PRL721006 PHP720982:PHP721006 OXT720982:OXT721006 ONX720982:ONX721006 OEB720982:OEB721006 NUF720982:NUF721006 NKJ720982:NKJ721006 NAN720982:NAN721006 MQR720982:MQR721006 MGV720982:MGV721006 LWZ720982:LWZ721006 LND720982:LND721006 LDH720982:LDH721006 KTL720982:KTL721006 KJP720982:KJP721006 JZT720982:JZT721006 JPX720982:JPX721006 JGB720982:JGB721006 IWF720982:IWF721006 IMJ720982:IMJ721006 ICN720982:ICN721006 HSR720982:HSR721006 HIV720982:HIV721006 GYZ720982:GYZ721006 GPD720982:GPD721006 GFH720982:GFH721006 FVL720982:FVL721006 FLP720982:FLP721006 FBT720982:FBT721006 ERX720982:ERX721006 EIB720982:EIB721006 DYF720982:DYF721006 DOJ720982:DOJ721006 DEN720982:DEN721006 CUR720982:CUR721006 CKV720982:CKV721006 CAZ720982:CAZ721006 BRD720982:BRD721006 BHH720982:BHH721006 AXL720982:AXL721006 ANP720982:ANP721006 ADT720982:ADT721006 TX720982:TX721006 KB720982:KB721006 C720982:C721006 WWN655446:WWN655470 WMR655446:WMR655470 WCV655446:WCV655470 VSZ655446:VSZ655470 VJD655446:VJD655470 UZH655446:UZH655470 UPL655446:UPL655470 UFP655446:UFP655470 TVT655446:TVT655470 TLX655446:TLX655470 TCB655446:TCB655470 SSF655446:SSF655470 SIJ655446:SIJ655470 RYN655446:RYN655470 ROR655446:ROR655470 REV655446:REV655470 QUZ655446:QUZ655470 QLD655446:QLD655470 QBH655446:QBH655470 PRL655446:PRL655470 PHP655446:PHP655470 OXT655446:OXT655470 ONX655446:ONX655470 OEB655446:OEB655470 NUF655446:NUF655470 NKJ655446:NKJ655470 NAN655446:NAN655470 MQR655446:MQR655470 MGV655446:MGV655470 LWZ655446:LWZ655470 LND655446:LND655470 LDH655446:LDH655470 KTL655446:KTL655470 KJP655446:KJP655470 JZT655446:JZT655470 JPX655446:JPX655470 JGB655446:JGB655470 IWF655446:IWF655470 IMJ655446:IMJ655470 ICN655446:ICN655470 HSR655446:HSR655470 HIV655446:HIV655470 GYZ655446:GYZ655470 GPD655446:GPD655470 GFH655446:GFH655470 FVL655446:FVL655470 FLP655446:FLP655470 FBT655446:FBT655470 ERX655446:ERX655470 EIB655446:EIB655470 DYF655446:DYF655470 DOJ655446:DOJ655470 DEN655446:DEN655470 CUR655446:CUR655470 CKV655446:CKV655470 CAZ655446:CAZ655470 BRD655446:BRD655470 BHH655446:BHH655470 AXL655446:AXL655470 ANP655446:ANP655470 ADT655446:ADT655470 TX655446:TX655470 KB655446:KB655470 C655446:C655470 WWN589910:WWN589934 WMR589910:WMR589934 WCV589910:WCV589934 VSZ589910:VSZ589934 VJD589910:VJD589934 UZH589910:UZH589934 UPL589910:UPL589934 UFP589910:UFP589934 TVT589910:TVT589934 TLX589910:TLX589934 TCB589910:TCB589934 SSF589910:SSF589934 SIJ589910:SIJ589934 RYN589910:RYN589934 ROR589910:ROR589934 REV589910:REV589934 QUZ589910:QUZ589934 QLD589910:QLD589934 QBH589910:QBH589934 PRL589910:PRL589934 PHP589910:PHP589934 OXT589910:OXT589934 ONX589910:ONX589934 OEB589910:OEB589934 NUF589910:NUF589934 NKJ589910:NKJ589934 NAN589910:NAN589934 MQR589910:MQR589934 MGV589910:MGV589934 LWZ589910:LWZ589934 LND589910:LND589934 LDH589910:LDH589934 KTL589910:KTL589934 KJP589910:KJP589934 JZT589910:JZT589934 JPX589910:JPX589934 JGB589910:JGB589934 IWF589910:IWF589934 IMJ589910:IMJ589934 ICN589910:ICN589934 HSR589910:HSR589934 HIV589910:HIV589934 GYZ589910:GYZ589934 GPD589910:GPD589934 GFH589910:GFH589934 FVL589910:FVL589934 FLP589910:FLP589934 FBT589910:FBT589934 ERX589910:ERX589934 EIB589910:EIB589934 DYF589910:DYF589934 DOJ589910:DOJ589934 DEN589910:DEN589934 CUR589910:CUR589934 CKV589910:CKV589934 CAZ589910:CAZ589934 BRD589910:BRD589934 BHH589910:BHH589934 AXL589910:AXL589934 ANP589910:ANP589934 ADT589910:ADT589934 TX589910:TX589934 KB589910:KB589934 C589910:C589934 WWN524374:WWN524398 WMR524374:WMR524398 WCV524374:WCV524398 VSZ524374:VSZ524398 VJD524374:VJD524398 UZH524374:UZH524398 UPL524374:UPL524398 UFP524374:UFP524398 TVT524374:TVT524398 TLX524374:TLX524398 TCB524374:TCB524398 SSF524374:SSF524398 SIJ524374:SIJ524398 RYN524374:RYN524398 ROR524374:ROR524398 REV524374:REV524398 QUZ524374:QUZ524398 QLD524374:QLD524398 QBH524374:QBH524398 PRL524374:PRL524398 PHP524374:PHP524398 OXT524374:OXT524398 ONX524374:ONX524398 OEB524374:OEB524398 NUF524374:NUF524398 NKJ524374:NKJ524398 NAN524374:NAN524398 MQR524374:MQR524398 MGV524374:MGV524398 LWZ524374:LWZ524398 LND524374:LND524398 LDH524374:LDH524398 KTL524374:KTL524398 KJP524374:KJP524398 JZT524374:JZT524398 JPX524374:JPX524398 JGB524374:JGB524398 IWF524374:IWF524398 IMJ524374:IMJ524398 ICN524374:ICN524398 HSR524374:HSR524398 HIV524374:HIV524398 GYZ524374:GYZ524398 GPD524374:GPD524398 GFH524374:GFH524398 FVL524374:FVL524398 FLP524374:FLP524398 FBT524374:FBT524398 ERX524374:ERX524398 EIB524374:EIB524398 DYF524374:DYF524398 DOJ524374:DOJ524398 DEN524374:DEN524398 CUR524374:CUR524398 CKV524374:CKV524398 CAZ524374:CAZ524398 BRD524374:BRD524398 BHH524374:BHH524398 AXL524374:AXL524398 ANP524374:ANP524398 ADT524374:ADT524398 TX524374:TX524398 KB524374:KB524398 C524374:C524398 WWN458838:WWN458862 WMR458838:WMR458862 WCV458838:WCV458862 VSZ458838:VSZ458862 VJD458838:VJD458862 UZH458838:UZH458862 UPL458838:UPL458862 UFP458838:UFP458862 TVT458838:TVT458862 TLX458838:TLX458862 TCB458838:TCB458862 SSF458838:SSF458862 SIJ458838:SIJ458862 RYN458838:RYN458862 ROR458838:ROR458862 REV458838:REV458862 QUZ458838:QUZ458862 QLD458838:QLD458862 QBH458838:QBH458862 PRL458838:PRL458862 PHP458838:PHP458862 OXT458838:OXT458862 ONX458838:ONX458862 OEB458838:OEB458862 NUF458838:NUF458862 NKJ458838:NKJ458862 NAN458838:NAN458862 MQR458838:MQR458862 MGV458838:MGV458862 LWZ458838:LWZ458862 LND458838:LND458862 LDH458838:LDH458862 KTL458838:KTL458862 KJP458838:KJP458862 JZT458838:JZT458862 JPX458838:JPX458862 JGB458838:JGB458862 IWF458838:IWF458862 IMJ458838:IMJ458862 ICN458838:ICN458862 HSR458838:HSR458862 HIV458838:HIV458862 GYZ458838:GYZ458862 GPD458838:GPD458862 GFH458838:GFH458862 FVL458838:FVL458862 FLP458838:FLP458862 FBT458838:FBT458862 ERX458838:ERX458862 EIB458838:EIB458862 DYF458838:DYF458862 DOJ458838:DOJ458862 DEN458838:DEN458862 CUR458838:CUR458862 CKV458838:CKV458862 CAZ458838:CAZ458862 BRD458838:BRD458862 BHH458838:BHH458862 AXL458838:AXL458862 ANP458838:ANP458862 ADT458838:ADT458862 TX458838:TX458862 KB458838:KB458862 C458838:C458862 WWN393302:WWN393326 WMR393302:WMR393326 WCV393302:WCV393326 VSZ393302:VSZ393326 VJD393302:VJD393326 UZH393302:UZH393326 UPL393302:UPL393326 UFP393302:UFP393326 TVT393302:TVT393326 TLX393302:TLX393326 TCB393302:TCB393326 SSF393302:SSF393326 SIJ393302:SIJ393326 RYN393302:RYN393326 ROR393302:ROR393326 REV393302:REV393326 QUZ393302:QUZ393326 QLD393302:QLD393326 QBH393302:QBH393326 PRL393302:PRL393326 PHP393302:PHP393326 OXT393302:OXT393326 ONX393302:ONX393326 OEB393302:OEB393326 NUF393302:NUF393326 NKJ393302:NKJ393326 NAN393302:NAN393326 MQR393302:MQR393326 MGV393302:MGV393326 LWZ393302:LWZ393326 LND393302:LND393326 LDH393302:LDH393326 KTL393302:KTL393326 KJP393302:KJP393326 JZT393302:JZT393326 JPX393302:JPX393326 JGB393302:JGB393326 IWF393302:IWF393326 IMJ393302:IMJ393326 ICN393302:ICN393326 HSR393302:HSR393326 HIV393302:HIV393326 GYZ393302:GYZ393326 GPD393302:GPD393326 GFH393302:GFH393326 FVL393302:FVL393326 FLP393302:FLP393326 FBT393302:FBT393326 ERX393302:ERX393326 EIB393302:EIB393326 DYF393302:DYF393326 DOJ393302:DOJ393326 DEN393302:DEN393326 CUR393302:CUR393326 CKV393302:CKV393326 CAZ393302:CAZ393326 BRD393302:BRD393326 BHH393302:BHH393326 AXL393302:AXL393326 ANP393302:ANP393326 ADT393302:ADT393326 TX393302:TX393326 KB393302:KB393326 C393302:C393326 WWN327766:WWN327790 WMR327766:WMR327790 WCV327766:WCV327790 VSZ327766:VSZ327790 VJD327766:VJD327790 UZH327766:UZH327790 UPL327766:UPL327790 UFP327766:UFP327790 TVT327766:TVT327790 TLX327766:TLX327790 TCB327766:TCB327790 SSF327766:SSF327790 SIJ327766:SIJ327790 RYN327766:RYN327790 ROR327766:ROR327790 REV327766:REV327790 QUZ327766:QUZ327790 QLD327766:QLD327790 QBH327766:QBH327790 PRL327766:PRL327790 PHP327766:PHP327790 OXT327766:OXT327790 ONX327766:ONX327790 OEB327766:OEB327790 NUF327766:NUF327790 NKJ327766:NKJ327790 NAN327766:NAN327790 MQR327766:MQR327790 MGV327766:MGV327790 LWZ327766:LWZ327790 LND327766:LND327790 LDH327766:LDH327790 KTL327766:KTL327790 KJP327766:KJP327790 JZT327766:JZT327790 JPX327766:JPX327790 JGB327766:JGB327790 IWF327766:IWF327790 IMJ327766:IMJ327790 ICN327766:ICN327790 HSR327766:HSR327790 HIV327766:HIV327790 GYZ327766:GYZ327790 GPD327766:GPD327790 GFH327766:GFH327790 FVL327766:FVL327790 FLP327766:FLP327790 FBT327766:FBT327790 ERX327766:ERX327790 EIB327766:EIB327790 DYF327766:DYF327790 DOJ327766:DOJ327790 DEN327766:DEN327790 CUR327766:CUR327790 CKV327766:CKV327790 CAZ327766:CAZ327790 BRD327766:BRD327790 BHH327766:BHH327790 AXL327766:AXL327790 ANP327766:ANP327790 ADT327766:ADT327790 TX327766:TX327790 KB327766:KB327790 C327766:C327790 WWN262230:WWN262254 WMR262230:WMR262254 WCV262230:WCV262254 VSZ262230:VSZ262254 VJD262230:VJD262254 UZH262230:UZH262254 UPL262230:UPL262254 UFP262230:UFP262254 TVT262230:TVT262254 TLX262230:TLX262254 TCB262230:TCB262254 SSF262230:SSF262254 SIJ262230:SIJ262254 RYN262230:RYN262254 ROR262230:ROR262254 REV262230:REV262254 QUZ262230:QUZ262254 QLD262230:QLD262254 QBH262230:QBH262254 PRL262230:PRL262254 PHP262230:PHP262254 OXT262230:OXT262254 ONX262230:ONX262254 OEB262230:OEB262254 NUF262230:NUF262254 NKJ262230:NKJ262254 NAN262230:NAN262254 MQR262230:MQR262254 MGV262230:MGV262254 LWZ262230:LWZ262254 LND262230:LND262254 LDH262230:LDH262254 KTL262230:KTL262254 KJP262230:KJP262254 JZT262230:JZT262254 JPX262230:JPX262254 JGB262230:JGB262254 IWF262230:IWF262254 IMJ262230:IMJ262254 ICN262230:ICN262254 HSR262230:HSR262254 HIV262230:HIV262254 GYZ262230:GYZ262254 GPD262230:GPD262254 GFH262230:GFH262254 FVL262230:FVL262254 FLP262230:FLP262254 FBT262230:FBT262254 ERX262230:ERX262254 EIB262230:EIB262254 DYF262230:DYF262254 DOJ262230:DOJ262254 DEN262230:DEN262254 CUR262230:CUR262254 CKV262230:CKV262254 CAZ262230:CAZ262254 BRD262230:BRD262254 BHH262230:BHH262254 AXL262230:AXL262254 ANP262230:ANP262254 ADT262230:ADT262254 TX262230:TX262254 KB262230:KB262254 C262230:C262254 WWN196694:WWN196718 WMR196694:WMR196718 WCV196694:WCV196718 VSZ196694:VSZ196718 VJD196694:VJD196718 UZH196694:UZH196718 UPL196694:UPL196718 UFP196694:UFP196718 TVT196694:TVT196718 TLX196694:TLX196718 TCB196694:TCB196718 SSF196694:SSF196718 SIJ196694:SIJ196718 RYN196694:RYN196718 ROR196694:ROR196718 REV196694:REV196718 QUZ196694:QUZ196718 QLD196694:QLD196718 QBH196694:QBH196718 PRL196694:PRL196718 PHP196694:PHP196718 OXT196694:OXT196718 ONX196694:ONX196718 OEB196694:OEB196718 NUF196694:NUF196718 NKJ196694:NKJ196718 NAN196694:NAN196718 MQR196694:MQR196718 MGV196694:MGV196718 LWZ196694:LWZ196718 LND196694:LND196718 LDH196694:LDH196718 KTL196694:KTL196718 KJP196694:KJP196718 JZT196694:JZT196718 JPX196694:JPX196718 JGB196694:JGB196718 IWF196694:IWF196718 IMJ196694:IMJ196718 ICN196694:ICN196718 HSR196694:HSR196718 HIV196694:HIV196718 GYZ196694:GYZ196718 GPD196694:GPD196718 GFH196694:GFH196718 FVL196694:FVL196718 FLP196694:FLP196718 FBT196694:FBT196718 ERX196694:ERX196718 EIB196694:EIB196718 DYF196694:DYF196718 DOJ196694:DOJ196718 DEN196694:DEN196718 CUR196694:CUR196718 CKV196694:CKV196718 CAZ196694:CAZ196718 BRD196694:BRD196718 BHH196694:BHH196718 AXL196694:AXL196718 ANP196694:ANP196718 ADT196694:ADT196718 TX196694:TX196718 KB196694:KB196718 C196694:C196718 WWN131158:WWN131182 WMR131158:WMR131182 WCV131158:WCV131182 VSZ131158:VSZ131182 VJD131158:VJD131182 UZH131158:UZH131182 UPL131158:UPL131182 UFP131158:UFP131182 TVT131158:TVT131182 TLX131158:TLX131182 TCB131158:TCB131182 SSF131158:SSF131182 SIJ131158:SIJ131182 RYN131158:RYN131182 ROR131158:ROR131182 REV131158:REV131182 QUZ131158:QUZ131182 QLD131158:QLD131182 QBH131158:QBH131182 PRL131158:PRL131182 PHP131158:PHP131182 OXT131158:OXT131182 ONX131158:ONX131182 OEB131158:OEB131182 NUF131158:NUF131182 NKJ131158:NKJ131182 NAN131158:NAN131182 MQR131158:MQR131182 MGV131158:MGV131182 LWZ131158:LWZ131182 LND131158:LND131182 LDH131158:LDH131182 KTL131158:KTL131182 KJP131158:KJP131182 JZT131158:JZT131182 JPX131158:JPX131182 JGB131158:JGB131182 IWF131158:IWF131182 IMJ131158:IMJ131182 ICN131158:ICN131182 HSR131158:HSR131182 HIV131158:HIV131182 GYZ131158:GYZ131182 GPD131158:GPD131182 GFH131158:GFH131182 FVL131158:FVL131182 FLP131158:FLP131182 FBT131158:FBT131182 ERX131158:ERX131182 EIB131158:EIB131182 DYF131158:DYF131182 DOJ131158:DOJ131182 DEN131158:DEN131182 CUR131158:CUR131182 CKV131158:CKV131182 CAZ131158:CAZ131182 BRD131158:BRD131182 BHH131158:BHH131182 AXL131158:AXL131182 ANP131158:ANP131182 ADT131158:ADT131182 TX131158:TX131182 KB131158:KB131182 C131158:C131182 WWN65622:WWN65646 WMR65622:WMR65646 WCV65622:WCV65646 VSZ65622:VSZ65646 VJD65622:VJD65646 UZH65622:UZH65646 UPL65622:UPL65646 UFP65622:UFP65646 TVT65622:TVT65646 TLX65622:TLX65646 TCB65622:TCB65646 SSF65622:SSF65646 SIJ65622:SIJ65646 RYN65622:RYN65646 ROR65622:ROR65646 REV65622:REV65646 QUZ65622:QUZ65646 QLD65622:QLD65646 QBH65622:QBH65646 PRL65622:PRL65646 PHP65622:PHP65646 OXT65622:OXT65646 ONX65622:ONX65646 OEB65622:OEB65646 NUF65622:NUF65646 NKJ65622:NKJ65646 NAN65622:NAN65646 MQR65622:MQR65646 MGV65622:MGV65646 LWZ65622:LWZ65646 LND65622:LND65646 LDH65622:LDH65646 KTL65622:KTL65646 KJP65622:KJP65646 JZT65622:JZT65646 JPX65622:JPX65646 JGB65622:JGB65646 IWF65622:IWF65646 IMJ65622:IMJ65646 ICN65622:ICN65646 HSR65622:HSR65646 HIV65622:HIV65646 GYZ65622:GYZ65646 GPD65622:GPD65646 GFH65622:GFH65646 FVL65622:FVL65646 FLP65622:FLP65646 FBT65622:FBT65646 ERX65622:ERX65646 EIB65622:EIB65646 DYF65622:DYF65646 DOJ65622:DOJ65646 DEN65622:DEN65646 CUR65622:CUR65646 CKV65622:CKV65646 CAZ65622:CAZ65646 BRD65622:BRD65646 BHH65622:BHH65646 AXL65622:AXL65646 ANP65622:ANP65646 ADT65622:ADT65646 TX65622:TX65646 KB65622:KB65646 C65622:C65646 WMR983126:WMR983150" xr:uid="{00000000-0002-0000-0200-000000000000}">
      <formula1>$C$114:$C$115</formula1>
    </dataValidation>
    <dataValidation type="list" errorStyle="warning" allowBlank="1" showInputMessage="1" showErrorMessage="1" sqref="WWO983126:WWO983150 WMS983126:WMS983150 WWO12:WWO101 WMS12:WMS101 WCW12:WCW101 VTA12:VTA101 VJE12:VJE101 UZI12:UZI101 UPM12:UPM101 UFQ12:UFQ101 TVU12:TVU101 TLY12:TLY101 TCC12:TCC101 SSG12:SSG101 SIK12:SIK101 RYO12:RYO101 ROS12:ROS101 REW12:REW101 QVA12:QVA101 QLE12:QLE101 QBI12:QBI101 PRM12:PRM101 PHQ12:PHQ101 OXU12:OXU101 ONY12:ONY101 OEC12:OEC101 NUG12:NUG101 NKK12:NKK101 NAO12:NAO101 MQS12:MQS101 MGW12:MGW101 LXA12:LXA101 LNE12:LNE101 LDI12:LDI101 KTM12:KTM101 KJQ12:KJQ101 JZU12:JZU101 JPY12:JPY101 JGC12:JGC101 IWG12:IWG101 IMK12:IMK101 ICO12:ICO101 HSS12:HSS101 HIW12:HIW101 GZA12:GZA101 GPE12:GPE101 GFI12:GFI101 FVM12:FVM101 FLQ12:FLQ101 FBU12:FBU101 ERY12:ERY101 EIC12:EIC101 DYG12:DYG101 DOK12:DOK101 DEO12:DEO101 CUS12:CUS101 CKW12:CKW101 CBA12:CBA101 BRE12:BRE101 BHI12:BHI101 AXM12:AXM101 ANQ12:ANQ101 ADU12:ADU101 TY12:TY101 KC12:KC101 WCW983126:WCW983150 VTA983126:VTA983150 VJE983126:VJE983150 UZI983126:UZI983150 UPM983126:UPM983150 UFQ983126:UFQ983150 TVU983126:TVU983150 TLY983126:TLY983150 TCC983126:TCC983150 SSG983126:SSG983150 SIK983126:SIK983150 RYO983126:RYO983150 ROS983126:ROS983150 REW983126:REW983150 QVA983126:QVA983150 QLE983126:QLE983150 QBI983126:QBI983150 PRM983126:PRM983150 PHQ983126:PHQ983150 OXU983126:OXU983150 ONY983126:ONY983150 OEC983126:OEC983150 NUG983126:NUG983150 NKK983126:NKK983150 NAO983126:NAO983150 MQS983126:MQS983150 MGW983126:MGW983150 LXA983126:LXA983150 LNE983126:LNE983150 LDI983126:LDI983150 KTM983126:KTM983150 KJQ983126:KJQ983150 JZU983126:JZU983150 JPY983126:JPY983150 JGC983126:JGC983150 IWG983126:IWG983150 IMK983126:IMK983150 ICO983126:ICO983150 HSS983126:HSS983150 HIW983126:HIW983150 GZA983126:GZA983150 GPE983126:GPE983150 GFI983126:GFI983150 FVM983126:FVM983150 FLQ983126:FLQ983150 FBU983126:FBU983150 ERY983126:ERY983150 EIC983126:EIC983150 DYG983126:DYG983150 DOK983126:DOK983150 DEO983126:DEO983150 CUS983126:CUS983150 CKW983126:CKW983150 CBA983126:CBA983150 BRE983126:BRE983150 BHI983126:BHI983150 AXM983126:AXM983150 ANQ983126:ANQ983150 ADU983126:ADU983150 TY983126:TY983150 KC983126:KC983150 D917590:E917614 WWO917590:WWO917614 WMS917590:WMS917614 WCW917590:WCW917614 VTA917590:VTA917614 VJE917590:VJE917614 UZI917590:UZI917614 UPM917590:UPM917614 UFQ917590:UFQ917614 TVU917590:TVU917614 TLY917590:TLY917614 TCC917590:TCC917614 SSG917590:SSG917614 SIK917590:SIK917614 RYO917590:RYO917614 ROS917590:ROS917614 REW917590:REW917614 QVA917590:QVA917614 QLE917590:QLE917614 QBI917590:QBI917614 PRM917590:PRM917614 PHQ917590:PHQ917614 OXU917590:OXU917614 ONY917590:ONY917614 OEC917590:OEC917614 NUG917590:NUG917614 NKK917590:NKK917614 NAO917590:NAO917614 MQS917590:MQS917614 MGW917590:MGW917614 LXA917590:LXA917614 LNE917590:LNE917614 LDI917590:LDI917614 KTM917590:KTM917614 KJQ917590:KJQ917614 JZU917590:JZU917614 JPY917590:JPY917614 JGC917590:JGC917614 IWG917590:IWG917614 IMK917590:IMK917614 ICO917590:ICO917614 HSS917590:HSS917614 HIW917590:HIW917614 GZA917590:GZA917614 GPE917590:GPE917614 GFI917590:GFI917614 FVM917590:FVM917614 FLQ917590:FLQ917614 FBU917590:FBU917614 ERY917590:ERY917614 EIC917590:EIC917614 DYG917590:DYG917614 DOK917590:DOK917614 DEO917590:DEO917614 CUS917590:CUS917614 CKW917590:CKW917614 CBA917590:CBA917614 BRE917590:BRE917614 BHI917590:BHI917614 AXM917590:AXM917614 ANQ917590:ANQ917614 ADU917590:ADU917614 TY917590:TY917614 KC917590:KC917614 D852054:E852078 WWO852054:WWO852078 WMS852054:WMS852078 WCW852054:WCW852078 VTA852054:VTA852078 VJE852054:VJE852078 UZI852054:UZI852078 UPM852054:UPM852078 UFQ852054:UFQ852078 TVU852054:TVU852078 TLY852054:TLY852078 TCC852054:TCC852078 SSG852054:SSG852078 SIK852054:SIK852078 RYO852054:RYO852078 ROS852054:ROS852078 REW852054:REW852078 QVA852054:QVA852078 QLE852054:QLE852078 QBI852054:QBI852078 PRM852054:PRM852078 PHQ852054:PHQ852078 OXU852054:OXU852078 ONY852054:ONY852078 OEC852054:OEC852078 NUG852054:NUG852078 NKK852054:NKK852078 NAO852054:NAO852078 MQS852054:MQS852078 MGW852054:MGW852078 LXA852054:LXA852078 LNE852054:LNE852078 LDI852054:LDI852078 KTM852054:KTM852078 KJQ852054:KJQ852078 JZU852054:JZU852078 JPY852054:JPY852078 JGC852054:JGC852078 IWG852054:IWG852078 IMK852054:IMK852078 ICO852054:ICO852078 HSS852054:HSS852078 HIW852054:HIW852078 GZA852054:GZA852078 GPE852054:GPE852078 GFI852054:GFI852078 FVM852054:FVM852078 FLQ852054:FLQ852078 FBU852054:FBU852078 ERY852054:ERY852078 EIC852054:EIC852078 DYG852054:DYG852078 DOK852054:DOK852078 DEO852054:DEO852078 CUS852054:CUS852078 CKW852054:CKW852078 CBA852054:CBA852078 BRE852054:BRE852078 BHI852054:BHI852078 AXM852054:AXM852078 ANQ852054:ANQ852078 ADU852054:ADU852078 TY852054:TY852078 KC852054:KC852078 D786518:E786542 WWO786518:WWO786542 WMS786518:WMS786542 WCW786518:WCW786542 VTA786518:VTA786542 VJE786518:VJE786542 UZI786518:UZI786542 UPM786518:UPM786542 UFQ786518:UFQ786542 TVU786518:TVU786542 TLY786518:TLY786542 TCC786518:TCC786542 SSG786518:SSG786542 SIK786518:SIK786542 RYO786518:RYO786542 ROS786518:ROS786542 REW786518:REW786542 QVA786518:QVA786542 QLE786518:QLE786542 QBI786518:QBI786542 PRM786518:PRM786542 PHQ786518:PHQ786542 OXU786518:OXU786542 ONY786518:ONY786542 OEC786518:OEC786542 NUG786518:NUG786542 NKK786518:NKK786542 NAO786518:NAO786542 MQS786518:MQS786542 MGW786518:MGW786542 LXA786518:LXA786542 LNE786518:LNE786542 LDI786518:LDI786542 KTM786518:KTM786542 KJQ786518:KJQ786542 JZU786518:JZU786542 JPY786518:JPY786542 JGC786518:JGC786542 IWG786518:IWG786542 IMK786518:IMK786542 ICO786518:ICO786542 HSS786518:HSS786542 HIW786518:HIW786542 GZA786518:GZA786542 GPE786518:GPE786542 GFI786518:GFI786542 FVM786518:FVM786542 FLQ786518:FLQ786542 FBU786518:FBU786542 ERY786518:ERY786542 EIC786518:EIC786542 DYG786518:DYG786542 DOK786518:DOK786542 DEO786518:DEO786542 CUS786518:CUS786542 CKW786518:CKW786542 CBA786518:CBA786542 BRE786518:BRE786542 BHI786518:BHI786542 AXM786518:AXM786542 ANQ786518:ANQ786542 ADU786518:ADU786542 TY786518:TY786542 KC786518:KC786542 D720982:E721006 WWO720982:WWO721006 WMS720982:WMS721006 WCW720982:WCW721006 VTA720982:VTA721006 VJE720982:VJE721006 UZI720982:UZI721006 UPM720982:UPM721006 UFQ720982:UFQ721006 TVU720982:TVU721006 TLY720982:TLY721006 TCC720982:TCC721006 SSG720982:SSG721006 SIK720982:SIK721006 RYO720982:RYO721006 ROS720982:ROS721006 REW720982:REW721006 QVA720982:QVA721006 QLE720982:QLE721006 QBI720982:QBI721006 PRM720982:PRM721006 PHQ720982:PHQ721006 OXU720982:OXU721006 ONY720982:ONY721006 OEC720982:OEC721006 NUG720982:NUG721006 NKK720982:NKK721006 NAO720982:NAO721006 MQS720982:MQS721006 MGW720982:MGW721006 LXA720982:LXA721006 LNE720982:LNE721006 LDI720982:LDI721006 KTM720982:KTM721006 KJQ720982:KJQ721006 JZU720982:JZU721006 JPY720982:JPY721006 JGC720982:JGC721006 IWG720982:IWG721006 IMK720982:IMK721006 ICO720982:ICO721006 HSS720982:HSS721006 HIW720982:HIW721006 GZA720982:GZA721006 GPE720982:GPE721006 GFI720982:GFI721006 FVM720982:FVM721006 FLQ720982:FLQ721006 FBU720982:FBU721006 ERY720982:ERY721006 EIC720982:EIC721006 DYG720982:DYG721006 DOK720982:DOK721006 DEO720982:DEO721006 CUS720982:CUS721006 CKW720982:CKW721006 CBA720982:CBA721006 BRE720982:BRE721006 BHI720982:BHI721006 AXM720982:AXM721006 ANQ720982:ANQ721006 ADU720982:ADU721006 TY720982:TY721006 KC720982:KC721006 D655446:E655470 WWO655446:WWO655470 WMS655446:WMS655470 WCW655446:WCW655470 VTA655446:VTA655470 VJE655446:VJE655470 UZI655446:UZI655470 UPM655446:UPM655470 UFQ655446:UFQ655470 TVU655446:TVU655470 TLY655446:TLY655470 TCC655446:TCC655470 SSG655446:SSG655470 SIK655446:SIK655470 RYO655446:RYO655470 ROS655446:ROS655470 REW655446:REW655470 QVA655446:QVA655470 QLE655446:QLE655470 QBI655446:QBI655470 PRM655446:PRM655470 PHQ655446:PHQ655470 OXU655446:OXU655470 ONY655446:ONY655470 OEC655446:OEC655470 NUG655446:NUG655470 NKK655446:NKK655470 NAO655446:NAO655470 MQS655446:MQS655470 MGW655446:MGW655470 LXA655446:LXA655470 LNE655446:LNE655470 LDI655446:LDI655470 KTM655446:KTM655470 KJQ655446:KJQ655470 JZU655446:JZU655470 JPY655446:JPY655470 JGC655446:JGC655470 IWG655446:IWG655470 IMK655446:IMK655470 ICO655446:ICO655470 HSS655446:HSS655470 HIW655446:HIW655470 GZA655446:GZA655470 GPE655446:GPE655470 GFI655446:GFI655470 FVM655446:FVM655470 FLQ655446:FLQ655470 FBU655446:FBU655470 ERY655446:ERY655470 EIC655446:EIC655470 DYG655446:DYG655470 DOK655446:DOK655470 DEO655446:DEO655470 CUS655446:CUS655470 CKW655446:CKW655470 CBA655446:CBA655470 BRE655446:BRE655470 BHI655446:BHI655470 AXM655446:AXM655470 ANQ655446:ANQ655470 ADU655446:ADU655470 TY655446:TY655470 KC655446:KC655470 D589910:E589934 WWO589910:WWO589934 WMS589910:WMS589934 WCW589910:WCW589934 VTA589910:VTA589934 VJE589910:VJE589934 UZI589910:UZI589934 UPM589910:UPM589934 UFQ589910:UFQ589934 TVU589910:TVU589934 TLY589910:TLY589934 TCC589910:TCC589934 SSG589910:SSG589934 SIK589910:SIK589934 RYO589910:RYO589934 ROS589910:ROS589934 REW589910:REW589934 QVA589910:QVA589934 QLE589910:QLE589934 QBI589910:QBI589934 PRM589910:PRM589934 PHQ589910:PHQ589934 OXU589910:OXU589934 ONY589910:ONY589934 OEC589910:OEC589934 NUG589910:NUG589934 NKK589910:NKK589934 NAO589910:NAO589934 MQS589910:MQS589934 MGW589910:MGW589934 LXA589910:LXA589934 LNE589910:LNE589934 LDI589910:LDI589934 KTM589910:KTM589934 KJQ589910:KJQ589934 JZU589910:JZU589934 JPY589910:JPY589934 JGC589910:JGC589934 IWG589910:IWG589934 IMK589910:IMK589934 ICO589910:ICO589934 HSS589910:HSS589934 HIW589910:HIW589934 GZA589910:GZA589934 GPE589910:GPE589934 GFI589910:GFI589934 FVM589910:FVM589934 FLQ589910:FLQ589934 FBU589910:FBU589934 ERY589910:ERY589934 EIC589910:EIC589934 DYG589910:DYG589934 DOK589910:DOK589934 DEO589910:DEO589934 CUS589910:CUS589934 CKW589910:CKW589934 CBA589910:CBA589934 BRE589910:BRE589934 BHI589910:BHI589934 AXM589910:AXM589934 ANQ589910:ANQ589934 ADU589910:ADU589934 TY589910:TY589934 KC589910:KC589934 D524374:E524398 WWO524374:WWO524398 WMS524374:WMS524398 WCW524374:WCW524398 VTA524374:VTA524398 VJE524374:VJE524398 UZI524374:UZI524398 UPM524374:UPM524398 UFQ524374:UFQ524398 TVU524374:TVU524398 TLY524374:TLY524398 TCC524374:TCC524398 SSG524374:SSG524398 SIK524374:SIK524398 RYO524374:RYO524398 ROS524374:ROS524398 REW524374:REW524398 QVA524374:QVA524398 QLE524374:QLE524398 QBI524374:QBI524398 PRM524374:PRM524398 PHQ524374:PHQ524398 OXU524374:OXU524398 ONY524374:ONY524398 OEC524374:OEC524398 NUG524374:NUG524398 NKK524374:NKK524398 NAO524374:NAO524398 MQS524374:MQS524398 MGW524374:MGW524398 LXA524374:LXA524398 LNE524374:LNE524398 LDI524374:LDI524398 KTM524374:KTM524398 KJQ524374:KJQ524398 JZU524374:JZU524398 JPY524374:JPY524398 JGC524374:JGC524398 IWG524374:IWG524398 IMK524374:IMK524398 ICO524374:ICO524398 HSS524374:HSS524398 HIW524374:HIW524398 GZA524374:GZA524398 GPE524374:GPE524398 GFI524374:GFI524398 FVM524374:FVM524398 FLQ524374:FLQ524398 FBU524374:FBU524398 ERY524374:ERY524398 EIC524374:EIC524398 DYG524374:DYG524398 DOK524374:DOK524398 DEO524374:DEO524398 CUS524374:CUS524398 CKW524374:CKW524398 CBA524374:CBA524398 BRE524374:BRE524398 BHI524374:BHI524398 AXM524374:AXM524398 ANQ524374:ANQ524398 ADU524374:ADU524398 TY524374:TY524398 KC524374:KC524398 D458838:E458862 WWO458838:WWO458862 WMS458838:WMS458862 WCW458838:WCW458862 VTA458838:VTA458862 VJE458838:VJE458862 UZI458838:UZI458862 UPM458838:UPM458862 UFQ458838:UFQ458862 TVU458838:TVU458862 TLY458838:TLY458862 TCC458838:TCC458862 SSG458838:SSG458862 SIK458838:SIK458862 RYO458838:RYO458862 ROS458838:ROS458862 REW458838:REW458862 QVA458838:QVA458862 QLE458838:QLE458862 QBI458838:QBI458862 PRM458838:PRM458862 PHQ458838:PHQ458862 OXU458838:OXU458862 ONY458838:ONY458862 OEC458838:OEC458862 NUG458838:NUG458862 NKK458838:NKK458862 NAO458838:NAO458862 MQS458838:MQS458862 MGW458838:MGW458862 LXA458838:LXA458862 LNE458838:LNE458862 LDI458838:LDI458862 KTM458838:KTM458862 KJQ458838:KJQ458862 JZU458838:JZU458862 JPY458838:JPY458862 JGC458838:JGC458862 IWG458838:IWG458862 IMK458838:IMK458862 ICO458838:ICO458862 HSS458838:HSS458862 HIW458838:HIW458862 GZA458838:GZA458862 GPE458838:GPE458862 GFI458838:GFI458862 FVM458838:FVM458862 FLQ458838:FLQ458862 FBU458838:FBU458862 ERY458838:ERY458862 EIC458838:EIC458862 DYG458838:DYG458862 DOK458838:DOK458862 DEO458838:DEO458862 CUS458838:CUS458862 CKW458838:CKW458862 CBA458838:CBA458862 BRE458838:BRE458862 BHI458838:BHI458862 AXM458838:AXM458862 ANQ458838:ANQ458862 ADU458838:ADU458862 TY458838:TY458862 KC458838:KC458862 D393302:E393326 WWO393302:WWO393326 WMS393302:WMS393326 WCW393302:WCW393326 VTA393302:VTA393326 VJE393302:VJE393326 UZI393302:UZI393326 UPM393302:UPM393326 UFQ393302:UFQ393326 TVU393302:TVU393326 TLY393302:TLY393326 TCC393302:TCC393326 SSG393302:SSG393326 SIK393302:SIK393326 RYO393302:RYO393326 ROS393302:ROS393326 REW393302:REW393326 QVA393302:QVA393326 QLE393302:QLE393326 QBI393302:QBI393326 PRM393302:PRM393326 PHQ393302:PHQ393326 OXU393302:OXU393326 ONY393302:ONY393326 OEC393302:OEC393326 NUG393302:NUG393326 NKK393302:NKK393326 NAO393302:NAO393326 MQS393302:MQS393326 MGW393302:MGW393326 LXA393302:LXA393326 LNE393302:LNE393326 LDI393302:LDI393326 KTM393302:KTM393326 KJQ393302:KJQ393326 JZU393302:JZU393326 JPY393302:JPY393326 JGC393302:JGC393326 IWG393302:IWG393326 IMK393302:IMK393326 ICO393302:ICO393326 HSS393302:HSS393326 HIW393302:HIW393326 GZA393302:GZA393326 GPE393302:GPE393326 GFI393302:GFI393326 FVM393302:FVM393326 FLQ393302:FLQ393326 FBU393302:FBU393326 ERY393302:ERY393326 EIC393302:EIC393326 DYG393302:DYG393326 DOK393302:DOK393326 DEO393302:DEO393326 CUS393302:CUS393326 CKW393302:CKW393326 CBA393302:CBA393326 BRE393302:BRE393326 BHI393302:BHI393326 AXM393302:AXM393326 ANQ393302:ANQ393326 ADU393302:ADU393326 TY393302:TY393326 KC393302:KC393326 D327766:E327790 WWO327766:WWO327790 WMS327766:WMS327790 WCW327766:WCW327790 VTA327766:VTA327790 VJE327766:VJE327790 UZI327766:UZI327790 UPM327766:UPM327790 UFQ327766:UFQ327790 TVU327766:TVU327790 TLY327766:TLY327790 TCC327766:TCC327790 SSG327766:SSG327790 SIK327766:SIK327790 RYO327766:RYO327790 ROS327766:ROS327790 REW327766:REW327790 QVA327766:QVA327790 QLE327766:QLE327790 QBI327766:QBI327790 PRM327766:PRM327790 PHQ327766:PHQ327790 OXU327766:OXU327790 ONY327766:ONY327790 OEC327766:OEC327790 NUG327766:NUG327790 NKK327766:NKK327790 NAO327766:NAO327790 MQS327766:MQS327790 MGW327766:MGW327790 LXA327766:LXA327790 LNE327766:LNE327790 LDI327766:LDI327790 KTM327766:KTM327790 KJQ327766:KJQ327790 JZU327766:JZU327790 JPY327766:JPY327790 JGC327766:JGC327790 IWG327766:IWG327790 IMK327766:IMK327790 ICO327766:ICO327790 HSS327766:HSS327790 HIW327766:HIW327790 GZA327766:GZA327790 GPE327766:GPE327790 GFI327766:GFI327790 FVM327766:FVM327790 FLQ327766:FLQ327790 FBU327766:FBU327790 ERY327766:ERY327790 EIC327766:EIC327790 DYG327766:DYG327790 DOK327766:DOK327790 DEO327766:DEO327790 CUS327766:CUS327790 CKW327766:CKW327790 CBA327766:CBA327790 BRE327766:BRE327790 BHI327766:BHI327790 AXM327766:AXM327790 ANQ327766:ANQ327790 ADU327766:ADU327790 TY327766:TY327790 KC327766:KC327790 D262230:E262254 WWO262230:WWO262254 WMS262230:WMS262254 WCW262230:WCW262254 VTA262230:VTA262254 VJE262230:VJE262254 UZI262230:UZI262254 UPM262230:UPM262254 UFQ262230:UFQ262254 TVU262230:TVU262254 TLY262230:TLY262254 TCC262230:TCC262254 SSG262230:SSG262254 SIK262230:SIK262254 RYO262230:RYO262254 ROS262230:ROS262254 REW262230:REW262254 QVA262230:QVA262254 QLE262230:QLE262254 QBI262230:QBI262254 PRM262230:PRM262254 PHQ262230:PHQ262254 OXU262230:OXU262254 ONY262230:ONY262254 OEC262230:OEC262254 NUG262230:NUG262254 NKK262230:NKK262254 NAO262230:NAO262254 MQS262230:MQS262254 MGW262230:MGW262254 LXA262230:LXA262254 LNE262230:LNE262254 LDI262230:LDI262254 KTM262230:KTM262254 KJQ262230:KJQ262254 JZU262230:JZU262254 JPY262230:JPY262254 JGC262230:JGC262254 IWG262230:IWG262254 IMK262230:IMK262254 ICO262230:ICO262254 HSS262230:HSS262254 HIW262230:HIW262254 GZA262230:GZA262254 GPE262230:GPE262254 GFI262230:GFI262254 FVM262230:FVM262254 FLQ262230:FLQ262254 FBU262230:FBU262254 ERY262230:ERY262254 EIC262230:EIC262254 DYG262230:DYG262254 DOK262230:DOK262254 DEO262230:DEO262254 CUS262230:CUS262254 CKW262230:CKW262254 CBA262230:CBA262254 BRE262230:BRE262254 BHI262230:BHI262254 AXM262230:AXM262254 ANQ262230:ANQ262254 ADU262230:ADU262254 TY262230:TY262254 KC262230:KC262254 D196694:E196718 WWO196694:WWO196718 WMS196694:WMS196718 WCW196694:WCW196718 VTA196694:VTA196718 VJE196694:VJE196718 UZI196694:UZI196718 UPM196694:UPM196718 UFQ196694:UFQ196718 TVU196694:TVU196718 TLY196694:TLY196718 TCC196694:TCC196718 SSG196694:SSG196718 SIK196694:SIK196718 RYO196694:RYO196718 ROS196694:ROS196718 REW196694:REW196718 QVA196694:QVA196718 QLE196694:QLE196718 QBI196694:QBI196718 PRM196694:PRM196718 PHQ196694:PHQ196718 OXU196694:OXU196718 ONY196694:ONY196718 OEC196694:OEC196718 NUG196694:NUG196718 NKK196694:NKK196718 NAO196694:NAO196718 MQS196694:MQS196718 MGW196694:MGW196718 LXA196694:LXA196718 LNE196694:LNE196718 LDI196694:LDI196718 KTM196694:KTM196718 KJQ196694:KJQ196718 JZU196694:JZU196718 JPY196694:JPY196718 JGC196694:JGC196718 IWG196694:IWG196718 IMK196694:IMK196718 ICO196694:ICO196718 HSS196694:HSS196718 HIW196694:HIW196718 GZA196694:GZA196718 GPE196694:GPE196718 GFI196694:GFI196718 FVM196694:FVM196718 FLQ196694:FLQ196718 FBU196694:FBU196718 ERY196694:ERY196718 EIC196694:EIC196718 DYG196694:DYG196718 DOK196694:DOK196718 DEO196694:DEO196718 CUS196694:CUS196718 CKW196694:CKW196718 CBA196694:CBA196718 BRE196694:BRE196718 BHI196694:BHI196718 AXM196694:AXM196718 ANQ196694:ANQ196718 ADU196694:ADU196718 TY196694:TY196718 KC196694:KC196718 D131158:E131182 WWO131158:WWO131182 WMS131158:WMS131182 WCW131158:WCW131182 VTA131158:VTA131182 VJE131158:VJE131182 UZI131158:UZI131182 UPM131158:UPM131182 UFQ131158:UFQ131182 TVU131158:TVU131182 TLY131158:TLY131182 TCC131158:TCC131182 SSG131158:SSG131182 SIK131158:SIK131182 RYO131158:RYO131182 ROS131158:ROS131182 REW131158:REW131182 QVA131158:QVA131182 QLE131158:QLE131182 QBI131158:QBI131182 PRM131158:PRM131182 PHQ131158:PHQ131182 OXU131158:OXU131182 ONY131158:ONY131182 OEC131158:OEC131182 NUG131158:NUG131182 NKK131158:NKK131182 NAO131158:NAO131182 MQS131158:MQS131182 MGW131158:MGW131182 LXA131158:LXA131182 LNE131158:LNE131182 LDI131158:LDI131182 KTM131158:KTM131182 KJQ131158:KJQ131182 JZU131158:JZU131182 JPY131158:JPY131182 JGC131158:JGC131182 IWG131158:IWG131182 IMK131158:IMK131182 ICO131158:ICO131182 HSS131158:HSS131182 HIW131158:HIW131182 GZA131158:GZA131182 GPE131158:GPE131182 GFI131158:GFI131182 FVM131158:FVM131182 FLQ131158:FLQ131182 FBU131158:FBU131182 ERY131158:ERY131182 EIC131158:EIC131182 DYG131158:DYG131182 DOK131158:DOK131182 DEO131158:DEO131182 CUS131158:CUS131182 CKW131158:CKW131182 CBA131158:CBA131182 BRE131158:BRE131182 BHI131158:BHI131182 AXM131158:AXM131182 ANQ131158:ANQ131182 ADU131158:ADU131182 TY131158:TY131182 KC131158:KC131182 D65622:E65646 WWO65622:WWO65646 WMS65622:WMS65646 WCW65622:WCW65646 VTA65622:VTA65646 VJE65622:VJE65646 UZI65622:UZI65646 UPM65622:UPM65646 UFQ65622:UFQ65646 TVU65622:TVU65646 TLY65622:TLY65646 TCC65622:TCC65646 SSG65622:SSG65646 SIK65622:SIK65646 RYO65622:RYO65646 ROS65622:ROS65646 REW65622:REW65646 QVA65622:QVA65646 QLE65622:QLE65646 QBI65622:QBI65646 PRM65622:PRM65646 PHQ65622:PHQ65646 OXU65622:OXU65646 ONY65622:ONY65646 OEC65622:OEC65646 NUG65622:NUG65646 NKK65622:NKK65646 NAO65622:NAO65646 MQS65622:MQS65646 MGW65622:MGW65646 LXA65622:LXA65646 LNE65622:LNE65646 LDI65622:LDI65646 KTM65622:KTM65646 KJQ65622:KJQ65646 JZU65622:JZU65646 JPY65622:JPY65646 JGC65622:JGC65646 IWG65622:IWG65646 IMK65622:IMK65646 ICO65622:ICO65646 HSS65622:HSS65646 HIW65622:HIW65646 GZA65622:GZA65646 GPE65622:GPE65646 GFI65622:GFI65646 FVM65622:FVM65646 FLQ65622:FLQ65646 FBU65622:FBU65646 ERY65622:ERY65646 EIC65622:EIC65646 DYG65622:DYG65646 DOK65622:DOK65646 DEO65622:DEO65646 CUS65622:CUS65646 CKW65622:CKW65646 CBA65622:CBA65646 BRE65622:BRE65646 BHI65622:BHI65646 AXM65622:AXM65646 ANQ65622:ANQ65646 ADU65622:ADU65646 TY65622:TY65646 KC65622:KC65646 D983126:E983150" xr:uid="{00000000-0002-0000-0200-000001000000}">
      <formula1>$D$114:$D$115</formula1>
    </dataValidation>
    <dataValidation type="list" errorStyle="warning" allowBlank="1" showInputMessage="1" showErrorMessage="1" sqref="WWQ983126:WWQ983150 WMU983126:WMU983150 G65622:G65646 KE65622:KE65646 UA65622:UA65646 ADW65622:ADW65646 ANS65622:ANS65646 AXO65622:AXO65646 BHK65622:BHK65646 BRG65622:BRG65646 CBC65622:CBC65646 CKY65622:CKY65646 CUU65622:CUU65646 DEQ65622:DEQ65646 DOM65622:DOM65646 DYI65622:DYI65646 EIE65622:EIE65646 ESA65622:ESA65646 FBW65622:FBW65646 FLS65622:FLS65646 FVO65622:FVO65646 GFK65622:GFK65646 GPG65622:GPG65646 GZC65622:GZC65646 HIY65622:HIY65646 HSU65622:HSU65646 ICQ65622:ICQ65646 IMM65622:IMM65646 IWI65622:IWI65646 JGE65622:JGE65646 JQA65622:JQA65646 JZW65622:JZW65646 KJS65622:KJS65646 KTO65622:KTO65646 LDK65622:LDK65646 LNG65622:LNG65646 LXC65622:LXC65646 MGY65622:MGY65646 MQU65622:MQU65646 NAQ65622:NAQ65646 NKM65622:NKM65646 NUI65622:NUI65646 OEE65622:OEE65646 OOA65622:OOA65646 OXW65622:OXW65646 PHS65622:PHS65646 PRO65622:PRO65646 QBK65622:QBK65646 QLG65622:QLG65646 QVC65622:QVC65646 REY65622:REY65646 ROU65622:ROU65646 RYQ65622:RYQ65646 SIM65622:SIM65646 SSI65622:SSI65646 TCE65622:TCE65646 TMA65622:TMA65646 TVW65622:TVW65646 UFS65622:UFS65646 UPO65622:UPO65646 UZK65622:UZK65646 VJG65622:VJG65646 VTC65622:VTC65646 WCY65622:WCY65646 WMU65622:WMU65646 WWQ65622:WWQ65646 G131158:G131182 KE131158:KE131182 UA131158:UA131182 ADW131158:ADW131182 ANS131158:ANS131182 AXO131158:AXO131182 BHK131158:BHK131182 BRG131158:BRG131182 CBC131158:CBC131182 CKY131158:CKY131182 CUU131158:CUU131182 DEQ131158:DEQ131182 DOM131158:DOM131182 DYI131158:DYI131182 EIE131158:EIE131182 ESA131158:ESA131182 FBW131158:FBW131182 FLS131158:FLS131182 FVO131158:FVO131182 GFK131158:GFK131182 GPG131158:GPG131182 GZC131158:GZC131182 HIY131158:HIY131182 HSU131158:HSU131182 ICQ131158:ICQ131182 IMM131158:IMM131182 IWI131158:IWI131182 JGE131158:JGE131182 JQA131158:JQA131182 JZW131158:JZW131182 KJS131158:KJS131182 KTO131158:KTO131182 LDK131158:LDK131182 LNG131158:LNG131182 LXC131158:LXC131182 MGY131158:MGY131182 MQU131158:MQU131182 NAQ131158:NAQ131182 NKM131158:NKM131182 NUI131158:NUI131182 OEE131158:OEE131182 OOA131158:OOA131182 OXW131158:OXW131182 PHS131158:PHS131182 PRO131158:PRO131182 QBK131158:QBK131182 QLG131158:QLG131182 QVC131158:QVC131182 REY131158:REY131182 ROU131158:ROU131182 RYQ131158:RYQ131182 SIM131158:SIM131182 SSI131158:SSI131182 TCE131158:TCE131182 TMA131158:TMA131182 TVW131158:TVW131182 UFS131158:UFS131182 UPO131158:UPO131182 UZK131158:UZK131182 VJG131158:VJG131182 VTC131158:VTC131182 WCY131158:WCY131182 WMU131158:WMU131182 WWQ131158:WWQ131182 G196694:G196718 KE196694:KE196718 UA196694:UA196718 ADW196694:ADW196718 ANS196694:ANS196718 AXO196694:AXO196718 BHK196694:BHK196718 BRG196694:BRG196718 CBC196694:CBC196718 CKY196694:CKY196718 CUU196694:CUU196718 DEQ196694:DEQ196718 DOM196694:DOM196718 DYI196694:DYI196718 EIE196694:EIE196718 ESA196694:ESA196718 FBW196694:FBW196718 FLS196694:FLS196718 FVO196694:FVO196718 GFK196694:GFK196718 GPG196694:GPG196718 GZC196694:GZC196718 HIY196694:HIY196718 HSU196694:HSU196718 ICQ196694:ICQ196718 IMM196694:IMM196718 IWI196694:IWI196718 JGE196694:JGE196718 JQA196694:JQA196718 JZW196694:JZW196718 KJS196694:KJS196718 KTO196694:KTO196718 LDK196694:LDK196718 LNG196694:LNG196718 LXC196694:LXC196718 MGY196694:MGY196718 MQU196694:MQU196718 NAQ196694:NAQ196718 NKM196694:NKM196718 NUI196694:NUI196718 OEE196694:OEE196718 OOA196694:OOA196718 OXW196694:OXW196718 PHS196694:PHS196718 PRO196694:PRO196718 QBK196694:QBK196718 QLG196694:QLG196718 QVC196694:QVC196718 REY196694:REY196718 ROU196694:ROU196718 RYQ196694:RYQ196718 SIM196694:SIM196718 SSI196694:SSI196718 TCE196694:TCE196718 TMA196694:TMA196718 TVW196694:TVW196718 UFS196694:UFS196718 UPO196694:UPO196718 UZK196694:UZK196718 VJG196694:VJG196718 VTC196694:VTC196718 WCY196694:WCY196718 WMU196694:WMU196718 WWQ196694:WWQ196718 G262230:G262254 KE262230:KE262254 UA262230:UA262254 ADW262230:ADW262254 ANS262230:ANS262254 AXO262230:AXO262254 BHK262230:BHK262254 BRG262230:BRG262254 CBC262230:CBC262254 CKY262230:CKY262254 CUU262230:CUU262254 DEQ262230:DEQ262254 DOM262230:DOM262254 DYI262230:DYI262254 EIE262230:EIE262254 ESA262230:ESA262254 FBW262230:FBW262254 FLS262230:FLS262254 FVO262230:FVO262254 GFK262230:GFK262254 GPG262230:GPG262254 GZC262230:GZC262254 HIY262230:HIY262254 HSU262230:HSU262254 ICQ262230:ICQ262254 IMM262230:IMM262254 IWI262230:IWI262254 JGE262230:JGE262254 JQA262230:JQA262254 JZW262230:JZW262254 KJS262230:KJS262254 KTO262230:KTO262254 LDK262230:LDK262254 LNG262230:LNG262254 LXC262230:LXC262254 MGY262230:MGY262254 MQU262230:MQU262254 NAQ262230:NAQ262254 NKM262230:NKM262254 NUI262230:NUI262254 OEE262230:OEE262254 OOA262230:OOA262254 OXW262230:OXW262254 PHS262230:PHS262254 PRO262230:PRO262254 QBK262230:QBK262254 QLG262230:QLG262254 QVC262230:QVC262254 REY262230:REY262254 ROU262230:ROU262254 RYQ262230:RYQ262254 SIM262230:SIM262254 SSI262230:SSI262254 TCE262230:TCE262254 TMA262230:TMA262254 TVW262230:TVW262254 UFS262230:UFS262254 UPO262230:UPO262254 UZK262230:UZK262254 VJG262230:VJG262254 VTC262230:VTC262254 WCY262230:WCY262254 WMU262230:WMU262254 WWQ262230:WWQ262254 G327766:G327790 KE327766:KE327790 UA327766:UA327790 ADW327766:ADW327790 ANS327766:ANS327790 AXO327766:AXO327790 BHK327766:BHK327790 BRG327766:BRG327790 CBC327766:CBC327790 CKY327766:CKY327790 CUU327766:CUU327790 DEQ327766:DEQ327790 DOM327766:DOM327790 DYI327766:DYI327790 EIE327766:EIE327790 ESA327766:ESA327790 FBW327766:FBW327790 FLS327766:FLS327790 FVO327766:FVO327790 GFK327766:GFK327790 GPG327766:GPG327790 GZC327766:GZC327790 HIY327766:HIY327790 HSU327766:HSU327790 ICQ327766:ICQ327790 IMM327766:IMM327790 IWI327766:IWI327790 JGE327766:JGE327790 JQA327766:JQA327790 JZW327766:JZW327790 KJS327766:KJS327790 KTO327766:KTO327790 LDK327766:LDK327790 LNG327766:LNG327790 LXC327766:LXC327790 MGY327766:MGY327790 MQU327766:MQU327790 NAQ327766:NAQ327790 NKM327766:NKM327790 NUI327766:NUI327790 OEE327766:OEE327790 OOA327766:OOA327790 OXW327766:OXW327790 PHS327766:PHS327790 PRO327766:PRO327790 QBK327766:QBK327790 QLG327766:QLG327790 QVC327766:QVC327790 REY327766:REY327790 ROU327766:ROU327790 RYQ327766:RYQ327790 SIM327766:SIM327790 SSI327766:SSI327790 TCE327766:TCE327790 TMA327766:TMA327790 TVW327766:TVW327790 UFS327766:UFS327790 UPO327766:UPO327790 UZK327766:UZK327790 VJG327766:VJG327790 VTC327766:VTC327790 WCY327766:WCY327790 WMU327766:WMU327790 WWQ327766:WWQ327790 G393302:G393326 KE393302:KE393326 UA393302:UA393326 ADW393302:ADW393326 ANS393302:ANS393326 AXO393302:AXO393326 BHK393302:BHK393326 BRG393302:BRG393326 CBC393302:CBC393326 CKY393302:CKY393326 CUU393302:CUU393326 DEQ393302:DEQ393326 DOM393302:DOM393326 DYI393302:DYI393326 EIE393302:EIE393326 ESA393302:ESA393326 FBW393302:FBW393326 FLS393302:FLS393326 FVO393302:FVO393326 GFK393302:GFK393326 GPG393302:GPG393326 GZC393302:GZC393326 HIY393302:HIY393326 HSU393302:HSU393326 ICQ393302:ICQ393326 IMM393302:IMM393326 IWI393302:IWI393326 JGE393302:JGE393326 JQA393302:JQA393326 JZW393302:JZW393326 KJS393302:KJS393326 KTO393302:KTO393326 LDK393302:LDK393326 LNG393302:LNG393326 LXC393302:LXC393326 MGY393302:MGY393326 MQU393302:MQU393326 NAQ393302:NAQ393326 NKM393302:NKM393326 NUI393302:NUI393326 OEE393302:OEE393326 OOA393302:OOA393326 OXW393302:OXW393326 PHS393302:PHS393326 PRO393302:PRO393326 QBK393302:QBK393326 QLG393302:QLG393326 QVC393302:QVC393326 REY393302:REY393326 ROU393302:ROU393326 RYQ393302:RYQ393326 SIM393302:SIM393326 SSI393302:SSI393326 TCE393302:TCE393326 TMA393302:TMA393326 TVW393302:TVW393326 UFS393302:UFS393326 UPO393302:UPO393326 UZK393302:UZK393326 VJG393302:VJG393326 VTC393302:VTC393326 WCY393302:WCY393326 WMU393302:WMU393326 WWQ393302:WWQ393326 G458838:G458862 KE458838:KE458862 UA458838:UA458862 ADW458838:ADW458862 ANS458838:ANS458862 AXO458838:AXO458862 BHK458838:BHK458862 BRG458838:BRG458862 CBC458838:CBC458862 CKY458838:CKY458862 CUU458838:CUU458862 DEQ458838:DEQ458862 DOM458838:DOM458862 DYI458838:DYI458862 EIE458838:EIE458862 ESA458838:ESA458862 FBW458838:FBW458862 FLS458838:FLS458862 FVO458838:FVO458862 GFK458838:GFK458862 GPG458838:GPG458862 GZC458838:GZC458862 HIY458838:HIY458862 HSU458838:HSU458862 ICQ458838:ICQ458862 IMM458838:IMM458862 IWI458838:IWI458862 JGE458838:JGE458862 JQA458838:JQA458862 JZW458838:JZW458862 KJS458838:KJS458862 KTO458838:KTO458862 LDK458838:LDK458862 LNG458838:LNG458862 LXC458838:LXC458862 MGY458838:MGY458862 MQU458838:MQU458862 NAQ458838:NAQ458862 NKM458838:NKM458862 NUI458838:NUI458862 OEE458838:OEE458862 OOA458838:OOA458862 OXW458838:OXW458862 PHS458838:PHS458862 PRO458838:PRO458862 QBK458838:QBK458862 QLG458838:QLG458862 QVC458838:QVC458862 REY458838:REY458862 ROU458838:ROU458862 RYQ458838:RYQ458862 SIM458838:SIM458862 SSI458838:SSI458862 TCE458838:TCE458862 TMA458838:TMA458862 TVW458838:TVW458862 UFS458838:UFS458862 UPO458838:UPO458862 UZK458838:UZK458862 VJG458838:VJG458862 VTC458838:VTC458862 WCY458838:WCY458862 WMU458838:WMU458862 WWQ458838:WWQ458862 G524374:G524398 KE524374:KE524398 UA524374:UA524398 ADW524374:ADW524398 ANS524374:ANS524398 AXO524374:AXO524398 BHK524374:BHK524398 BRG524374:BRG524398 CBC524374:CBC524398 CKY524374:CKY524398 CUU524374:CUU524398 DEQ524374:DEQ524398 DOM524374:DOM524398 DYI524374:DYI524398 EIE524374:EIE524398 ESA524374:ESA524398 FBW524374:FBW524398 FLS524374:FLS524398 FVO524374:FVO524398 GFK524374:GFK524398 GPG524374:GPG524398 GZC524374:GZC524398 HIY524374:HIY524398 HSU524374:HSU524398 ICQ524374:ICQ524398 IMM524374:IMM524398 IWI524374:IWI524398 JGE524374:JGE524398 JQA524374:JQA524398 JZW524374:JZW524398 KJS524374:KJS524398 KTO524374:KTO524398 LDK524374:LDK524398 LNG524374:LNG524398 LXC524374:LXC524398 MGY524374:MGY524398 MQU524374:MQU524398 NAQ524374:NAQ524398 NKM524374:NKM524398 NUI524374:NUI524398 OEE524374:OEE524398 OOA524374:OOA524398 OXW524374:OXW524398 PHS524374:PHS524398 PRO524374:PRO524398 QBK524374:QBK524398 QLG524374:QLG524398 QVC524374:QVC524398 REY524374:REY524398 ROU524374:ROU524398 RYQ524374:RYQ524398 SIM524374:SIM524398 SSI524374:SSI524398 TCE524374:TCE524398 TMA524374:TMA524398 TVW524374:TVW524398 UFS524374:UFS524398 UPO524374:UPO524398 UZK524374:UZK524398 VJG524374:VJG524398 VTC524374:VTC524398 WCY524374:WCY524398 WMU524374:WMU524398 WWQ524374:WWQ524398 G589910:G589934 KE589910:KE589934 UA589910:UA589934 ADW589910:ADW589934 ANS589910:ANS589934 AXO589910:AXO589934 BHK589910:BHK589934 BRG589910:BRG589934 CBC589910:CBC589934 CKY589910:CKY589934 CUU589910:CUU589934 DEQ589910:DEQ589934 DOM589910:DOM589934 DYI589910:DYI589934 EIE589910:EIE589934 ESA589910:ESA589934 FBW589910:FBW589934 FLS589910:FLS589934 FVO589910:FVO589934 GFK589910:GFK589934 GPG589910:GPG589934 GZC589910:GZC589934 HIY589910:HIY589934 HSU589910:HSU589934 ICQ589910:ICQ589934 IMM589910:IMM589934 IWI589910:IWI589934 JGE589910:JGE589934 JQA589910:JQA589934 JZW589910:JZW589934 KJS589910:KJS589934 KTO589910:KTO589934 LDK589910:LDK589934 LNG589910:LNG589934 LXC589910:LXC589934 MGY589910:MGY589934 MQU589910:MQU589934 NAQ589910:NAQ589934 NKM589910:NKM589934 NUI589910:NUI589934 OEE589910:OEE589934 OOA589910:OOA589934 OXW589910:OXW589934 PHS589910:PHS589934 PRO589910:PRO589934 QBK589910:QBK589934 QLG589910:QLG589934 QVC589910:QVC589934 REY589910:REY589934 ROU589910:ROU589934 RYQ589910:RYQ589934 SIM589910:SIM589934 SSI589910:SSI589934 TCE589910:TCE589934 TMA589910:TMA589934 TVW589910:TVW589934 UFS589910:UFS589934 UPO589910:UPO589934 UZK589910:UZK589934 VJG589910:VJG589934 VTC589910:VTC589934 WCY589910:WCY589934 WMU589910:WMU589934 WWQ589910:WWQ589934 G655446:G655470 KE655446:KE655470 UA655446:UA655470 ADW655446:ADW655470 ANS655446:ANS655470 AXO655446:AXO655470 BHK655446:BHK655470 BRG655446:BRG655470 CBC655446:CBC655470 CKY655446:CKY655470 CUU655446:CUU655470 DEQ655446:DEQ655470 DOM655446:DOM655470 DYI655446:DYI655470 EIE655446:EIE655470 ESA655446:ESA655470 FBW655446:FBW655470 FLS655446:FLS655470 FVO655446:FVO655470 GFK655446:GFK655470 GPG655446:GPG655470 GZC655446:GZC655470 HIY655446:HIY655470 HSU655446:HSU655470 ICQ655446:ICQ655470 IMM655446:IMM655470 IWI655446:IWI655470 JGE655446:JGE655470 JQA655446:JQA655470 JZW655446:JZW655470 KJS655446:KJS655470 KTO655446:KTO655470 LDK655446:LDK655470 LNG655446:LNG655470 LXC655446:LXC655470 MGY655446:MGY655470 MQU655446:MQU655470 NAQ655446:NAQ655470 NKM655446:NKM655470 NUI655446:NUI655470 OEE655446:OEE655470 OOA655446:OOA655470 OXW655446:OXW655470 PHS655446:PHS655470 PRO655446:PRO655470 QBK655446:QBK655470 QLG655446:QLG655470 QVC655446:QVC655470 REY655446:REY655470 ROU655446:ROU655470 RYQ655446:RYQ655470 SIM655446:SIM655470 SSI655446:SSI655470 TCE655446:TCE655470 TMA655446:TMA655470 TVW655446:TVW655470 UFS655446:UFS655470 UPO655446:UPO655470 UZK655446:UZK655470 VJG655446:VJG655470 VTC655446:VTC655470 WCY655446:WCY655470 WMU655446:WMU655470 WWQ655446:WWQ655470 G720982:G721006 KE720982:KE721006 UA720982:UA721006 ADW720982:ADW721006 ANS720982:ANS721006 AXO720982:AXO721006 BHK720982:BHK721006 BRG720982:BRG721006 CBC720982:CBC721006 CKY720982:CKY721006 CUU720982:CUU721006 DEQ720982:DEQ721006 DOM720982:DOM721006 DYI720982:DYI721006 EIE720982:EIE721006 ESA720982:ESA721006 FBW720982:FBW721006 FLS720982:FLS721006 FVO720982:FVO721006 GFK720982:GFK721006 GPG720982:GPG721006 GZC720982:GZC721006 HIY720982:HIY721006 HSU720982:HSU721006 ICQ720982:ICQ721006 IMM720982:IMM721006 IWI720982:IWI721006 JGE720982:JGE721006 JQA720982:JQA721006 JZW720982:JZW721006 KJS720982:KJS721006 KTO720982:KTO721006 LDK720982:LDK721006 LNG720982:LNG721006 LXC720982:LXC721006 MGY720982:MGY721006 MQU720982:MQU721006 NAQ720982:NAQ721006 NKM720982:NKM721006 NUI720982:NUI721006 OEE720982:OEE721006 OOA720982:OOA721006 OXW720982:OXW721006 PHS720982:PHS721006 PRO720982:PRO721006 QBK720982:QBK721006 QLG720982:QLG721006 QVC720982:QVC721006 REY720982:REY721006 ROU720982:ROU721006 RYQ720982:RYQ721006 SIM720982:SIM721006 SSI720982:SSI721006 TCE720982:TCE721006 TMA720982:TMA721006 TVW720982:TVW721006 UFS720982:UFS721006 UPO720982:UPO721006 UZK720982:UZK721006 VJG720982:VJG721006 VTC720982:VTC721006 WCY720982:WCY721006 WMU720982:WMU721006 WWQ720982:WWQ721006 G786518:G786542 KE786518:KE786542 UA786518:UA786542 ADW786518:ADW786542 ANS786518:ANS786542 AXO786518:AXO786542 BHK786518:BHK786542 BRG786518:BRG786542 CBC786518:CBC786542 CKY786518:CKY786542 CUU786518:CUU786542 DEQ786518:DEQ786542 DOM786518:DOM786542 DYI786518:DYI786542 EIE786518:EIE786542 ESA786518:ESA786542 FBW786518:FBW786542 FLS786518:FLS786542 FVO786518:FVO786542 GFK786518:GFK786542 GPG786518:GPG786542 GZC786518:GZC786542 HIY786518:HIY786542 HSU786518:HSU786542 ICQ786518:ICQ786542 IMM786518:IMM786542 IWI786518:IWI786542 JGE786518:JGE786542 JQA786518:JQA786542 JZW786518:JZW786542 KJS786518:KJS786542 KTO786518:KTO786542 LDK786518:LDK786542 LNG786518:LNG786542 LXC786518:LXC786542 MGY786518:MGY786542 MQU786518:MQU786542 NAQ786518:NAQ786542 NKM786518:NKM786542 NUI786518:NUI786542 OEE786518:OEE786542 OOA786518:OOA786542 OXW786518:OXW786542 PHS786518:PHS786542 PRO786518:PRO786542 QBK786518:QBK786542 QLG786518:QLG786542 QVC786518:QVC786542 REY786518:REY786542 ROU786518:ROU786542 RYQ786518:RYQ786542 SIM786518:SIM786542 SSI786518:SSI786542 TCE786518:TCE786542 TMA786518:TMA786542 TVW786518:TVW786542 UFS786518:UFS786542 UPO786518:UPO786542 UZK786518:UZK786542 VJG786518:VJG786542 VTC786518:VTC786542 WCY786518:WCY786542 WMU786518:WMU786542 WWQ786518:WWQ786542 G852054:G852078 KE852054:KE852078 UA852054:UA852078 ADW852054:ADW852078 ANS852054:ANS852078 AXO852054:AXO852078 BHK852054:BHK852078 BRG852054:BRG852078 CBC852054:CBC852078 CKY852054:CKY852078 CUU852054:CUU852078 DEQ852054:DEQ852078 DOM852054:DOM852078 DYI852054:DYI852078 EIE852054:EIE852078 ESA852054:ESA852078 FBW852054:FBW852078 FLS852054:FLS852078 FVO852054:FVO852078 GFK852054:GFK852078 GPG852054:GPG852078 GZC852054:GZC852078 HIY852054:HIY852078 HSU852054:HSU852078 ICQ852054:ICQ852078 IMM852054:IMM852078 IWI852054:IWI852078 JGE852054:JGE852078 JQA852054:JQA852078 JZW852054:JZW852078 KJS852054:KJS852078 KTO852054:KTO852078 LDK852054:LDK852078 LNG852054:LNG852078 LXC852054:LXC852078 MGY852054:MGY852078 MQU852054:MQU852078 NAQ852054:NAQ852078 NKM852054:NKM852078 NUI852054:NUI852078 OEE852054:OEE852078 OOA852054:OOA852078 OXW852054:OXW852078 PHS852054:PHS852078 PRO852054:PRO852078 QBK852054:QBK852078 QLG852054:QLG852078 QVC852054:QVC852078 REY852054:REY852078 ROU852054:ROU852078 RYQ852054:RYQ852078 SIM852054:SIM852078 SSI852054:SSI852078 TCE852054:TCE852078 TMA852054:TMA852078 TVW852054:TVW852078 UFS852054:UFS852078 UPO852054:UPO852078 UZK852054:UZK852078 VJG852054:VJG852078 VTC852054:VTC852078 WCY852054:WCY852078 WMU852054:WMU852078 WWQ852054:WWQ852078 G917590:G917614 KE917590:KE917614 UA917590:UA917614 ADW917590:ADW917614 ANS917590:ANS917614 AXO917590:AXO917614 BHK917590:BHK917614 BRG917590:BRG917614 CBC917590:CBC917614 CKY917590:CKY917614 CUU917590:CUU917614 DEQ917590:DEQ917614 DOM917590:DOM917614 DYI917590:DYI917614 EIE917590:EIE917614 ESA917590:ESA917614 FBW917590:FBW917614 FLS917590:FLS917614 FVO917590:FVO917614 GFK917590:GFK917614 GPG917590:GPG917614 GZC917590:GZC917614 HIY917590:HIY917614 HSU917590:HSU917614 ICQ917590:ICQ917614 IMM917590:IMM917614 IWI917590:IWI917614 JGE917590:JGE917614 JQA917590:JQA917614 JZW917590:JZW917614 KJS917590:KJS917614 KTO917590:KTO917614 LDK917590:LDK917614 LNG917590:LNG917614 LXC917590:LXC917614 MGY917590:MGY917614 MQU917590:MQU917614 NAQ917590:NAQ917614 NKM917590:NKM917614 NUI917590:NUI917614 OEE917590:OEE917614 OOA917590:OOA917614 OXW917590:OXW917614 PHS917590:PHS917614 PRO917590:PRO917614 QBK917590:QBK917614 QLG917590:QLG917614 QVC917590:QVC917614 REY917590:REY917614 ROU917590:ROU917614 RYQ917590:RYQ917614 SIM917590:SIM917614 SSI917590:SSI917614 TCE917590:TCE917614 TMA917590:TMA917614 TVW917590:TVW917614 UFS917590:UFS917614 UPO917590:UPO917614 UZK917590:UZK917614 VJG917590:VJG917614 VTC917590:VTC917614 WCY917590:WCY917614 WMU917590:WMU917614 WWQ917590:WWQ917614 G983126:G983150 KE983126:KE983150 UA983126:UA983150 ADW983126:ADW983150 ANS983126:ANS983150 AXO983126:AXO983150 BHK983126:BHK983150 BRG983126:BRG983150 CBC983126:CBC983150 CKY983126:CKY983150 CUU983126:CUU983150 DEQ983126:DEQ983150 DOM983126:DOM983150 DYI983126:DYI983150 EIE983126:EIE983150 ESA983126:ESA983150 FBW983126:FBW983150 FLS983126:FLS983150 FVO983126:FVO983150 GFK983126:GFK983150 GPG983126:GPG983150 GZC983126:GZC983150 HIY983126:HIY983150 HSU983126:HSU983150 ICQ983126:ICQ983150 IMM983126:IMM983150 IWI983126:IWI983150 JGE983126:JGE983150 JQA983126:JQA983150 JZW983126:JZW983150 KJS983126:KJS983150 KTO983126:KTO983150 LDK983126:LDK983150 LNG983126:LNG983150 LXC983126:LXC983150 MGY983126:MGY983150 MQU983126:MQU983150 NAQ983126:NAQ983150 NKM983126:NKM983150 NUI983126:NUI983150 OEE983126:OEE983150 OOA983126:OOA983150 OXW983126:OXW983150 PHS983126:PHS983150 PRO983126:PRO983150 QBK983126:QBK983150 QLG983126:QLG983150 QVC983126:QVC983150 REY983126:REY983150 ROU983126:ROU983150 RYQ983126:RYQ983150 SIM983126:SIM983150 SSI983126:SSI983150 TCE983126:TCE983150 TMA983126:TMA983150 TVW983126:TVW983150 UFS983126:UFS983150 UPO983126:UPO983150 UZK983126:UZK983150 VJG983126:VJG983150 VTC983126:VTC983150 WCY983126:WCY983150 KE12:KE101 UA12:UA101 ADW12:ADW101 ANS12:ANS101 AXO12:AXO101 BHK12:BHK101 BRG12:BRG101 CBC12:CBC101 CKY12:CKY101 CUU12:CUU101 DEQ12:DEQ101 DOM12:DOM101 DYI12:DYI101 EIE12:EIE101 ESA12:ESA101 FBW12:FBW101 FLS12:FLS101 FVO12:FVO101 GFK12:GFK101 GPG12:GPG101 GZC12:GZC101 HIY12:HIY101 HSU12:HSU101 ICQ12:ICQ101 IMM12:IMM101 IWI12:IWI101 JGE12:JGE101 JQA12:JQA101 JZW12:JZW101 KJS12:KJS101 KTO12:KTO101 LDK12:LDK101 LNG12:LNG101 LXC12:LXC101 MGY12:MGY101 MQU12:MQU101 NAQ12:NAQ101 NKM12:NKM101 NUI12:NUI101 OEE12:OEE101 OOA12:OOA101 OXW12:OXW101 PHS12:PHS101 PRO12:PRO101 QBK12:QBK101 QLG12:QLG101 QVC12:QVC101 REY12:REY101 ROU12:ROU101 RYQ12:RYQ101 SIM12:SIM101 SSI12:SSI101 TCE12:TCE101 TMA12:TMA101 TVW12:TVW101 UFS12:UFS101 UPO12:UPO101 UZK12:UZK101 VJG12:VJG101 VTC12:VTC101 WCY12:WCY101 WMU12:WMU101 WWQ12:WWQ101" xr:uid="{00000000-0002-0000-0200-000002000000}">
      <formula1>$G$114:$G$115</formula1>
    </dataValidation>
    <dataValidation type="list" errorStyle="warning" allowBlank="1" showInputMessage="1" showErrorMessage="1" sqref="WWS983126:WWT983150 WMW983126:WMX983150 I65622:J65646 KG65622:KH65646 UC65622:UD65646 ADY65622:ADZ65646 ANU65622:ANV65646 AXQ65622:AXR65646 BHM65622:BHN65646 BRI65622:BRJ65646 CBE65622:CBF65646 CLA65622:CLB65646 CUW65622:CUX65646 DES65622:DET65646 DOO65622:DOP65646 DYK65622:DYL65646 EIG65622:EIH65646 ESC65622:ESD65646 FBY65622:FBZ65646 FLU65622:FLV65646 FVQ65622:FVR65646 GFM65622:GFN65646 GPI65622:GPJ65646 GZE65622:GZF65646 HJA65622:HJB65646 HSW65622:HSX65646 ICS65622:ICT65646 IMO65622:IMP65646 IWK65622:IWL65646 JGG65622:JGH65646 JQC65622:JQD65646 JZY65622:JZZ65646 KJU65622:KJV65646 KTQ65622:KTR65646 LDM65622:LDN65646 LNI65622:LNJ65646 LXE65622:LXF65646 MHA65622:MHB65646 MQW65622:MQX65646 NAS65622:NAT65646 NKO65622:NKP65646 NUK65622:NUL65646 OEG65622:OEH65646 OOC65622:OOD65646 OXY65622:OXZ65646 PHU65622:PHV65646 PRQ65622:PRR65646 QBM65622:QBN65646 QLI65622:QLJ65646 QVE65622:QVF65646 RFA65622:RFB65646 ROW65622:ROX65646 RYS65622:RYT65646 SIO65622:SIP65646 SSK65622:SSL65646 TCG65622:TCH65646 TMC65622:TMD65646 TVY65622:TVZ65646 UFU65622:UFV65646 UPQ65622:UPR65646 UZM65622:UZN65646 VJI65622:VJJ65646 VTE65622:VTF65646 WDA65622:WDB65646 WMW65622:WMX65646 WWS65622:WWT65646 I131158:J131182 KG131158:KH131182 UC131158:UD131182 ADY131158:ADZ131182 ANU131158:ANV131182 AXQ131158:AXR131182 BHM131158:BHN131182 BRI131158:BRJ131182 CBE131158:CBF131182 CLA131158:CLB131182 CUW131158:CUX131182 DES131158:DET131182 DOO131158:DOP131182 DYK131158:DYL131182 EIG131158:EIH131182 ESC131158:ESD131182 FBY131158:FBZ131182 FLU131158:FLV131182 FVQ131158:FVR131182 GFM131158:GFN131182 GPI131158:GPJ131182 GZE131158:GZF131182 HJA131158:HJB131182 HSW131158:HSX131182 ICS131158:ICT131182 IMO131158:IMP131182 IWK131158:IWL131182 JGG131158:JGH131182 JQC131158:JQD131182 JZY131158:JZZ131182 KJU131158:KJV131182 KTQ131158:KTR131182 LDM131158:LDN131182 LNI131158:LNJ131182 LXE131158:LXF131182 MHA131158:MHB131182 MQW131158:MQX131182 NAS131158:NAT131182 NKO131158:NKP131182 NUK131158:NUL131182 OEG131158:OEH131182 OOC131158:OOD131182 OXY131158:OXZ131182 PHU131158:PHV131182 PRQ131158:PRR131182 QBM131158:QBN131182 QLI131158:QLJ131182 QVE131158:QVF131182 RFA131158:RFB131182 ROW131158:ROX131182 RYS131158:RYT131182 SIO131158:SIP131182 SSK131158:SSL131182 TCG131158:TCH131182 TMC131158:TMD131182 TVY131158:TVZ131182 UFU131158:UFV131182 UPQ131158:UPR131182 UZM131158:UZN131182 VJI131158:VJJ131182 VTE131158:VTF131182 WDA131158:WDB131182 WMW131158:WMX131182 WWS131158:WWT131182 I196694:J196718 KG196694:KH196718 UC196694:UD196718 ADY196694:ADZ196718 ANU196694:ANV196718 AXQ196694:AXR196718 BHM196694:BHN196718 BRI196694:BRJ196718 CBE196694:CBF196718 CLA196694:CLB196718 CUW196694:CUX196718 DES196694:DET196718 DOO196694:DOP196718 DYK196694:DYL196718 EIG196694:EIH196718 ESC196694:ESD196718 FBY196694:FBZ196718 FLU196694:FLV196718 FVQ196694:FVR196718 GFM196694:GFN196718 GPI196694:GPJ196718 GZE196694:GZF196718 HJA196694:HJB196718 HSW196694:HSX196718 ICS196694:ICT196718 IMO196694:IMP196718 IWK196694:IWL196718 JGG196694:JGH196718 JQC196694:JQD196718 JZY196694:JZZ196718 KJU196694:KJV196718 KTQ196694:KTR196718 LDM196694:LDN196718 LNI196694:LNJ196718 LXE196694:LXF196718 MHA196694:MHB196718 MQW196694:MQX196718 NAS196694:NAT196718 NKO196694:NKP196718 NUK196694:NUL196718 OEG196694:OEH196718 OOC196694:OOD196718 OXY196694:OXZ196718 PHU196694:PHV196718 PRQ196694:PRR196718 QBM196694:QBN196718 QLI196694:QLJ196718 QVE196694:QVF196718 RFA196694:RFB196718 ROW196694:ROX196718 RYS196694:RYT196718 SIO196694:SIP196718 SSK196694:SSL196718 TCG196694:TCH196718 TMC196694:TMD196718 TVY196694:TVZ196718 UFU196694:UFV196718 UPQ196694:UPR196718 UZM196694:UZN196718 VJI196694:VJJ196718 VTE196694:VTF196718 WDA196694:WDB196718 WMW196694:WMX196718 WWS196694:WWT196718 I262230:J262254 KG262230:KH262254 UC262230:UD262254 ADY262230:ADZ262254 ANU262230:ANV262254 AXQ262230:AXR262254 BHM262230:BHN262254 BRI262230:BRJ262254 CBE262230:CBF262254 CLA262230:CLB262254 CUW262230:CUX262254 DES262230:DET262254 DOO262230:DOP262254 DYK262230:DYL262254 EIG262230:EIH262254 ESC262230:ESD262254 FBY262230:FBZ262254 FLU262230:FLV262254 FVQ262230:FVR262254 GFM262230:GFN262254 GPI262230:GPJ262254 GZE262230:GZF262254 HJA262230:HJB262254 HSW262230:HSX262254 ICS262230:ICT262254 IMO262230:IMP262254 IWK262230:IWL262254 JGG262230:JGH262254 JQC262230:JQD262254 JZY262230:JZZ262254 KJU262230:KJV262254 KTQ262230:KTR262254 LDM262230:LDN262254 LNI262230:LNJ262254 LXE262230:LXF262254 MHA262230:MHB262254 MQW262230:MQX262254 NAS262230:NAT262254 NKO262230:NKP262254 NUK262230:NUL262254 OEG262230:OEH262254 OOC262230:OOD262254 OXY262230:OXZ262254 PHU262230:PHV262254 PRQ262230:PRR262254 QBM262230:QBN262254 QLI262230:QLJ262254 QVE262230:QVF262254 RFA262230:RFB262254 ROW262230:ROX262254 RYS262230:RYT262254 SIO262230:SIP262254 SSK262230:SSL262254 TCG262230:TCH262254 TMC262230:TMD262254 TVY262230:TVZ262254 UFU262230:UFV262254 UPQ262230:UPR262254 UZM262230:UZN262254 VJI262230:VJJ262254 VTE262230:VTF262254 WDA262230:WDB262254 WMW262230:WMX262254 WWS262230:WWT262254 I327766:J327790 KG327766:KH327790 UC327766:UD327790 ADY327766:ADZ327790 ANU327766:ANV327790 AXQ327766:AXR327790 BHM327766:BHN327790 BRI327766:BRJ327790 CBE327766:CBF327790 CLA327766:CLB327790 CUW327766:CUX327790 DES327766:DET327790 DOO327766:DOP327790 DYK327766:DYL327790 EIG327766:EIH327790 ESC327766:ESD327790 FBY327766:FBZ327790 FLU327766:FLV327790 FVQ327766:FVR327790 GFM327766:GFN327790 GPI327766:GPJ327790 GZE327766:GZF327790 HJA327766:HJB327790 HSW327766:HSX327790 ICS327766:ICT327790 IMO327766:IMP327790 IWK327766:IWL327790 JGG327766:JGH327790 JQC327766:JQD327790 JZY327766:JZZ327790 KJU327766:KJV327790 KTQ327766:KTR327790 LDM327766:LDN327790 LNI327766:LNJ327790 LXE327766:LXF327790 MHA327766:MHB327790 MQW327766:MQX327790 NAS327766:NAT327790 NKO327766:NKP327790 NUK327766:NUL327790 OEG327766:OEH327790 OOC327766:OOD327790 OXY327766:OXZ327790 PHU327766:PHV327790 PRQ327766:PRR327790 QBM327766:QBN327790 QLI327766:QLJ327790 QVE327766:QVF327790 RFA327766:RFB327790 ROW327766:ROX327790 RYS327766:RYT327790 SIO327766:SIP327790 SSK327766:SSL327790 TCG327766:TCH327790 TMC327766:TMD327790 TVY327766:TVZ327790 UFU327766:UFV327790 UPQ327766:UPR327790 UZM327766:UZN327790 VJI327766:VJJ327790 VTE327766:VTF327790 WDA327766:WDB327790 WMW327766:WMX327790 WWS327766:WWT327790 I393302:J393326 KG393302:KH393326 UC393302:UD393326 ADY393302:ADZ393326 ANU393302:ANV393326 AXQ393302:AXR393326 BHM393302:BHN393326 BRI393302:BRJ393326 CBE393302:CBF393326 CLA393302:CLB393326 CUW393302:CUX393326 DES393302:DET393326 DOO393302:DOP393326 DYK393302:DYL393326 EIG393302:EIH393326 ESC393302:ESD393326 FBY393302:FBZ393326 FLU393302:FLV393326 FVQ393302:FVR393326 GFM393302:GFN393326 GPI393302:GPJ393326 GZE393302:GZF393326 HJA393302:HJB393326 HSW393302:HSX393326 ICS393302:ICT393326 IMO393302:IMP393326 IWK393302:IWL393326 JGG393302:JGH393326 JQC393302:JQD393326 JZY393302:JZZ393326 KJU393302:KJV393326 KTQ393302:KTR393326 LDM393302:LDN393326 LNI393302:LNJ393326 LXE393302:LXF393326 MHA393302:MHB393326 MQW393302:MQX393326 NAS393302:NAT393326 NKO393302:NKP393326 NUK393302:NUL393326 OEG393302:OEH393326 OOC393302:OOD393326 OXY393302:OXZ393326 PHU393302:PHV393326 PRQ393302:PRR393326 QBM393302:QBN393326 QLI393302:QLJ393326 QVE393302:QVF393326 RFA393302:RFB393326 ROW393302:ROX393326 RYS393302:RYT393326 SIO393302:SIP393326 SSK393302:SSL393326 TCG393302:TCH393326 TMC393302:TMD393326 TVY393302:TVZ393326 UFU393302:UFV393326 UPQ393302:UPR393326 UZM393302:UZN393326 VJI393302:VJJ393326 VTE393302:VTF393326 WDA393302:WDB393326 WMW393302:WMX393326 WWS393302:WWT393326 I458838:J458862 KG458838:KH458862 UC458838:UD458862 ADY458838:ADZ458862 ANU458838:ANV458862 AXQ458838:AXR458862 BHM458838:BHN458862 BRI458838:BRJ458862 CBE458838:CBF458862 CLA458838:CLB458862 CUW458838:CUX458862 DES458838:DET458862 DOO458838:DOP458862 DYK458838:DYL458862 EIG458838:EIH458862 ESC458838:ESD458862 FBY458838:FBZ458862 FLU458838:FLV458862 FVQ458838:FVR458862 GFM458838:GFN458862 GPI458838:GPJ458862 GZE458838:GZF458862 HJA458838:HJB458862 HSW458838:HSX458862 ICS458838:ICT458862 IMO458838:IMP458862 IWK458838:IWL458862 JGG458838:JGH458862 JQC458838:JQD458862 JZY458838:JZZ458862 KJU458838:KJV458862 KTQ458838:KTR458862 LDM458838:LDN458862 LNI458838:LNJ458862 LXE458838:LXF458862 MHA458838:MHB458862 MQW458838:MQX458862 NAS458838:NAT458862 NKO458838:NKP458862 NUK458838:NUL458862 OEG458838:OEH458862 OOC458838:OOD458862 OXY458838:OXZ458862 PHU458838:PHV458862 PRQ458838:PRR458862 QBM458838:QBN458862 QLI458838:QLJ458862 QVE458838:QVF458862 RFA458838:RFB458862 ROW458838:ROX458862 RYS458838:RYT458862 SIO458838:SIP458862 SSK458838:SSL458862 TCG458838:TCH458862 TMC458838:TMD458862 TVY458838:TVZ458862 UFU458838:UFV458862 UPQ458838:UPR458862 UZM458838:UZN458862 VJI458838:VJJ458862 VTE458838:VTF458862 WDA458838:WDB458862 WMW458838:WMX458862 WWS458838:WWT458862 I524374:J524398 KG524374:KH524398 UC524374:UD524398 ADY524374:ADZ524398 ANU524374:ANV524398 AXQ524374:AXR524398 BHM524374:BHN524398 BRI524374:BRJ524398 CBE524374:CBF524398 CLA524374:CLB524398 CUW524374:CUX524398 DES524374:DET524398 DOO524374:DOP524398 DYK524374:DYL524398 EIG524374:EIH524398 ESC524374:ESD524398 FBY524374:FBZ524398 FLU524374:FLV524398 FVQ524374:FVR524398 GFM524374:GFN524398 GPI524374:GPJ524398 GZE524374:GZF524398 HJA524374:HJB524398 HSW524374:HSX524398 ICS524374:ICT524398 IMO524374:IMP524398 IWK524374:IWL524398 JGG524374:JGH524398 JQC524374:JQD524398 JZY524374:JZZ524398 KJU524374:KJV524398 KTQ524374:KTR524398 LDM524374:LDN524398 LNI524374:LNJ524398 LXE524374:LXF524398 MHA524374:MHB524398 MQW524374:MQX524398 NAS524374:NAT524398 NKO524374:NKP524398 NUK524374:NUL524398 OEG524374:OEH524398 OOC524374:OOD524398 OXY524374:OXZ524398 PHU524374:PHV524398 PRQ524374:PRR524398 QBM524374:QBN524398 QLI524374:QLJ524398 QVE524374:QVF524398 RFA524374:RFB524398 ROW524374:ROX524398 RYS524374:RYT524398 SIO524374:SIP524398 SSK524374:SSL524398 TCG524374:TCH524398 TMC524374:TMD524398 TVY524374:TVZ524398 UFU524374:UFV524398 UPQ524374:UPR524398 UZM524374:UZN524398 VJI524374:VJJ524398 VTE524374:VTF524398 WDA524374:WDB524398 WMW524374:WMX524398 WWS524374:WWT524398 I589910:J589934 KG589910:KH589934 UC589910:UD589934 ADY589910:ADZ589934 ANU589910:ANV589934 AXQ589910:AXR589934 BHM589910:BHN589934 BRI589910:BRJ589934 CBE589910:CBF589934 CLA589910:CLB589934 CUW589910:CUX589934 DES589910:DET589934 DOO589910:DOP589934 DYK589910:DYL589934 EIG589910:EIH589934 ESC589910:ESD589934 FBY589910:FBZ589934 FLU589910:FLV589934 FVQ589910:FVR589934 GFM589910:GFN589934 GPI589910:GPJ589934 GZE589910:GZF589934 HJA589910:HJB589934 HSW589910:HSX589934 ICS589910:ICT589934 IMO589910:IMP589934 IWK589910:IWL589934 JGG589910:JGH589934 JQC589910:JQD589934 JZY589910:JZZ589934 KJU589910:KJV589934 KTQ589910:KTR589934 LDM589910:LDN589934 LNI589910:LNJ589934 LXE589910:LXF589934 MHA589910:MHB589934 MQW589910:MQX589934 NAS589910:NAT589934 NKO589910:NKP589934 NUK589910:NUL589934 OEG589910:OEH589934 OOC589910:OOD589934 OXY589910:OXZ589934 PHU589910:PHV589934 PRQ589910:PRR589934 QBM589910:QBN589934 QLI589910:QLJ589934 QVE589910:QVF589934 RFA589910:RFB589934 ROW589910:ROX589934 RYS589910:RYT589934 SIO589910:SIP589934 SSK589910:SSL589934 TCG589910:TCH589934 TMC589910:TMD589934 TVY589910:TVZ589934 UFU589910:UFV589934 UPQ589910:UPR589934 UZM589910:UZN589934 VJI589910:VJJ589934 VTE589910:VTF589934 WDA589910:WDB589934 WMW589910:WMX589934 WWS589910:WWT589934 I655446:J655470 KG655446:KH655470 UC655446:UD655470 ADY655446:ADZ655470 ANU655446:ANV655470 AXQ655446:AXR655470 BHM655446:BHN655470 BRI655446:BRJ655470 CBE655446:CBF655470 CLA655446:CLB655470 CUW655446:CUX655470 DES655446:DET655470 DOO655446:DOP655470 DYK655446:DYL655470 EIG655446:EIH655470 ESC655446:ESD655470 FBY655446:FBZ655470 FLU655446:FLV655470 FVQ655446:FVR655470 GFM655446:GFN655470 GPI655446:GPJ655470 GZE655446:GZF655470 HJA655446:HJB655470 HSW655446:HSX655470 ICS655446:ICT655470 IMO655446:IMP655470 IWK655446:IWL655470 JGG655446:JGH655470 JQC655446:JQD655470 JZY655446:JZZ655470 KJU655446:KJV655470 KTQ655446:KTR655470 LDM655446:LDN655470 LNI655446:LNJ655470 LXE655446:LXF655470 MHA655446:MHB655470 MQW655446:MQX655470 NAS655446:NAT655470 NKO655446:NKP655470 NUK655446:NUL655470 OEG655446:OEH655470 OOC655446:OOD655470 OXY655446:OXZ655470 PHU655446:PHV655470 PRQ655446:PRR655470 QBM655446:QBN655470 QLI655446:QLJ655470 QVE655446:QVF655470 RFA655446:RFB655470 ROW655446:ROX655470 RYS655446:RYT655470 SIO655446:SIP655470 SSK655446:SSL655470 TCG655446:TCH655470 TMC655446:TMD655470 TVY655446:TVZ655470 UFU655446:UFV655470 UPQ655446:UPR655470 UZM655446:UZN655470 VJI655446:VJJ655470 VTE655446:VTF655470 WDA655446:WDB655470 WMW655446:WMX655470 WWS655446:WWT655470 I720982:J721006 KG720982:KH721006 UC720982:UD721006 ADY720982:ADZ721006 ANU720982:ANV721006 AXQ720982:AXR721006 BHM720982:BHN721006 BRI720982:BRJ721006 CBE720982:CBF721006 CLA720982:CLB721006 CUW720982:CUX721006 DES720982:DET721006 DOO720982:DOP721006 DYK720982:DYL721006 EIG720982:EIH721006 ESC720982:ESD721006 FBY720982:FBZ721006 FLU720982:FLV721006 FVQ720982:FVR721006 GFM720982:GFN721006 GPI720982:GPJ721006 GZE720982:GZF721006 HJA720982:HJB721006 HSW720982:HSX721006 ICS720982:ICT721006 IMO720982:IMP721006 IWK720982:IWL721006 JGG720982:JGH721006 JQC720982:JQD721006 JZY720982:JZZ721006 KJU720982:KJV721006 KTQ720982:KTR721006 LDM720982:LDN721006 LNI720982:LNJ721006 LXE720982:LXF721006 MHA720982:MHB721006 MQW720982:MQX721006 NAS720982:NAT721006 NKO720982:NKP721006 NUK720982:NUL721006 OEG720982:OEH721006 OOC720982:OOD721006 OXY720982:OXZ721006 PHU720982:PHV721006 PRQ720982:PRR721006 QBM720982:QBN721006 QLI720982:QLJ721006 QVE720982:QVF721006 RFA720982:RFB721006 ROW720982:ROX721006 RYS720982:RYT721006 SIO720982:SIP721006 SSK720982:SSL721006 TCG720982:TCH721006 TMC720982:TMD721006 TVY720982:TVZ721006 UFU720982:UFV721006 UPQ720982:UPR721006 UZM720982:UZN721006 VJI720982:VJJ721006 VTE720982:VTF721006 WDA720982:WDB721006 WMW720982:WMX721006 WWS720982:WWT721006 I786518:J786542 KG786518:KH786542 UC786518:UD786542 ADY786518:ADZ786542 ANU786518:ANV786542 AXQ786518:AXR786542 BHM786518:BHN786542 BRI786518:BRJ786542 CBE786518:CBF786542 CLA786518:CLB786542 CUW786518:CUX786542 DES786518:DET786542 DOO786518:DOP786542 DYK786518:DYL786542 EIG786518:EIH786542 ESC786518:ESD786542 FBY786518:FBZ786542 FLU786518:FLV786542 FVQ786518:FVR786542 GFM786518:GFN786542 GPI786518:GPJ786542 GZE786518:GZF786542 HJA786518:HJB786542 HSW786518:HSX786542 ICS786518:ICT786542 IMO786518:IMP786542 IWK786518:IWL786542 JGG786518:JGH786542 JQC786518:JQD786542 JZY786518:JZZ786542 KJU786518:KJV786542 KTQ786518:KTR786542 LDM786518:LDN786542 LNI786518:LNJ786542 LXE786518:LXF786542 MHA786518:MHB786542 MQW786518:MQX786542 NAS786518:NAT786542 NKO786518:NKP786542 NUK786518:NUL786542 OEG786518:OEH786542 OOC786518:OOD786542 OXY786518:OXZ786542 PHU786518:PHV786542 PRQ786518:PRR786542 QBM786518:QBN786542 QLI786518:QLJ786542 QVE786518:QVF786542 RFA786518:RFB786542 ROW786518:ROX786542 RYS786518:RYT786542 SIO786518:SIP786542 SSK786518:SSL786542 TCG786518:TCH786542 TMC786518:TMD786542 TVY786518:TVZ786542 UFU786518:UFV786542 UPQ786518:UPR786542 UZM786518:UZN786542 VJI786518:VJJ786542 VTE786518:VTF786542 WDA786518:WDB786542 WMW786518:WMX786542 WWS786518:WWT786542 I852054:J852078 KG852054:KH852078 UC852054:UD852078 ADY852054:ADZ852078 ANU852054:ANV852078 AXQ852054:AXR852078 BHM852054:BHN852078 BRI852054:BRJ852078 CBE852054:CBF852078 CLA852054:CLB852078 CUW852054:CUX852078 DES852054:DET852078 DOO852054:DOP852078 DYK852054:DYL852078 EIG852054:EIH852078 ESC852054:ESD852078 FBY852054:FBZ852078 FLU852054:FLV852078 FVQ852054:FVR852078 GFM852054:GFN852078 GPI852054:GPJ852078 GZE852054:GZF852078 HJA852054:HJB852078 HSW852054:HSX852078 ICS852054:ICT852078 IMO852054:IMP852078 IWK852054:IWL852078 JGG852054:JGH852078 JQC852054:JQD852078 JZY852054:JZZ852078 KJU852054:KJV852078 KTQ852054:KTR852078 LDM852054:LDN852078 LNI852054:LNJ852078 LXE852054:LXF852078 MHA852054:MHB852078 MQW852054:MQX852078 NAS852054:NAT852078 NKO852054:NKP852078 NUK852054:NUL852078 OEG852054:OEH852078 OOC852054:OOD852078 OXY852054:OXZ852078 PHU852054:PHV852078 PRQ852054:PRR852078 QBM852054:QBN852078 QLI852054:QLJ852078 QVE852054:QVF852078 RFA852054:RFB852078 ROW852054:ROX852078 RYS852054:RYT852078 SIO852054:SIP852078 SSK852054:SSL852078 TCG852054:TCH852078 TMC852054:TMD852078 TVY852054:TVZ852078 UFU852054:UFV852078 UPQ852054:UPR852078 UZM852054:UZN852078 VJI852054:VJJ852078 VTE852054:VTF852078 WDA852054:WDB852078 WMW852054:WMX852078 WWS852054:WWT852078 I917590:J917614 KG917590:KH917614 UC917590:UD917614 ADY917590:ADZ917614 ANU917590:ANV917614 AXQ917590:AXR917614 BHM917590:BHN917614 BRI917590:BRJ917614 CBE917590:CBF917614 CLA917590:CLB917614 CUW917590:CUX917614 DES917590:DET917614 DOO917590:DOP917614 DYK917590:DYL917614 EIG917590:EIH917614 ESC917590:ESD917614 FBY917590:FBZ917614 FLU917590:FLV917614 FVQ917590:FVR917614 GFM917590:GFN917614 GPI917590:GPJ917614 GZE917590:GZF917614 HJA917590:HJB917614 HSW917590:HSX917614 ICS917590:ICT917614 IMO917590:IMP917614 IWK917590:IWL917614 JGG917590:JGH917614 JQC917590:JQD917614 JZY917590:JZZ917614 KJU917590:KJV917614 KTQ917590:KTR917614 LDM917590:LDN917614 LNI917590:LNJ917614 LXE917590:LXF917614 MHA917590:MHB917614 MQW917590:MQX917614 NAS917590:NAT917614 NKO917590:NKP917614 NUK917590:NUL917614 OEG917590:OEH917614 OOC917590:OOD917614 OXY917590:OXZ917614 PHU917590:PHV917614 PRQ917590:PRR917614 QBM917590:QBN917614 QLI917590:QLJ917614 QVE917590:QVF917614 RFA917590:RFB917614 ROW917590:ROX917614 RYS917590:RYT917614 SIO917590:SIP917614 SSK917590:SSL917614 TCG917590:TCH917614 TMC917590:TMD917614 TVY917590:TVZ917614 UFU917590:UFV917614 UPQ917590:UPR917614 UZM917590:UZN917614 VJI917590:VJJ917614 VTE917590:VTF917614 WDA917590:WDB917614 WMW917590:WMX917614 WWS917590:WWT917614 I983126:J983150 KG983126:KH983150 UC983126:UD983150 ADY983126:ADZ983150 ANU983126:ANV983150 AXQ983126:AXR983150 BHM983126:BHN983150 BRI983126:BRJ983150 CBE983126:CBF983150 CLA983126:CLB983150 CUW983126:CUX983150 DES983126:DET983150 DOO983126:DOP983150 DYK983126:DYL983150 EIG983126:EIH983150 ESC983126:ESD983150 FBY983126:FBZ983150 FLU983126:FLV983150 FVQ983126:FVR983150 GFM983126:GFN983150 GPI983126:GPJ983150 GZE983126:GZF983150 HJA983126:HJB983150 HSW983126:HSX983150 ICS983126:ICT983150 IMO983126:IMP983150 IWK983126:IWL983150 JGG983126:JGH983150 JQC983126:JQD983150 JZY983126:JZZ983150 KJU983126:KJV983150 KTQ983126:KTR983150 LDM983126:LDN983150 LNI983126:LNJ983150 LXE983126:LXF983150 MHA983126:MHB983150 MQW983126:MQX983150 NAS983126:NAT983150 NKO983126:NKP983150 NUK983126:NUL983150 OEG983126:OEH983150 OOC983126:OOD983150 OXY983126:OXZ983150 PHU983126:PHV983150 PRQ983126:PRR983150 QBM983126:QBN983150 QLI983126:QLJ983150 QVE983126:QVF983150 RFA983126:RFB983150 ROW983126:ROX983150 RYS983126:RYT983150 SIO983126:SIP983150 SSK983126:SSL983150 TCG983126:TCH983150 TMC983126:TMD983150 TVY983126:TVZ983150 UFU983126:UFV983150 UPQ983126:UPR983150 UZM983126:UZN983150 VJI983126:VJJ983150 VTE983126:VTF983150 WDA983126:WDB983150 KG12:KH101 UC12:UD101 ADY12:ADZ101 ANU12:ANV101 AXQ12:AXR101 BHM12:BHN101 BRI12:BRJ101 CBE12:CBF101 CLA12:CLB101 CUW12:CUX101 DES12:DET101 DOO12:DOP101 DYK12:DYL101 EIG12:EIH101 ESC12:ESD101 FBY12:FBZ101 FLU12:FLV101 FVQ12:FVR101 GFM12:GFN101 GPI12:GPJ101 GZE12:GZF101 HJA12:HJB101 HSW12:HSX101 ICS12:ICT101 IMO12:IMP101 IWK12:IWL101 JGG12:JGH101 JQC12:JQD101 JZY12:JZZ101 KJU12:KJV101 KTQ12:KTR101 LDM12:LDN101 LNI12:LNJ101 LXE12:LXF101 MHA12:MHB101 MQW12:MQX101 NAS12:NAT101 NKO12:NKP101 NUK12:NUL101 OEG12:OEH101 OOC12:OOD101 OXY12:OXZ101 PHU12:PHV101 PRQ12:PRR101 QBM12:QBN101 QLI12:QLJ101 QVE12:QVF101 RFA12:RFB101 ROW12:ROX101 RYS12:RYT101 SIO12:SIP101 SSK12:SSL101 TCG12:TCH101 TMC12:TMD101 TVY12:TVZ101 UFU12:UFV101 UPQ12:UPR101 UZM12:UZN101 VJI12:VJJ101 VTE12:VTF101 WDA12:WDB101 WMW12:WMX101 WWS12:WWT101" xr:uid="{00000000-0002-0000-0200-000003000000}">
      <formula1>$I$114:$I$115</formula1>
    </dataValidation>
    <dataValidation type="list" errorStyle="warning" allowBlank="1" showInputMessage="1" showErrorMessage="1" sqref="WWM983126:WWM983150 TW12:TW101 ADS12:ADS101 ANO12:ANO101 AXK12:AXK101 BHG12:BHG101 BRC12:BRC101 CAY12:CAY101 CKU12:CKU101 CUQ12:CUQ101 DEM12:DEM101 DOI12:DOI101 DYE12:DYE101 EIA12:EIA101 ERW12:ERW101 FBS12:FBS101 FLO12:FLO101 FVK12:FVK101 GFG12:GFG101 GPC12:GPC101 GYY12:GYY101 HIU12:HIU101 HSQ12:HSQ101 ICM12:ICM101 IMI12:IMI101 IWE12:IWE101 JGA12:JGA101 JPW12:JPW101 JZS12:JZS101 KJO12:KJO101 KTK12:KTK101 LDG12:LDG101 LNC12:LNC101 LWY12:LWY101 MGU12:MGU101 MQQ12:MQQ101 NAM12:NAM101 NKI12:NKI101 NUE12:NUE101 OEA12:OEA101 ONW12:ONW101 OXS12:OXS101 PHO12:PHO101 PRK12:PRK101 QBG12:QBG101 QLC12:QLC101 QUY12:QUY101 REU12:REU101 ROQ12:ROQ101 RYM12:RYM101 SII12:SII101 SSE12:SSE101 TCA12:TCA101 TLW12:TLW101 TVS12:TVS101 UFO12:UFO101 UPK12:UPK101 UZG12:UZG101 VJC12:VJC101 VSY12:VSY101 WCU12:WCU101 WMQ12:WMQ101 WWM12:WWM101 KA12:KA101 KA65622:KA65646 TW65622:TW65646 ADS65622:ADS65646 ANO65622:ANO65646 AXK65622:AXK65646 BHG65622:BHG65646 BRC65622:BRC65646 CAY65622:CAY65646 CKU65622:CKU65646 CUQ65622:CUQ65646 DEM65622:DEM65646 DOI65622:DOI65646 DYE65622:DYE65646 EIA65622:EIA65646 ERW65622:ERW65646 FBS65622:FBS65646 FLO65622:FLO65646 FVK65622:FVK65646 GFG65622:GFG65646 GPC65622:GPC65646 GYY65622:GYY65646 HIU65622:HIU65646 HSQ65622:HSQ65646 ICM65622:ICM65646 IMI65622:IMI65646 IWE65622:IWE65646 JGA65622:JGA65646 JPW65622:JPW65646 JZS65622:JZS65646 KJO65622:KJO65646 KTK65622:KTK65646 LDG65622:LDG65646 LNC65622:LNC65646 LWY65622:LWY65646 MGU65622:MGU65646 MQQ65622:MQQ65646 NAM65622:NAM65646 NKI65622:NKI65646 NUE65622:NUE65646 OEA65622:OEA65646 ONW65622:ONW65646 OXS65622:OXS65646 PHO65622:PHO65646 PRK65622:PRK65646 QBG65622:QBG65646 QLC65622:QLC65646 QUY65622:QUY65646 REU65622:REU65646 ROQ65622:ROQ65646 RYM65622:RYM65646 SII65622:SII65646 SSE65622:SSE65646 TCA65622:TCA65646 TLW65622:TLW65646 TVS65622:TVS65646 UFO65622:UFO65646 UPK65622:UPK65646 UZG65622:UZG65646 VJC65622:VJC65646 VSY65622:VSY65646 WCU65622:WCU65646 WMQ65622:WMQ65646 WWM65622:WWM65646 B131158:B131182 KA131158:KA131182 TW131158:TW131182 ADS131158:ADS131182 ANO131158:ANO131182 AXK131158:AXK131182 BHG131158:BHG131182 BRC131158:BRC131182 CAY131158:CAY131182 CKU131158:CKU131182 CUQ131158:CUQ131182 DEM131158:DEM131182 DOI131158:DOI131182 DYE131158:DYE131182 EIA131158:EIA131182 ERW131158:ERW131182 FBS131158:FBS131182 FLO131158:FLO131182 FVK131158:FVK131182 GFG131158:GFG131182 GPC131158:GPC131182 GYY131158:GYY131182 HIU131158:HIU131182 HSQ131158:HSQ131182 ICM131158:ICM131182 IMI131158:IMI131182 IWE131158:IWE131182 JGA131158:JGA131182 JPW131158:JPW131182 JZS131158:JZS131182 KJO131158:KJO131182 KTK131158:KTK131182 LDG131158:LDG131182 LNC131158:LNC131182 LWY131158:LWY131182 MGU131158:MGU131182 MQQ131158:MQQ131182 NAM131158:NAM131182 NKI131158:NKI131182 NUE131158:NUE131182 OEA131158:OEA131182 ONW131158:ONW131182 OXS131158:OXS131182 PHO131158:PHO131182 PRK131158:PRK131182 QBG131158:QBG131182 QLC131158:QLC131182 QUY131158:QUY131182 REU131158:REU131182 ROQ131158:ROQ131182 RYM131158:RYM131182 SII131158:SII131182 SSE131158:SSE131182 TCA131158:TCA131182 TLW131158:TLW131182 TVS131158:TVS131182 UFO131158:UFO131182 UPK131158:UPK131182 UZG131158:UZG131182 VJC131158:VJC131182 VSY131158:VSY131182 WCU131158:WCU131182 WMQ131158:WMQ131182 WWM131158:WWM131182 B196694:B196718 KA196694:KA196718 TW196694:TW196718 ADS196694:ADS196718 ANO196694:ANO196718 AXK196694:AXK196718 BHG196694:BHG196718 BRC196694:BRC196718 CAY196694:CAY196718 CKU196694:CKU196718 CUQ196694:CUQ196718 DEM196694:DEM196718 DOI196694:DOI196718 DYE196694:DYE196718 EIA196694:EIA196718 ERW196694:ERW196718 FBS196694:FBS196718 FLO196694:FLO196718 FVK196694:FVK196718 GFG196694:GFG196718 GPC196694:GPC196718 GYY196694:GYY196718 HIU196694:HIU196718 HSQ196694:HSQ196718 ICM196694:ICM196718 IMI196694:IMI196718 IWE196694:IWE196718 JGA196694:JGA196718 JPW196694:JPW196718 JZS196694:JZS196718 KJO196694:KJO196718 KTK196694:KTK196718 LDG196694:LDG196718 LNC196694:LNC196718 LWY196694:LWY196718 MGU196694:MGU196718 MQQ196694:MQQ196718 NAM196694:NAM196718 NKI196694:NKI196718 NUE196694:NUE196718 OEA196694:OEA196718 ONW196694:ONW196718 OXS196694:OXS196718 PHO196694:PHO196718 PRK196694:PRK196718 QBG196694:QBG196718 QLC196694:QLC196718 QUY196694:QUY196718 REU196694:REU196718 ROQ196694:ROQ196718 RYM196694:RYM196718 SII196694:SII196718 SSE196694:SSE196718 TCA196694:TCA196718 TLW196694:TLW196718 TVS196694:TVS196718 UFO196694:UFO196718 UPK196694:UPK196718 UZG196694:UZG196718 VJC196694:VJC196718 VSY196694:VSY196718 WCU196694:WCU196718 WMQ196694:WMQ196718 WWM196694:WWM196718 B262230:B262254 KA262230:KA262254 TW262230:TW262254 ADS262230:ADS262254 ANO262230:ANO262254 AXK262230:AXK262254 BHG262230:BHG262254 BRC262230:BRC262254 CAY262230:CAY262254 CKU262230:CKU262254 CUQ262230:CUQ262254 DEM262230:DEM262254 DOI262230:DOI262254 DYE262230:DYE262254 EIA262230:EIA262254 ERW262230:ERW262254 FBS262230:FBS262254 FLO262230:FLO262254 FVK262230:FVK262254 GFG262230:GFG262254 GPC262230:GPC262254 GYY262230:GYY262254 HIU262230:HIU262254 HSQ262230:HSQ262254 ICM262230:ICM262254 IMI262230:IMI262254 IWE262230:IWE262254 JGA262230:JGA262254 JPW262230:JPW262254 JZS262230:JZS262254 KJO262230:KJO262254 KTK262230:KTK262254 LDG262230:LDG262254 LNC262230:LNC262254 LWY262230:LWY262254 MGU262230:MGU262254 MQQ262230:MQQ262254 NAM262230:NAM262254 NKI262230:NKI262254 NUE262230:NUE262254 OEA262230:OEA262254 ONW262230:ONW262254 OXS262230:OXS262254 PHO262230:PHO262254 PRK262230:PRK262254 QBG262230:QBG262254 QLC262230:QLC262254 QUY262230:QUY262254 REU262230:REU262254 ROQ262230:ROQ262254 RYM262230:RYM262254 SII262230:SII262254 SSE262230:SSE262254 TCA262230:TCA262254 TLW262230:TLW262254 TVS262230:TVS262254 UFO262230:UFO262254 UPK262230:UPK262254 UZG262230:UZG262254 VJC262230:VJC262254 VSY262230:VSY262254 WCU262230:WCU262254 WMQ262230:WMQ262254 WWM262230:WWM262254 B327766:B327790 KA327766:KA327790 TW327766:TW327790 ADS327766:ADS327790 ANO327766:ANO327790 AXK327766:AXK327790 BHG327766:BHG327790 BRC327766:BRC327790 CAY327766:CAY327790 CKU327766:CKU327790 CUQ327766:CUQ327790 DEM327766:DEM327790 DOI327766:DOI327790 DYE327766:DYE327790 EIA327766:EIA327790 ERW327766:ERW327790 FBS327766:FBS327790 FLO327766:FLO327790 FVK327766:FVK327790 GFG327766:GFG327790 GPC327766:GPC327790 GYY327766:GYY327790 HIU327766:HIU327790 HSQ327766:HSQ327790 ICM327766:ICM327790 IMI327766:IMI327790 IWE327766:IWE327790 JGA327766:JGA327790 JPW327766:JPW327790 JZS327766:JZS327790 KJO327766:KJO327790 KTK327766:KTK327790 LDG327766:LDG327790 LNC327766:LNC327790 LWY327766:LWY327790 MGU327766:MGU327790 MQQ327766:MQQ327790 NAM327766:NAM327790 NKI327766:NKI327790 NUE327766:NUE327790 OEA327766:OEA327790 ONW327766:ONW327790 OXS327766:OXS327790 PHO327766:PHO327790 PRK327766:PRK327790 QBG327766:QBG327790 QLC327766:QLC327790 QUY327766:QUY327790 REU327766:REU327790 ROQ327766:ROQ327790 RYM327766:RYM327790 SII327766:SII327790 SSE327766:SSE327790 TCA327766:TCA327790 TLW327766:TLW327790 TVS327766:TVS327790 UFO327766:UFO327790 UPK327766:UPK327790 UZG327766:UZG327790 VJC327766:VJC327790 VSY327766:VSY327790 WCU327766:WCU327790 WMQ327766:WMQ327790 WWM327766:WWM327790 B393302:B393326 KA393302:KA393326 TW393302:TW393326 ADS393302:ADS393326 ANO393302:ANO393326 AXK393302:AXK393326 BHG393302:BHG393326 BRC393302:BRC393326 CAY393302:CAY393326 CKU393302:CKU393326 CUQ393302:CUQ393326 DEM393302:DEM393326 DOI393302:DOI393326 DYE393302:DYE393326 EIA393302:EIA393326 ERW393302:ERW393326 FBS393302:FBS393326 FLO393302:FLO393326 FVK393302:FVK393326 GFG393302:GFG393326 GPC393302:GPC393326 GYY393302:GYY393326 HIU393302:HIU393326 HSQ393302:HSQ393326 ICM393302:ICM393326 IMI393302:IMI393326 IWE393302:IWE393326 JGA393302:JGA393326 JPW393302:JPW393326 JZS393302:JZS393326 KJO393302:KJO393326 KTK393302:KTK393326 LDG393302:LDG393326 LNC393302:LNC393326 LWY393302:LWY393326 MGU393302:MGU393326 MQQ393302:MQQ393326 NAM393302:NAM393326 NKI393302:NKI393326 NUE393302:NUE393326 OEA393302:OEA393326 ONW393302:ONW393326 OXS393302:OXS393326 PHO393302:PHO393326 PRK393302:PRK393326 QBG393302:QBG393326 QLC393302:QLC393326 QUY393302:QUY393326 REU393302:REU393326 ROQ393302:ROQ393326 RYM393302:RYM393326 SII393302:SII393326 SSE393302:SSE393326 TCA393302:TCA393326 TLW393302:TLW393326 TVS393302:TVS393326 UFO393302:UFO393326 UPK393302:UPK393326 UZG393302:UZG393326 VJC393302:VJC393326 VSY393302:VSY393326 WCU393302:WCU393326 WMQ393302:WMQ393326 WWM393302:WWM393326 B458838:B458862 KA458838:KA458862 TW458838:TW458862 ADS458838:ADS458862 ANO458838:ANO458862 AXK458838:AXK458862 BHG458838:BHG458862 BRC458838:BRC458862 CAY458838:CAY458862 CKU458838:CKU458862 CUQ458838:CUQ458862 DEM458838:DEM458862 DOI458838:DOI458862 DYE458838:DYE458862 EIA458838:EIA458862 ERW458838:ERW458862 FBS458838:FBS458862 FLO458838:FLO458862 FVK458838:FVK458862 GFG458838:GFG458862 GPC458838:GPC458862 GYY458838:GYY458862 HIU458838:HIU458862 HSQ458838:HSQ458862 ICM458838:ICM458862 IMI458838:IMI458862 IWE458838:IWE458862 JGA458838:JGA458862 JPW458838:JPW458862 JZS458838:JZS458862 KJO458838:KJO458862 KTK458838:KTK458862 LDG458838:LDG458862 LNC458838:LNC458862 LWY458838:LWY458862 MGU458838:MGU458862 MQQ458838:MQQ458862 NAM458838:NAM458862 NKI458838:NKI458862 NUE458838:NUE458862 OEA458838:OEA458862 ONW458838:ONW458862 OXS458838:OXS458862 PHO458838:PHO458862 PRK458838:PRK458862 QBG458838:QBG458862 QLC458838:QLC458862 QUY458838:QUY458862 REU458838:REU458862 ROQ458838:ROQ458862 RYM458838:RYM458862 SII458838:SII458862 SSE458838:SSE458862 TCA458838:TCA458862 TLW458838:TLW458862 TVS458838:TVS458862 UFO458838:UFO458862 UPK458838:UPK458862 UZG458838:UZG458862 VJC458838:VJC458862 VSY458838:VSY458862 WCU458838:WCU458862 WMQ458838:WMQ458862 WWM458838:WWM458862 B524374:B524398 KA524374:KA524398 TW524374:TW524398 ADS524374:ADS524398 ANO524374:ANO524398 AXK524374:AXK524398 BHG524374:BHG524398 BRC524374:BRC524398 CAY524374:CAY524398 CKU524374:CKU524398 CUQ524374:CUQ524398 DEM524374:DEM524398 DOI524374:DOI524398 DYE524374:DYE524398 EIA524374:EIA524398 ERW524374:ERW524398 FBS524374:FBS524398 FLO524374:FLO524398 FVK524374:FVK524398 GFG524374:GFG524398 GPC524374:GPC524398 GYY524374:GYY524398 HIU524374:HIU524398 HSQ524374:HSQ524398 ICM524374:ICM524398 IMI524374:IMI524398 IWE524374:IWE524398 JGA524374:JGA524398 JPW524374:JPW524398 JZS524374:JZS524398 KJO524374:KJO524398 KTK524374:KTK524398 LDG524374:LDG524398 LNC524374:LNC524398 LWY524374:LWY524398 MGU524374:MGU524398 MQQ524374:MQQ524398 NAM524374:NAM524398 NKI524374:NKI524398 NUE524374:NUE524398 OEA524374:OEA524398 ONW524374:ONW524398 OXS524374:OXS524398 PHO524374:PHO524398 PRK524374:PRK524398 QBG524374:QBG524398 QLC524374:QLC524398 QUY524374:QUY524398 REU524374:REU524398 ROQ524374:ROQ524398 RYM524374:RYM524398 SII524374:SII524398 SSE524374:SSE524398 TCA524374:TCA524398 TLW524374:TLW524398 TVS524374:TVS524398 UFO524374:UFO524398 UPK524374:UPK524398 UZG524374:UZG524398 VJC524374:VJC524398 VSY524374:VSY524398 WCU524374:WCU524398 WMQ524374:WMQ524398 WWM524374:WWM524398 B589910:B589934 KA589910:KA589934 TW589910:TW589934 ADS589910:ADS589934 ANO589910:ANO589934 AXK589910:AXK589934 BHG589910:BHG589934 BRC589910:BRC589934 CAY589910:CAY589934 CKU589910:CKU589934 CUQ589910:CUQ589934 DEM589910:DEM589934 DOI589910:DOI589934 DYE589910:DYE589934 EIA589910:EIA589934 ERW589910:ERW589934 FBS589910:FBS589934 FLO589910:FLO589934 FVK589910:FVK589934 GFG589910:GFG589934 GPC589910:GPC589934 GYY589910:GYY589934 HIU589910:HIU589934 HSQ589910:HSQ589934 ICM589910:ICM589934 IMI589910:IMI589934 IWE589910:IWE589934 JGA589910:JGA589934 JPW589910:JPW589934 JZS589910:JZS589934 KJO589910:KJO589934 KTK589910:KTK589934 LDG589910:LDG589934 LNC589910:LNC589934 LWY589910:LWY589934 MGU589910:MGU589934 MQQ589910:MQQ589934 NAM589910:NAM589934 NKI589910:NKI589934 NUE589910:NUE589934 OEA589910:OEA589934 ONW589910:ONW589934 OXS589910:OXS589934 PHO589910:PHO589934 PRK589910:PRK589934 QBG589910:QBG589934 QLC589910:QLC589934 QUY589910:QUY589934 REU589910:REU589934 ROQ589910:ROQ589934 RYM589910:RYM589934 SII589910:SII589934 SSE589910:SSE589934 TCA589910:TCA589934 TLW589910:TLW589934 TVS589910:TVS589934 UFO589910:UFO589934 UPK589910:UPK589934 UZG589910:UZG589934 VJC589910:VJC589934 VSY589910:VSY589934 WCU589910:WCU589934 WMQ589910:WMQ589934 WWM589910:WWM589934 B655446:B655470 KA655446:KA655470 TW655446:TW655470 ADS655446:ADS655470 ANO655446:ANO655470 AXK655446:AXK655470 BHG655446:BHG655470 BRC655446:BRC655470 CAY655446:CAY655470 CKU655446:CKU655470 CUQ655446:CUQ655470 DEM655446:DEM655470 DOI655446:DOI655470 DYE655446:DYE655470 EIA655446:EIA655470 ERW655446:ERW655470 FBS655446:FBS655470 FLO655446:FLO655470 FVK655446:FVK655470 GFG655446:GFG655470 GPC655446:GPC655470 GYY655446:GYY655470 HIU655446:HIU655470 HSQ655446:HSQ655470 ICM655446:ICM655470 IMI655446:IMI655470 IWE655446:IWE655470 JGA655446:JGA655470 JPW655446:JPW655470 JZS655446:JZS655470 KJO655446:KJO655470 KTK655446:KTK655470 LDG655446:LDG655470 LNC655446:LNC655470 LWY655446:LWY655470 MGU655446:MGU655470 MQQ655446:MQQ655470 NAM655446:NAM655470 NKI655446:NKI655470 NUE655446:NUE655470 OEA655446:OEA655470 ONW655446:ONW655470 OXS655446:OXS655470 PHO655446:PHO655470 PRK655446:PRK655470 QBG655446:QBG655470 QLC655446:QLC655470 QUY655446:QUY655470 REU655446:REU655470 ROQ655446:ROQ655470 RYM655446:RYM655470 SII655446:SII655470 SSE655446:SSE655470 TCA655446:TCA655470 TLW655446:TLW655470 TVS655446:TVS655470 UFO655446:UFO655470 UPK655446:UPK655470 UZG655446:UZG655470 VJC655446:VJC655470 VSY655446:VSY655470 WCU655446:WCU655470 WMQ655446:WMQ655470 WWM655446:WWM655470 B720982:B721006 KA720982:KA721006 TW720982:TW721006 ADS720982:ADS721006 ANO720982:ANO721006 AXK720982:AXK721006 BHG720982:BHG721006 BRC720982:BRC721006 CAY720982:CAY721006 CKU720982:CKU721006 CUQ720982:CUQ721006 DEM720982:DEM721006 DOI720982:DOI721006 DYE720982:DYE721006 EIA720982:EIA721006 ERW720982:ERW721006 FBS720982:FBS721006 FLO720982:FLO721006 FVK720982:FVK721006 GFG720982:GFG721006 GPC720982:GPC721006 GYY720982:GYY721006 HIU720982:HIU721006 HSQ720982:HSQ721006 ICM720982:ICM721006 IMI720982:IMI721006 IWE720982:IWE721006 JGA720982:JGA721006 JPW720982:JPW721006 JZS720982:JZS721006 KJO720982:KJO721006 KTK720982:KTK721006 LDG720982:LDG721006 LNC720982:LNC721006 LWY720982:LWY721006 MGU720982:MGU721006 MQQ720982:MQQ721006 NAM720982:NAM721006 NKI720982:NKI721006 NUE720982:NUE721006 OEA720982:OEA721006 ONW720982:ONW721006 OXS720982:OXS721006 PHO720982:PHO721006 PRK720982:PRK721006 QBG720982:QBG721006 QLC720982:QLC721006 QUY720982:QUY721006 REU720982:REU721006 ROQ720982:ROQ721006 RYM720982:RYM721006 SII720982:SII721006 SSE720982:SSE721006 TCA720982:TCA721006 TLW720982:TLW721006 TVS720982:TVS721006 UFO720982:UFO721006 UPK720982:UPK721006 UZG720982:UZG721006 VJC720982:VJC721006 VSY720982:VSY721006 WCU720982:WCU721006 WMQ720982:WMQ721006 WWM720982:WWM721006 B786518:B786542 KA786518:KA786542 TW786518:TW786542 ADS786518:ADS786542 ANO786518:ANO786542 AXK786518:AXK786542 BHG786518:BHG786542 BRC786518:BRC786542 CAY786518:CAY786542 CKU786518:CKU786542 CUQ786518:CUQ786542 DEM786518:DEM786542 DOI786518:DOI786542 DYE786518:DYE786542 EIA786518:EIA786542 ERW786518:ERW786542 FBS786518:FBS786542 FLO786518:FLO786542 FVK786518:FVK786542 GFG786518:GFG786542 GPC786518:GPC786542 GYY786518:GYY786542 HIU786518:HIU786542 HSQ786518:HSQ786542 ICM786518:ICM786542 IMI786518:IMI786542 IWE786518:IWE786542 JGA786518:JGA786542 JPW786518:JPW786542 JZS786518:JZS786542 KJO786518:KJO786542 KTK786518:KTK786542 LDG786518:LDG786542 LNC786518:LNC786542 LWY786518:LWY786542 MGU786518:MGU786542 MQQ786518:MQQ786542 NAM786518:NAM786542 NKI786518:NKI786542 NUE786518:NUE786542 OEA786518:OEA786542 ONW786518:ONW786542 OXS786518:OXS786542 PHO786518:PHO786542 PRK786518:PRK786542 QBG786518:QBG786542 QLC786518:QLC786542 QUY786518:QUY786542 REU786518:REU786542 ROQ786518:ROQ786542 RYM786518:RYM786542 SII786518:SII786542 SSE786518:SSE786542 TCA786518:TCA786542 TLW786518:TLW786542 TVS786518:TVS786542 UFO786518:UFO786542 UPK786518:UPK786542 UZG786518:UZG786542 VJC786518:VJC786542 VSY786518:VSY786542 WCU786518:WCU786542 WMQ786518:WMQ786542 WWM786518:WWM786542 B852054:B852078 KA852054:KA852078 TW852054:TW852078 ADS852054:ADS852078 ANO852054:ANO852078 AXK852054:AXK852078 BHG852054:BHG852078 BRC852054:BRC852078 CAY852054:CAY852078 CKU852054:CKU852078 CUQ852054:CUQ852078 DEM852054:DEM852078 DOI852054:DOI852078 DYE852054:DYE852078 EIA852054:EIA852078 ERW852054:ERW852078 FBS852054:FBS852078 FLO852054:FLO852078 FVK852054:FVK852078 GFG852054:GFG852078 GPC852054:GPC852078 GYY852054:GYY852078 HIU852054:HIU852078 HSQ852054:HSQ852078 ICM852054:ICM852078 IMI852054:IMI852078 IWE852054:IWE852078 JGA852054:JGA852078 JPW852054:JPW852078 JZS852054:JZS852078 KJO852054:KJO852078 KTK852054:KTK852078 LDG852054:LDG852078 LNC852054:LNC852078 LWY852054:LWY852078 MGU852054:MGU852078 MQQ852054:MQQ852078 NAM852054:NAM852078 NKI852054:NKI852078 NUE852054:NUE852078 OEA852054:OEA852078 ONW852054:ONW852078 OXS852054:OXS852078 PHO852054:PHO852078 PRK852054:PRK852078 QBG852054:QBG852078 QLC852054:QLC852078 QUY852054:QUY852078 REU852054:REU852078 ROQ852054:ROQ852078 RYM852054:RYM852078 SII852054:SII852078 SSE852054:SSE852078 TCA852054:TCA852078 TLW852054:TLW852078 TVS852054:TVS852078 UFO852054:UFO852078 UPK852054:UPK852078 UZG852054:UZG852078 VJC852054:VJC852078 VSY852054:VSY852078 WCU852054:WCU852078 WMQ852054:WMQ852078 WWM852054:WWM852078 B917590:B917614 KA917590:KA917614 TW917590:TW917614 ADS917590:ADS917614 ANO917590:ANO917614 AXK917590:AXK917614 BHG917590:BHG917614 BRC917590:BRC917614 CAY917590:CAY917614 CKU917590:CKU917614 CUQ917590:CUQ917614 DEM917590:DEM917614 DOI917590:DOI917614 DYE917590:DYE917614 EIA917590:EIA917614 ERW917590:ERW917614 FBS917590:FBS917614 FLO917590:FLO917614 FVK917590:FVK917614 GFG917590:GFG917614 GPC917590:GPC917614 GYY917590:GYY917614 HIU917590:HIU917614 HSQ917590:HSQ917614 ICM917590:ICM917614 IMI917590:IMI917614 IWE917590:IWE917614 JGA917590:JGA917614 JPW917590:JPW917614 JZS917590:JZS917614 KJO917590:KJO917614 KTK917590:KTK917614 LDG917590:LDG917614 LNC917590:LNC917614 LWY917590:LWY917614 MGU917590:MGU917614 MQQ917590:MQQ917614 NAM917590:NAM917614 NKI917590:NKI917614 NUE917590:NUE917614 OEA917590:OEA917614 ONW917590:ONW917614 OXS917590:OXS917614 PHO917590:PHO917614 PRK917590:PRK917614 QBG917590:QBG917614 QLC917590:QLC917614 QUY917590:QUY917614 REU917590:REU917614 ROQ917590:ROQ917614 RYM917590:RYM917614 SII917590:SII917614 SSE917590:SSE917614 TCA917590:TCA917614 TLW917590:TLW917614 TVS917590:TVS917614 UFO917590:UFO917614 UPK917590:UPK917614 UZG917590:UZG917614 VJC917590:VJC917614 VSY917590:VSY917614 WCU917590:WCU917614 WMQ917590:WMQ917614 WWM917590:WWM917614 B983126:B983150 KA983126:KA983150 TW983126:TW983150 ADS983126:ADS983150 ANO983126:ANO983150 AXK983126:AXK983150 BHG983126:BHG983150 BRC983126:BRC983150 CAY983126:CAY983150 CKU983126:CKU983150 CUQ983126:CUQ983150 DEM983126:DEM983150 DOI983126:DOI983150 DYE983126:DYE983150 EIA983126:EIA983150 ERW983126:ERW983150 FBS983126:FBS983150 FLO983126:FLO983150 FVK983126:FVK983150 GFG983126:GFG983150 GPC983126:GPC983150 GYY983126:GYY983150 HIU983126:HIU983150 HSQ983126:HSQ983150 ICM983126:ICM983150 IMI983126:IMI983150 IWE983126:IWE983150 JGA983126:JGA983150 JPW983126:JPW983150 JZS983126:JZS983150 KJO983126:KJO983150 KTK983126:KTK983150 LDG983126:LDG983150 LNC983126:LNC983150 LWY983126:LWY983150 MGU983126:MGU983150 MQQ983126:MQQ983150 NAM983126:NAM983150 NKI983126:NKI983150 NUE983126:NUE983150 OEA983126:OEA983150 ONW983126:ONW983150 OXS983126:OXS983150 PHO983126:PHO983150 PRK983126:PRK983150 QBG983126:QBG983150 QLC983126:QLC983150 QUY983126:QUY983150 REU983126:REU983150 ROQ983126:ROQ983150 RYM983126:RYM983150 SII983126:SII983150 SSE983126:SSE983150 TCA983126:TCA983150 TLW983126:TLW983150 TVS983126:TVS983150 UFO983126:UFO983150 UPK983126:UPK983150 UZG983126:UZG983150 VJC983126:VJC983150 VSY983126:VSY983150 WCU983126:WCU983150 WMQ983126:WMQ983150 B65622:B65646" xr:uid="{00000000-0002-0000-0200-000004000000}">
      <formula1>$A$114:$A$137</formula1>
    </dataValidation>
    <dataValidation type="list" allowBlank="1" showInputMessage="1" sqref="Q12:Q101" xr:uid="{00000000-0002-0000-0200-000007000000}">
      <formula1>"同月払,翌月払"</formula1>
    </dataValidation>
    <dataValidation type="date" imeMode="halfAlpha" operator="greaterThan" allowBlank="1" showInputMessage="1" showErrorMessage="1" error="「R〇.〇.〇」または「yyyy/m/d」の形式で入力してください。_x000a_※和暦は「.」（ドット）、西暦は「/」（スラッシュ）で区切る_x000a__x000a_【例】令和８年４月１日の場合_x000a_「R8.4.1」または「2026/4/1」" prompt="「R〇.〇.〇」または「yyyy/m/d」の形式で入力してください。_x000a_※和暦は「.」（ドット）、西暦は「/」（スラッシュ）で区切る_x000a__x000a_【例】令和８年４月１日の場合_x000a_「R8.4.1」または「2026/4/1」" sqref="L12:N101" xr:uid="{5784E1E8-B539-48E0-A457-1298FBB92B7E}">
      <formula1>1</formula1>
    </dataValidation>
    <dataValidation type="list" allowBlank="1" showInputMessage="1" sqref="P103:P149 P12:P101" xr:uid="{5B8AB371-F0DC-46E2-B425-F897C0E7A21E}">
      <formula1>"派遣"</formula1>
    </dataValidation>
    <dataValidation type="list" allowBlank="1" showInputMessage="1" showErrorMessage="1" sqref="Q110:U110" xr:uid="{F9C5BDD4-7720-4DCB-A6F8-8A36A296D616}">
      <formula1>"10月まで済"</formula1>
    </dataValidation>
    <dataValidation type="list" allowBlank="1" showInputMessage="1" showErrorMessage="1" sqref="E12:E101" xr:uid="{1366E9B5-451B-435D-8D02-3DF4872314C5}">
      <formula1>"○,×"</formula1>
    </dataValidation>
    <dataValidation type="list" errorStyle="warning" allowBlank="1" showInputMessage="1" showErrorMessage="1" sqref="G12:G101" xr:uid="{423DADB1-6D4D-482C-8B98-057861A58830}">
      <formula1>"男,女"</formula1>
    </dataValidation>
    <dataValidation type="list" allowBlank="1" showInputMessage="1" showErrorMessage="1" sqref="B12:B101" xr:uid="{9DCB7759-FE3B-4C73-8337-B82A336B7F56}">
      <formula1>$A$114:$A$137</formula1>
    </dataValidation>
    <dataValidation type="list" allowBlank="1" showInputMessage="1" showErrorMessage="1" sqref="C12:C101" xr:uid="{F2700DDD-6496-4934-B070-4B5E3CE46FC0}">
      <formula1>"正,パート"</formula1>
    </dataValidation>
    <dataValidation type="list" allowBlank="1" showInputMessage="1" showErrorMessage="1" sqref="I12:J101" xr:uid="{D2EF037C-5961-4F46-9CFE-25767F623665}">
      <formula1>"有,無"</formula1>
    </dataValidation>
  </dataValidations>
  <printOptions horizontalCentered="1" verticalCentered="1"/>
  <pageMargins left="0.59055118110236227" right="0.31496062992125984" top="0.43307086614173229" bottom="0.35433070866141736" header="0.39370078740157483" footer="0.31496062992125984"/>
  <pageSetup paperSize="9" scale="47" orientation="portrait" blackAndWhite="1" r:id="rId1"/>
  <headerFooter alignWithMargins="0"/>
  <rowBreaks count="1" manualBreakCount="1">
    <brk id="50" max="25"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DCCA3725-2E80-43A7-8B33-C2CD12E06A13}">
            <xm:f>NOT(ISERROR(SEARCH("入力エラーあり",S2)))</xm:f>
            <xm:f>"入力エラーあり"</xm:f>
            <x14:dxf>
              <font>
                <b/>
                <i val="0"/>
                <color theme="0"/>
              </font>
              <fill>
                <patternFill>
                  <bgColor rgb="FFFF0000"/>
                </patternFill>
              </fill>
            </x14:dxf>
          </x14:cfRule>
          <xm:sqref>S2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DF85-0E71-4F74-AE55-85D551653DD6}">
  <sheetPr codeName="Sheet6">
    <tabColor rgb="FFFFFF00"/>
  </sheetPr>
  <dimension ref="A1:L32"/>
  <sheetViews>
    <sheetView view="pageBreakPreview" zoomScale="80" zoomScaleNormal="100" zoomScaleSheetLayoutView="80" workbookViewId="0">
      <selection activeCell="C8" sqref="C8"/>
    </sheetView>
  </sheetViews>
  <sheetFormatPr defaultColWidth="9" defaultRowHeight="13"/>
  <cols>
    <col min="1" max="1" width="6.08984375" style="21" customWidth="1"/>
    <col min="2" max="2" width="37.1796875" style="20" customWidth="1"/>
    <col min="3" max="3" width="4.90625" style="20" customWidth="1"/>
    <col min="4" max="4" width="7.08984375" style="20" bestFit="1" customWidth="1"/>
    <col min="5" max="5" width="17.36328125" style="20" bestFit="1" customWidth="1"/>
    <col min="6" max="6" width="18" style="20" customWidth="1"/>
    <col min="7" max="7" width="2.453125" style="20" customWidth="1"/>
    <col min="8" max="12" width="11.26953125" style="20" customWidth="1"/>
    <col min="13" max="16384" width="9" style="20"/>
  </cols>
  <sheetData>
    <row r="1" spans="1:12" ht="23.25" customHeight="1">
      <c r="A1" s="406" t="s">
        <v>1282</v>
      </c>
      <c r="B1" s="406"/>
      <c r="C1" s="406"/>
      <c r="D1" s="406"/>
      <c r="E1" s="406"/>
      <c r="F1" s="406"/>
    </row>
    <row r="2" spans="1:12" ht="19.5" customHeight="1">
      <c r="A2" s="27"/>
      <c r="B2" s="22"/>
      <c r="C2" s="22"/>
      <c r="D2" s="28" t="s">
        <v>65</v>
      </c>
      <c r="E2" s="407">
        <f>③職員名簿!N6</f>
        <v>0</v>
      </c>
      <c r="F2" s="407"/>
    </row>
    <row r="3" spans="1:12" ht="8.25" customHeight="1">
      <c r="A3" s="27"/>
      <c r="B3" s="22"/>
      <c r="C3" s="22"/>
      <c r="D3" s="22"/>
      <c r="E3" s="22"/>
      <c r="F3" s="22"/>
    </row>
    <row r="4" spans="1:12" ht="17.25" customHeight="1">
      <c r="A4" s="408" t="s">
        <v>68</v>
      </c>
      <c r="B4" s="408" t="s">
        <v>69</v>
      </c>
      <c r="C4" s="11" t="s">
        <v>70</v>
      </c>
      <c r="D4" s="408" t="s">
        <v>28</v>
      </c>
      <c r="E4" s="410" t="s">
        <v>1283</v>
      </c>
      <c r="F4" s="411" t="s">
        <v>1284</v>
      </c>
    </row>
    <row r="5" spans="1:12" ht="17.25" customHeight="1">
      <c r="A5" s="409"/>
      <c r="B5" s="409"/>
      <c r="C5" s="12" t="s">
        <v>71</v>
      </c>
      <c r="D5" s="409"/>
      <c r="E5" s="409"/>
      <c r="F5" s="411"/>
    </row>
    <row r="6" spans="1:12" ht="35.25" customHeight="1">
      <c r="A6" s="427" t="s">
        <v>1285</v>
      </c>
      <c r="B6" s="3" t="s">
        <v>23</v>
      </c>
      <c r="C6" s="13">
        <f>③職員名簿!AB5</f>
        <v>0</v>
      </c>
      <c r="D6" s="415">
        <f>SUM(C6:C7)</f>
        <v>0</v>
      </c>
      <c r="E6" s="413">
        <v>40000</v>
      </c>
      <c r="F6" s="412">
        <f>SUM(D6:D10)*E6</f>
        <v>0</v>
      </c>
    </row>
    <row r="7" spans="1:12" ht="35.25" customHeight="1">
      <c r="A7" s="428"/>
      <c r="B7" s="14" t="s">
        <v>1286</v>
      </c>
      <c r="C7" s="1">
        <f>③職員名簿!AB6</f>
        <v>0</v>
      </c>
      <c r="D7" s="416"/>
      <c r="E7" s="414"/>
      <c r="F7" s="412"/>
    </row>
    <row r="8" spans="1:12" ht="41.25" customHeight="1">
      <c r="A8" s="428"/>
      <c r="B8" s="15" t="s">
        <v>1289</v>
      </c>
      <c r="C8" s="2">
        <f>③職員名簿!AB7</f>
        <v>0</v>
      </c>
      <c r="D8" s="7">
        <f>C8</f>
        <v>0</v>
      </c>
      <c r="E8" s="414"/>
      <c r="F8" s="412"/>
    </row>
    <row r="9" spans="1:12" ht="39" customHeight="1">
      <c r="A9" s="428"/>
      <c r="B9" s="8" t="s">
        <v>2358</v>
      </c>
      <c r="C9" s="2">
        <f>③職員名簿!AB8</f>
        <v>0</v>
      </c>
      <c r="D9" s="7">
        <f>C9</f>
        <v>0</v>
      </c>
      <c r="E9" s="414"/>
      <c r="F9" s="412"/>
      <c r="H9"/>
      <c r="I9"/>
      <c r="J9"/>
      <c r="K9"/>
      <c r="L9"/>
    </row>
    <row r="10" spans="1:12" ht="52" customHeight="1">
      <c r="A10" s="428"/>
      <c r="B10" s="29" t="s">
        <v>2359</v>
      </c>
      <c r="C10" s="16">
        <f>③職員名簿!AB9</f>
        <v>0</v>
      </c>
      <c r="D10" s="2">
        <f>C10</f>
        <v>0</v>
      </c>
      <c r="E10" s="414"/>
      <c r="F10" s="412"/>
      <c r="H10"/>
      <c r="I10"/>
      <c r="J10"/>
      <c r="K10"/>
      <c r="L10"/>
    </row>
    <row r="11" spans="1:12" ht="35.25" customHeight="1" thickBot="1">
      <c r="A11" s="423" t="s">
        <v>1287</v>
      </c>
      <c r="B11" s="424"/>
      <c r="C11" s="424"/>
      <c r="D11" s="30">
        <f>SUM(D6:D10)</f>
        <v>0</v>
      </c>
      <c r="E11" s="425"/>
      <c r="F11" s="426"/>
      <c r="H11"/>
      <c r="I11"/>
      <c r="J11"/>
      <c r="K11"/>
      <c r="L11"/>
    </row>
    <row r="12" spans="1:12" ht="35.25" customHeight="1" thickBot="1">
      <c r="A12" s="419"/>
      <c r="B12" s="420"/>
      <c r="C12" s="420"/>
      <c r="D12" s="17"/>
      <c r="E12" s="421" t="s">
        <v>1288</v>
      </c>
      <c r="F12" s="422"/>
      <c r="H12"/>
      <c r="I12"/>
      <c r="J12"/>
      <c r="K12"/>
      <c r="L12"/>
    </row>
    <row r="13" spans="1:12" ht="35.25" customHeight="1" thickTop="1" thickBot="1">
      <c r="A13" s="417" t="s">
        <v>72</v>
      </c>
      <c r="B13" s="418"/>
      <c r="C13" s="418"/>
      <c r="D13" s="18">
        <f>D11*12</f>
        <v>0</v>
      </c>
      <c r="E13" s="24"/>
      <c r="F13" s="19">
        <f>SUM(F6:F10)*12</f>
        <v>0</v>
      </c>
      <c r="H13"/>
      <c r="I13"/>
      <c r="J13"/>
      <c r="K13"/>
      <c r="L13"/>
    </row>
    <row r="14" spans="1:12" ht="44.25" customHeight="1" thickBot="1">
      <c r="A14" s="22"/>
      <c r="B14" s="22"/>
      <c r="C14" s="22"/>
      <c r="D14" s="22"/>
      <c r="E14" s="45" t="s">
        <v>1290</v>
      </c>
      <c r="F14" s="46">
        <f>①基本情報!M24</f>
        <v>0</v>
      </c>
    </row>
    <row r="15" spans="1:12" ht="12.75" customHeight="1">
      <c r="A15" s="22"/>
      <c r="B15" s="22"/>
      <c r="C15" s="22"/>
      <c r="D15" s="22"/>
      <c r="E15" s="22"/>
      <c r="F15" s="22"/>
    </row>
    <row r="17" spans="1:12" ht="20" customHeight="1" thickBot="1">
      <c r="H17" s="47" t="s">
        <v>106</v>
      </c>
      <c r="I17" s="47"/>
      <c r="J17" s="48"/>
      <c r="K17" s="48"/>
      <c r="L17" s="48"/>
    </row>
    <row r="18" spans="1:12" ht="20" customHeight="1">
      <c r="H18" s="26"/>
      <c r="I18" s="4" t="s">
        <v>71</v>
      </c>
      <c r="J18" s="4" t="s">
        <v>107</v>
      </c>
      <c r="K18" s="5" t="s">
        <v>108</v>
      </c>
      <c r="L18" s="25" t="s">
        <v>28</v>
      </c>
    </row>
    <row r="19" spans="1:12" ht="20" customHeight="1">
      <c r="A19" s="21">
        <v>0</v>
      </c>
      <c r="H19" s="6" t="s">
        <v>109</v>
      </c>
      <c r="I19" s="49">
        <f>SUM(C8:C10)</f>
        <v>0</v>
      </c>
      <c r="J19" s="50">
        <f>I19*E6*12</f>
        <v>0</v>
      </c>
      <c r="K19" s="51" t="s">
        <v>114</v>
      </c>
      <c r="L19" s="52">
        <f>SUM(J19:K19)</f>
        <v>0</v>
      </c>
    </row>
    <row r="20" spans="1:12" ht="20" customHeight="1" thickBot="1">
      <c r="A20" s="21">
        <v>1</v>
      </c>
      <c r="H20" s="9" t="s">
        <v>110</v>
      </c>
      <c r="I20" s="53">
        <f>SUM(C6:C7)</f>
        <v>0</v>
      </c>
      <c r="J20" s="54">
        <f>ROUND(I20*E6*0.75,0)*12</f>
        <v>0</v>
      </c>
      <c r="K20" s="55">
        <f>ROUND(I20*E6*0.25,0)*12</f>
        <v>0</v>
      </c>
      <c r="L20" s="52">
        <f>SUM(J20:K20)</f>
        <v>0</v>
      </c>
    </row>
    <row r="21" spans="1:12" ht="20" customHeight="1">
      <c r="A21" s="21">
        <v>2</v>
      </c>
      <c r="H21" s="23" t="s">
        <v>28</v>
      </c>
      <c r="I21" s="56">
        <f>SUM(I19:I20)</f>
        <v>0</v>
      </c>
      <c r="J21" s="57">
        <f>SUM(J19:J20)</f>
        <v>0</v>
      </c>
      <c r="K21" s="57">
        <f>SUM(K19:K20)</f>
        <v>0</v>
      </c>
      <c r="L21" s="58">
        <f>SUM(L19:L20)</f>
        <v>0</v>
      </c>
    </row>
    <row r="22" spans="1:12">
      <c r="A22" s="21">
        <v>3</v>
      </c>
    </row>
    <row r="23" spans="1:12">
      <c r="A23" s="21">
        <v>4</v>
      </c>
    </row>
    <row r="24" spans="1:12">
      <c r="A24" s="21">
        <v>5</v>
      </c>
    </row>
    <row r="25" spans="1:12">
      <c r="A25" s="21">
        <v>6</v>
      </c>
    </row>
    <row r="26" spans="1:12">
      <c r="A26" s="21">
        <v>7</v>
      </c>
    </row>
    <row r="27" spans="1:12">
      <c r="A27" s="21">
        <v>8</v>
      </c>
    </row>
    <row r="28" spans="1:12">
      <c r="A28" s="21">
        <v>9</v>
      </c>
    </row>
    <row r="29" spans="1:12">
      <c r="A29" s="21">
        <v>10</v>
      </c>
    </row>
    <row r="30" spans="1:12">
      <c r="A30" s="21">
        <v>11</v>
      </c>
    </row>
    <row r="32" spans="1:12">
      <c r="I32" s="29"/>
    </row>
  </sheetData>
  <sheetProtection algorithmName="SHA-512" hashValue="AHYQxX0kFLUUk+T3LzvNrL3g4VOV+GepCv39DaaeKv2EnfwKjXdhECcb+xS4BcSDSmFud1jKMN0jd/wKD9jIuA==" saltValue="n01DW3ZrY/feAVuTKft0cg==" spinCount="100000" sheet="1" selectLockedCells="1" selectUnlockedCells="1"/>
  <mergeCells count="16">
    <mergeCell ref="F6:F10"/>
    <mergeCell ref="E6:E10"/>
    <mergeCell ref="D6:D7"/>
    <mergeCell ref="A13:C13"/>
    <mergeCell ref="A12:C12"/>
    <mergeCell ref="E12:F12"/>
    <mergeCell ref="A11:C11"/>
    <mergeCell ref="E11:F11"/>
    <mergeCell ref="A6:A10"/>
    <mergeCell ref="A1:F1"/>
    <mergeCell ref="E2:F2"/>
    <mergeCell ref="A4:A5"/>
    <mergeCell ref="B4:B5"/>
    <mergeCell ref="D4:D5"/>
    <mergeCell ref="E4:E5"/>
    <mergeCell ref="F4:F5"/>
  </mergeCells>
  <phoneticPr fontId="17"/>
  <pageMargins left="0.78740157480314965" right="0.35433070866141736" top="0.98425196850393704" bottom="0.9842519685039370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A7117-0B4A-44A5-BA4D-A31B168B956E}">
  <sheetPr codeName="Sheet9">
    <tabColor rgb="FFFFFF00"/>
  </sheetPr>
  <dimension ref="A1:V47"/>
  <sheetViews>
    <sheetView view="pageBreakPreview" zoomScale="90" zoomScaleNormal="100" zoomScaleSheetLayoutView="90" workbookViewId="0">
      <selection activeCell="M7" sqref="M7:S9"/>
    </sheetView>
  </sheetViews>
  <sheetFormatPr defaultColWidth="4.453125" defaultRowHeight="13"/>
  <cols>
    <col min="1" max="18" width="4.453125" style="31"/>
    <col min="19" max="19" width="6" style="31" bestFit="1" customWidth="1"/>
    <col min="20" max="20" width="4.453125" style="31"/>
    <col min="21" max="22" width="0" style="31" hidden="1" customWidth="1"/>
    <col min="23" max="16384" width="4.453125" style="31"/>
  </cols>
  <sheetData>
    <row r="1" spans="1:22" ht="23.25" customHeight="1">
      <c r="A1" s="22" t="s">
        <v>1291</v>
      </c>
      <c r="B1" s="22"/>
      <c r="C1" s="22"/>
      <c r="D1" s="22"/>
      <c r="E1" s="22"/>
      <c r="F1" s="22"/>
      <c r="G1" s="22"/>
      <c r="H1" s="22"/>
      <c r="I1" s="22"/>
      <c r="J1" s="22"/>
      <c r="K1" s="22"/>
      <c r="L1" s="22"/>
      <c r="M1" s="22"/>
      <c r="N1" s="22"/>
      <c r="S1" s="39" t="e">
        <f>①基本情報!Q5</f>
        <v>#N/A</v>
      </c>
    </row>
    <row r="2" spans="1:22" ht="23.25" customHeight="1">
      <c r="A2" s="22"/>
      <c r="B2" s="22"/>
      <c r="C2" s="22"/>
      <c r="D2" s="22"/>
      <c r="E2" s="22"/>
      <c r="F2" s="22"/>
      <c r="G2" s="22"/>
      <c r="H2" s="22"/>
      <c r="I2" s="22"/>
      <c r="J2" s="22"/>
      <c r="M2" s="22"/>
      <c r="N2" s="22"/>
      <c r="P2" s="431" t="s">
        <v>2360</v>
      </c>
      <c r="Q2" s="431"/>
      <c r="R2" s="431"/>
      <c r="S2" s="431"/>
    </row>
    <row r="3" spans="1:22" ht="23.25" customHeight="1">
      <c r="A3" s="22"/>
      <c r="B3" s="22"/>
      <c r="C3" s="22"/>
      <c r="D3" s="22"/>
      <c r="E3" s="22"/>
      <c r="F3" s="22"/>
      <c r="G3" s="22"/>
      <c r="H3" s="22"/>
      <c r="I3" s="22"/>
      <c r="J3" s="22"/>
      <c r="K3" s="22"/>
      <c r="L3" s="22"/>
      <c r="M3" s="22"/>
      <c r="N3" s="22"/>
    </row>
    <row r="4" spans="1:22" ht="23.25" customHeight="1">
      <c r="A4" s="432" t="s">
        <v>1292</v>
      </c>
      <c r="B4" s="432"/>
      <c r="C4" s="432"/>
      <c r="D4" s="432"/>
      <c r="E4" s="432"/>
      <c r="F4" s="432"/>
      <c r="G4" s="432"/>
      <c r="H4" s="432"/>
      <c r="I4" s="432"/>
      <c r="J4" s="432"/>
      <c r="K4" s="432"/>
      <c r="L4" s="432"/>
      <c r="M4" s="432"/>
      <c r="N4" s="432"/>
      <c r="O4" s="432"/>
      <c r="P4" s="432"/>
      <c r="Q4" s="432"/>
      <c r="R4" s="432"/>
      <c r="S4" s="432"/>
    </row>
    <row r="5" spans="1:22" ht="23.25" customHeight="1">
      <c r="A5" s="22"/>
      <c r="B5" s="22"/>
      <c r="C5" s="22"/>
      <c r="D5" s="22"/>
      <c r="E5" s="22"/>
      <c r="F5" s="22"/>
      <c r="G5" s="22"/>
      <c r="H5" s="22"/>
      <c r="I5" s="22"/>
      <c r="J5" s="22"/>
      <c r="K5" s="22"/>
      <c r="L5" s="22"/>
      <c r="M5" s="22"/>
      <c r="N5" s="22"/>
    </row>
    <row r="6" spans="1:22" ht="23.25" customHeight="1">
      <c r="A6" s="22" t="s">
        <v>111</v>
      </c>
      <c r="B6" s="22"/>
      <c r="C6" s="22"/>
      <c r="D6" s="22"/>
      <c r="E6" s="22"/>
      <c r="F6" s="22"/>
      <c r="G6" s="22"/>
      <c r="H6" s="22"/>
      <c r="I6" s="22"/>
      <c r="J6" s="22"/>
      <c r="K6" s="22"/>
      <c r="L6" s="22"/>
      <c r="M6" s="22"/>
      <c r="N6" s="22"/>
    </row>
    <row r="7" spans="1:22" ht="23.25" customHeight="1">
      <c r="A7" s="22"/>
      <c r="C7" s="22"/>
      <c r="D7" s="22"/>
      <c r="E7" s="22"/>
      <c r="F7" s="22"/>
      <c r="G7" s="22"/>
      <c r="H7" s="22"/>
      <c r="I7" s="22"/>
      <c r="J7" s="438" t="s">
        <v>1486</v>
      </c>
      <c r="K7" s="438"/>
      <c r="L7" s="438"/>
      <c r="M7" s="433" t="e">
        <f>VLOOKUP($S$1,補助金用基本データ!$D$5:$U$350,11,FALSE)</f>
        <v>#N/A</v>
      </c>
      <c r="N7" s="433"/>
      <c r="O7" s="433"/>
      <c r="P7" s="433"/>
      <c r="Q7" s="433"/>
      <c r="R7" s="433"/>
      <c r="S7" s="433"/>
    </row>
    <row r="8" spans="1:22" ht="23.25" customHeight="1">
      <c r="A8" s="22"/>
      <c r="B8" s="22"/>
      <c r="C8" s="22"/>
      <c r="D8" s="22"/>
      <c r="E8" s="22"/>
      <c r="F8" s="22"/>
      <c r="G8" s="22"/>
      <c r="H8" s="22"/>
      <c r="I8" s="22"/>
      <c r="J8" s="438"/>
      <c r="K8" s="438"/>
      <c r="L8" s="438"/>
      <c r="M8" s="433"/>
      <c r="N8" s="433"/>
      <c r="O8" s="433"/>
      <c r="P8" s="433"/>
      <c r="Q8" s="433"/>
      <c r="R8" s="433"/>
      <c r="S8" s="433"/>
    </row>
    <row r="9" spans="1:22" ht="23.25" customHeight="1">
      <c r="H9" s="22"/>
      <c r="I9" s="22"/>
      <c r="J9" s="438"/>
      <c r="K9" s="438"/>
      <c r="L9" s="438"/>
      <c r="M9" s="433"/>
      <c r="N9" s="433"/>
      <c r="O9" s="433"/>
      <c r="P9" s="433"/>
      <c r="Q9" s="433"/>
      <c r="R9" s="433"/>
      <c r="S9" s="433"/>
      <c r="U9" s="40"/>
      <c r="V9" s="40"/>
    </row>
    <row r="10" spans="1:22" ht="23.25" customHeight="1">
      <c r="H10" s="22"/>
      <c r="I10" s="22"/>
      <c r="J10" s="434" t="s">
        <v>1293</v>
      </c>
      <c r="K10" s="434"/>
      <c r="L10" s="434"/>
      <c r="M10" s="435" t="e">
        <f>VLOOKUP($S$1,補助金用基本データ!$D$5:$U$350,10,FALSE)</f>
        <v>#N/A</v>
      </c>
      <c r="N10" s="435"/>
      <c r="O10" s="435"/>
      <c r="P10" s="435"/>
      <c r="Q10" s="435"/>
      <c r="R10" s="435"/>
      <c r="S10" s="435"/>
      <c r="U10" s="41"/>
      <c r="V10" s="40"/>
    </row>
    <row r="11" spans="1:22" ht="23.25" customHeight="1">
      <c r="A11" s="22"/>
      <c r="B11" s="22"/>
      <c r="C11" s="22"/>
      <c r="D11" s="22"/>
      <c r="E11" s="22"/>
      <c r="F11" s="22"/>
      <c r="G11" s="22"/>
      <c r="H11" s="22"/>
      <c r="I11" s="22"/>
      <c r="J11" s="434" t="s">
        <v>1294</v>
      </c>
      <c r="K11" s="434"/>
      <c r="L11" s="434"/>
      <c r="M11" s="435" t="e">
        <f>VLOOKUP($S$1,補助金用基本データ!D5:U350,12,FALSE)&amp;"　"&amp;VLOOKUP($S$1,補助金用基本データ!D5:U350,13,FALSE)</f>
        <v>#N/A</v>
      </c>
      <c r="N11" s="435"/>
      <c r="O11" s="435"/>
      <c r="P11" s="435"/>
      <c r="Q11" s="435"/>
      <c r="R11" s="435"/>
      <c r="S11" s="435"/>
      <c r="U11" s="41"/>
      <c r="V11" s="40"/>
    </row>
    <row r="12" spans="1:22" ht="23.25" customHeight="1">
      <c r="A12" s="22"/>
      <c r="B12" s="22"/>
      <c r="C12" s="22"/>
      <c r="D12" s="22"/>
      <c r="E12" s="22"/>
      <c r="F12" s="22"/>
      <c r="G12" s="22"/>
      <c r="H12" s="32"/>
      <c r="I12" s="32"/>
      <c r="J12" s="434" t="s">
        <v>1487</v>
      </c>
      <c r="K12" s="434"/>
      <c r="L12" s="434"/>
      <c r="M12" s="436">
        <f>①基本情報!D5</f>
        <v>0</v>
      </c>
      <c r="N12" s="436"/>
      <c r="O12" s="436"/>
      <c r="P12" s="436"/>
      <c r="Q12" s="436"/>
      <c r="R12" s="436"/>
      <c r="S12" s="436"/>
      <c r="U12" s="42"/>
      <c r="V12" s="40"/>
    </row>
    <row r="13" spans="1:22" ht="23.25" customHeight="1">
      <c r="A13" s="22"/>
      <c r="B13" s="22"/>
      <c r="C13" s="22"/>
      <c r="D13" s="22"/>
      <c r="E13" s="22"/>
      <c r="F13" s="22"/>
      <c r="G13" s="22"/>
      <c r="H13" s="32"/>
      <c r="I13" s="32"/>
      <c r="J13" s="439" t="s">
        <v>2014</v>
      </c>
      <c r="K13" s="439"/>
      <c r="L13" s="439"/>
      <c r="M13" s="440" t="e">
        <f>IF(VLOOKUP($S$1,補助金用基本データ!$D$5:$T$350,4,FALSE)="","",VLOOKUP($S$1,補助金用基本データ!$D$5:$T$350,4,FALSE))</f>
        <v>#N/A</v>
      </c>
      <c r="N13" s="436"/>
      <c r="O13" s="436"/>
      <c r="P13" s="436"/>
      <c r="Q13" s="436"/>
      <c r="R13" s="436"/>
      <c r="S13" s="436"/>
      <c r="U13" s="42"/>
      <c r="V13" s="40"/>
    </row>
    <row r="14" spans="1:22" ht="23.25" customHeight="1">
      <c r="A14" s="22"/>
      <c r="B14" s="22"/>
      <c r="C14" s="22"/>
      <c r="D14" s="22"/>
      <c r="E14" s="22"/>
      <c r="F14" s="22"/>
      <c r="G14" s="22"/>
      <c r="H14" s="22"/>
      <c r="I14" s="22"/>
      <c r="J14" s="22"/>
      <c r="K14" s="22"/>
      <c r="L14" s="22"/>
      <c r="M14" s="22"/>
      <c r="N14" s="22"/>
      <c r="S14" s="44">
        <f>SUM(V9:V12)</f>
        <v>0</v>
      </c>
    </row>
    <row r="15" spans="1:22" ht="23.25" customHeight="1">
      <c r="A15" s="437" t="s">
        <v>2363</v>
      </c>
      <c r="B15" s="437"/>
      <c r="C15" s="437"/>
      <c r="D15" s="437"/>
      <c r="E15" s="437"/>
      <c r="F15" s="437"/>
      <c r="G15" s="437"/>
      <c r="H15" s="437"/>
      <c r="I15" s="437"/>
      <c r="J15" s="437"/>
      <c r="K15" s="437"/>
      <c r="L15" s="437"/>
      <c r="M15" s="437"/>
      <c r="N15" s="437"/>
      <c r="O15" s="437"/>
      <c r="P15" s="437"/>
      <c r="Q15" s="437"/>
      <c r="R15" s="437"/>
      <c r="S15" s="437"/>
    </row>
    <row r="16" spans="1:22" ht="23.25" customHeight="1">
      <c r="A16" s="437"/>
      <c r="B16" s="437"/>
      <c r="C16" s="437"/>
      <c r="D16" s="437"/>
      <c r="E16" s="437"/>
      <c r="F16" s="437"/>
      <c r="G16" s="437"/>
      <c r="H16" s="437"/>
      <c r="I16" s="437"/>
      <c r="J16" s="437"/>
      <c r="K16" s="437"/>
      <c r="L16" s="437"/>
      <c r="M16" s="437"/>
      <c r="N16" s="437"/>
      <c r="O16" s="437"/>
      <c r="P16" s="437"/>
      <c r="Q16" s="437"/>
      <c r="R16" s="437"/>
      <c r="S16" s="437"/>
    </row>
    <row r="17" spans="1:19" ht="23.25" customHeight="1">
      <c r="A17" s="437"/>
      <c r="B17" s="437"/>
      <c r="C17" s="437"/>
      <c r="D17" s="437"/>
      <c r="E17" s="437"/>
      <c r="F17" s="437"/>
      <c r="G17" s="437"/>
      <c r="H17" s="437"/>
      <c r="I17" s="437"/>
      <c r="J17" s="437"/>
      <c r="K17" s="437"/>
      <c r="L17" s="437"/>
      <c r="M17" s="437"/>
      <c r="N17" s="437"/>
      <c r="O17" s="437"/>
      <c r="P17" s="437"/>
      <c r="Q17" s="437"/>
      <c r="R17" s="437"/>
      <c r="S17" s="437"/>
    </row>
    <row r="18" spans="1:19" ht="23.25" customHeight="1">
      <c r="A18" s="43"/>
      <c r="B18" s="43"/>
      <c r="C18" s="43"/>
      <c r="D18" s="43"/>
      <c r="E18" s="43"/>
      <c r="F18" s="43"/>
      <c r="G18" s="43"/>
      <c r="H18" s="43"/>
      <c r="I18" s="43"/>
      <c r="J18" s="43"/>
      <c r="K18" s="43"/>
      <c r="L18" s="43"/>
      <c r="M18" s="43"/>
      <c r="N18" s="43"/>
      <c r="O18" s="43"/>
      <c r="P18" s="43"/>
      <c r="Q18" s="43"/>
      <c r="R18" s="43"/>
      <c r="S18" s="43"/>
    </row>
    <row r="19" spans="1:19" ht="23.25" customHeight="1">
      <c r="B19" s="429" t="s">
        <v>1295</v>
      </c>
      <c r="C19" s="429"/>
      <c r="D19" s="429"/>
      <c r="E19" s="429"/>
      <c r="F19" s="429"/>
      <c r="G19" s="430">
        <f>④算出内訳表!F13</f>
        <v>0</v>
      </c>
      <c r="H19" s="430"/>
      <c r="I19" s="430"/>
      <c r="J19" s="430"/>
      <c r="K19" s="430"/>
      <c r="L19" s="430"/>
      <c r="M19" s="33" t="s">
        <v>112</v>
      </c>
      <c r="N19" s="22"/>
    </row>
    <row r="20" spans="1:19" ht="23.25" customHeight="1">
      <c r="A20" s="22"/>
      <c r="B20" s="22"/>
      <c r="C20" s="22"/>
      <c r="D20" s="22"/>
      <c r="E20" s="22"/>
      <c r="F20" s="22"/>
      <c r="G20" s="22"/>
      <c r="H20" s="22"/>
      <c r="I20" s="22"/>
      <c r="J20" s="22"/>
      <c r="K20" s="22"/>
      <c r="L20" s="22"/>
      <c r="M20" s="22"/>
      <c r="N20" s="22"/>
    </row>
    <row r="21" spans="1:19" ht="23.25" customHeight="1">
      <c r="B21" s="429" t="s">
        <v>1296</v>
      </c>
      <c r="C21" s="429"/>
      <c r="D21" s="429"/>
      <c r="E21" s="429"/>
      <c r="F21" s="429"/>
      <c r="G21" s="22" t="s">
        <v>113</v>
      </c>
      <c r="I21" s="22"/>
      <c r="J21" s="22"/>
      <c r="K21" s="22"/>
      <c r="L21" s="22"/>
      <c r="M21" s="22"/>
      <c r="N21" s="22"/>
    </row>
    <row r="22" spans="1:19" ht="23.25" customHeight="1">
      <c r="A22" s="22"/>
      <c r="C22" s="22"/>
      <c r="D22" s="22"/>
      <c r="E22" s="22"/>
      <c r="F22" s="22"/>
      <c r="G22" s="31" t="s">
        <v>1297</v>
      </c>
      <c r="I22" s="22"/>
      <c r="J22" s="22"/>
      <c r="K22" s="22"/>
      <c r="L22" s="22"/>
      <c r="M22" s="22"/>
      <c r="N22" s="22"/>
    </row>
    <row r="23" spans="1:19" ht="23.25" customHeight="1"/>
    <row r="24" spans="1:19" ht="23.25" customHeight="1">
      <c r="S24" s="44" t="e">
        <f>①基本情報!W27</f>
        <v>#N/A</v>
      </c>
    </row>
    <row r="25" spans="1:19" ht="23.25" customHeight="1">
      <c r="A25" s="22" t="s">
        <v>1298</v>
      </c>
      <c r="S25" s="39" t="e">
        <f>①基本情報!Q5</f>
        <v>#N/A</v>
      </c>
    </row>
    <row r="26" spans="1:19" ht="23.25" customHeight="1">
      <c r="B26" s="22"/>
      <c r="C26" s="22" t="s">
        <v>1299</v>
      </c>
      <c r="D26" s="22"/>
      <c r="E26" s="22"/>
      <c r="F26" s="22"/>
      <c r="G26" s="22"/>
      <c r="H26" s="22"/>
      <c r="I26" s="22"/>
      <c r="J26" s="22"/>
      <c r="K26" s="22"/>
      <c r="L26" s="22"/>
      <c r="M26" s="22"/>
      <c r="N26" s="22"/>
      <c r="O26" s="22"/>
      <c r="P26" s="431" t="s">
        <v>2361</v>
      </c>
      <c r="Q26" s="431"/>
      <c r="R26" s="431"/>
      <c r="S26" s="431"/>
    </row>
    <row r="27" spans="1:19" ht="23.25" customHeight="1">
      <c r="A27" s="22"/>
      <c r="B27" s="22"/>
      <c r="C27" s="22"/>
      <c r="D27" s="22"/>
      <c r="E27" s="22"/>
      <c r="F27" s="22"/>
      <c r="G27" s="34"/>
      <c r="H27" s="22"/>
      <c r="I27" s="22"/>
      <c r="J27" s="22"/>
      <c r="K27" s="22"/>
      <c r="L27" s="22"/>
      <c r="M27" s="22"/>
      <c r="O27" s="22"/>
      <c r="P27" s="22"/>
      <c r="Q27" s="22"/>
    </row>
    <row r="28" spans="1:19" ht="23.25" customHeight="1">
      <c r="A28" s="432" t="s">
        <v>1300</v>
      </c>
      <c r="B28" s="432"/>
      <c r="C28" s="432"/>
      <c r="D28" s="432"/>
      <c r="E28" s="432"/>
      <c r="F28" s="432"/>
      <c r="G28" s="432"/>
      <c r="H28" s="432"/>
      <c r="I28" s="432"/>
      <c r="J28" s="432"/>
      <c r="K28" s="432"/>
      <c r="L28" s="432"/>
      <c r="M28" s="432"/>
      <c r="N28" s="432"/>
      <c r="O28" s="432"/>
      <c r="P28" s="432"/>
      <c r="Q28" s="432"/>
      <c r="R28" s="432"/>
      <c r="S28" s="432"/>
    </row>
    <row r="29" spans="1:19" ht="23.25" customHeight="1">
      <c r="A29" s="22"/>
      <c r="B29" s="22"/>
      <c r="C29" s="22"/>
      <c r="D29" s="22"/>
      <c r="E29" s="22"/>
      <c r="F29" s="22"/>
      <c r="G29" s="22"/>
      <c r="H29" s="22"/>
      <c r="I29" s="22"/>
      <c r="J29" s="22"/>
      <c r="K29" s="22"/>
      <c r="L29" s="22"/>
      <c r="M29" s="22"/>
      <c r="N29" s="22"/>
      <c r="O29" s="22"/>
      <c r="P29" s="22"/>
      <c r="Q29" s="22"/>
    </row>
    <row r="30" spans="1:19" ht="23.25" customHeight="1">
      <c r="A30" s="22" t="s">
        <v>111</v>
      </c>
      <c r="B30" s="22"/>
      <c r="C30" s="22"/>
      <c r="D30" s="22"/>
      <c r="E30" s="22"/>
      <c r="F30" s="22"/>
      <c r="G30" s="22"/>
      <c r="H30" s="22"/>
      <c r="I30" s="22"/>
      <c r="J30" s="22"/>
      <c r="K30" s="22"/>
      <c r="L30" s="22"/>
      <c r="M30" s="22"/>
      <c r="N30" s="22"/>
      <c r="O30" s="22"/>
      <c r="P30" s="22"/>
      <c r="Q30" s="22"/>
    </row>
    <row r="31" spans="1:19" ht="24" customHeight="1">
      <c r="A31" s="22"/>
      <c r="C31" s="22"/>
      <c r="D31" s="22"/>
      <c r="E31" s="22"/>
      <c r="F31" s="22"/>
      <c r="G31" s="22"/>
      <c r="H31" s="22"/>
      <c r="I31" s="22"/>
      <c r="J31" s="438" t="s">
        <v>1486</v>
      </c>
      <c r="K31" s="438"/>
      <c r="L31" s="438"/>
      <c r="M31" s="433" t="e">
        <f>VLOOKUP($S$1,補助金用基本データ!$D$5:$U$350,15,FALSE)</f>
        <v>#N/A</v>
      </c>
      <c r="N31" s="433"/>
      <c r="O31" s="433"/>
      <c r="P31" s="433"/>
      <c r="Q31" s="433"/>
      <c r="R31" s="433"/>
      <c r="S31" s="433"/>
    </row>
    <row r="32" spans="1:19" ht="23.25" customHeight="1">
      <c r="A32" s="441" t="e">
        <f>IF(S24=1,U40,"")</f>
        <v>#N/A</v>
      </c>
      <c r="B32" s="441"/>
      <c r="C32" s="441"/>
      <c r="D32" s="441"/>
      <c r="E32" s="441"/>
      <c r="F32" s="441"/>
      <c r="G32" s="441"/>
      <c r="H32" s="441"/>
      <c r="I32" s="441"/>
      <c r="J32" s="438"/>
      <c r="K32" s="438"/>
      <c r="L32" s="438"/>
      <c r="M32" s="433"/>
      <c r="N32" s="433"/>
      <c r="O32" s="433"/>
      <c r="P32" s="433"/>
      <c r="Q32" s="433"/>
      <c r="R32" s="433"/>
      <c r="S32" s="433"/>
    </row>
    <row r="33" spans="1:22" ht="23.25" customHeight="1">
      <c r="A33" s="437" t="e">
        <f>IF(S24=1,U41,"")</f>
        <v>#N/A</v>
      </c>
      <c r="B33" s="437"/>
      <c r="C33" s="437"/>
      <c r="D33" s="437"/>
      <c r="E33" s="437"/>
      <c r="F33" s="437"/>
      <c r="G33" s="437"/>
      <c r="H33" s="437"/>
      <c r="I33" s="437"/>
      <c r="J33" s="438"/>
      <c r="K33" s="438"/>
      <c r="L33" s="438"/>
      <c r="M33" s="433"/>
      <c r="N33" s="433"/>
      <c r="O33" s="433"/>
      <c r="P33" s="433"/>
      <c r="Q33" s="433"/>
      <c r="R33" s="433"/>
      <c r="S33" s="433"/>
      <c r="V33" s="40" t="e">
        <f>IF(M31=U33,0,1)</f>
        <v>#N/A</v>
      </c>
    </row>
    <row r="34" spans="1:22" ht="23.25" customHeight="1">
      <c r="A34" s="437"/>
      <c r="B34" s="437"/>
      <c r="C34" s="437"/>
      <c r="D34" s="437"/>
      <c r="E34" s="437"/>
      <c r="F34" s="437"/>
      <c r="G34" s="437"/>
      <c r="H34" s="437"/>
      <c r="I34" s="437"/>
      <c r="J34" s="434" t="s">
        <v>1293</v>
      </c>
      <c r="K34" s="434"/>
      <c r="L34" s="434"/>
      <c r="M34" s="435" t="e">
        <f>IF(M10="","",M10)</f>
        <v>#N/A</v>
      </c>
      <c r="N34" s="435"/>
      <c r="O34" s="435"/>
      <c r="P34" s="435"/>
      <c r="Q34" s="435"/>
      <c r="R34" s="435"/>
      <c r="S34" s="435"/>
      <c r="U34" s="31" t="e">
        <f>IF(M10="","",M10)</f>
        <v>#N/A</v>
      </c>
      <c r="V34" s="40" t="e">
        <f>IF(M34=U34,0,1)</f>
        <v>#N/A</v>
      </c>
    </row>
    <row r="35" spans="1:22" ht="23.25" customHeight="1">
      <c r="A35" s="437" t="e">
        <f>IF(S24=1,U42,"")</f>
        <v>#N/A</v>
      </c>
      <c r="B35" s="437"/>
      <c r="C35" s="437"/>
      <c r="D35" s="437"/>
      <c r="E35" s="437"/>
      <c r="F35" s="437"/>
      <c r="G35" s="437"/>
      <c r="H35" s="437"/>
      <c r="I35" s="437"/>
      <c r="J35" s="434" t="s">
        <v>1294</v>
      </c>
      <c r="K35" s="434"/>
      <c r="L35" s="434"/>
      <c r="M35" s="435" t="e">
        <f>VLOOKUP($S$1,補助金用基本データ!D5:U302,16,FALSE)&amp;"　"&amp;VLOOKUP($S$1,補助金用基本データ!D5:U302,17,FALSE)</f>
        <v>#N/A</v>
      </c>
      <c r="N35" s="435"/>
      <c r="O35" s="435"/>
      <c r="P35" s="435"/>
      <c r="Q35" s="435"/>
      <c r="R35" s="435"/>
      <c r="S35" s="435"/>
      <c r="V35" s="40" t="e">
        <f>IF(M35=U35,0,1)</f>
        <v>#N/A</v>
      </c>
    </row>
    <row r="36" spans="1:22" ht="23.25" customHeight="1">
      <c r="A36" s="437"/>
      <c r="B36" s="437"/>
      <c r="C36" s="437"/>
      <c r="D36" s="437"/>
      <c r="E36" s="437"/>
      <c r="F36" s="437"/>
      <c r="G36" s="437"/>
      <c r="H36" s="437"/>
      <c r="I36" s="437"/>
      <c r="J36" s="434" t="s">
        <v>1487</v>
      </c>
      <c r="K36" s="434"/>
      <c r="L36" s="434"/>
      <c r="M36" s="436">
        <f>IF(M12="","",M12)</f>
        <v>0</v>
      </c>
      <c r="N36" s="436"/>
      <c r="O36" s="436"/>
      <c r="P36" s="436"/>
      <c r="Q36" s="436"/>
      <c r="R36" s="436"/>
      <c r="S36" s="436"/>
      <c r="U36" s="31">
        <f>IF(M12="","",M12)</f>
        <v>0</v>
      </c>
      <c r="V36" s="40">
        <f t="shared" ref="V36" si="0">IF(M36=U36,0,1)</f>
        <v>0</v>
      </c>
    </row>
    <row r="37" spans="1:22" ht="23.25" customHeight="1">
      <c r="A37" s="437"/>
      <c r="B37" s="437"/>
      <c r="C37" s="437"/>
      <c r="D37" s="437"/>
      <c r="E37" s="437"/>
      <c r="F37" s="437"/>
      <c r="G37" s="437"/>
      <c r="H37" s="437"/>
      <c r="I37" s="437"/>
      <c r="J37" s="439" t="s">
        <v>2014</v>
      </c>
      <c r="K37" s="439"/>
      <c r="L37" s="439"/>
      <c r="M37" s="436" t="e">
        <f>IF(M13="","",M13)</f>
        <v>#N/A</v>
      </c>
      <c r="N37" s="436"/>
      <c r="O37" s="436"/>
      <c r="P37" s="436"/>
      <c r="Q37" s="436"/>
      <c r="R37" s="436"/>
      <c r="S37" s="436"/>
    </row>
    <row r="38" spans="1:22" ht="23.25" customHeight="1">
      <c r="A38" s="43"/>
      <c r="B38" s="43"/>
      <c r="C38" s="43"/>
      <c r="D38" s="43"/>
      <c r="E38" s="43"/>
      <c r="F38" s="43"/>
      <c r="G38" s="43"/>
      <c r="H38" s="43"/>
      <c r="I38" s="43"/>
      <c r="J38" s="22"/>
      <c r="K38" s="22"/>
      <c r="L38" s="22"/>
      <c r="M38" s="22"/>
      <c r="N38" s="22"/>
      <c r="O38" s="22"/>
      <c r="P38" s="22"/>
      <c r="Q38" s="22"/>
      <c r="S38" s="44"/>
    </row>
    <row r="39" spans="1:22" ht="23.25" customHeight="1">
      <c r="A39" s="437" t="s">
        <v>2362</v>
      </c>
      <c r="B39" s="437"/>
      <c r="C39" s="437"/>
      <c r="D39" s="437"/>
      <c r="E39" s="437"/>
      <c r="F39" s="437"/>
      <c r="G39" s="437"/>
      <c r="H39" s="437"/>
      <c r="I39" s="437"/>
      <c r="J39" s="437"/>
      <c r="K39" s="437"/>
      <c r="L39" s="437"/>
      <c r="M39" s="437"/>
      <c r="N39" s="437"/>
      <c r="O39" s="437"/>
      <c r="P39" s="437"/>
      <c r="Q39" s="437"/>
      <c r="R39" s="437"/>
      <c r="S39" s="437"/>
    </row>
    <row r="40" spans="1:22" ht="23.25" customHeight="1">
      <c r="A40" s="437"/>
      <c r="B40" s="437"/>
      <c r="C40" s="437"/>
      <c r="D40" s="437"/>
      <c r="E40" s="437"/>
      <c r="F40" s="437"/>
      <c r="G40" s="437"/>
      <c r="H40" s="437"/>
      <c r="I40" s="437"/>
      <c r="J40" s="437"/>
      <c r="K40" s="437"/>
      <c r="L40" s="437"/>
      <c r="M40" s="437"/>
      <c r="N40" s="437"/>
      <c r="O40" s="437"/>
      <c r="P40" s="437"/>
      <c r="Q40" s="437"/>
      <c r="R40" s="437"/>
      <c r="S40" s="437"/>
      <c r="U40" s="31" t="s">
        <v>1369</v>
      </c>
    </row>
    <row r="41" spans="1:22" ht="23.25" customHeight="1">
      <c r="A41" s="437"/>
      <c r="B41" s="437"/>
      <c r="C41" s="437"/>
      <c r="D41" s="437"/>
      <c r="E41" s="437"/>
      <c r="F41" s="437"/>
      <c r="G41" s="437"/>
      <c r="H41" s="437"/>
      <c r="I41" s="437"/>
      <c r="J41" s="437"/>
      <c r="K41" s="437"/>
      <c r="L41" s="437"/>
      <c r="M41" s="437"/>
      <c r="N41" s="437"/>
      <c r="O41" s="437"/>
      <c r="P41" s="437"/>
      <c r="Q41" s="437"/>
      <c r="R41" s="437"/>
      <c r="S41" s="437"/>
      <c r="U41" s="31" t="s">
        <v>1370</v>
      </c>
    </row>
    <row r="42" spans="1:22" ht="23.25" customHeight="1">
      <c r="A42" s="35"/>
      <c r="B42" s="35"/>
      <c r="C42" s="35"/>
      <c r="D42" s="35"/>
      <c r="E42" s="35"/>
      <c r="F42" s="35"/>
      <c r="G42" s="35"/>
      <c r="H42" s="35"/>
      <c r="I42" s="35"/>
      <c r="J42" s="35"/>
      <c r="K42" s="35"/>
      <c r="L42" s="35"/>
      <c r="M42" s="35"/>
      <c r="N42" s="35"/>
      <c r="O42" s="35"/>
      <c r="P42" s="35"/>
      <c r="Q42" s="35"/>
      <c r="R42" s="35"/>
      <c r="S42" s="35"/>
      <c r="U42" s="31" t="s">
        <v>1481</v>
      </c>
    </row>
    <row r="43" spans="1:22" ht="23.25" customHeight="1">
      <c r="A43" s="22"/>
      <c r="B43" s="22"/>
      <c r="C43" s="22"/>
      <c r="D43" s="22"/>
      <c r="E43" s="442" t="s">
        <v>1301</v>
      </c>
      <c r="F43" s="442"/>
      <c r="G43" s="442"/>
      <c r="H43" s="442"/>
      <c r="I43" s="430" t="e">
        <f>IF(S24=1,"",ROUNDDOWN(G19*11/12,-3))</f>
        <v>#N/A</v>
      </c>
      <c r="J43" s="430"/>
      <c r="K43" s="430"/>
      <c r="L43" s="430"/>
      <c r="M43" s="430"/>
      <c r="N43" s="430"/>
      <c r="O43" s="33" t="s">
        <v>112</v>
      </c>
      <c r="Q43" s="22"/>
    </row>
    <row r="44" spans="1:22" ht="23.25" customHeight="1">
      <c r="A44" s="22"/>
      <c r="C44" s="22"/>
      <c r="D44" s="22"/>
      <c r="E44" s="22"/>
      <c r="H44" s="33"/>
      <c r="I44" s="36"/>
      <c r="J44" s="36"/>
      <c r="K44" s="37"/>
      <c r="L44" s="38"/>
      <c r="M44" s="38"/>
      <c r="N44" s="37"/>
      <c r="O44" s="22"/>
      <c r="Q44" s="22"/>
    </row>
    <row r="45" spans="1:22" ht="23.25" customHeight="1">
      <c r="A45" s="22"/>
      <c r="C45" s="22"/>
      <c r="D45" s="22"/>
      <c r="E45" s="429" t="s">
        <v>1302</v>
      </c>
      <c r="F45" s="429"/>
      <c r="G45" s="429"/>
      <c r="H45" s="429"/>
      <c r="I45" s="430" t="e">
        <f>IF(S24=1,"",ROUNDDOWN(G19*①基本情報!W29/12,-3))</f>
        <v>#N/A</v>
      </c>
      <c r="J45" s="430"/>
      <c r="K45" s="430"/>
      <c r="L45" s="430"/>
      <c r="M45" s="430"/>
      <c r="N45" s="430"/>
      <c r="O45" s="33" t="s">
        <v>112</v>
      </c>
      <c r="Q45" s="22"/>
    </row>
    <row r="46" spans="1:22" ht="23.25" customHeight="1">
      <c r="A46" s="22"/>
      <c r="C46" s="22"/>
      <c r="D46" s="22"/>
    </row>
    <row r="47" spans="1:22" ht="23.25" customHeight="1"/>
  </sheetData>
  <sheetProtection algorithmName="SHA-512" hashValue="94LNIzhrvnZsL0238QsBUCUhyeptojWSx8r5yMbqxbkP9F6rU5ZU8sWrKIHxVtXbcyESCCc5oKhxdWXP5/f+OQ==" saltValue="CqPyw3YNm1h/tF+s37U+Vw==" spinCount="100000" sheet="1" selectLockedCells="1" selectUnlockedCells="1"/>
  <mergeCells count="36">
    <mergeCell ref="E43:H43"/>
    <mergeCell ref="I43:N43"/>
    <mergeCell ref="E45:H45"/>
    <mergeCell ref="I45:N45"/>
    <mergeCell ref="A35:I37"/>
    <mergeCell ref="J35:L35"/>
    <mergeCell ref="M35:S35"/>
    <mergeCell ref="J36:L36"/>
    <mergeCell ref="M36:S36"/>
    <mergeCell ref="A39:S41"/>
    <mergeCell ref="J37:L37"/>
    <mergeCell ref="M37:S37"/>
    <mergeCell ref="B21:F21"/>
    <mergeCell ref="P26:S26"/>
    <mergeCell ref="A28:S28"/>
    <mergeCell ref="M31:S33"/>
    <mergeCell ref="A32:I32"/>
    <mergeCell ref="A33:I34"/>
    <mergeCell ref="J34:L34"/>
    <mergeCell ref="M34:S34"/>
    <mergeCell ref="J31:L33"/>
    <mergeCell ref="B19:F19"/>
    <mergeCell ref="G19:L19"/>
    <mergeCell ref="P2:S2"/>
    <mergeCell ref="A4:S4"/>
    <mergeCell ref="M7:S9"/>
    <mergeCell ref="J10:L10"/>
    <mergeCell ref="M10:S10"/>
    <mergeCell ref="J11:L11"/>
    <mergeCell ref="M11:S11"/>
    <mergeCell ref="J12:L12"/>
    <mergeCell ref="M12:S12"/>
    <mergeCell ref="A15:S17"/>
    <mergeCell ref="J7:L9"/>
    <mergeCell ref="J13:L13"/>
    <mergeCell ref="M13:S13"/>
  </mergeCells>
  <phoneticPr fontId="17"/>
  <conditionalFormatting sqref="M7 M10:S13">
    <cfRule type="containsBlanks" dxfId="1" priority="6">
      <formula>LEN(TRIM(M7))=0</formula>
    </cfRule>
  </conditionalFormatting>
  <conditionalFormatting sqref="U9:U13">
    <cfRule type="containsBlanks" dxfId="0" priority="5">
      <formula>LEN(TRIM(U9))=0</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rowBreaks count="1" manualBreakCount="1">
    <brk id="24" max="1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99767AB1-6BCE-4EEB-B97D-E103ED5B7DC8}">
            <xm:f>NOT(ISERROR(SEARCH($U$40,A32)))</xm:f>
            <xm:f>$U$40</xm:f>
            <x14:dxf>
              <font>
                <color theme="1"/>
              </font>
              <fill>
                <patternFill>
                  <bgColor rgb="FFFFFF00"/>
                </patternFill>
              </fill>
            </x14:dxf>
          </x14:cfRule>
          <xm:sqref>A32:I32</xm:sqref>
        </x14:conditionalFormatting>
        <x14:conditionalFormatting xmlns:xm="http://schemas.microsoft.com/office/excel/2006/main">
          <x14:cfRule type="containsText" priority="2" operator="containsText" id="{18FADD92-B305-430E-BBA2-F8DEBC4F2696}">
            <xm:f>NOT(ISERROR(SEARCH($U$41,A33)))</xm:f>
            <xm:f>$U$41</xm:f>
            <x14:dxf>
              <font>
                <color theme="1"/>
              </font>
              <fill>
                <patternFill>
                  <bgColor rgb="FFFFFF00"/>
                </patternFill>
              </fill>
            </x14:dxf>
          </x14:cfRule>
          <xm:sqref>A33:I34</xm:sqref>
        </x14:conditionalFormatting>
        <x14:conditionalFormatting xmlns:xm="http://schemas.microsoft.com/office/excel/2006/main">
          <x14:cfRule type="containsText" priority="4" operator="containsText" id="{6C1DC0F0-4E46-447B-B85B-49EFDD1DDA7E}">
            <xm:f>NOT(ISERROR(SEARCH($U$42,A35)))</xm:f>
            <xm:f>$U$42</xm:f>
            <x14:dxf>
              <font>
                <b/>
                <i val="0"/>
                <color theme="0"/>
              </font>
              <fill>
                <patternFill>
                  <bgColor rgb="FFFF0000"/>
                </patternFill>
              </fill>
            </x14:dxf>
          </x14:cfRule>
          <xm:sqref>A35:I38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22</vt:i4>
      </vt:variant>
    </vt:vector>
  </HeadingPairs>
  <TitlesOfParts>
    <vt:vector size="31" baseType="lpstr">
      <vt:lpstr>Sheet1</vt:lpstr>
      <vt:lpstr>リスト</vt:lpstr>
      <vt:lpstr>補助金用基本データ</vt:lpstr>
      <vt:lpstr>【重要】送付前確認シート</vt:lpstr>
      <vt:lpstr>①基本情報</vt:lpstr>
      <vt:lpstr>②名簿記載例</vt:lpstr>
      <vt:lpstr>③職員名簿</vt:lpstr>
      <vt:lpstr>④算出内訳表</vt:lpstr>
      <vt:lpstr>⑤申請書・⑥概算請求書</vt:lpstr>
      <vt:lpstr>【重要】送付前確認シート!Print_Area</vt:lpstr>
      <vt:lpstr>①基本情報!Print_Area</vt:lpstr>
      <vt:lpstr>②名簿記載例!Print_Area</vt:lpstr>
      <vt:lpstr>③職員名簿!Print_Area</vt:lpstr>
      <vt:lpstr>④算出内訳表!Print_Area</vt:lpstr>
      <vt:lpstr>⑤申請書・⑥概算請求書!Print_Area</vt:lpstr>
      <vt:lpstr>補助金用基本データ!Print_Area</vt:lpstr>
      <vt:lpstr>③職員名簿!Print_Titles</vt:lpstr>
      <vt:lpstr>稲毛区幼稚園型認定こども園</vt:lpstr>
      <vt:lpstr>稲毛区幼保連携型認定こども園</vt:lpstr>
      <vt:lpstr>花見川区幼稚園型認定こども園</vt:lpstr>
      <vt:lpstr>花見川区幼保連携型認定こども園</vt:lpstr>
      <vt:lpstr>若葉区幼稚園型認定こども園</vt:lpstr>
      <vt:lpstr>若葉区幼保連携型認定こども園</vt:lpstr>
      <vt:lpstr>中央区幼稚園型認定こども園</vt:lpstr>
      <vt:lpstr>中央区幼保連携型認定こども園</vt:lpstr>
      <vt:lpstr>美浜区幼稚園型認定こども園</vt:lpstr>
      <vt:lpstr>美浜区幼保連携型認定こども園</vt:lpstr>
      <vt:lpstr>緑区地方裁量型認定こども園</vt:lpstr>
      <vt:lpstr>緑区保育所型認定こども園</vt:lpstr>
      <vt:lpstr>緑区幼稚園型認定こども園</vt:lpstr>
      <vt:lpstr>緑区幼保連携型認定こども園</vt:lpstr>
    </vt:vector>
  </TitlesOfParts>
  <Company>千葉市役所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総務局 総務部 情報管理課</dc:creator>
  <cp:lastModifiedBy>中田　俊平</cp:lastModifiedBy>
  <cp:lastPrinted>2025-05-09T01:18:59Z</cp:lastPrinted>
  <dcterms:created xsi:type="dcterms:W3CDTF">2001-09-21T01:13:50Z</dcterms:created>
  <dcterms:modified xsi:type="dcterms:W3CDTF">2026-05-07T02:59:02Z</dcterms:modified>
</cp:coreProperties>
</file>